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ion.cenalia.GOV\Desktop\PBA\PBA 2020-2022\PBA 2020-2022 FAZA 3\PBA e institucioneve\Gr 10\"/>
    </mc:Choice>
  </mc:AlternateContent>
  <bookViews>
    <workbookView xWindow="0" yWindow="0" windowWidth="24240" windowHeight="11760" tabRatio="824" firstSheet="6" activeTab="7"/>
  </bookViews>
  <sheets>
    <sheet name="Formati 1 Misioni" sheetId="31" r:id="rId1"/>
    <sheet name="01110-PMA" sheetId="50" r:id="rId2"/>
    <sheet name="01120-MSHP" sheetId="51" r:id="rId3"/>
    <sheet name="01130-Ekz i Pagesave" sheetId="52" r:id="rId4"/>
    <sheet name="01140-Tatimet" sheetId="43" r:id="rId5"/>
    <sheet name="01150-Doganat" sheetId="39" r:id="rId6"/>
    <sheet name="01160-Lufta Kunder Transaksione" sheetId="45" r:id="rId7"/>
    <sheet name="04130-Mbeshtetje per Zhvillimin" sheetId="54" r:id="rId8"/>
    <sheet name="04160-Mbikeqyrja e Tregut" sheetId="36" r:id="rId9"/>
    <sheet name="10220-Sigurimi Shoqerore" sheetId="38" r:id="rId10"/>
    <sheet name="10550-Tregu i Punes" sheetId="35" r:id="rId11"/>
    <sheet name="04170-Inspektimi ne Pune" sheetId="44" r:id="rId12"/>
    <sheet name="09240-Arsimi Profesional" sheetId="53" r:id="rId13"/>
    <sheet name="06190-Strehimi" sheetId="37" r:id="rId14"/>
  </sheets>
  <externalReferences>
    <externalReference r:id="rId15"/>
  </externalReferences>
  <definedNames>
    <definedName name="_xlnm.Print_Area" localSheetId="4">'01140-Tatimet'!$A$1:$E$356</definedName>
    <definedName name="_xlnm.Print_Area" localSheetId="5">'01150-Doganat'!#REF!</definedName>
    <definedName name="_xlnm.Print_Area" localSheetId="8">'04160-Mbikeqyrja e Tregut'!$A$1:$E$448</definedName>
    <definedName name="_xlnm.Print_Area" localSheetId="11">'04170-Inspektimi ne Pune'!#REF!</definedName>
    <definedName name="_xlnm.Print_Area" localSheetId="13">'06190-Strehimi'!#REF!</definedName>
    <definedName name="_xlnm.Print_Area" localSheetId="9">'10220-Sigurimi Shoqerore'!#REF!</definedName>
    <definedName name="_xlnm.Print_Area" localSheetId="10">'10550-Tregu i Punes'!#REF!</definedName>
    <definedName name="_xlnm.Print_Area" localSheetId="0">'Formati 1 Misioni'!$A$1:$G$19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1" i="54" l="1"/>
  <c r="D781" i="54"/>
  <c r="C781" i="54"/>
  <c r="E779" i="54"/>
  <c r="D779" i="54"/>
  <c r="C779" i="54"/>
  <c r="E772" i="54"/>
  <c r="E767" i="54"/>
  <c r="E766" i="54" s="1"/>
  <c r="D767" i="54"/>
  <c r="C767" i="54"/>
  <c r="D766" i="54"/>
  <c r="C766" i="54"/>
  <c r="E764" i="54"/>
  <c r="D764" i="54"/>
  <c r="D763" i="54" s="1"/>
  <c r="C764" i="54"/>
  <c r="C763" i="54" s="1"/>
  <c r="E763" i="54"/>
  <c r="B750" i="54"/>
  <c r="E743" i="54"/>
  <c r="E748" i="54" s="1"/>
  <c r="D743" i="54"/>
  <c r="D748" i="54" s="1"/>
  <c r="C743" i="54"/>
  <c r="C748" i="54" s="1"/>
  <c r="C730" i="54" s="1"/>
  <c r="B743" i="54"/>
  <c r="B748" i="54" s="1"/>
  <c r="B730" i="54" s="1"/>
  <c r="B731" i="54" s="1"/>
  <c r="B738" i="54"/>
  <c r="E732" i="54"/>
  <c r="D732" i="54"/>
  <c r="C732" i="54"/>
  <c r="E730" i="54"/>
  <c r="D730" i="54"/>
  <c r="E718" i="54"/>
  <c r="D718" i="54"/>
  <c r="C718" i="54"/>
  <c r="B718" i="54"/>
  <c r="E713" i="54"/>
  <c r="E723" i="54" s="1"/>
  <c r="E705" i="54" s="1"/>
  <c r="D713" i="54"/>
  <c r="D723" i="54" s="1"/>
  <c r="D705" i="54" s="1"/>
  <c r="C713" i="54"/>
  <c r="C723" i="54" s="1"/>
  <c r="C705" i="54" s="1"/>
  <c r="C706" i="54" s="1"/>
  <c r="B713" i="54"/>
  <c r="B723" i="54" s="1"/>
  <c r="E707" i="54"/>
  <c r="D707" i="54"/>
  <c r="C707" i="54"/>
  <c r="B706" i="54"/>
  <c r="B705" i="54"/>
  <c r="B700" i="54"/>
  <c r="E692" i="54"/>
  <c r="D692" i="54"/>
  <c r="C692" i="54"/>
  <c r="B692" i="54"/>
  <c r="E687" i="54"/>
  <c r="E697" i="54" s="1"/>
  <c r="E679" i="54" s="1"/>
  <c r="E680" i="54" s="1"/>
  <c r="D687" i="54"/>
  <c r="D697" i="54" s="1"/>
  <c r="C687" i="54"/>
  <c r="C773" i="54" s="1"/>
  <c r="C772" i="54" s="1"/>
  <c r="B687" i="54"/>
  <c r="B697" i="54" s="1"/>
  <c r="B679" i="54" s="1"/>
  <c r="B680" i="54" s="1"/>
  <c r="E681" i="54"/>
  <c r="D681" i="54"/>
  <c r="C681" i="54"/>
  <c r="D679" i="54"/>
  <c r="B674" i="54"/>
  <c r="E671" i="54"/>
  <c r="E653" i="54" s="1"/>
  <c r="D671" i="54"/>
  <c r="D653" i="54" s="1"/>
  <c r="D654" i="54" s="1"/>
  <c r="D657" i="54" s="1"/>
  <c r="E666" i="54"/>
  <c r="D666" i="54"/>
  <c r="C666" i="54"/>
  <c r="B666" i="54"/>
  <c r="E661" i="54"/>
  <c r="D661" i="54"/>
  <c r="C661" i="54"/>
  <c r="C671" i="54" s="1"/>
  <c r="C653" i="54" s="1"/>
  <c r="C654" i="54" s="1"/>
  <c r="B661" i="54"/>
  <c r="B671" i="54" s="1"/>
  <c r="B653" i="54" s="1"/>
  <c r="E655" i="54"/>
  <c r="D655" i="54"/>
  <c r="C655" i="54"/>
  <c r="E646" i="54"/>
  <c r="E641" i="54"/>
  <c r="D641" i="54"/>
  <c r="C641" i="54"/>
  <c r="B641" i="54"/>
  <c r="E636" i="54"/>
  <c r="D636" i="54"/>
  <c r="D646" i="54" s="1"/>
  <c r="C636" i="54"/>
  <c r="C646" i="54" s="1"/>
  <c r="C628" i="54" s="1"/>
  <c r="C631" i="54" s="1"/>
  <c r="B636" i="54"/>
  <c r="B646" i="54" s="1"/>
  <c r="E632" i="54"/>
  <c r="E631" i="54"/>
  <c r="E630" i="54"/>
  <c r="D630" i="54"/>
  <c r="C630" i="54"/>
  <c r="E629" i="54"/>
  <c r="D629" i="54"/>
  <c r="B629" i="54"/>
  <c r="D621" i="54"/>
  <c r="E616" i="54"/>
  <c r="E621" i="54" s="1"/>
  <c r="D616" i="54"/>
  <c r="C616" i="54"/>
  <c r="C621" i="54" s="1"/>
  <c r="C603" i="54" s="1"/>
  <c r="B616" i="54"/>
  <c r="B621" i="54" s="1"/>
  <c r="E605" i="54"/>
  <c r="D605" i="54"/>
  <c r="C605" i="54"/>
  <c r="E604" i="54"/>
  <c r="B604" i="54"/>
  <c r="E603" i="54"/>
  <c r="D603" i="54"/>
  <c r="E589" i="54"/>
  <c r="D589" i="54"/>
  <c r="C589" i="54"/>
  <c r="B589" i="54"/>
  <c r="E584" i="54"/>
  <c r="E594" i="54" s="1"/>
  <c r="D584" i="54"/>
  <c r="D594" i="54" s="1"/>
  <c r="D576" i="54" s="1"/>
  <c r="C584" i="54"/>
  <c r="C594" i="54" s="1"/>
  <c r="C576" i="54" s="1"/>
  <c r="B584" i="54"/>
  <c r="B594" i="54" s="1"/>
  <c r="B576" i="54" s="1"/>
  <c r="B577" i="54" s="1"/>
  <c r="E578" i="54"/>
  <c r="D578" i="54"/>
  <c r="C578" i="54"/>
  <c r="E576" i="54"/>
  <c r="B571" i="54"/>
  <c r="E564" i="54"/>
  <c r="E569" i="54" s="1"/>
  <c r="D564" i="54"/>
  <c r="C564" i="54"/>
  <c r="B564" i="54"/>
  <c r="B569" i="54" s="1"/>
  <c r="D559" i="54"/>
  <c r="D569" i="54" s="1"/>
  <c r="C559" i="54"/>
  <c r="C569" i="54" s="1"/>
  <c r="E553" i="54"/>
  <c r="D553" i="54"/>
  <c r="C553" i="54"/>
  <c r="E552" i="54"/>
  <c r="B552" i="54"/>
  <c r="D551" i="54"/>
  <c r="C551" i="54"/>
  <c r="C552" i="54" s="1"/>
  <c r="C555" i="54" s="1"/>
  <c r="E538" i="54"/>
  <c r="E543" i="54" s="1"/>
  <c r="D538" i="54"/>
  <c r="C538" i="54"/>
  <c r="C543" i="54" s="1"/>
  <c r="B538" i="54"/>
  <c r="B543" i="54" s="1"/>
  <c r="D533" i="54"/>
  <c r="D543" i="54" s="1"/>
  <c r="C533" i="54"/>
  <c r="D529" i="54"/>
  <c r="E528" i="54"/>
  <c r="D528" i="54"/>
  <c r="C528" i="54"/>
  <c r="E527" i="54"/>
  <c r="D527" i="54"/>
  <c r="C527" i="54"/>
  <c r="E526" i="54"/>
  <c r="E529" i="54" s="1"/>
  <c r="D526" i="54"/>
  <c r="C526" i="54"/>
  <c r="B526" i="54"/>
  <c r="E513" i="54"/>
  <c r="D513" i="54"/>
  <c r="C513" i="54"/>
  <c r="B513" i="54"/>
  <c r="E508" i="54"/>
  <c r="E773" i="54" s="1"/>
  <c r="D508" i="54"/>
  <c r="D518" i="54" s="1"/>
  <c r="C508" i="54"/>
  <c r="C518" i="54" s="1"/>
  <c r="B508" i="54"/>
  <c r="B518" i="54" s="1"/>
  <c r="E504" i="54"/>
  <c r="E503" i="54"/>
  <c r="D503" i="54"/>
  <c r="C503" i="54"/>
  <c r="E502" i="54"/>
  <c r="D502" i="54"/>
  <c r="C502" i="54"/>
  <c r="E501" i="54"/>
  <c r="D501" i="54"/>
  <c r="C501" i="54"/>
  <c r="C504" i="54" s="1"/>
  <c r="B501" i="54"/>
  <c r="E488" i="54"/>
  <c r="E493" i="54" s="1"/>
  <c r="D488" i="54"/>
  <c r="D493" i="54" s="1"/>
  <c r="C488" i="54"/>
  <c r="C475" i="54" s="1"/>
  <c r="B488" i="54"/>
  <c r="B493" i="54" s="1"/>
  <c r="C479" i="54"/>
  <c r="E478" i="54"/>
  <c r="E477" i="54"/>
  <c r="D477" i="54"/>
  <c r="C477" i="54"/>
  <c r="E476" i="54"/>
  <c r="E479" i="54" s="1"/>
  <c r="D476" i="54"/>
  <c r="C476" i="54"/>
  <c r="B476" i="54"/>
  <c r="E466" i="54"/>
  <c r="D466" i="54"/>
  <c r="C466" i="54"/>
  <c r="B466" i="54"/>
  <c r="E464" i="54"/>
  <c r="D464" i="54"/>
  <c r="C464" i="54"/>
  <c r="B464" i="54"/>
  <c r="D459" i="54"/>
  <c r="E458" i="54"/>
  <c r="D458" i="54"/>
  <c r="C458" i="54"/>
  <c r="E457" i="54"/>
  <c r="D457" i="54"/>
  <c r="C457" i="54"/>
  <c r="E456" i="54"/>
  <c r="E459" i="54" s="1"/>
  <c r="D456" i="54"/>
  <c r="C456" i="54"/>
  <c r="B456" i="54"/>
  <c r="E447" i="54"/>
  <c r="D447" i="54"/>
  <c r="C447" i="54"/>
  <c r="B447" i="54"/>
  <c r="E446" i="54"/>
  <c r="D446" i="54"/>
  <c r="C446" i="54"/>
  <c r="B446" i="54"/>
  <c r="E440" i="54"/>
  <c r="E439" i="54"/>
  <c r="D439" i="54"/>
  <c r="C439" i="54"/>
  <c r="E438" i="54"/>
  <c r="D438" i="54"/>
  <c r="C438" i="54"/>
  <c r="E437" i="54"/>
  <c r="D437" i="54"/>
  <c r="D440" i="54" s="1"/>
  <c r="C437" i="54"/>
  <c r="B437" i="54"/>
  <c r="C428" i="54"/>
  <c r="E426" i="54"/>
  <c r="E428" i="54" s="1"/>
  <c r="D426" i="54"/>
  <c r="D428" i="54" s="1"/>
  <c r="C421" i="54"/>
  <c r="E420" i="54"/>
  <c r="D420" i="54"/>
  <c r="C420" i="54"/>
  <c r="E419" i="54"/>
  <c r="D419" i="54"/>
  <c r="C419" i="54"/>
  <c r="E418" i="54"/>
  <c r="D418" i="54"/>
  <c r="D421" i="54" s="1"/>
  <c r="C418" i="54"/>
  <c r="B418" i="54"/>
  <c r="E409" i="54"/>
  <c r="E778" i="54" s="1"/>
  <c r="E777" i="54" s="1"/>
  <c r="D409" i="54"/>
  <c r="D778" i="54" s="1"/>
  <c r="D777" i="54" s="1"/>
  <c r="C409" i="54"/>
  <c r="C778" i="54" s="1"/>
  <c r="C777" i="54" s="1"/>
  <c r="B409" i="54"/>
  <c r="D402" i="54"/>
  <c r="E401" i="54"/>
  <c r="D401" i="54"/>
  <c r="C401" i="54"/>
  <c r="E400" i="54"/>
  <c r="D400" i="54"/>
  <c r="C400" i="54"/>
  <c r="E399" i="54"/>
  <c r="E402" i="54" s="1"/>
  <c r="D399" i="54"/>
  <c r="C399" i="54"/>
  <c r="C402" i="54" s="1"/>
  <c r="B399" i="54"/>
  <c r="E389" i="54"/>
  <c r="E388" i="54"/>
  <c r="D388" i="54"/>
  <c r="D389" i="54" s="1"/>
  <c r="C388" i="54"/>
  <c r="C389" i="54" s="1"/>
  <c r="B388" i="54"/>
  <c r="B389" i="54" s="1"/>
  <c r="E387" i="54"/>
  <c r="D387" i="54"/>
  <c r="C387" i="54"/>
  <c r="E371" i="54"/>
  <c r="D371" i="54"/>
  <c r="C371" i="54"/>
  <c r="E370" i="54"/>
  <c r="D370" i="54"/>
  <c r="C370" i="54"/>
  <c r="E369" i="54"/>
  <c r="D369" i="54"/>
  <c r="C369" i="54"/>
  <c r="E359" i="54"/>
  <c r="E360" i="54" s="1"/>
  <c r="B359" i="54"/>
  <c r="B360" i="54" s="1"/>
  <c r="E356" i="54"/>
  <c r="D356" i="54"/>
  <c r="D359" i="54" s="1"/>
  <c r="D360" i="54" s="1"/>
  <c r="C356" i="54"/>
  <c r="C359" i="54" s="1"/>
  <c r="C360" i="54" s="1"/>
  <c r="E343" i="54"/>
  <c r="D343" i="54"/>
  <c r="C343" i="54"/>
  <c r="E342" i="54"/>
  <c r="D342" i="54"/>
  <c r="C342" i="54"/>
  <c r="E341" i="54"/>
  <c r="D341" i="54"/>
  <c r="C341" i="54"/>
  <c r="E331" i="54"/>
  <c r="E332" i="54" s="1"/>
  <c r="D331" i="54"/>
  <c r="D332" i="54" s="1"/>
  <c r="C331" i="54"/>
  <c r="C332" i="54" s="1"/>
  <c r="B331" i="54"/>
  <c r="B332" i="54" s="1"/>
  <c r="E325" i="54"/>
  <c r="D325" i="54"/>
  <c r="C325" i="54"/>
  <c r="B325" i="54"/>
  <c r="E323" i="54"/>
  <c r="D323" i="54"/>
  <c r="C323" i="54"/>
  <c r="B323" i="54"/>
  <c r="E315" i="54"/>
  <c r="D315" i="54"/>
  <c r="C315" i="54"/>
  <c r="E314" i="54"/>
  <c r="D314" i="54"/>
  <c r="C314" i="54"/>
  <c r="E312" i="54"/>
  <c r="E313" i="54" s="1"/>
  <c r="E316" i="54" s="1"/>
  <c r="D312" i="54"/>
  <c r="D313" i="54" s="1"/>
  <c r="C312" i="54"/>
  <c r="C313" i="54" s="1"/>
  <c r="C316" i="54" s="1"/>
  <c r="B312" i="54"/>
  <c r="B313" i="54" s="1"/>
  <c r="C304" i="54"/>
  <c r="C287" i="54" s="1"/>
  <c r="C288" i="54" s="1"/>
  <c r="C291" i="54" s="1"/>
  <c r="B304" i="54"/>
  <c r="B300" i="54"/>
  <c r="E299" i="54"/>
  <c r="D299" i="54"/>
  <c r="C299" i="54"/>
  <c r="E298" i="54"/>
  <c r="D298" i="54"/>
  <c r="D755" i="54" s="1"/>
  <c r="D754" i="54" s="1"/>
  <c r="C298" i="54"/>
  <c r="C755" i="54" s="1"/>
  <c r="C754" i="54" s="1"/>
  <c r="B298" i="54"/>
  <c r="C296" i="54"/>
  <c r="B296" i="54"/>
  <c r="E295" i="54"/>
  <c r="E304" i="54" s="1"/>
  <c r="E287" i="54" s="1"/>
  <c r="D295" i="54"/>
  <c r="C295" i="54"/>
  <c r="E289" i="54"/>
  <c r="D289" i="54"/>
  <c r="C289" i="54"/>
  <c r="B287" i="54"/>
  <c r="B288" i="54" s="1"/>
  <c r="D276" i="54"/>
  <c r="D279" i="54" s="1"/>
  <c r="E273" i="54"/>
  <c r="D273" i="54"/>
  <c r="C273" i="54"/>
  <c r="B273" i="54"/>
  <c r="B279" i="54" s="1"/>
  <c r="B280" i="54" s="1"/>
  <c r="E261" i="54"/>
  <c r="D261" i="54"/>
  <c r="C261" i="54"/>
  <c r="E258" i="54"/>
  <c r="D258" i="54"/>
  <c r="C258" i="54"/>
  <c r="E254" i="54"/>
  <c r="D254" i="54"/>
  <c r="C254" i="54"/>
  <c r="B245" i="54"/>
  <c r="C242" i="54"/>
  <c r="D239" i="54"/>
  <c r="E239" i="54" s="1"/>
  <c r="E242" i="54" s="1"/>
  <c r="E236" i="54"/>
  <c r="D236" i="54"/>
  <c r="C236" i="54"/>
  <c r="B236" i="54"/>
  <c r="B242" i="54" s="1"/>
  <c r="B243" i="54" s="1"/>
  <c r="E224" i="54"/>
  <c r="D224" i="54"/>
  <c r="C224" i="54"/>
  <c r="E221" i="54"/>
  <c r="E752" i="54" s="1"/>
  <c r="E751" i="54" s="1"/>
  <c r="D221" i="54"/>
  <c r="C221" i="54"/>
  <c r="E217" i="54"/>
  <c r="D217" i="54"/>
  <c r="C217" i="54"/>
  <c r="B208" i="54"/>
  <c r="B205" i="54"/>
  <c r="B206" i="54" s="1"/>
  <c r="E202" i="54"/>
  <c r="E205" i="54" s="1"/>
  <c r="D202" i="54"/>
  <c r="E199" i="54"/>
  <c r="D199" i="54"/>
  <c r="C199" i="54"/>
  <c r="B199" i="54"/>
  <c r="E187" i="54"/>
  <c r="D187" i="54"/>
  <c r="C187" i="54"/>
  <c r="E184" i="54"/>
  <c r="D184" i="54"/>
  <c r="C184" i="54"/>
  <c r="C205" i="54" s="1"/>
  <c r="E180" i="54"/>
  <c r="D180" i="54"/>
  <c r="C180" i="54"/>
  <c r="D168" i="54"/>
  <c r="D169" i="54" s="1"/>
  <c r="E165" i="54"/>
  <c r="E139" i="54" s="1"/>
  <c r="E140" i="54" s="1"/>
  <c r="E143" i="54" s="1"/>
  <c r="D165" i="54"/>
  <c r="E162" i="54"/>
  <c r="D162" i="54"/>
  <c r="C162" i="54"/>
  <c r="B162" i="54"/>
  <c r="E153" i="54"/>
  <c r="D153" i="54"/>
  <c r="C153" i="54"/>
  <c r="C139" i="54" s="1"/>
  <c r="B153" i="54"/>
  <c r="B139" i="54" s="1"/>
  <c r="B140" i="54" s="1"/>
  <c r="E141" i="54"/>
  <c r="D141" i="54"/>
  <c r="C141" i="54"/>
  <c r="D140" i="54"/>
  <c r="D139" i="54"/>
  <c r="B131" i="54"/>
  <c r="B132" i="54" s="1"/>
  <c r="E116" i="54"/>
  <c r="E131" i="54" s="1"/>
  <c r="E132" i="54" s="1"/>
  <c r="D116" i="54"/>
  <c r="D131" i="54" s="1"/>
  <c r="D132" i="54" s="1"/>
  <c r="C116" i="54"/>
  <c r="C131" i="54" s="1"/>
  <c r="C132" i="54" s="1"/>
  <c r="E105" i="54"/>
  <c r="E104" i="54"/>
  <c r="D104" i="54"/>
  <c r="C104" i="54"/>
  <c r="D103" i="54"/>
  <c r="E102" i="54"/>
  <c r="E103" i="54" s="1"/>
  <c r="D102" i="54"/>
  <c r="C102" i="54"/>
  <c r="C105" i="54" s="1"/>
  <c r="B102" i="54"/>
  <c r="B103" i="54" s="1"/>
  <c r="D95" i="54"/>
  <c r="D66" i="54" s="1"/>
  <c r="B95" i="54"/>
  <c r="D81" i="54"/>
  <c r="D758" i="54" s="1"/>
  <c r="D757" i="54" s="1"/>
  <c r="C81" i="54"/>
  <c r="C758" i="54" s="1"/>
  <c r="C757" i="54" s="1"/>
  <c r="E77" i="54"/>
  <c r="D77" i="54"/>
  <c r="C77" i="54"/>
  <c r="C95" i="54" s="1"/>
  <c r="E74" i="54"/>
  <c r="E95" i="54" s="1"/>
  <c r="D74" i="54"/>
  <c r="C74" i="54"/>
  <c r="E68" i="54"/>
  <c r="D68" i="54"/>
  <c r="C68" i="54"/>
  <c r="E66" i="54"/>
  <c r="E69" i="54" s="1"/>
  <c r="B66" i="54"/>
  <c r="B67" i="54" s="1"/>
  <c r="B59" i="54"/>
  <c r="E58" i="54"/>
  <c r="E37" i="54"/>
  <c r="D37" i="54"/>
  <c r="D752" i="54" s="1"/>
  <c r="D751" i="54" s="1"/>
  <c r="C37" i="54"/>
  <c r="C58" i="54" s="1"/>
  <c r="C59" i="54" s="1"/>
  <c r="C33" i="54"/>
  <c r="C32" i="54"/>
  <c r="E31" i="54"/>
  <c r="D31" i="54"/>
  <c r="C31" i="54"/>
  <c r="C30" i="54"/>
  <c r="B30" i="54"/>
  <c r="D29" i="54"/>
  <c r="D32" i="54" s="1"/>
  <c r="B1354" i="53"/>
  <c r="C1350" i="53"/>
  <c r="C1349" i="53"/>
  <c r="E1345" i="53"/>
  <c r="D1345" i="53"/>
  <c r="C1345" i="53"/>
  <c r="C1344" i="53"/>
  <c r="E1343" i="53"/>
  <c r="D1343" i="53"/>
  <c r="C1343" i="53"/>
  <c r="C1342" i="53" s="1"/>
  <c r="E1342" i="53"/>
  <c r="D1342" i="53"/>
  <c r="E1340" i="53"/>
  <c r="D1340" i="53"/>
  <c r="C1340" i="53"/>
  <c r="E1338" i="53"/>
  <c r="D1338" i="53"/>
  <c r="C1338" i="53"/>
  <c r="E1336" i="53"/>
  <c r="D1336" i="53"/>
  <c r="C1336" i="53"/>
  <c r="E1333" i="53"/>
  <c r="E1332" i="53" s="1"/>
  <c r="D1333" i="53"/>
  <c r="D1332" i="53" s="1"/>
  <c r="C1333" i="53"/>
  <c r="C1332" i="53"/>
  <c r="C1329" i="53" s="1"/>
  <c r="E1331" i="53"/>
  <c r="D1331" i="53"/>
  <c r="C1331" i="53"/>
  <c r="E1330" i="53"/>
  <c r="D1330" i="53"/>
  <c r="C1330" i="53"/>
  <c r="E1326" i="53"/>
  <c r="D1326" i="53"/>
  <c r="C1326" i="53"/>
  <c r="B1326" i="53"/>
  <c r="B1325" i="53"/>
  <c r="C1324" i="53"/>
  <c r="C1351" i="53" s="1"/>
  <c r="E1319" i="53"/>
  <c r="E1318" i="53"/>
  <c r="E1317" i="53"/>
  <c r="D1317" i="53"/>
  <c r="C1317" i="53"/>
  <c r="E1316" i="53"/>
  <c r="D1316" i="53"/>
  <c r="B1316" i="53"/>
  <c r="C1305" i="53"/>
  <c r="B1305" i="53"/>
  <c r="C1303" i="53"/>
  <c r="E1299" i="53"/>
  <c r="E1298" i="53"/>
  <c r="D1298" i="53"/>
  <c r="C1298" i="53"/>
  <c r="E1297" i="53"/>
  <c r="D1297" i="53"/>
  <c r="C1297" i="53"/>
  <c r="E1296" i="53"/>
  <c r="D1296" i="53"/>
  <c r="C1296" i="53"/>
  <c r="C1299" i="53" s="1"/>
  <c r="B1296" i="53"/>
  <c r="B1288" i="53"/>
  <c r="E1287" i="53"/>
  <c r="E1351" i="53" s="1"/>
  <c r="D1287" i="53"/>
  <c r="B1287" i="53"/>
  <c r="C1286" i="53"/>
  <c r="C1288" i="53" s="1"/>
  <c r="D1282" i="53"/>
  <c r="E1281" i="53"/>
  <c r="D1281" i="53"/>
  <c r="C1281" i="53"/>
  <c r="E1280" i="53"/>
  <c r="D1280" i="53"/>
  <c r="C1280" i="53"/>
  <c r="E1279" i="53"/>
  <c r="E1282" i="53" s="1"/>
  <c r="D1279" i="53"/>
  <c r="C1279" i="53"/>
  <c r="B1279" i="53"/>
  <c r="C1271" i="53"/>
  <c r="B1271" i="53"/>
  <c r="E1270" i="53"/>
  <c r="D1270" i="53"/>
  <c r="B1270" i="53"/>
  <c r="C1269" i="53"/>
  <c r="D1265" i="53"/>
  <c r="C1265" i="53"/>
  <c r="E1264" i="53"/>
  <c r="D1264" i="53"/>
  <c r="C1264" i="53"/>
  <c r="E1263" i="53"/>
  <c r="D1263" i="53"/>
  <c r="C1263" i="53"/>
  <c r="E1262" i="53"/>
  <c r="E1265" i="53" s="1"/>
  <c r="D1262" i="53"/>
  <c r="C1262" i="53"/>
  <c r="B1262" i="53"/>
  <c r="E1252" i="53"/>
  <c r="E1253" i="53" s="1"/>
  <c r="E1247" i="53"/>
  <c r="D1247" i="53"/>
  <c r="D1252" i="53" s="1"/>
  <c r="D1253" i="53" s="1"/>
  <c r="C1247" i="53"/>
  <c r="E1242" i="53"/>
  <c r="D1242" i="53"/>
  <c r="C1242" i="53"/>
  <c r="C1252" i="53" s="1"/>
  <c r="C1253" i="53" s="1"/>
  <c r="B1242" i="53"/>
  <c r="B1252" i="53" s="1"/>
  <c r="B1253" i="53" s="1"/>
  <c r="C1238" i="53"/>
  <c r="E1237" i="53"/>
  <c r="C1237" i="53"/>
  <c r="E1236" i="53"/>
  <c r="D1236" i="53"/>
  <c r="C1236" i="53"/>
  <c r="E1235" i="53"/>
  <c r="E1238" i="53" s="1"/>
  <c r="D1235" i="53"/>
  <c r="D1238" i="53" s="1"/>
  <c r="C1235" i="53"/>
  <c r="C1234" i="53"/>
  <c r="D1237" i="53" s="1"/>
  <c r="B1228" i="53"/>
  <c r="E1221" i="53"/>
  <c r="D1221" i="53"/>
  <c r="C1221" i="53"/>
  <c r="B1221" i="53"/>
  <c r="E1216" i="53"/>
  <c r="E1226" i="53" s="1"/>
  <c r="E1227" i="53" s="1"/>
  <c r="D1216" i="53"/>
  <c r="D1226" i="53" s="1"/>
  <c r="D1227" i="53" s="1"/>
  <c r="C1216" i="53"/>
  <c r="C1226" i="53" s="1"/>
  <c r="C1227" i="53" s="1"/>
  <c r="B1216" i="53"/>
  <c r="B1226" i="53" s="1"/>
  <c r="B1227" i="53" s="1"/>
  <c r="E1212" i="53"/>
  <c r="E1211" i="53"/>
  <c r="D1211" i="53"/>
  <c r="C1211" i="53"/>
  <c r="E1210" i="53"/>
  <c r="D1210" i="53"/>
  <c r="C1210" i="53"/>
  <c r="E1209" i="53"/>
  <c r="D1209" i="53"/>
  <c r="D1212" i="53" s="1"/>
  <c r="C1209" i="53"/>
  <c r="B1209" i="53"/>
  <c r="B1200" i="53"/>
  <c r="E1195" i="53"/>
  <c r="E1190" i="53"/>
  <c r="E1200" i="53" s="1"/>
  <c r="D1190" i="53"/>
  <c r="D1200" i="53" s="1"/>
  <c r="C1190" i="53"/>
  <c r="C1200" i="53" s="1"/>
  <c r="C1182" i="53" s="1"/>
  <c r="B1190" i="53"/>
  <c r="E1185" i="53"/>
  <c r="E1184" i="53"/>
  <c r="D1184" i="53"/>
  <c r="C1184" i="53"/>
  <c r="E1183" i="53"/>
  <c r="D1183" i="53"/>
  <c r="E1175" i="53"/>
  <c r="D1174" i="53"/>
  <c r="E1170" i="53"/>
  <c r="E1174" i="53" s="1"/>
  <c r="E1156" i="53" s="1"/>
  <c r="D1170" i="53"/>
  <c r="E1164" i="53"/>
  <c r="D1164" i="53"/>
  <c r="C1164" i="53"/>
  <c r="C1174" i="53" s="1"/>
  <c r="B1164" i="53"/>
  <c r="B1174" i="53" s="1"/>
  <c r="B1175" i="53" s="1"/>
  <c r="E1158" i="53"/>
  <c r="D1158" i="53"/>
  <c r="C1158" i="53"/>
  <c r="C1157" i="53"/>
  <c r="C1160" i="53" s="1"/>
  <c r="C1156" i="53"/>
  <c r="C1159" i="53" s="1"/>
  <c r="B1149" i="53"/>
  <c r="E1148" i="53"/>
  <c r="D1148" i="53"/>
  <c r="D1149" i="53" s="1"/>
  <c r="E1144" i="53"/>
  <c r="E1143" i="53"/>
  <c r="D1143" i="53"/>
  <c r="E1138" i="53"/>
  <c r="D1138" i="53"/>
  <c r="C1138" i="53"/>
  <c r="C1148" i="53" s="1"/>
  <c r="E1132" i="53"/>
  <c r="D1132" i="53"/>
  <c r="C1132" i="53"/>
  <c r="D1131" i="53"/>
  <c r="D1130" i="53"/>
  <c r="C1130" i="53"/>
  <c r="E1122" i="53"/>
  <c r="D1122" i="53"/>
  <c r="C1122" i="53"/>
  <c r="E1118" i="53"/>
  <c r="E1117" i="53"/>
  <c r="D1117" i="53"/>
  <c r="C1117" i="53"/>
  <c r="D1108" i="53"/>
  <c r="D1107" i="53"/>
  <c r="C1107" i="53"/>
  <c r="E1106" i="53"/>
  <c r="D1106" i="53"/>
  <c r="C1106" i="53"/>
  <c r="B1105" i="53"/>
  <c r="E1104" i="53"/>
  <c r="E1107" i="53" s="1"/>
  <c r="D1104" i="53"/>
  <c r="D1105" i="53" s="1"/>
  <c r="C1104" i="53"/>
  <c r="C1105" i="53" s="1"/>
  <c r="B1100" i="53"/>
  <c r="E1095" i="53"/>
  <c r="E1096" i="53" s="1"/>
  <c r="E1090" i="53"/>
  <c r="D1090" i="53"/>
  <c r="C1090" i="53"/>
  <c r="B1090" i="53"/>
  <c r="E1085" i="53"/>
  <c r="D1085" i="53"/>
  <c r="D1095" i="53" s="1"/>
  <c r="D1096" i="53" s="1"/>
  <c r="C1085" i="53"/>
  <c r="C1095" i="53" s="1"/>
  <c r="C1096" i="53" s="1"/>
  <c r="B1085" i="53"/>
  <c r="B1095" i="53" s="1"/>
  <c r="B1096" i="53" s="1"/>
  <c r="E1081" i="53"/>
  <c r="E1080" i="53"/>
  <c r="D1080" i="53"/>
  <c r="E1079" i="53"/>
  <c r="D1079" i="53"/>
  <c r="C1079" i="53"/>
  <c r="E1078" i="53"/>
  <c r="D1078" i="53"/>
  <c r="C1078" i="53"/>
  <c r="C1081" i="53" s="1"/>
  <c r="B1078" i="53"/>
  <c r="C1077" i="53"/>
  <c r="C1080" i="53" s="1"/>
  <c r="C1068" i="53"/>
  <c r="E1063" i="53"/>
  <c r="D1063" i="53"/>
  <c r="C1063" i="53"/>
  <c r="B1063" i="53"/>
  <c r="E1058" i="53"/>
  <c r="E1068" i="53" s="1"/>
  <c r="D1058" i="53"/>
  <c r="D1068" i="53" s="1"/>
  <c r="D1050" i="53" s="1"/>
  <c r="C1058" i="53"/>
  <c r="B1058" i="53"/>
  <c r="B1068" i="53" s="1"/>
  <c r="B1069" i="53" s="1"/>
  <c r="E1054" i="53"/>
  <c r="E1052" i="53"/>
  <c r="D1052" i="53"/>
  <c r="C1052" i="53"/>
  <c r="B1051" i="53"/>
  <c r="C1050" i="53"/>
  <c r="E1042" i="53"/>
  <c r="D1042" i="53"/>
  <c r="C1042" i="53"/>
  <c r="B1042" i="53"/>
  <c r="E1040" i="53"/>
  <c r="B1040" i="53"/>
  <c r="B1041" i="53" s="1"/>
  <c r="C1035" i="53"/>
  <c r="C1022" i="53" s="1"/>
  <c r="C1023" i="53" s="1"/>
  <c r="B1035" i="53"/>
  <c r="E1030" i="53"/>
  <c r="D1030" i="53"/>
  <c r="D1040" i="53" s="1"/>
  <c r="D1041" i="53" s="1"/>
  <c r="C1030" i="53"/>
  <c r="C1040" i="53" s="1"/>
  <c r="C1041" i="53" s="1"/>
  <c r="B1030" i="53"/>
  <c r="C1026" i="53"/>
  <c r="C1025" i="53"/>
  <c r="E1024" i="53"/>
  <c r="D1024" i="53"/>
  <c r="C1024" i="53"/>
  <c r="D1023" i="53"/>
  <c r="D1026" i="53" s="1"/>
  <c r="B1023" i="53"/>
  <c r="E1022" i="53"/>
  <c r="D1022" i="53"/>
  <c r="D1025" i="53" s="1"/>
  <c r="D1015" i="53"/>
  <c r="D1014" i="53"/>
  <c r="C1014" i="53"/>
  <c r="C1009" i="53"/>
  <c r="B1009" i="53"/>
  <c r="E1004" i="53"/>
  <c r="E1014" i="53" s="1"/>
  <c r="E1015" i="53" s="1"/>
  <c r="D1004" i="53"/>
  <c r="C1004" i="53"/>
  <c r="B1004" i="53"/>
  <c r="B1014" i="53" s="1"/>
  <c r="B1015" i="53" s="1"/>
  <c r="E999" i="53"/>
  <c r="E998" i="53"/>
  <c r="D998" i="53"/>
  <c r="C998" i="53"/>
  <c r="B997" i="53"/>
  <c r="E996" i="53"/>
  <c r="E997" i="53" s="1"/>
  <c r="E1000" i="53" s="1"/>
  <c r="D996" i="53"/>
  <c r="D997" i="53" s="1"/>
  <c r="C996" i="53"/>
  <c r="E989" i="53"/>
  <c r="E988" i="53"/>
  <c r="B988" i="53"/>
  <c r="B989" i="53" s="1"/>
  <c r="C983" i="53"/>
  <c r="C970" i="53" s="1"/>
  <c r="E978" i="53"/>
  <c r="D978" i="53"/>
  <c r="D988" i="53" s="1"/>
  <c r="D989" i="53" s="1"/>
  <c r="C978" i="53"/>
  <c r="C988" i="53" s="1"/>
  <c r="C989" i="53" s="1"/>
  <c r="B978" i="53"/>
  <c r="C974" i="53"/>
  <c r="E973" i="53"/>
  <c r="E972" i="53"/>
  <c r="D972" i="53"/>
  <c r="C972" i="53"/>
  <c r="E971" i="53"/>
  <c r="D971" i="53"/>
  <c r="D974" i="53" s="1"/>
  <c r="C971" i="53"/>
  <c r="B971" i="53"/>
  <c r="D963" i="53"/>
  <c r="E962" i="53"/>
  <c r="E963" i="53" s="1"/>
  <c r="D962" i="53"/>
  <c r="D957" i="53"/>
  <c r="C957" i="53"/>
  <c r="C944" i="53" s="1"/>
  <c r="E952" i="53"/>
  <c r="D952" i="53"/>
  <c r="C952" i="53"/>
  <c r="B952" i="53"/>
  <c r="B962" i="53" s="1"/>
  <c r="B963" i="53" s="1"/>
  <c r="C948" i="53"/>
  <c r="E947" i="53"/>
  <c r="E946" i="53"/>
  <c r="D946" i="53"/>
  <c r="C946" i="53"/>
  <c r="E945" i="53"/>
  <c r="E948" i="53" s="1"/>
  <c r="D945" i="53"/>
  <c r="C945" i="53"/>
  <c r="B945" i="53"/>
  <c r="D936" i="53"/>
  <c r="D937" i="53" s="1"/>
  <c r="B936" i="53"/>
  <c r="B937" i="53" s="1"/>
  <c r="C931" i="53"/>
  <c r="C936" i="53" s="1"/>
  <c r="E926" i="53"/>
  <c r="E936" i="53" s="1"/>
  <c r="E937" i="53" s="1"/>
  <c r="D926" i="53"/>
  <c r="E921" i="53"/>
  <c r="C921" i="53"/>
  <c r="E920" i="53"/>
  <c r="D920" i="53"/>
  <c r="C920" i="53"/>
  <c r="E919" i="53"/>
  <c r="D919" i="53"/>
  <c r="B919" i="53"/>
  <c r="C918" i="53"/>
  <c r="E910" i="53"/>
  <c r="E909" i="53"/>
  <c r="C904" i="53"/>
  <c r="C891" i="53" s="1"/>
  <c r="E899" i="53"/>
  <c r="D899" i="53"/>
  <c r="D909" i="53" s="1"/>
  <c r="D910" i="53" s="1"/>
  <c r="C899" i="53"/>
  <c r="B899" i="53"/>
  <c r="B909" i="53" s="1"/>
  <c r="B910" i="53" s="1"/>
  <c r="C895" i="53"/>
  <c r="E894" i="53"/>
  <c r="E893" i="53"/>
  <c r="D893" i="53"/>
  <c r="C893" i="53"/>
  <c r="E892" i="53"/>
  <c r="D892" i="53"/>
  <c r="C892" i="53"/>
  <c r="B892" i="53"/>
  <c r="D884" i="53"/>
  <c r="E883" i="53"/>
  <c r="E884" i="53" s="1"/>
  <c r="D883" i="53"/>
  <c r="D878" i="53"/>
  <c r="C878" i="53"/>
  <c r="C865" i="53" s="1"/>
  <c r="B878" i="53"/>
  <c r="E873" i="53"/>
  <c r="D873" i="53"/>
  <c r="C873" i="53"/>
  <c r="C883" i="53" s="1"/>
  <c r="C884" i="53" s="1"/>
  <c r="B873" i="53"/>
  <c r="B883" i="53" s="1"/>
  <c r="B884" i="53" s="1"/>
  <c r="E868" i="53"/>
  <c r="E867" i="53"/>
  <c r="D867" i="53"/>
  <c r="C867" i="53"/>
  <c r="E866" i="53"/>
  <c r="E869" i="53" s="1"/>
  <c r="D866" i="53"/>
  <c r="B866" i="53"/>
  <c r="C857" i="53"/>
  <c r="C858" i="53" s="1"/>
  <c r="B857" i="53"/>
  <c r="B858" i="53" s="1"/>
  <c r="E847" i="53"/>
  <c r="E857" i="53" s="1"/>
  <c r="E858" i="53" s="1"/>
  <c r="D847" i="53"/>
  <c r="D857" i="53" s="1"/>
  <c r="D858" i="53" s="1"/>
  <c r="C843" i="53"/>
  <c r="E842" i="53"/>
  <c r="D842" i="53"/>
  <c r="C842" i="53"/>
  <c r="E841" i="53"/>
  <c r="D841" i="53"/>
  <c r="C841" i="53"/>
  <c r="E840" i="53"/>
  <c r="D840" i="53"/>
  <c r="D843" i="53" s="1"/>
  <c r="C840" i="53"/>
  <c r="B840" i="53"/>
  <c r="D832" i="53"/>
  <c r="E831" i="53"/>
  <c r="E832" i="53" s="1"/>
  <c r="D831" i="53"/>
  <c r="B826" i="53"/>
  <c r="E821" i="53"/>
  <c r="D821" i="53"/>
  <c r="C821" i="53"/>
  <c r="C831" i="53" s="1"/>
  <c r="C832" i="53" s="1"/>
  <c r="B821" i="53"/>
  <c r="B831" i="53" s="1"/>
  <c r="B832" i="53" s="1"/>
  <c r="E817" i="53"/>
  <c r="E816" i="53"/>
  <c r="D816" i="53"/>
  <c r="C816" i="53"/>
  <c r="E815" i="53"/>
  <c r="D815" i="53"/>
  <c r="C815" i="53"/>
  <c r="E814" i="53"/>
  <c r="D814" i="53"/>
  <c r="D817" i="53" s="1"/>
  <c r="B814" i="53"/>
  <c r="C817" i="53" s="1"/>
  <c r="E805" i="53"/>
  <c r="E806" i="53" s="1"/>
  <c r="B805" i="53"/>
  <c r="B806" i="53" s="1"/>
  <c r="C800" i="53"/>
  <c r="E795" i="53"/>
  <c r="D795" i="53"/>
  <c r="D805" i="53" s="1"/>
  <c r="D806" i="53" s="1"/>
  <c r="C795" i="53"/>
  <c r="C805" i="53" s="1"/>
  <c r="C806" i="53" s="1"/>
  <c r="B795" i="53"/>
  <c r="E790" i="53"/>
  <c r="D790" i="53"/>
  <c r="C790" i="53"/>
  <c r="E789" i="53"/>
  <c r="D789" i="53"/>
  <c r="C789" i="53"/>
  <c r="E788" i="53"/>
  <c r="D788" i="53"/>
  <c r="D791" i="53" s="1"/>
  <c r="B788" i="53"/>
  <c r="C791" i="53" s="1"/>
  <c r="C779" i="53"/>
  <c r="C780" i="53" s="1"/>
  <c r="B779" i="53"/>
  <c r="B780" i="53" s="1"/>
  <c r="B774" i="53"/>
  <c r="E769" i="53"/>
  <c r="E779" i="53" s="1"/>
  <c r="E780" i="53" s="1"/>
  <c r="D769" i="53"/>
  <c r="D779" i="53" s="1"/>
  <c r="D780" i="53" s="1"/>
  <c r="C769" i="53"/>
  <c r="B769" i="53"/>
  <c r="C765" i="53"/>
  <c r="E764" i="53"/>
  <c r="D764" i="53"/>
  <c r="C764" i="53"/>
  <c r="E763" i="53"/>
  <c r="D763" i="53"/>
  <c r="C763" i="53"/>
  <c r="E762" i="53"/>
  <c r="D762" i="53"/>
  <c r="D765" i="53" s="1"/>
  <c r="C762" i="53"/>
  <c r="B762" i="53"/>
  <c r="D753" i="53"/>
  <c r="D754" i="53" s="1"/>
  <c r="C748" i="53"/>
  <c r="B748" i="53"/>
  <c r="E743" i="53"/>
  <c r="E753" i="53" s="1"/>
  <c r="E754" i="53" s="1"/>
  <c r="D743" i="53"/>
  <c r="C743" i="53"/>
  <c r="C753" i="53" s="1"/>
  <c r="C754" i="53" s="1"/>
  <c r="B743" i="53"/>
  <c r="B753" i="53" s="1"/>
  <c r="B754" i="53" s="1"/>
  <c r="C739" i="53"/>
  <c r="E738" i="53"/>
  <c r="D738" i="53"/>
  <c r="C738" i="53"/>
  <c r="E737" i="53"/>
  <c r="D737" i="53"/>
  <c r="C737" i="53"/>
  <c r="E736" i="53"/>
  <c r="D736" i="53"/>
  <c r="C736" i="53"/>
  <c r="B736" i="53"/>
  <c r="B727" i="53"/>
  <c r="B728" i="53" s="1"/>
  <c r="B722" i="53"/>
  <c r="E717" i="53"/>
  <c r="E727" i="53" s="1"/>
  <c r="E728" i="53" s="1"/>
  <c r="D717" i="53"/>
  <c r="D727" i="53" s="1"/>
  <c r="D728" i="53" s="1"/>
  <c r="C717" i="53"/>
  <c r="C727" i="53" s="1"/>
  <c r="C728" i="53" s="1"/>
  <c r="B717" i="53"/>
  <c r="C713" i="53"/>
  <c r="E712" i="53"/>
  <c r="D712" i="53"/>
  <c r="C712" i="53"/>
  <c r="E711" i="53"/>
  <c r="D711" i="53"/>
  <c r="C711" i="53"/>
  <c r="E710" i="53"/>
  <c r="D710" i="53"/>
  <c r="D713" i="53" s="1"/>
  <c r="C710" i="53"/>
  <c r="B710" i="53"/>
  <c r="E702" i="53"/>
  <c r="E701" i="53"/>
  <c r="B701" i="53"/>
  <c r="B702" i="53" s="1"/>
  <c r="C696" i="53"/>
  <c r="B696" i="53"/>
  <c r="E691" i="53"/>
  <c r="D691" i="53"/>
  <c r="D701" i="53" s="1"/>
  <c r="D702" i="53" s="1"/>
  <c r="C691" i="53"/>
  <c r="C701" i="53" s="1"/>
  <c r="C702" i="53" s="1"/>
  <c r="B691" i="53"/>
  <c r="C687" i="53"/>
  <c r="E686" i="53"/>
  <c r="D686" i="53"/>
  <c r="C686" i="53"/>
  <c r="E685" i="53"/>
  <c r="D685" i="53"/>
  <c r="C685" i="53"/>
  <c r="E684" i="53"/>
  <c r="D684" i="53"/>
  <c r="D687" i="53" s="1"/>
  <c r="C684" i="53"/>
  <c r="B684" i="53"/>
  <c r="D676" i="53"/>
  <c r="D675" i="53"/>
  <c r="C675" i="53"/>
  <c r="C676" i="53" s="1"/>
  <c r="C670" i="53"/>
  <c r="B670" i="53"/>
  <c r="E665" i="53"/>
  <c r="E675" i="53" s="1"/>
  <c r="E676" i="53" s="1"/>
  <c r="D665" i="53"/>
  <c r="C665" i="53"/>
  <c r="B665" i="53"/>
  <c r="B675" i="53" s="1"/>
  <c r="B676" i="53" s="1"/>
  <c r="C661" i="53"/>
  <c r="E660" i="53"/>
  <c r="D660" i="53"/>
  <c r="C660" i="53"/>
  <c r="E659" i="53"/>
  <c r="D659" i="53"/>
  <c r="C659" i="53"/>
  <c r="E658" i="53"/>
  <c r="D658" i="53"/>
  <c r="B658" i="53"/>
  <c r="E650" i="53"/>
  <c r="E649" i="53"/>
  <c r="B644" i="53"/>
  <c r="B649" i="53" s="1"/>
  <c r="B650" i="53" s="1"/>
  <c r="E639" i="53"/>
  <c r="D639" i="53"/>
  <c r="D649" i="53" s="1"/>
  <c r="D650" i="53" s="1"/>
  <c r="C639" i="53"/>
  <c r="C649" i="53" s="1"/>
  <c r="C650" i="53" s="1"/>
  <c r="E635" i="53"/>
  <c r="E634" i="53"/>
  <c r="D634" i="53"/>
  <c r="C634" i="53"/>
  <c r="E633" i="53"/>
  <c r="D633" i="53"/>
  <c r="C633" i="53"/>
  <c r="E632" i="53"/>
  <c r="D632" i="53"/>
  <c r="C632" i="53"/>
  <c r="C635" i="53" s="1"/>
  <c r="B632" i="53"/>
  <c r="D624" i="53"/>
  <c r="B624" i="53"/>
  <c r="C623" i="53"/>
  <c r="C624" i="53" s="1"/>
  <c r="B623" i="53"/>
  <c r="B618" i="53"/>
  <c r="E613" i="53"/>
  <c r="E623" i="53" s="1"/>
  <c r="E624" i="53" s="1"/>
  <c r="D613" i="53"/>
  <c r="D623" i="53" s="1"/>
  <c r="C613" i="53"/>
  <c r="B613" i="53"/>
  <c r="D609" i="53"/>
  <c r="C609" i="53"/>
  <c r="E608" i="53"/>
  <c r="D608" i="53"/>
  <c r="C608" i="53"/>
  <c r="E607" i="53"/>
  <c r="D607" i="53"/>
  <c r="C607" i="53"/>
  <c r="E606" i="53"/>
  <c r="E609" i="53" s="1"/>
  <c r="D606" i="53"/>
  <c r="B606" i="53"/>
  <c r="C597" i="53"/>
  <c r="C598" i="53" s="1"/>
  <c r="B592" i="53"/>
  <c r="E587" i="53"/>
  <c r="E597" i="53" s="1"/>
  <c r="E598" i="53" s="1"/>
  <c r="D587" i="53"/>
  <c r="D597" i="53" s="1"/>
  <c r="D598" i="53" s="1"/>
  <c r="C587" i="53"/>
  <c r="B587" i="53"/>
  <c r="B597" i="53" s="1"/>
  <c r="B598" i="53" s="1"/>
  <c r="D583" i="53"/>
  <c r="E582" i="53"/>
  <c r="D582" i="53"/>
  <c r="C582" i="53"/>
  <c r="E581" i="53"/>
  <c r="D581" i="53"/>
  <c r="C581" i="53"/>
  <c r="E580" i="53"/>
  <c r="E583" i="53" s="1"/>
  <c r="D580" i="53"/>
  <c r="B580" i="53"/>
  <c r="C583" i="53" s="1"/>
  <c r="E571" i="53"/>
  <c r="E572" i="53" s="1"/>
  <c r="E561" i="53"/>
  <c r="D561" i="53"/>
  <c r="D571" i="53" s="1"/>
  <c r="D572" i="53" s="1"/>
  <c r="C561" i="53"/>
  <c r="C571" i="53" s="1"/>
  <c r="C572" i="53" s="1"/>
  <c r="B561" i="53"/>
  <c r="B571" i="53" s="1"/>
  <c r="B572" i="53" s="1"/>
  <c r="D557" i="53"/>
  <c r="E556" i="53"/>
  <c r="D556" i="53"/>
  <c r="C556" i="53"/>
  <c r="E555" i="53"/>
  <c r="D555" i="53"/>
  <c r="C555" i="53"/>
  <c r="E554" i="53"/>
  <c r="E557" i="53" s="1"/>
  <c r="D554" i="53"/>
  <c r="C554" i="53"/>
  <c r="C557" i="53" s="1"/>
  <c r="E546" i="53"/>
  <c r="B546" i="53"/>
  <c r="E545" i="53"/>
  <c r="D545" i="53"/>
  <c r="D546" i="53" s="1"/>
  <c r="B545" i="53"/>
  <c r="C540" i="53"/>
  <c r="C527" i="53" s="1"/>
  <c r="B540" i="53"/>
  <c r="E535" i="53"/>
  <c r="D535" i="53"/>
  <c r="C535" i="53"/>
  <c r="C545" i="53" s="1"/>
  <c r="C546" i="53" s="1"/>
  <c r="B535" i="53"/>
  <c r="E530" i="53"/>
  <c r="E529" i="53"/>
  <c r="D529" i="53"/>
  <c r="C529" i="53"/>
  <c r="B528" i="53"/>
  <c r="E527" i="53"/>
  <c r="E528" i="53" s="1"/>
  <c r="D527" i="53"/>
  <c r="D520" i="53"/>
  <c r="D519" i="53"/>
  <c r="C519" i="53"/>
  <c r="C520" i="53" s="1"/>
  <c r="D514" i="53"/>
  <c r="C514" i="53"/>
  <c r="C501" i="53" s="1"/>
  <c r="B514" i="53"/>
  <c r="E509" i="53"/>
  <c r="E519" i="53" s="1"/>
  <c r="E520" i="53" s="1"/>
  <c r="D509" i="53"/>
  <c r="C509" i="53"/>
  <c r="B509" i="53"/>
  <c r="B519" i="53" s="1"/>
  <c r="B520" i="53" s="1"/>
  <c r="E504" i="53"/>
  <c r="D504" i="53"/>
  <c r="E503" i="53"/>
  <c r="D503" i="53"/>
  <c r="C503" i="53"/>
  <c r="E502" i="53"/>
  <c r="D502" i="53"/>
  <c r="B502" i="53"/>
  <c r="D501" i="53"/>
  <c r="E494" i="53"/>
  <c r="B494" i="53"/>
  <c r="E493" i="53"/>
  <c r="B493" i="53"/>
  <c r="D488" i="53"/>
  <c r="B488" i="53"/>
  <c r="E483" i="53"/>
  <c r="D483" i="53"/>
  <c r="C483" i="53"/>
  <c r="C493" i="53" s="1"/>
  <c r="C494" i="53" s="1"/>
  <c r="B483" i="53"/>
  <c r="E477" i="53"/>
  <c r="D477" i="53"/>
  <c r="C477" i="53"/>
  <c r="E476" i="53"/>
  <c r="C475" i="53"/>
  <c r="E467" i="53"/>
  <c r="E468" i="53" s="1"/>
  <c r="B467" i="53"/>
  <c r="B468" i="53" s="1"/>
  <c r="D462" i="53"/>
  <c r="C462" i="53"/>
  <c r="B462" i="53"/>
  <c r="E457" i="53"/>
  <c r="D457" i="53"/>
  <c r="D467" i="53" s="1"/>
  <c r="D468" i="53" s="1"/>
  <c r="C457" i="53"/>
  <c r="C467" i="53" s="1"/>
  <c r="C468" i="53" s="1"/>
  <c r="B457" i="53"/>
  <c r="C453" i="53"/>
  <c r="E452" i="53"/>
  <c r="D452" i="53"/>
  <c r="C452" i="53"/>
  <c r="E451" i="53"/>
  <c r="D451" i="53"/>
  <c r="C451" i="53"/>
  <c r="E450" i="53"/>
  <c r="D450" i="53"/>
  <c r="C450" i="53"/>
  <c r="B450" i="53"/>
  <c r="D442" i="53"/>
  <c r="E441" i="53"/>
  <c r="E442" i="53" s="1"/>
  <c r="B441" i="53"/>
  <c r="B442" i="53" s="1"/>
  <c r="E436" i="53"/>
  <c r="B436" i="53"/>
  <c r="E431" i="53"/>
  <c r="D431" i="53"/>
  <c r="D441" i="53" s="1"/>
  <c r="C431" i="53"/>
  <c r="C441" i="53" s="1"/>
  <c r="C442" i="53" s="1"/>
  <c r="B431" i="53"/>
  <c r="C427" i="53"/>
  <c r="E426" i="53"/>
  <c r="D426" i="53"/>
  <c r="C426" i="53"/>
  <c r="E425" i="53"/>
  <c r="D425" i="53"/>
  <c r="C425" i="53"/>
  <c r="E424" i="53"/>
  <c r="D424" i="53"/>
  <c r="D427" i="53" s="1"/>
  <c r="C424" i="53"/>
  <c r="B424" i="53"/>
  <c r="D416" i="53"/>
  <c r="E415" i="53"/>
  <c r="E416" i="53" s="1"/>
  <c r="D415" i="53"/>
  <c r="C415" i="53"/>
  <c r="C416" i="53" s="1"/>
  <c r="C410" i="53"/>
  <c r="B410" i="53"/>
  <c r="B415" i="53" s="1"/>
  <c r="B416" i="53" s="1"/>
  <c r="E405" i="53"/>
  <c r="D405" i="53"/>
  <c r="C405" i="53"/>
  <c r="B405" i="53"/>
  <c r="C401" i="53"/>
  <c r="E400" i="53"/>
  <c r="D400" i="53"/>
  <c r="C400" i="53"/>
  <c r="E399" i="53"/>
  <c r="D399" i="53"/>
  <c r="C399" i="53"/>
  <c r="E398" i="53"/>
  <c r="D398" i="53"/>
  <c r="C398" i="53"/>
  <c r="B398" i="53"/>
  <c r="D389" i="53"/>
  <c r="D390" i="53" s="1"/>
  <c r="B389" i="53"/>
  <c r="B390" i="53" s="1"/>
  <c r="C384" i="53"/>
  <c r="E379" i="53"/>
  <c r="E389" i="53" s="1"/>
  <c r="E390" i="53" s="1"/>
  <c r="D379" i="53"/>
  <c r="C379" i="53"/>
  <c r="C389" i="53" s="1"/>
  <c r="C390" i="53" s="1"/>
  <c r="B379" i="53"/>
  <c r="C375" i="53"/>
  <c r="E374" i="53"/>
  <c r="E373" i="53"/>
  <c r="D373" i="53"/>
  <c r="C373" i="53"/>
  <c r="E372" i="53"/>
  <c r="D372" i="53"/>
  <c r="B372" i="53"/>
  <c r="C371" i="53"/>
  <c r="C372" i="53" s="1"/>
  <c r="E363" i="53"/>
  <c r="E364" i="53" s="1"/>
  <c r="B363" i="53"/>
  <c r="B364" i="53" s="1"/>
  <c r="B358" i="53"/>
  <c r="E353" i="53"/>
  <c r="D353" i="53"/>
  <c r="D363" i="53" s="1"/>
  <c r="D364" i="53" s="1"/>
  <c r="C353" i="53"/>
  <c r="C363" i="53" s="1"/>
  <c r="C364" i="53" s="1"/>
  <c r="B353" i="53"/>
  <c r="E348" i="53"/>
  <c r="C348" i="53"/>
  <c r="E347" i="53"/>
  <c r="D347" i="53"/>
  <c r="C347" i="53"/>
  <c r="E346" i="53"/>
  <c r="D346" i="53"/>
  <c r="D349" i="53" s="1"/>
  <c r="C346" i="53"/>
  <c r="C349" i="53" s="1"/>
  <c r="C345" i="53"/>
  <c r="D348" i="53" s="1"/>
  <c r="C337" i="53"/>
  <c r="C338" i="53" s="1"/>
  <c r="B337" i="53"/>
  <c r="B338" i="53" s="1"/>
  <c r="D332" i="53"/>
  <c r="C332" i="53"/>
  <c r="E327" i="53"/>
  <c r="E319" i="53" s="1"/>
  <c r="D327" i="53"/>
  <c r="D337" i="53" s="1"/>
  <c r="C322" i="53"/>
  <c r="E321" i="53"/>
  <c r="D321" i="53"/>
  <c r="C321" i="53"/>
  <c r="C320" i="53"/>
  <c r="B320" i="53"/>
  <c r="C323" i="53" s="1"/>
  <c r="D319" i="53"/>
  <c r="D320" i="53" s="1"/>
  <c r="D323" i="53" s="1"/>
  <c r="D311" i="53"/>
  <c r="D312" i="53" s="1"/>
  <c r="B311" i="53"/>
  <c r="B312" i="53" s="1"/>
  <c r="E301" i="53"/>
  <c r="E311" i="53" s="1"/>
  <c r="E312" i="53" s="1"/>
  <c r="D301" i="53"/>
  <c r="C301" i="53"/>
  <c r="C311" i="53" s="1"/>
  <c r="C312" i="53" s="1"/>
  <c r="C296" i="53"/>
  <c r="E295" i="53"/>
  <c r="D295" i="53"/>
  <c r="C295" i="53"/>
  <c r="C294" i="53"/>
  <c r="B294" i="53"/>
  <c r="C297" i="53" s="1"/>
  <c r="E293" i="53"/>
  <c r="D293" i="53"/>
  <c r="D296" i="53" s="1"/>
  <c r="D286" i="53"/>
  <c r="D285" i="53"/>
  <c r="B285" i="53"/>
  <c r="B286" i="53" s="1"/>
  <c r="E280" i="53"/>
  <c r="E285" i="53" s="1"/>
  <c r="E286" i="53" s="1"/>
  <c r="E275" i="53"/>
  <c r="D275" i="53"/>
  <c r="C275" i="53"/>
  <c r="C285" i="53" s="1"/>
  <c r="C286" i="53" s="1"/>
  <c r="B275" i="53"/>
  <c r="E271" i="53"/>
  <c r="E270" i="53"/>
  <c r="D270" i="53"/>
  <c r="C270" i="53"/>
  <c r="E269" i="53"/>
  <c r="D269" i="53"/>
  <c r="C269" i="53"/>
  <c r="E268" i="53"/>
  <c r="D268" i="53"/>
  <c r="D271" i="53" s="1"/>
  <c r="C268" i="53"/>
  <c r="B268" i="53"/>
  <c r="C271" i="53" s="1"/>
  <c r="C258" i="53"/>
  <c r="C259" i="53" s="1"/>
  <c r="B258" i="53"/>
  <c r="B259" i="53" s="1"/>
  <c r="E253" i="53"/>
  <c r="E258" i="53" s="1"/>
  <c r="E259" i="53" s="1"/>
  <c r="D253" i="53"/>
  <c r="D258" i="53" s="1"/>
  <c r="D259" i="53" s="1"/>
  <c r="E248" i="53"/>
  <c r="D243" i="53"/>
  <c r="C243" i="53"/>
  <c r="E242" i="53"/>
  <c r="D242" i="53"/>
  <c r="C242" i="53"/>
  <c r="D241" i="53"/>
  <c r="D244" i="53" s="1"/>
  <c r="C241" i="53"/>
  <c r="B241" i="53"/>
  <c r="C244" i="53" s="1"/>
  <c r="E240" i="53"/>
  <c r="E243" i="53" s="1"/>
  <c r="E231" i="53"/>
  <c r="E230" i="53" s="1"/>
  <c r="E1350" i="53" s="1"/>
  <c r="E1349" i="53" s="1"/>
  <c r="D230" i="53"/>
  <c r="D1350" i="53" s="1"/>
  <c r="E225" i="53"/>
  <c r="D225" i="53"/>
  <c r="E224" i="53"/>
  <c r="D224" i="53"/>
  <c r="C224" i="53"/>
  <c r="D223" i="53"/>
  <c r="C223" i="53"/>
  <c r="C222" i="53"/>
  <c r="C225" i="53" s="1"/>
  <c r="B222" i="53"/>
  <c r="E220" i="53"/>
  <c r="E223" i="53" s="1"/>
  <c r="D220" i="53"/>
  <c r="E208" i="53"/>
  <c r="E209" i="53" s="1"/>
  <c r="D208" i="53"/>
  <c r="C208" i="53"/>
  <c r="C209" i="53" s="1"/>
  <c r="B208" i="53"/>
  <c r="E195" i="53"/>
  <c r="D195" i="53"/>
  <c r="C195" i="53"/>
  <c r="E193" i="53"/>
  <c r="E194" i="53" s="1"/>
  <c r="D193" i="53"/>
  <c r="E196" i="53" s="1"/>
  <c r="C193" i="53"/>
  <c r="C196" i="53" s="1"/>
  <c r="B193" i="53"/>
  <c r="B194" i="53" s="1"/>
  <c r="D186" i="53"/>
  <c r="E185" i="53"/>
  <c r="D185" i="53"/>
  <c r="C185" i="53"/>
  <c r="B185" i="53"/>
  <c r="B186" i="53" s="1"/>
  <c r="E172" i="53"/>
  <c r="D172" i="53"/>
  <c r="C172" i="53"/>
  <c r="E171" i="53"/>
  <c r="C171" i="53"/>
  <c r="E170" i="53"/>
  <c r="E173" i="53" s="1"/>
  <c r="D170" i="53"/>
  <c r="C170" i="53"/>
  <c r="C173" i="53" s="1"/>
  <c r="B170" i="53"/>
  <c r="B171" i="53" s="1"/>
  <c r="E162" i="53"/>
  <c r="E163" i="53" s="1"/>
  <c r="D162" i="53"/>
  <c r="C162" i="53"/>
  <c r="C163" i="53" s="1"/>
  <c r="B162" i="53"/>
  <c r="E149" i="53"/>
  <c r="D149" i="53"/>
  <c r="C149" i="53"/>
  <c r="E147" i="53"/>
  <c r="D147" i="53"/>
  <c r="D150" i="53" s="1"/>
  <c r="C147" i="53"/>
  <c r="C148" i="53" s="1"/>
  <c r="B147" i="53"/>
  <c r="C150" i="53" s="1"/>
  <c r="D140" i="53"/>
  <c r="E139" i="53"/>
  <c r="D139" i="53"/>
  <c r="C139" i="53"/>
  <c r="B139" i="53"/>
  <c r="B140" i="53" s="1"/>
  <c r="E126" i="53"/>
  <c r="D126" i="53"/>
  <c r="C126" i="53"/>
  <c r="E125" i="53"/>
  <c r="E128" i="53" s="1"/>
  <c r="C125" i="53"/>
  <c r="E124" i="53"/>
  <c r="E127" i="53" s="1"/>
  <c r="D124" i="53"/>
  <c r="D125" i="53" s="1"/>
  <c r="C124" i="53"/>
  <c r="D127" i="53" s="1"/>
  <c r="B124" i="53"/>
  <c r="B125" i="53" s="1"/>
  <c r="E116" i="53"/>
  <c r="E117" i="53" s="1"/>
  <c r="D116" i="53"/>
  <c r="D117" i="53" s="1"/>
  <c r="C116" i="53"/>
  <c r="C117" i="53" s="1"/>
  <c r="B116" i="53"/>
  <c r="E101" i="53"/>
  <c r="D101" i="53"/>
  <c r="C101" i="53"/>
  <c r="E99" i="53"/>
  <c r="E100" i="53" s="1"/>
  <c r="D99" i="53"/>
  <c r="E102" i="53" s="1"/>
  <c r="C99" i="53"/>
  <c r="B99" i="53"/>
  <c r="B100" i="53" s="1"/>
  <c r="E90" i="53"/>
  <c r="E91" i="53" s="1"/>
  <c r="D90" i="53"/>
  <c r="D91" i="53" s="1"/>
  <c r="C90" i="53"/>
  <c r="C91" i="53" s="1"/>
  <c r="B90" i="53"/>
  <c r="B91" i="53" s="1"/>
  <c r="C79" i="53"/>
  <c r="E78" i="53"/>
  <c r="D78" i="53"/>
  <c r="C78" i="53"/>
  <c r="E77" i="53"/>
  <c r="D77" i="53"/>
  <c r="C77" i="53"/>
  <c r="E76" i="53"/>
  <c r="D76" i="53"/>
  <c r="D79" i="53" s="1"/>
  <c r="C76" i="53"/>
  <c r="B76" i="53"/>
  <c r="B67" i="53"/>
  <c r="B68" i="53" s="1"/>
  <c r="E62" i="53"/>
  <c r="E1335" i="53" s="1"/>
  <c r="E1334" i="53" s="1"/>
  <c r="D62" i="53"/>
  <c r="D1335" i="53" s="1"/>
  <c r="D1334" i="53" s="1"/>
  <c r="C62" i="53"/>
  <c r="C1335" i="53" s="1"/>
  <c r="C1334" i="53" s="1"/>
  <c r="E55" i="53"/>
  <c r="D55" i="53"/>
  <c r="E54" i="53"/>
  <c r="D54" i="53"/>
  <c r="C54" i="53"/>
  <c r="E53" i="53"/>
  <c r="E56" i="53" s="1"/>
  <c r="D53" i="53"/>
  <c r="C53" i="53"/>
  <c r="D56" i="53" s="1"/>
  <c r="B52" i="53"/>
  <c r="B53" i="53" s="1"/>
  <c r="E44" i="53"/>
  <c r="E45" i="53" s="1"/>
  <c r="D44" i="53"/>
  <c r="D45" i="53" s="1"/>
  <c r="C44" i="53"/>
  <c r="B44" i="53"/>
  <c r="B45" i="53" s="1"/>
  <c r="D32" i="53"/>
  <c r="C32" i="53"/>
  <c r="E31" i="53"/>
  <c r="D31" i="53"/>
  <c r="C31" i="53"/>
  <c r="E30" i="53"/>
  <c r="E33" i="53" s="1"/>
  <c r="E29" i="53"/>
  <c r="E32" i="53" s="1"/>
  <c r="D29" i="53"/>
  <c r="D30" i="53" s="1"/>
  <c r="C29" i="53"/>
  <c r="B29" i="53"/>
  <c r="B30" i="53" s="1"/>
  <c r="B196" i="52"/>
  <c r="E192" i="52"/>
  <c r="E191" i="52" s="1"/>
  <c r="E185" i="52"/>
  <c r="D185" i="52"/>
  <c r="D184" i="52" s="1"/>
  <c r="C185" i="52"/>
  <c r="C184" i="52" s="1"/>
  <c r="E184" i="52"/>
  <c r="E183" i="52"/>
  <c r="E182" i="52" s="1"/>
  <c r="C181" i="52"/>
  <c r="C180" i="52" s="1"/>
  <c r="C171" i="52" s="1"/>
  <c r="B165" i="52"/>
  <c r="E159" i="52"/>
  <c r="D159" i="52"/>
  <c r="E158" i="52"/>
  <c r="D158" i="52"/>
  <c r="C158" i="52"/>
  <c r="E157" i="52"/>
  <c r="D157" i="52"/>
  <c r="C157" i="52"/>
  <c r="E156" i="52"/>
  <c r="D156" i="52"/>
  <c r="C156" i="52"/>
  <c r="C159" i="52" s="1"/>
  <c r="B156" i="52"/>
  <c r="B148" i="52"/>
  <c r="E147" i="52"/>
  <c r="D147" i="52"/>
  <c r="C147" i="52"/>
  <c r="B147" i="52"/>
  <c r="C142" i="52"/>
  <c r="E141" i="52"/>
  <c r="D141" i="52"/>
  <c r="C141" i="52"/>
  <c r="E140" i="52"/>
  <c r="D140" i="52"/>
  <c r="C140" i="52"/>
  <c r="E139" i="52"/>
  <c r="E142" i="52" s="1"/>
  <c r="D139" i="52"/>
  <c r="D142" i="52" s="1"/>
  <c r="C139" i="52"/>
  <c r="B139" i="52"/>
  <c r="C131" i="52"/>
  <c r="B131" i="52"/>
  <c r="E130" i="52"/>
  <c r="D130" i="52"/>
  <c r="C130" i="52"/>
  <c r="B130" i="52"/>
  <c r="E125" i="52"/>
  <c r="E124" i="52"/>
  <c r="D124" i="52"/>
  <c r="C124" i="52"/>
  <c r="E123" i="52"/>
  <c r="D123" i="52"/>
  <c r="C123" i="52"/>
  <c r="E122" i="52"/>
  <c r="D122" i="52"/>
  <c r="D125" i="52" s="1"/>
  <c r="C122" i="52"/>
  <c r="C125" i="52" s="1"/>
  <c r="B122" i="52"/>
  <c r="B113" i="52"/>
  <c r="E112" i="52"/>
  <c r="D112" i="52"/>
  <c r="D192" i="52" s="1"/>
  <c r="D191" i="52" s="1"/>
  <c r="C112" i="52"/>
  <c r="C192" i="52" s="1"/>
  <c r="C191" i="52" s="1"/>
  <c r="B112" i="52"/>
  <c r="C111" i="52"/>
  <c r="E107" i="52"/>
  <c r="D107" i="52"/>
  <c r="E106" i="52"/>
  <c r="D106" i="52"/>
  <c r="E105" i="52"/>
  <c r="D105" i="52"/>
  <c r="C105" i="52"/>
  <c r="E104" i="52"/>
  <c r="D104" i="52"/>
  <c r="C104" i="52"/>
  <c r="C107" i="52" s="1"/>
  <c r="B104" i="52"/>
  <c r="B103" i="52"/>
  <c r="C106" i="52" s="1"/>
  <c r="E93" i="52"/>
  <c r="D93" i="52"/>
  <c r="C93" i="52"/>
  <c r="D89" i="52"/>
  <c r="E89" i="52" s="1"/>
  <c r="E181" i="52" s="1"/>
  <c r="E180" i="52" s="1"/>
  <c r="E171" i="52" s="1"/>
  <c r="E88" i="52"/>
  <c r="D88" i="52"/>
  <c r="E79" i="52"/>
  <c r="D79" i="52"/>
  <c r="E78" i="52"/>
  <c r="D78" i="52"/>
  <c r="C78" i="52"/>
  <c r="E77" i="52"/>
  <c r="E80" i="52" s="1"/>
  <c r="D77" i="52"/>
  <c r="D80" i="52" s="1"/>
  <c r="C77" i="52"/>
  <c r="B76" i="52"/>
  <c r="B93" i="52" s="1"/>
  <c r="E68" i="52"/>
  <c r="E52" i="52" s="1"/>
  <c r="D68" i="52"/>
  <c r="D69" i="52" s="1"/>
  <c r="C68" i="52"/>
  <c r="C69" i="52" s="1"/>
  <c r="B68" i="52"/>
  <c r="B69" i="52" s="1"/>
  <c r="D55" i="52"/>
  <c r="E54" i="52"/>
  <c r="D54" i="52"/>
  <c r="C54" i="52"/>
  <c r="D52" i="52"/>
  <c r="D170" i="52" s="1"/>
  <c r="C52" i="52"/>
  <c r="C55" i="52" s="1"/>
  <c r="B52" i="52"/>
  <c r="B53" i="52" s="1"/>
  <c r="B44" i="52"/>
  <c r="B28" i="52" s="1"/>
  <c r="E41" i="52"/>
  <c r="E44" i="52" s="1"/>
  <c r="E45" i="52" s="1"/>
  <c r="D41" i="52"/>
  <c r="D183" i="52" s="1"/>
  <c r="D182" i="52" s="1"/>
  <c r="C41" i="52"/>
  <c r="C183" i="52" s="1"/>
  <c r="C182" i="52" s="1"/>
  <c r="E31" i="52"/>
  <c r="D31" i="52"/>
  <c r="E29" i="52"/>
  <c r="E27" i="52"/>
  <c r="E30" i="52" s="1"/>
  <c r="D27" i="52"/>
  <c r="D29" i="52" s="1"/>
  <c r="C27" i="52"/>
  <c r="C30" i="52" s="1"/>
  <c r="B27" i="52"/>
  <c r="E795" i="51"/>
  <c r="D795" i="51"/>
  <c r="C795" i="51"/>
  <c r="B795" i="51"/>
  <c r="E794" i="51"/>
  <c r="D794" i="51"/>
  <c r="C794" i="51"/>
  <c r="B794" i="51"/>
  <c r="E793" i="51"/>
  <c r="D793" i="51"/>
  <c r="C793" i="51"/>
  <c r="B793" i="51"/>
  <c r="E792" i="51"/>
  <c r="D792" i="51"/>
  <c r="C792" i="51"/>
  <c r="B792" i="51"/>
  <c r="E791" i="51"/>
  <c r="D791" i="51"/>
  <c r="C791" i="51"/>
  <c r="B791" i="51"/>
  <c r="E790" i="51"/>
  <c r="D790" i="51"/>
  <c r="C790" i="51"/>
  <c r="B790" i="51"/>
  <c r="E789" i="51"/>
  <c r="D789" i="51"/>
  <c r="C789" i="51"/>
  <c r="B789" i="51"/>
  <c r="E788" i="51"/>
  <c r="D788" i="51"/>
  <c r="C788" i="51"/>
  <c r="B788" i="51"/>
  <c r="E787" i="51"/>
  <c r="D787" i="51"/>
  <c r="C787" i="51"/>
  <c r="B787" i="51"/>
  <c r="E786" i="51"/>
  <c r="D786" i="51"/>
  <c r="C786" i="51"/>
  <c r="B786" i="51"/>
  <c r="E785" i="51"/>
  <c r="D785" i="51"/>
  <c r="C785" i="51"/>
  <c r="B785" i="51"/>
  <c r="E784" i="51"/>
  <c r="D784" i="51"/>
  <c r="C784" i="51"/>
  <c r="B784" i="51"/>
  <c r="E783" i="51"/>
  <c r="D783" i="51"/>
  <c r="C783" i="51"/>
  <c r="B783" i="51"/>
  <c r="E782" i="51"/>
  <c r="D782" i="51"/>
  <c r="C782" i="51"/>
  <c r="B782" i="51"/>
  <c r="E781" i="51"/>
  <c r="D781" i="51"/>
  <c r="C781" i="51"/>
  <c r="B781" i="51"/>
  <c r="E780" i="51"/>
  <c r="D780" i="51"/>
  <c r="C780" i="51"/>
  <c r="B780" i="51"/>
  <c r="E779" i="51"/>
  <c r="D779" i="51"/>
  <c r="C779" i="51"/>
  <c r="B779" i="51"/>
  <c r="E778" i="51"/>
  <c r="D778" i="51"/>
  <c r="C778" i="51"/>
  <c r="B778" i="51"/>
  <c r="E777" i="51"/>
  <c r="D777" i="51"/>
  <c r="C777" i="51"/>
  <c r="B777" i="51"/>
  <c r="E776" i="51"/>
  <c r="D776" i="51"/>
  <c r="C776" i="51"/>
  <c r="B776" i="51"/>
  <c r="E775" i="51"/>
  <c r="D775" i="51"/>
  <c r="C775" i="51"/>
  <c r="B775" i="51"/>
  <c r="E774" i="51"/>
  <c r="D774" i="51"/>
  <c r="C774" i="51"/>
  <c r="B774" i="51"/>
  <c r="E773" i="51"/>
  <c r="D773" i="51"/>
  <c r="C773" i="51"/>
  <c r="B773" i="51"/>
  <c r="E772" i="51"/>
  <c r="D772" i="51"/>
  <c r="C772" i="51"/>
  <c r="B772" i="51"/>
  <c r="E771" i="51"/>
  <c r="D771" i="51"/>
  <c r="C771" i="51"/>
  <c r="B771" i="51"/>
  <c r="E770" i="51"/>
  <c r="D770" i="51"/>
  <c r="C770" i="51"/>
  <c r="B770" i="51"/>
  <c r="E769" i="51"/>
  <c r="D769" i="51"/>
  <c r="C769" i="51"/>
  <c r="B769" i="51"/>
  <c r="E768" i="51"/>
  <c r="D768" i="51"/>
  <c r="C768" i="51"/>
  <c r="B768" i="51"/>
  <c r="E767" i="51"/>
  <c r="D767" i="51"/>
  <c r="C767" i="51"/>
  <c r="B767" i="51"/>
  <c r="E766" i="51"/>
  <c r="D766" i="51"/>
  <c r="C766" i="51"/>
  <c r="B766" i="51"/>
  <c r="E765" i="51"/>
  <c r="D765" i="51"/>
  <c r="C765" i="51"/>
  <c r="B765" i="51"/>
  <c r="E764" i="51"/>
  <c r="D764" i="51"/>
  <c r="C764" i="51"/>
  <c r="B764" i="51"/>
  <c r="B760" i="51"/>
  <c r="D757" i="51"/>
  <c r="E757" i="51" s="1"/>
  <c r="E760" i="51" s="1"/>
  <c r="E745" i="51"/>
  <c r="D745" i="51"/>
  <c r="C745" i="51"/>
  <c r="C760" i="51" s="1"/>
  <c r="B745" i="51"/>
  <c r="E742" i="51"/>
  <c r="D742" i="51"/>
  <c r="C742" i="51"/>
  <c r="B742" i="51"/>
  <c r="E739" i="51"/>
  <c r="D739" i="51"/>
  <c r="C739" i="51"/>
  <c r="B739" i="51"/>
  <c r="E733" i="51"/>
  <c r="D733" i="51"/>
  <c r="C733" i="51"/>
  <c r="E731" i="51"/>
  <c r="E719" i="51"/>
  <c r="E701" i="51" s="1"/>
  <c r="E714" i="51"/>
  <c r="D714" i="51"/>
  <c r="D719" i="51" s="1"/>
  <c r="D701" i="51" s="1"/>
  <c r="D702" i="51" s="1"/>
  <c r="C714" i="51"/>
  <c r="C719" i="51" s="1"/>
  <c r="C701" i="51" s="1"/>
  <c r="B714" i="51"/>
  <c r="B719" i="51" s="1"/>
  <c r="E709" i="51"/>
  <c r="D709" i="51"/>
  <c r="C709" i="51"/>
  <c r="B709" i="51"/>
  <c r="E703" i="51"/>
  <c r="D703" i="51"/>
  <c r="C703" i="51"/>
  <c r="B701" i="51"/>
  <c r="B702" i="51" s="1"/>
  <c r="B691" i="51"/>
  <c r="B690" i="51"/>
  <c r="B661" i="51" s="1"/>
  <c r="B662" i="51" s="1"/>
  <c r="D687" i="51"/>
  <c r="E687" i="51" s="1"/>
  <c r="E690" i="51" s="1"/>
  <c r="E675" i="51"/>
  <c r="D675" i="51"/>
  <c r="C675" i="51"/>
  <c r="C690" i="51" s="1"/>
  <c r="B675" i="51"/>
  <c r="E672" i="51"/>
  <c r="D672" i="51"/>
  <c r="C672" i="51"/>
  <c r="B672" i="51"/>
  <c r="E669" i="51"/>
  <c r="D669" i="51"/>
  <c r="C669" i="51"/>
  <c r="B669" i="51"/>
  <c r="E663" i="51"/>
  <c r="D663" i="51"/>
  <c r="C663" i="51"/>
  <c r="E653" i="51"/>
  <c r="E650" i="51"/>
  <c r="D650" i="51"/>
  <c r="D653" i="51" s="1"/>
  <c r="E638" i="51"/>
  <c r="D638" i="51"/>
  <c r="C638" i="51"/>
  <c r="B638" i="51"/>
  <c r="B653" i="51" s="1"/>
  <c r="E635" i="51"/>
  <c r="D635" i="51"/>
  <c r="C635" i="51"/>
  <c r="B635" i="51"/>
  <c r="E632" i="51"/>
  <c r="D632" i="51"/>
  <c r="C632" i="51"/>
  <c r="B632" i="51"/>
  <c r="E626" i="51"/>
  <c r="D626" i="51"/>
  <c r="C626" i="51"/>
  <c r="D624" i="51"/>
  <c r="D613" i="51"/>
  <c r="E613" i="51" s="1"/>
  <c r="E616" i="51" s="1"/>
  <c r="E601" i="51"/>
  <c r="D601" i="51"/>
  <c r="C601" i="51"/>
  <c r="C616" i="51" s="1"/>
  <c r="B601" i="51"/>
  <c r="E598" i="51"/>
  <c r="D598" i="51"/>
  <c r="C598" i="51"/>
  <c r="B598" i="51"/>
  <c r="E595" i="51"/>
  <c r="D595" i="51"/>
  <c r="C595" i="51"/>
  <c r="B595" i="51"/>
  <c r="E589" i="51"/>
  <c r="D589" i="51"/>
  <c r="C589" i="51"/>
  <c r="C588" i="51"/>
  <c r="C587" i="51"/>
  <c r="C574" i="51"/>
  <c r="C545" i="51" s="1"/>
  <c r="E571" i="51"/>
  <c r="E574" i="51" s="1"/>
  <c r="D571" i="51"/>
  <c r="D574" i="51" s="1"/>
  <c r="E559" i="51"/>
  <c r="D559" i="51"/>
  <c r="C559" i="51"/>
  <c r="B559" i="51"/>
  <c r="B574" i="51" s="1"/>
  <c r="E556" i="51"/>
  <c r="D556" i="51"/>
  <c r="C556" i="51"/>
  <c r="B556" i="51"/>
  <c r="E553" i="51"/>
  <c r="D553" i="51"/>
  <c r="C553" i="51"/>
  <c r="B553" i="51"/>
  <c r="E547" i="51"/>
  <c r="D547" i="51"/>
  <c r="C547" i="51"/>
  <c r="B545" i="51"/>
  <c r="B546" i="51" s="1"/>
  <c r="B538" i="51"/>
  <c r="B537" i="51"/>
  <c r="B508" i="51" s="1"/>
  <c r="D534" i="51"/>
  <c r="E534" i="51" s="1"/>
  <c r="E537" i="51" s="1"/>
  <c r="E522" i="51"/>
  <c r="D522" i="51"/>
  <c r="C522" i="51"/>
  <c r="C537" i="51" s="1"/>
  <c r="B522" i="51"/>
  <c r="E519" i="51"/>
  <c r="D519" i="51"/>
  <c r="C519" i="51"/>
  <c r="B519" i="51"/>
  <c r="E516" i="51"/>
  <c r="D516" i="51"/>
  <c r="C516" i="51"/>
  <c r="B516" i="51"/>
  <c r="E510" i="51"/>
  <c r="D510" i="51"/>
  <c r="B507" i="51"/>
  <c r="C510" i="51" s="1"/>
  <c r="B500" i="51"/>
  <c r="D497" i="51"/>
  <c r="E497" i="51" s="1"/>
  <c r="E500" i="51" s="1"/>
  <c r="E485" i="51"/>
  <c r="D485" i="51"/>
  <c r="C485" i="51"/>
  <c r="C500" i="51" s="1"/>
  <c r="B485" i="51"/>
  <c r="E482" i="51"/>
  <c r="D482" i="51"/>
  <c r="C482" i="51"/>
  <c r="B482" i="51"/>
  <c r="E479" i="51"/>
  <c r="D479" i="51"/>
  <c r="C479" i="51"/>
  <c r="B479" i="51"/>
  <c r="E473" i="51"/>
  <c r="D473" i="51"/>
  <c r="C473" i="51"/>
  <c r="E471" i="51"/>
  <c r="E460" i="51"/>
  <c r="E463" i="51" s="1"/>
  <c r="D460" i="51"/>
  <c r="D463" i="51" s="1"/>
  <c r="E448" i="51"/>
  <c r="D448" i="51"/>
  <c r="C448" i="51"/>
  <c r="C463" i="51" s="1"/>
  <c r="B448" i="51"/>
  <c r="B463" i="51" s="1"/>
  <c r="E445" i="51"/>
  <c r="D445" i="51"/>
  <c r="C445" i="51"/>
  <c r="B445" i="51"/>
  <c r="E442" i="51"/>
  <c r="D442" i="51"/>
  <c r="C442" i="51"/>
  <c r="B442" i="51"/>
  <c r="E436" i="51"/>
  <c r="D436" i="51"/>
  <c r="C436" i="51"/>
  <c r="D416" i="51"/>
  <c r="D413" i="51"/>
  <c r="E413" i="51" s="1"/>
  <c r="E416" i="51" s="1"/>
  <c r="E401" i="51"/>
  <c r="D401" i="51"/>
  <c r="C401" i="51"/>
  <c r="C416" i="51" s="1"/>
  <c r="B401" i="51"/>
  <c r="E398" i="51"/>
  <c r="D398" i="51"/>
  <c r="C398" i="51"/>
  <c r="B398" i="51"/>
  <c r="E395" i="51"/>
  <c r="D395" i="51"/>
  <c r="C395" i="51"/>
  <c r="B395" i="51"/>
  <c r="E389" i="51"/>
  <c r="D389" i="51"/>
  <c r="C389" i="51"/>
  <c r="C380" i="51"/>
  <c r="C379" i="51"/>
  <c r="C350" i="51" s="1"/>
  <c r="E376" i="51"/>
  <c r="D376" i="51"/>
  <c r="D379" i="51" s="1"/>
  <c r="E364" i="51"/>
  <c r="D364" i="51"/>
  <c r="C364" i="51"/>
  <c r="B364" i="51"/>
  <c r="B379" i="51" s="1"/>
  <c r="B350" i="51" s="1"/>
  <c r="B351" i="51" s="1"/>
  <c r="E361" i="51"/>
  <c r="D361" i="51"/>
  <c r="C361" i="51"/>
  <c r="B361" i="51"/>
  <c r="E358" i="51"/>
  <c r="D358" i="51"/>
  <c r="C358" i="51"/>
  <c r="B358" i="51"/>
  <c r="E352" i="51"/>
  <c r="D352" i="51"/>
  <c r="C352" i="51"/>
  <c r="B342" i="51"/>
  <c r="D339" i="51"/>
  <c r="E339" i="51" s="1"/>
  <c r="E342" i="51" s="1"/>
  <c r="E327" i="51"/>
  <c r="D327" i="51"/>
  <c r="C327" i="51"/>
  <c r="C342" i="51" s="1"/>
  <c r="B327" i="51"/>
  <c r="E324" i="51"/>
  <c r="D324" i="51"/>
  <c r="C324" i="51"/>
  <c r="B324" i="51"/>
  <c r="E321" i="51"/>
  <c r="D321" i="51"/>
  <c r="C321" i="51"/>
  <c r="B321" i="51"/>
  <c r="E315" i="51"/>
  <c r="D315" i="51"/>
  <c r="C315" i="51"/>
  <c r="E313" i="51"/>
  <c r="E295" i="51"/>
  <c r="E298" i="51" s="1"/>
  <c r="D295" i="51"/>
  <c r="D298" i="51" s="1"/>
  <c r="E283" i="51"/>
  <c r="D283" i="51"/>
  <c r="C283" i="51"/>
  <c r="C298" i="51" s="1"/>
  <c r="B283" i="51"/>
  <c r="B298" i="51" s="1"/>
  <c r="E280" i="51"/>
  <c r="D280" i="51"/>
  <c r="C280" i="51"/>
  <c r="B280" i="51"/>
  <c r="E277" i="51"/>
  <c r="D277" i="51"/>
  <c r="C277" i="51"/>
  <c r="B277" i="51"/>
  <c r="E271" i="51"/>
  <c r="D271" i="51"/>
  <c r="C271" i="51"/>
  <c r="D261" i="51"/>
  <c r="D258" i="51"/>
  <c r="E258" i="51" s="1"/>
  <c r="E261" i="51" s="1"/>
  <c r="E246" i="51"/>
  <c r="D246" i="51"/>
  <c r="C246" i="51"/>
  <c r="C261" i="51" s="1"/>
  <c r="B246" i="51"/>
  <c r="E243" i="51"/>
  <c r="D243" i="51"/>
  <c r="C243" i="51"/>
  <c r="B243" i="51"/>
  <c r="E240" i="51"/>
  <c r="D240" i="51"/>
  <c r="C240" i="51"/>
  <c r="B240" i="51"/>
  <c r="E234" i="51"/>
  <c r="D234" i="51"/>
  <c r="C234" i="51"/>
  <c r="C225" i="51"/>
  <c r="C224" i="51"/>
  <c r="D221" i="51"/>
  <c r="D224" i="51" s="1"/>
  <c r="E209" i="51"/>
  <c r="D209" i="51"/>
  <c r="C209" i="51"/>
  <c r="B209" i="51"/>
  <c r="E206" i="51"/>
  <c r="D206" i="51"/>
  <c r="C206" i="51"/>
  <c r="B206" i="51"/>
  <c r="E203" i="51"/>
  <c r="D203" i="51"/>
  <c r="C203" i="51"/>
  <c r="B203" i="51"/>
  <c r="E197" i="51"/>
  <c r="D197" i="51"/>
  <c r="C197" i="51"/>
  <c r="C195" i="51"/>
  <c r="B179" i="51"/>
  <c r="C178" i="51"/>
  <c r="B178" i="51"/>
  <c r="B149" i="51" s="1"/>
  <c r="B150" i="51" s="1"/>
  <c r="E175" i="51"/>
  <c r="E178" i="51" s="1"/>
  <c r="D175" i="51"/>
  <c r="D178" i="51" s="1"/>
  <c r="E163" i="51"/>
  <c r="D163" i="51"/>
  <c r="C163" i="51"/>
  <c r="B163" i="51"/>
  <c r="E160" i="51"/>
  <c r="D160" i="51"/>
  <c r="C160" i="51"/>
  <c r="B160" i="51"/>
  <c r="E157" i="51"/>
  <c r="D157" i="51"/>
  <c r="C157" i="51"/>
  <c r="B157" i="51"/>
  <c r="E151" i="51"/>
  <c r="D151" i="51"/>
  <c r="C151" i="51"/>
  <c r="E149" i="51"/>
  <c r="E141" i="51"/>
  <c r="E112" i="51" s="1"/>
  <c r="B141" i="51"/>
  <c r="B112" i="51" s="1"/>
  <c r="B113" i="51" s="1"/>
  <c r="E138" i="51"/>
  <c r="D138" i="51"/>
  <c r="D141" i="51" s="1"/>
  <c r="E126" i="51"/>
  <c r="D126" i="51"/>
  <c r="C126" i="51"/>
  <c r="B126" i="51"/>
  <c r="E123" i="51"/>
  <c r="D123" i="51"/>
  <c r="C123" i="51"/>
  <c r="B123" i="51"/>
  <c r="E120" i="51"/>
  <c r="D120" i="51"/>
  <c r="C120" i="51"/>
  <c r="B120" i="51"/>
  <c r="E114" i="51"/>
  <c r="D114" i="51"/>
  <c r="C114" i="51"/>
  <c r="D104" i="51"/>
  <c r="D75" i="51" s="1"/>
  <c r="E89" i="51"/>
  <c r="E104" i="51" s="1"/>
  <c r="E75" i="51" s="1"/>
  <c r="D89" i="51"/>
  <c r="C89" i="51"/>
  <c r="C104" i="51" s="1"/>
  <c r="B89" i="51"/>
  <c r="B104" i="51" s="1"/>
  <c r="E86" i="51"/>
  <c r="D86" i="51"/>
  <c r="C86" i="51"/>
  <c r="B86" i="51"/>
  <c r="E83" i="51"/>
  <c r="D83" i="51"/>
  <c r="C83" i="51"/>
  <c r="B83" i="51"/>
  <c r="E77" i="51"/>
  <c r="D77" i="51"/>
  <c r="C77" i="51"/>
  <c r="E67" i="51"/>
  <c r="E38" i="51" s="1"/>
  <c r="B67" i="51"/>
  <c r="E64" i="51"/>
  <c r="D64" i="51"/>
  <c r="D67" i="51" s="1"/>
  <c r="E52" i="51"/>
  <c r="D52" i="51"/>
  <c r="C52" i="51"/>
  <c r="B52" i="51"/>
  <c r="E49" i="51"/>
  <c r="D49" i="51"/>
  <c r="C49" i="51"/>
  <c r="B49" i="51"/>
  <c r="E46" i="51"/>
  <c r="D46" i="51"/>
  <c r="C46" i="51"/>
  <c r="B46" i="51"/>
  <c r="E40" i="51"/>
  <c r="D40" i="51"/>
  <c r="C40" i="51"/>
  <c r="E993" i="50"/>
  <c r="D993" i="50"/>
  <c r="C993" i="50"/>
  <c r="B993" i="50"/>
  <c r="E992" i="50"/>
  <c r="D992" i="50"/>
  <c r="C992" i="50"/>
  <c r="B992" i="50"/>
  <c r="E991" i="50"/>
  <c r="D991" i="50"/>
  <c r="C991" i="50"/>
  <c r="B991" i="50"/>
  <c r="D990" i="50"/>
  <c r="C990" i="50"/>
  <c r="D989" i="50"/>
  <c r="C989" i="50"/>
  <c r="E988" i="50"/>
  <c r="D988" i="50"/>
  <c r="C988" i="50"/>
  <c r="B988" i="50"/>
  <c r="E987" i="50"/>
  <c r="D987" i="50"/>
  <c r="C987" i="50"/>
  <c r="B987" i="50"/>
  <c r="E986" i="50"/>
  <c r="D986" i="50"/>
  <c r="C986" i="50"/>
  <c r="B986" i="50"/>
  <c r="E985" i="50"/>
  <c r="D985" i="50"/>
  <c r="E984" i="50"/>
  <c r="D984" i="50"/>
  <c r="E983" i="50"/>
  <c r="D983" i="50"/>
  <c r="C983" i="50"/>
  <c r="B983" i="50"/>
  <c r="E982" i="50"/>
  <c r="D982" i="50"/>
  <c r="C982" i="50"/>
  <c r="B982" i="50"/>
  <c r="D981" i="50"/>
  <c r="B981" i="50"/>
  <c r="E980" i="50"/>
  <c r="D980" i="50"/>
  <c r="C980" i="50"/>
  <c r="B980" i="50"/>
  <c r="C979" i="50"/>
  <c r="C978" i="50"/>
  <c r="E977" i="50"/>
  <c r="D977" i="50"/>
  <c r="C977" i="50"/>
  <c r="B977" i="50"/>
  <c r="E976" i="50"/>
  <c r="D976" i="50"/>
  <c r="C976" i="50"/>
  <c r="B976" i="50"/>
  <c r="E975" i="50"/>
  <c r="D975" i="50"/>
  <c r="C975" i="50"/>
  <c r="B975" i="50"/>
  <c r="E974" i="50"/>
  <c r="D974" i="50"/>
  <c r="C974" i="50"/>
  <c r="B974" i="50"/>
  <c r="E973" i="50"/>
  <c r="D973" i="50"/>
  <c r="C973" i="50"/>
  <c r="B973" i="50"/>
  <c r="E972" i="50"/>
  <c r="D972" i="50"/>
  <c r="C972" i="50"/>
  <c r="B972" i="50"/>
  <c r="E971" i="50"/>
  <c r="D971" i="50"/>
  <c r="C971" i="50"/>
  <c r="B971" i="50"/>
  <c r="C970" i="50"/>
  <c r="C969" i="50"/>
  <c r="E968" i="50"/>
  <c r="D968" i="50"/>
  <c r="C968" i="50"/>
  <c r="B968" i="50"/>
  <c r="B967" i="50"/>
  <c r="B966" i="50" s="1"/>
  <c r="E965" i="50"/>
  <c r="D965" i="50"/>
  <c r="C965" i="50"/>
  <c r="B965" i="50"/>
  <c r="E959" i="50"/>
  <c r="E941" i="50" s="1"/>
  <c r="E954" i="50"/>
  <c r="D954" i="50"/>
  <c r="E949" i="50"/>
  <c r="D949" i="50"/>
  <c r="D959" i="50" s="1"/>
  <c r="C949" i="50"/>
  <c r="C959" i="50" s="1"/>
  <c r="B949" i="50"/>
  <c r="B959" i="50" s="1"/>
  <c r="C945" i="50"/>
  <c r="C944" i="50"/>
  <c r="E943" i="50"/>
  <c r="D943" i="50"/>
  <c r="C943" i="50"/>
  <c r="C942" i="50"/>
  <c r="B942" i="50"/>
  <c r="D941" i="50"/>
  <c r="B934" i="50"/>
  <c r="E929" i="50"/>
  <c r="D929" i="50"/>
  <c r="C929" i="50"/>
  <c r="E924" i="50"/>
  <c r="E934" i="50" s="1"/>
  <c r="D924" i="50"/>
  <c r="D934" i="50" s="1"/>
  <c r="C924" i="50"/>
  <c r="C934" i="50" s="1"/>
  <c r="B924" i="50"/>
  <c r="D919" i="50"/>
  <c r="C919" i="50"/>
  <c r="E918" i="50"/>
  <c r="D918" i="50"/>
  <c r="C918" i="50"/>
  <c r="D917" i="50"/>
  <c r="D920" i="50" s="1"/>
  <c r="C917" i="50"/>
  <c r="C920" i="50" s="1"/>
  <c r="E916" i="50"/>
  <c r="E904" i="50"/>
  <c r="D904" i="50"/>
  <c r="C904" i="50"/>
  <c r="B904" i="50"/>
  <c r="E899" i="50"/>
  <c r="E909" i="50" s="1"/>
  <c r="E891" i="50" s="1"/>
  <c r="D899" i="50"/>
  <c r="D909" i="50" s="1"/>
  <c r="C899" i="50"/>
  <c r="C909" i="50" s="1"/>
  <c r="C891" i="50" s="1"/>
  <c r="B899" i="50"/>
  <c r="B909" i="50" s="1"/>
  <c r="C894" i="50"/>
  <c r="E893" i="50"/>
  <c r="D893" i="50"/>
  <c r="C893" i="50"/>
  <c r="C892" i="50"/>
  <c r="C895" i="50" s="1"/>
  <c r="D891" i="50"/>
  <c r="E879" i="50"/>
  <c r="E884" i="50" s="1"/>
  <c r="E866" i="50" s="1"/>
  <c r="E869" i="50" s="1"/>
  <c r="D879" i="50"/>
  <c r="C879" i="50"/>
  <c r="C884" i="50" s="1"/>
  <c r="E874" i="50"/>
  <c r="D874" i="50"/>
  <c r="D884" i="50" s="1"/>
  <c r="D866" i="50" s="1"/>
  <c r="C874" i="50"/>
  <c r="B874" i="50"/>
  <c r="B884" i="50" s="1"/>
  <c r="C869" i="50"/>
  <c r="E868" i="50"/>
  <c r="D868" i="50"/>
  <c r="C868" i="50"/>
  <c r="B867" i="50"/>
  <c r="C866" i="50"/>
  <c r="C867" i="50" s="1"/>
  <c r="C870" i="50" s="1"/>
  <c r="B859" i="50"/>
  <c r="E854" i="50"/>
  <c r="D854" i="50"/>
  <c r="D859" i="50" s="1"/>
  <c r="D841" i="50" s="1"/>
  <c r="C854" i="50"/>
  <c r="E849" i="50"/>
  <c r="E859" i="50" s="1"/>
  <c r="E841" i="50" s="1"/>
  <c r="D849" i="50"/>
  <c r="C849" i="50"/>
  <c r="B849" i="50"/>
  <c r="E843" i="50"/>
  <c r="D843" i="50"/>
  <c r="C843" i="50"/>
  <c r="B842" i="50"/>
  <c r="E833" i="50"/>
  <c r="E815" i="50" s="1"/>
  <c r="C833" i="50"/>
  <c r="E828" i="50"/>
  <c r="D828" i="50"/>
  <c r="B828" i="50"/>
  <c r="E823" i="50"/>
  <c r="D823" i="50"/>
  <c r="D833" i="50" s="1"/>
  <c r="D815" i="50" s="1"/>
  <c r="C823" i="50"/>
  <c r="B823" i="50"/>
  <c r="B833" i="50" s="1"/>
  <c r="C818" i="50"/>
  <c r="E817" i="50"/>
  <c r="D817" i="50"/>
  <c r="C817" i="50"/>
  <c r="C816" i="50"/>
  <c r="C819" i="50" s="1"/>
  <c r="B816" i="50"/>
  <c r="E808" i="50"/>
  <c r="C808" i="50"/>
  <c r="E803" i="50"/>
  <c r="E790" i="50" s="1"/>
  <c r="E791" i="50" s="1"/>
  <c r="D803" i="50"/>
  <c r="C803" i="50"/>
  <c r="C790" i="50" s="1"/>
  <c r="C791" i="50" s="1"/>
  <c r="B803" i="50"/>
  <c r="E798" i="50"/>
  <c r="D808" i="50" s="1"/>
  <c r="D798" i="50"/>
  <c r="C798" i="50"/>
  <c r="B808" i="50" s="1"/>
  <c r="B798" i="50"/>
  <c r="E792" i="50"/>
  <c r="D792" i="50"/>
  <c r="C792" i="50"/>
  <c r="B791" i="50"/>
  <c r="C794" i="50" s="1"/>
  <c r="D790" i="50"/>
  <c r="B790" i="50"/>
  <c r="C793" i="50" s="1"/>
  <c r="E777" i="50"/>
  <c r="E782" i="50" s="1"/>
  <c r="D777" i="50"/>
  <c r="D782" i="50" s="1"/>
  <c r="C777" i="50"/>
  <c r="C782" i="50" s="1"/>
  <c r="B777" i="50"/>
  <c r="B782" i="50" s="1"/>
  <c r="C767" i="50"/>
  <c r="E766" i="50"/>
  <c r="D766" i="50"/>
  <c r="C766" i="50"/>
  <c r="E765" i="50"/>
  <c r="C765" i="50"/>
  <c r="C768" i="50" s="1"/>
  <c r="E764" i="50"/>
  <c r="D764" i="50"/>
  <c r="C764" i="50"/>
  <c r="B759" i="50"/>
  <c r="D757" i="50"/>
  <c r="D739" i="50" s="1"/>
  <c r="D742" i="50" s="1"/>
  <c r="C757" i="50"/>
  <c r="E747" i="50"/>
  <c r="E757" i="50" s="1"/>
  <c r="D747" i="50"/>
  <c r="C743" i="50"/>
  <c r="C742" i="50"/>
  <c r="E741" i="50"/>
  <c r="D741" i="50"/>
  <c r="C741" i="50"/>
  <c r="C740" i="50"/>
  <c r="E739" i="50"/>
  <c r="E732" i="50"/>
  <c r="C732" i="50"/>
  <c r="E722" i="50"/>
  <c r="D722" i="50"/>
  <c r="D732" i="50" s="1"/>
  <c r="D714" i="50" s="1"/>
  <c r="C722" i="50"/>
  <c r="E716" i="50"/>
  <c r="D716" i="50"/>
  <c r="C716" i="50"/>
  <c r="D715" i="50"/>
  <c r="E714" i="50"/>
  <c r="C714" i="50"/>
  <c r="B707" i="50"/>
  <c r="E702" i="50"/>
  <c r="E707" i="50" s="1"/>
  <c r="E689" i="50" s="1"/>
  <c r="D702" i="50"/>
  <c r="D707" i="50" s="1"/>
  <c r="D689" i="50" s="1"/>
  <c r="C702" i="50"/>
  <c r="C707" i="50" s="1"/>
  <c r="C689" i="50" s="1"/>
  <c r="E691" i="50"/>
  <c r="D691" i="50"/>
  <c r="C691" i="50"/>
  <c r="B690" i="50"/>
  <c r="B684" i="50"/>
  <c r="D682" i="50"/>
  <c r="E677" i="50"/>
  <c r="D677" i="50"/>
  <c r="C677" i="50"/>
  <c r="B677" i="50"/>
  <c r="B682" i="50" s="1"/>
  <c r="E672" i="50"/>
  <c r="E682" i="50" s="1"/>
  <c r="D672" i="50"/>
  <c r="C672" i="50"/>
  <c r="C682" i="50" s="1"/>
  <c r="E666" i="50"/>
  <c r="D666" i="50"/>
  <c r="C666" i="50"/>
  <c r="E664" i="50"/>
  <c r="E665" i="50" s="1"/>
  <c r="E668" i="50" s="1"/>
  <c r="C664" i="50"/>
  <c r="B659" i="50"/>
  <c r="E655" i="50"/>
  <c r="E637" i="50" s="1"/>
  <c r="C655" i="50"/>
  <c r="C637" i="50" s="1"/>
  <c r="B655" i="50"/>
  <c r="D650" i="50"/>
  <c r="C650" i="50"/>
  <c r="B650" i="50"/>
  <c r="E645" i="50"/>
  <c r="D645" i="50"/>
  <c r="D655" i="50" s="1"/>
  <c r="C645" i="50"/>
  <c r="E639" i="50"/>
  <c r="D639" i="50"/>
  <c r="C639" i="50"/>
  <c r="B638" i="50"/>
  <c r="D637" i="50"/>
  <c r="B632" i="50"/>
  <c r="E625" i="50"/>
  <c r="E630" i="50" s="1"/>
  <c r="D625" i="50"/>
  <c r="D630" i="50" s="1"/>
  <c r="C625" i="50"/>
  <c r="C630" i="50" s="1"/>
  <c r="B625" i="50"/>
  <c r="B630" i="50" s="1"/>
  <c r="C615" i="50"/>
  <c r="E614" i="50"/>
  <c r="D614" i="50"/>
  <c r="C614" i="50"/>
  <c r="E613" i="50"/>
  <c r="C613" i="50"/>
  <c r="C616" i="50" s="1"/>
  <c r="E612" i="50"/>
  <c r="D612" i="50"/>
  <c r="C612" i="50"/>
  <c r="C605" i="50"/>
  <c r="E600" i="50"/>
  <c r="E605" i="50" s="1"/>
  <c r="D600" i="50"/>
  <c r="D605" i="50" s="1"/>
  <c r="C600" i="50"/>
  <c r="C587" i="50" s="1"/>
  <c r="B600" i="50"/>
  <c r="B605" i="50" s="1"/>
  <c r="E591" i="50"/>
  <c r="E589" i="50"/>
  <c r="D589" i="50"/>
  <c r="C589" i="50"/>
  <c r="E588" i="50"/>
  <c r="D588" i="50"/>
  <c r="D587" i="50"/>
  <c r="B582" i="50"/>
  <c r="E575" i="50"/>
  <c r="E580" i="50" s="1"/>
  <c r="D575" i="50"/>
  <c r="D580" i="50" s="1"/>
  <c r="C575" i="50"/>
  <c r="C580" i="50" s="1"/>
  <c r="B575" i="50"/>
  <c r="B580" i="50" s="1"/>
  <c r="C565" i="50"/>
  <c r="E564" i="50"/>
  <c r="D564" i="50"/>
  <c r="C564" i="50"/>
  <c r="E563" i="50"/>
  <c r="C563" i="50"/>
  <c r="C566" i="50" s="1"/>
  <c r="E562" i="50"/>
  <c r="D562" i="50"/>
  <c r="C562" i="50"/>
  <c r="E555" i="50"/>
  <c r="C555" i="50"/>
  <c r="E550" i="50"/>
  <c r="D550" i="50"/>
  <c r="D555" i="50" s="1"/>
  <c r="C550" i="50"/>
  <c r="C537" i="50" s="1"/>
  <c r="B550" i="50"/>
  <c r="B555" i="50" s="1"/>
  <c r="E540" i="50"/>
  <c r="E539" i="50"/>
  <c r="D539" i="50"/>
  <c r="C539" i="50"/>
  <c r="E538" i="50"/>
  <c r="D538" i="50"/>
  <c r="B532" i="50"/>
  <c r="E530" i="50"/>
  <c r="E525" i="50"/>
  <c r="D525" i="50"/>
  <c r="D530" i="50" s="1"/>
  <c r="C525" i="50"/>
  <c r="C530" i="50" s="1"/>
  <c r="B525" i="50"/>
  <c r="B530" i="50" s="1"/>
  <c r="E515" i="50"/>
  <c r="E514" i="50"/>
  <c r="D514" i="50"/>
  <c r="C514" i="50"/>
  <c r="E513" i="50"/>
  <c r="D513" i="50"/>
  <c r="B507" i="50"/>
  <c r="E501" i="50"/>
  <c r="D501" i="50"/>
  <c r="C501" i="50"/>
  <c r="C488" i="50" s="1"/>
  <c r="B501" i="50"/>
  <c r="E496" i="50"/>
  <c r="C496" i="50"/>
  <c r="E491" i="50"/>
  <c r="E490" i="50"/>
  <c r="D490" i="50"/>
  <c r="C490" i="50"/>
  <c r="E489" i="50"/>
  <c r="D489" i="50"/>
  <c r="B489" i="50"/>
  <c r="D488" i="50"/>
  <c r="B483" i="50"/>
  <c r="E480" i="50"/>
  <c r="E475" i="50"/>
  <c r="D475" i="50"/>
  <c r="C475" i="50"/>
  <c r="C480" i="50" s="1"/>
  <c r="B475" i="50"/>
  <c r="B480" i="50" s="1"/>
  <c r="B471" i="50"/>
  <c r="B985" i="50" s="1"/>
  <c r="B984" i="50" s="1"/>
  <c r="E470" i="50"/>
  <c r="D470" i="50"/>
  <c r="D480" i="50" s="1"/>
  <c r="C470" i="50"/>
  <c r="E464" i="50"/>
  <c r="D464" i="50"/>
  <c r="C464" i="50"/>
  <c r="B463" i="50"/>
  <c r="E462" i="50"/>
  <c r="E463" i="50" s="1"/>
  <c r="C462" i="50"/>
  <c r="C465" i="50" s="1"/>
  <c r="E454" i="50"/>
  <c r="E449" i="50"/>
  <c r="D449" i="50"/>
  <c r="D454" i="50" s="1"/>
  <c r="C449" i="50"/>
  <c r="B449" i="50"/>
  <c r="B454" i="50" s="1"/>
  <c r="C439" i="50"/>
  <c r="E438" i="50"/>
  <c r="D438" i="50"/>
  <c r="C438" i="50"/>
  <c r="E437" i="50"/>
  <c r="D437" i="50"/>
  <c r="B437" i="50"/>
  <c r="E424" i="50"/>
  <c r="E990" i="50" s="1"/>
  <c r="E989" i="50" s="1"/>
  <c r="E423" i="50"/>
  <c r="D423" i="50"/>
  <c r="C423" i="50"/>
  <c r="B423" i="50"/>
  <c r="E418" i="50"/>
  <c r="E428" i="50" s="1"/>
  <c r="E410" i="50" s="1"/>
  <c r="D418" i="50"/>
  <c r="D428" i="50" s="1"/>
  <c r="C418" i="50"/>
  <c r="C428" i="50" s="1"/>
  <c r="B418" i="50"/>
  <c r="B428" i="50" s="1"/>
  <c r="C414" i="50"/>
  <c r="D413" i="50"/>
  <c r="C413" i="50"/>
  <c r="E412" i="50"/>
  <c r="D412" i="50"/>
  <c r="C412" i="50"/>
  <c r="D411" i="50"/>
  <c r="D414" i="50" s="1"/>
  <c r="C411" i="50"/>
  <c r="B399" i="50"/>
  <c r="E398" i="50"/>
  <c r="E403" i="50" s="1"/>
  <c r="E385" i="50" s="1"/>
  <c r="D398" i="50"/>
  <c r="C398" i="50"/>
  <c r="C385" i="50" s="1"/>
  <c r="C388" i="50" s="1"/>
  <c r="E393" i="50"/>
  <c r="D393" i="50"/>
  <c r="D403" i="50" s="1"/>
  <c r="C393" i="50"/>
  <c r="C403" i="50" s="1"/>
  <c r="B393" i="50"/>
  <c r="B403" i="50" s="1"/>
  <c r="D389" i="50"/>
  <c r="D388" i="50"/>
  <c r="E387" i="50"/>
  <c r="D387" i="50"/>
  <c r="C387" i="50"/>
  <c r="D386" i="50"/>
  <c r="C386" i="50"/>
  <c r="C389" i="50" s="1"/>
  <c r="B386" i="50"/>
  <c r="B380" i="50"/>
  <c r="B374" i="50"/>
  <c r="B990" i="50" s="1"/>
  <c r="B989" i="50" s="1"/>
  <c r="E373" i="50"/>
  <c r="D373" i="50"/>
  <c r="C373" i="50"/>
  <c r="C360" i="50" s="1"/>
  <c r="E368" i="50"/>
  <c r="E378" i="50" s="1"/>
  <c r="E360" i="50" s="1"/>
  <c r="D368" i="50"/>
  <c r="D378" i="50" s="1"/>
  <c r="C368" i="50"/>
  <c r="C378" i="50" s="1"/>
  <c r="B368" i="50"/>
  <c r="B378" i="50" s="1"/>
  <c r="D364" i="50"/>
  <c r="D363" i="50"/>
  <c r="C363" i="50"/>
  <c r="E362" i="50"/>
  <c r="D362" i="50"/>
  <c r="C362" i="50"/>
  <c r="D361" i="50"/>
  <c r="C361" i="50"/>
  <c r="C364" i="50" s="1"/>
  <c r="B361" i="50"/>
  <c r="E353" i="50"/>
  <c r="C353" i="50"/>
  <c r="E348" i="50"/>
  <c r="D348" i="50"/>
  <c r="D353" i="50" s="1"/>
  <c r="E343" i="50"/>
  <c r="E335" i="50" s="1"/>
  <c r="D343" i="50"/>
  <c r="C343" i="50"/>
  <c r="E337" i="50"/>
  <c r="D337" i="50"/>
  <c r="C337" i="50"/>
  <c r="D335" i="50"/>
  <c r="D336" i="50" s="1"/>
  <c r="D339" i="50" s="1"/>
  <c r="C335" i="50"/>
  <c r="C336" i="50" s="1"/>
  <c r="C339" i="50" s="1"/>
  <c r="B328" i="50"/>
  <c r="E323" i="50"/>
  <c r="D323" i="50"/>
  <c r="D328" i="50" s="1"/>
  <c r="C323" i="50"/>
  <c r="E318" i="50"/>
  <c r="E328" i="50" s="1"/>
  <c r="D318" i="50"/>
  <c r="C318" i="50"/>
  <c r="C328" i="50" s="1"/>
  <c r="D314" i="50"/>
  <c r="E312" i="50"/>
  <c r="D312" i="50"/>
  <c r="C312" i="50"/>
  <c r="C310" i="50"/>
  <c r="C311" i="50" s="1"/>
  <c r="C314" i="50" s="1"/>
  <c r="B305" i="50"/>
  <c r="B304" i="50" s="1"/>
  <c r="D303" i="50"/>
  <c r="E298" i="50"/>
  <c r="D298" i="50"/>
  <c r="C298" i="50"/>
  <c r="C285" i="50" s="1"/>
  <c r="B298" i="50"/>
  <c r="B303" i="50" s="1"/>
  <c r="E293" i="50"/>
  <c r="E285" i="50" s="1"/>
  <c r="E288" i="50" s="1"/>
  <c r="D293" i="50"/>
  <c r="C293" i="50"/>
  <c r="C303" i="50" s="1"/>
  <c r="E287" i="50"/>
  <c r="D287" i="50"/>
  <c r="C287" i="50"/>
  <c r="E286" i="50"/>
  <c r="E289" i="50" s="1"/>
  <c r="B286" i="50"/>
  <c r="B279" i="50"/>
  <c r="C278" i="50"/>
  <c r="C269" i="50"/>
  <c r="C985" i="50" s="1"/>
  <c r="C984" i="50" s="1"/>
  <c r="B268" i="50"/>
  <c r="B278" i="50" s="1"/>
  <c r="E264" i="50"/>
  <c r="E263" i="50"/>
  <c r="D263" i="50"/>
  <c r="C263" i="50"/>
  <c r="E262" i="50"/>
  <c r="D262" i="50"/>
  <c r="C262" i="50"/>
  <c r="E261" i="50"/>
  <c r="D261" i="50"/>
  <c r="C261" i="50"/>
  <c r="C264" i="50" s="1"/>
  <c r="B261" i="50"/>
  <c r="E248" i="50"/>
  <c r="E253" i="50" s="1"/>
  <c r="D248" i="50"/>
  <c r="D253" i="50" s="1"/>
  <c r="C248" i="50"/>
  <c r="C253" i="50" s="1"/>
  <c r="B248" i="50"/>
  <c r="B253" i="50" s="1"/>
  <c r="C243" i="50"/>
  <c r="E239" i="50"/>
  <c r="E238" i="50"/>
  <c r="E237" i="50"/>
  <c r="D237" i="50"/>
  <c r="C237" i="50"/>
  <c r="E236" i="50"/>
  <c r="D236" i="50"/>
  <c r="D239" i="50" s="1"/>
  <c r="B236" i="50"/>
  <c r="C235" i="50"/>
  <c r="C236" i="50" s="1"/>
  <c r="C239" i="50" s="1"/>
  <c r="E223" i="50"/>
  <c r="E228" i="50" s="1"/>
  <c r="D223" i="50"/>
  <c r="D228" i="50" s="1"/>
  <c r="C223" i="50"/>
  <c r="C210" i="50" s="1"/>
  <c r="B223" i="50"/>
  <c r="B228" i="50" s="1"/>
  <c r="C218" i="50"/>
  <c r="C228" i="50" s="1"/>
  <c r="E212" i="50"/>
  <c r="D212" i="50"/>
  <c r="C212" i="50"/>
  <c r="E211" i="50"/>
  <c r="B211" i="50"/>
  <c r="D210" i="50"/>
  <c r="B205" i="50"/>
  <c r="E198" i="50"/>
  <c r="E203" i="50" s="1"/>
  <c r="D198" i="50"/>
  <c r="D203" i="50" s="1"/>
  <c r="D994" i="50" s="1"/>
  <c r="C198" i="50"/>
  <c r="C203" i="50" s="1"/>
  <c r="B198" i="50"/>
  <c r="B203" i="50" s="1"/>
  <c r="C193" i="50"/>
  <c r="E187" i="50"/>
  <c r="D187" i="50"/>
  <c r="C187" i="50"/>
  <c r="E186" i="50"/>
  <c r="E189" i="50" s="1"/>
  <c r="D186" i="50"/>
  <c r="B186" i="50"/>
  <c r="D185" i="50"/>
  <c r="E188" i="50" s="1"/>
  <c r="B180" i="50"/>
  <c r="B175" i="50"/>
  <c r="D161" i="50"/>
  <c r="D160" i="50"/>
  <c r="D970" i="50" s="1"/>
  <c r="D969" i="50" s="1"/>
  <c r="E159" i="50"/>
  <c r="D159" i="50"/>
  <c r="C159" i="50"/>
  <c r="D158" i="50"/>
  <c r="E157" i="50"/>
  <c r="E156" i="50" s="1"/>
  <c r="D157" i="50"/>
  <c r="D156" i="50"/>
  <c r="D174" i="50" s="1"/>
  <c r="C156" i="50"/>
  <c r="C174" i="50" s="1"/>
  <c r="D155" i="50"/>
  <c r="D154" i="50"/>
  <c r="E154" i="50" s="1"/>
  <c r="E153" i="50"/>
  <c r="E174" i="50" s="1"/>
  <c r="D153" i="50"/>
  <c r="C153" i="50"/>
  <c r="E147" i="50"/>
  <c r="D147" i="50"/>
  <c r="C147" i="50"/>
  <c r="E123" i="50"/>
  <c r="D123" i="50"/>
  <c r="D138" i="50" s="1"/>
  <c r="D109" i="50" s="1"/>
  <c r="C123" i="50"/>
  <c r="C138" i="50" s="1"/>
  <c r="C109" i="50" s="1"/>
  <c r="B123" i="50"/>
  <c r="B138" i="50" s="1"/>
  <c r="E120" i="50"/>
  <c r="D120" i="50"/>
  <c r="C120" i="50"/>
  <c r="E117" i="50"/>
  <c r="D117" i="50"/>
  <c r="C117" i="50"/>
  <c r="E111" i="50"/>
  <c r="D111" i="50"/>
  <c r="C111" i="50"/>
  <c r="B110" i="50"/>
  <c r="E87" i="50"/>
  <c r="E970" i="50" s="1"/>
  <c r="E969" i="50" s="1"/>
  <c r="D86" i="50"/>
  <c r="C86" i="50"/>
  <c r="B86" i="50"/>
  <c r="B101" i="50" s="1"/>
  <c r="D84" i="50"/>
  <c r="C84" i="50" s="1"/>
  <c r="C967" i="50" s="1"/>
  <c r="C966" i="50" s="1"/>
  <c r="E83" i="50"/>
  <c r="C83" i="50"/>
  <c r="B83" i="50"/>
  <c r="D81" i="50"/>
  <c r="D80" i="50" s="1"/>
  <c r="E80" i="50"/>
  <c r="B80" i="50"/>
  <c r="E74" i="50"/>
  <c r="D74" i="50"/>
  <c r="C74" i="50"/>
  <c r="B64" i="50"/>
  <c r="E61" i="50"/>
  <c r="D61" i="50"/>
  <c r="E981" i="50" s="1"/>
  <c r="B61" i="50"/>
  <c r="C981" i="50" s="1"/>
  <c r="E59" i="50"/>
  <c r="E979" i="50" s="1"/>
  <c r="E978" i="50" s="1"/>
  <c r="D59" i="50"/>
  <c r="D979" i="50" s="1"/>
  <c r="D978" i="50" s="1"/>
  <c r="B59" i="50"/>
  <c r="B979" i="50" s="1"/>
  <c r="B978" i="50" s="1"/>
  <c r="D58" i="50"/>
  <c r="C58" i="50"/>
  <c r="C64" i="50" s="1"/>
  <c r="B58" i="50"/>
  <c r="B50" i="50"/>
  <c r="B970" i="50" s="1"/>
  <c r="B969" i="50" s="1"/>
  <c r="E49" i="50"/>
  <c r="D49" i="50"/>
  <c r="C49" i="50"/>
  <c r="B49" i="50"/>
  <c r="E47" i="50"/>
  <c r="E967" i="50" s="1"/>
  <c r="E966" i="50" s="1"/>
  <c r="D47" i="50"/>
  <c r="D967" i="50" s="1"/>
  <c r="D966" i="50" s="1"/>
  <c r="B47" i="50"/>
  <c r="D46" i="50"/>
  <c r="B46" i="50"/>
  <c r="D44" i="50"/>
  <c r="B44" i="50"/>
  <c r="B964" i="50" s="1"/>
  <c r="B963" i="50" s="1"/>
  <c r="B962" i="50" s="1"/>
  <c r="C43" i="50"/>
  <c r="B43" i="50"/>
  <c r="E37" i="50"/>
  <c r="D37" i="50"/>
  <c r="C37" i="50"/>
  <c r="E288" i="54" l="1"/>
  <c r="C604" i="54"/>
  <c r="C607" i="54" s="1"/>
  <c r="C606" i="54"/>
  <c r="B654" i="54"/>
  <c r="C656" i="54"/>
  <c r="E708" i="54"/>
  <c r="E706" i="54"/>
  <c r="E709" i="54" s="1"/>
  <c r="D67" i="54"/>
  <c r="C142" i="54"/>
  <c r="C140" i="54"/>
  <c r="C143" i="54" s="1"/>
  <c r="D250" i="54"/>
  <c r="D280" i="54"/>
  <c r="C577" i="54"/>
  <c r="C580" i="54" s="1"/>
  <c r="C579" i="54"/>
  <c r="E656" i="54"/>
  <c r="E654" i="54"/>
  <c r="E657" i="54" s="1"/>
  <c r="C731" i="54"/>
  <c r="C734" i="54" s="1"/>
  <c r="C733" i="54"/>
  <c r="C176" i="54"/>
  <c r="C206" i="54"/>
  <c r="D579" i="54"/>
  <c r="D577" i="54"/>
  <c r="D580" i="54" s="1"/>
  <c r="D750" i="54"/>
  <c r="D749" i="54" s="1"/>
  <c r="C66" i="54"/>
  <c r="C96" i="54" s="1"/>
  <c r="D706" i="54"/>
  <c r="D709" i="54" s="1"/>
  <c r="D708" i="54"/>
  <c r="E67" i="54"/>
  <c r="E70" i="54" s="1"/>
  <c r="D606" i="54"/>
  <c r="D733" i="54"/>
  <c r="E29" i="54"/>
  <c r="E142" i="54"/>
  <c r="E176" i="54"/>
  <c r="E206" i="54" s="1"/>
  <c r="C459" i="54"/>
  <c r="D30" i="54"/>
  <c r="D33" i="54" s="1"/>
  <c r="C168" i="54"/>
  <c r="C169" i="54" s="1"/>
  <c r="C554" i="54"/>
  <c r="D631" i="54"/>
  <c r="E81" i="54"/>
  <c r="E758" i="54" s="1"/>
  <c r="E757" i="54" s="1"/>
  <c r="D504" i="54"/>
  <c r="C529" i="54"/>
  <c r="E606" i="54"/>
  <c r="D656" i="54"/>
  <c r="B749" i="54"/>
  <c r="B96" i="54"/>
  <c r="D96" i="54"/>
  <c r="E106" i="54"/>
  <c r="E168" i="54"/>
  <c r="E169" i="54" s="1"/>
  <c r="C213" i="54"/>
  <c r="C243" i="54" s="1"/>
  <c r="D242" i="54"/>
  <c r="C279" i="54"/>
  <c r="E276" i="54"/>
  <c r="E279" i="54" s="1"/>
  <c r="E755" i="54"/>
  <c r="E754" i="54" s="1"/>
  <c r="E750" i="54" s="1"/>
  <c r="E749" i="54" s="1"/>
  <c r="C440" i="54"/>
  <c r="D479" i="54"/>
  <c r="D478" i="54"/>
  <c r="C478" i="54"/>
  <c r="C493" i="54"/>
  <c r="C629" i="54"/>
  <c r="C632" i="54" s="1"/>
  <c r="D680" i="54"/>
  <c r="E682" i="54"/>
  <c r="C708" i="54"/>
  <c r="D731" i="54"/>
  <c r="D734" i="54" s="1"/>
  <c r="E213" i="54"/>
  <c r="E243" i="54" s="1"/>
  <c r="D105" i="54"/>
  <c r="D143" i="54"/>
  <c r="E421" i="54"/>
  <c r="E554" i="54"/>
  <c r="D554" i="54"/>
  <c r="E579" i="54"/>
  <c r="C657" i="54"/>
  <c r="C697" i="54"/>
  <c r="C679" i="54" s="1"/>
  <c r="E733" i="54"/>
  <c r="C752" i="54"/>
  <c r="C751" i="54" s="1"/>
  <c r="C750" i="54" s="1"/>
  <c r="C749" i="54" s="1"/>
  <c r="D58" i="54"/>
  <c r="D59" i="54" s="1"/>
  <c r="E96" i="54"/>
  <c r="C103" i="54"/>
  <c r="C106" i="54" s="1"/>
  <c r="D142" i="54"/>
  <c r="B168" i="54"/>
  <c r="B169" i="54" s="1"/>
  <c r="D205" i="54"/>
  <c r="C290" i="54"/>
  <c r="D304" i="54"/>
  <c r="D287" i="54" s="1"/>
  <c r="D316" i="54"/>
  <c r="E518" i="54"/>
  <c r="D552" i="54"/>
  <c r="D555" i="54" s="1"/>
  <c r="E577" i="54"/>
  <c r="E580" i="54" s="1"/>
  <c r="D604" i="54"/>
  <c r="D607" i="54" s="1"/>
  <c r="E683" i="54"/>
  <c r="C709" i="54"/>
  <c r="E731" i="54"/>
  <c r="D773" i="54"/>
  <c r="D772" i="54" s="1"/>
  <c r="D1349" i="53"/>
  <c r="D1329" i="53" s="1"/>
  <c r="C67" i="53"/>
  <c r="C68" i="53" s="1"/>
  <c r="D322" i="53"/>
  <c r="D1156" i="53"/>
  <c r="D67" i="53"/>
  <c r="D68" i="53" s="1"/>
  <c r="E79" i="53"/>
  <c r="C127" i="53"/>
  <c r="C140" i="53"/>
  <c r="E150" i="53"/>
  <c r="C186" i="53"/>
  <c r="D294" i="53"/>
  <c r="D297" i="53" s="1"/>
  <c r="E337" i="53"/>
  <c r="E338" i="53" s="1"/>
  <c r="E375" i="53"/>
  <c r="D375" i="53"/>
  <c r="C478" i="53"/>
  <c r="C476" i="53"/>
  <c r="C479" i="53" s="1"/>
  <c r="D661" i="53"/>
  <c r="E661" i="53"/>
  <c r="C866" i="53"/>
  <c r="D868" i="53"/>
  <c r="E1050" i="53"/>
  <c r="E1053" i="53" s="1"/>
  <c r="C1183" i="53"/>
  <c r="D1185" i="53"/>
  <c r="C1185" i="53"/>
  <c r="E1329" i="53"/>
  <c r="C128" i="53"/>
  <c r="D163" i="53"/>
  <c r="C174" i="53"/>
  <c r="D209" i="53"/>
  <c r="E320" i="53"/>
  <c r="E323" i="53" s="1"/>
  <c r="E322" i="53"/>
  <c r="D475" i="53"/>
  <c r="D493" i="53"/>
  <c r="C530" i="53"/>
  <c r="C528" i="53"/>
  <c r="C531" i="53" s="1"/>
  <c r="D739" i="53"/>
  <c r="E739" i="53"/>
  <c r="C999" i="53"/>
  <c r="C1015" i="53"/>
  <c r="C997" i="53"/>
  <c r="C1000" i="53" s="1"/>
  <c r="D999" i="53"/>
  <c r="C1053" i="53"/>
  <c r="C1051" i="53"/>
  <c r="C45" i="53"/>
  <c r="C56" i="53"/>
  <c r="E67" i="53"/>
  <c r="E68" i="53" s="1"/>
  <c r="C102" i="53"/>
  <c r="C100" i="53"/>
  <c r="C103" i="53" s="1"/>
  <c r="B117" i="53"/>
  <c r="B148" i="53"/>
  <c r="C151" i="53" s="1"/>
  <c r="B163" i="53"/>
  <c r="D173" i="53"/>
  <c r="B209" i="53"/>
  <c r="E296" i="53"/>
  <c r="D401" i="53"/>
  <c r="E401" i="53"/>
  <c r="C868" i="53"/>
  <c r="C1069" i="53"/>
  <c r="C30" i="53"/>
  <c r="C33" i="53" s="1"/>
  <c r="C55" i="53"/>
  <c r="D100" i="53"/>
  <c r="D102" i="53"/>
  <c r="D128" i="53"/>
  <c r="E140" i="53"/>
  <c r="D148" i="53"/>
  <c r="D151" i="53" s="1"/>
  <c r="E186" i="53"/>
  <c r="D194" i="53"/>
  <c r="D197" i="53" s="1"/>
  <c r="D196" i="53"/>
  <c r="D338" i="53"/>
  <c r="E453" i="53"/>
  <c r="D453" i="53"/>
  <c r="C504" i="53"/>
  <c r="C502" i="53"/>
  <c r="C505" i="53" s="1"/>
  <c r="E713" i="53"/>
  <c r="D1134" i="53"/>
  <c r="E148" i="53"/>
  <c r="D171" i="53"/>
  <c r="D174" i="53" s="1"/>
  <c r="C194" i="53"/>
  <c r="C197" i="53" s="1"/>
  <c r="E241" i="53"/>
  <c r="E244" i="53" s="1"/>
  <c r="E294" i="53"/>
  <c r="E297" i="53" s="1"/>
  <c r="C374" i="53"/>
  <c r="E427" i="53"/>
  <c r="E687" i="53"/>
  <c r="D947" i="53"/>
  <c r="C947" i="53"/>
  <c r="E1130" i="53"/>
  <c r="E1149" i="53"/>
  <c r="E843" i="53"/>
  <c r="D894" i="53"/>
  <c r="C894" i="53"/>
  <c r="E922" i="53"/>
  <c r="E1025" i="53"/>
  <c r="E1023" i="53"/>
  <c r="E1026" i="53" s="1"/>
  <c r="E1041" i="53"/>
  <c r="C1133" i="53"/>
  <c r="C1131" i="53"/>
  <c r="C1134" i="53" s="1"/>
  <c r="C1149" i="53"/>
  <c r="D1351" i="53"/>
  <c r="D374" i="53"/>
  <c r="D530" i="53"/>
  <c r="D528" i="53"/>
  <c r="D531" i="53" s="1"/>
  <c r="E349" i="53"/>
  <c r="D505" i="53"/>
  <c r="E505" i="53"/>
  <c r="D635" i="53"/>
  <c r="D895" i="53"/>
  <c r="C909" i="53"/>
  <c r="C910" i="53" s="1"/>
  <c r="C919" i="53"/>
  <c r="C1328" i="53" s="1"/>
  <c r="D921" i="53"/>
  <c r="D973" i="53"/>
  <c r="C973" i="53"/>
  <c r="D1053" i="53"/>
  <c r="D1069" i="53"/>
  <c r="D1081" i="53"/>
  <c r="C1108" i="53"/>
  <c r="E1105" i="53"/>
  <c r="E1108" i="53" s="1"/>
  <c r="D1133" i="53"/>
  <c r="C1175" i="53"/>
  <c r="E1157" i="53"/>
  <c r="D1299" i="53"/>
  <c r="E765" i="53"/>
  <c r="E791" i="53"/>
  <c r="E895" i="53"/>
  <c r="C937" i="53"/>
  <c r="D948" i="53"/>
  <c r="C962" i="53"/>
  <c r="C963" i="53" s="1"/>
  <c r="E974" i="53"/>
  <c r="E1186" i="53"/>
  <c r="C1212" i="53"/>
  <c r="C1282" i="53"/>
  <c r="C1323" i="53"/>
  <c r="C1315" i="53" s="1"/>
  <c r="E32" i="52"/>
  <c r="C31" i="52"/>
  <c r="B29" i="52"/>
  <c r="E53" i="52"/>
  <c r="E55" i="52"/>
  <c r="E170" i="52"/>
  <c r="G178" i="52" s="1"/>
  <c r="E196" i="52"/>
  <c r="B45" i="52"/>
  <c r="C29" i="52"/>
  <c r="D30" i="52"/>
  <c r="C44" i="52"/>
  <c r="C45" i="52" s="1"/>
  <c r="C53" i="52"/>
  <c r="C56" i="52" s="1"/>
  <c r="C79" i="52"/>
  <c r="D181" i="52"/>
  <c r="D180" i="52" s="1"/>
  <c r="D171" i="52" s="1"/>
  <c r="D196" i="52" s="1"/>
  <c r="D44" i="52"/>
  <c r="D45" i="52" s="1"/>
  <c r="D53" i="52"/>
  <c r="D56" i="52" s="1"/>
  <c r="B77" i="52"/>
  <c r="C80" i="52" s="1"/>
  <c r="C170" i="52"/>
  <c r="E69" i="52"/>
  <c r="E78" i="51"/>
  <c r="E76" i="51"/>
  <c r="E41" i="51"/>
  <c r="E39" i="51"/>
  <c r="C313" i="51"/>
  <c r="C343" i="51"/>
  <c r="C471" i="51"/>
  <c r="D76" i="51"/>
  <c r="D78" i="51"/>
  <c r="D149" i="51"/>
  <c r="D179" i="51" s="1"/>
  <c r="D269" i="51"/>
  <c r="D299" i="51" s="1"/>
  <c r="E113" i="51"/>
  <c r="B471" i="51"/>
  <c r="B472" i="51" s="1"/>
  <c r="B75" i="51"/>
  <c r="B76" i="51" s="1"/>
  <c r="C262" i="51"/>
  <c r="C232" i="51"/>
  <c r="B269" i="51"/>
  <c r="B270" i="51" s="1"/>
  <c r="B299" i="51"/>
  <c r="D387" i="51"/>
  <c r="B434" i="51"/>
  <c r="B435" i="51" s="1"/>
  <c r="B464" i="51"/>
  <c r="E624" i="51"/>
  <c r="C67" i="51"/>
  <c r="C105" i="51"/>
  <c r="C75" i="51"/>
  <c r="D105" i="51"/>
  <c r="C141" i="51"/>
  <c r="E152" i="51"/>
  <c r="E179" i="51"/>
  <c r="E269" i="51"/>
  <c r="E299" i="51"/>
  <c r="E434" i="51"/>
  <c r="E545" i="51"/>
  <c r="E575" i="51"/>
  <c r="C704" i="51"/>
  <c r="C702" i="51"/>
  <c r="C705" i="51" s="1"/>
  <c r="D704" i="51"/>
  <c r="E732" i="51"/>
  <c r="E105" i="51"/>
  <c r="B313" i="51"/>
  <c r="B314" i="51" s="1"/>
  <c r="B343" i="51"/>
  <c r="D68" i="51"/>
  <c r="E68" i="51"/>
  <c r="D142" i="51"/>
  <c r="E142" i="51"/>
  <c r="D232" i="51"/>
  <c r="C387" i="51"/>
  <c r="D464" i="51"/>
  <c r="D434" i="51"/>
  <c r="D38" i="51"/>
  <c r="D112" i="51"/>
  <c r="E150" i="51"/>
  <c r="E314" i="51"/>
  <c r="E472" i="51"/>
  <c r="D625" i="51"/>
  <c r="C731" i="51"/>
  <c r="C761" i="51"/>
  <c r="B731" i="51"/>
  <c r="B732" i="51" s="1"/>
  <c r="B142" i="51"/>
  <c r="C196" i="51"/>
  <c r="D225" i="51"/>
  <c r="D350" i="51"/>
  <c r="D380" i="51"/>
  <c r="C548" i="51"/>
  <c r="C546" i="51"/>
  <c r="C549" i="51" s="1"/>
  <c r="B616" i="51"/>
  <c r="E587" i="51"/>
  <c r="E617" i="51"/>
  <c r="D705" i="51"/>
  <c r="B38" i="51"/>
  <c r="B68" i="51" s="1"/>
  <c r="C149" i="51"/>
  <c r="C179" i="51" s="1"/>
  <c r="D195" i="51"/>
  <c r="E221" i="51"/>
  <c r="E224" i="51" s="1"/>
  <c r="E379" i="51"/>
  <c r="C508" i="51"/>
  <c r="C538" i="51"/>
  <c r="B509" i="51"/>
  <c r="C575" i="51"/>
  <c r="C617" i="51"/>
  <c r="D616" i="51"/>
  <c r="B624" i="51"/>
  <c r="B625" i="51" s="1"/>
  <c r="B654" i="51"/>
  <c r="D654" i="51"/>
  <c r="E661" i="51"/>
  <c r="C661" i="51"/>
  <c r="C691" i="51"/>
  <c r="B224" i="51"/>
  <c r="C269" i="51"/>
  <c r="C299" i="51"/>
  <c r="B380" i="51"/>
  <c r="C434" i="51"/>
  <c r="C464" i="51"/>
  <c r="B261" i="51"/>
  <c r="E232" i="51"/>
  <c r="E262" i="51"/>
  <c r="E343" i="51"/>
  <c r="C353" i="51"/>
  <c r="C351" i="51"/>
  <c r="C354" i="51" s="1"/>
  <c r="B416" i="51"/>
  <c r="E387" i="51"/>
  <c r="E417" i="51"/>
  <c r="E501" i="51"/>
  <c r="E508" i="51"/>
  <c r="E538" i="51" s="1"/>
  <c r="B575" i="51"/>
  <c r="D545" i="51"/>
  <c r="C653" i="51"/>
  <c r="E702" i="51"/>
  <c r="E705" i="51" s="1"/>
  <c r="E704" i="51"/>
  <c r="E761" i="51"/>
  <c r="D342" i="51"/>
  <c r="D500" i="51"/>
  <c r="D537" i="51"/>
  <c r="D690" i="51"/>
  <c r="D760" i="51"/>
  <c r="D110" i="50"/>
  <c r="D112" i="50"/>
  <c r="D65" i="50"/>
  <c r="C35" i="50"/>
  <c r="E363" i="50"/>
  <c r="E361" i="50"/>
  <c r="E364" i="50" s="1"/>
  <c r="E388" i="50"/>
  <c r="E386" i="50"/>
  <c r="E389" i="50" s="1"/>
  <c r="D692" i="50"/>
  <c r="D690" i="50"/>
  <c r="D288" i="50"/>
  <c r="C286" i="50"/>
  <c r="C288" i="50"/>
  <c r="E338" i="50"/>
  <c r="E336" i="50"/>
  <c r="E339" i="50" s="1"/>
  <c r="C145" i="50"/>
  <c r="B994" i="50"/>
  <c r="E413" i="50"/>
  <c r="E411" i="50"/>
  <c r="E414" i="50" s="1"/>
  <c r="B72" i="50"/>
  <c r="B73" i="50" s="1"/>
  <c r="C112" i="50"/>
  <c r="C110" i="50"/>
  <c r="C113" i="50" s="1"/>
  <c r="E175" i="50"/>
  <c r="E145" i="50"/>
  <c r="D145" i="50"/>
  <c r="C211" i="50"/>
  <c r="C214" i="50" s="1"/>
  <c r="C213" i="50"/>
  <c r="D213" i="50"/>
  <c r="D238" i="50"/>
  <c r="E818" i="50"/>
  <c r="E816" i="50"/>
  <c r="C859" i="50"/>
  <c r="C841" i="50"/>
  <c r="D844" i="50" s="1"/>
  <c r="D944" i="50"/>
  <c r="D942" i="50"/>
  <c r="D945" i="50" s="1"/>
  <c r="B35" i="50"/>
  <c r="E46" i="50"/>
  <c r="E58" i="50"/>
  <c r="C81" i="50"/>
  <c r="D83" i="50"/>
  <c r="D101" i="50" s="1"/>
  <c r="E138" i="50"/>
  <c r="E109" i="50" s="1"/>
  <c r="C185" i="50"/>
  <c r="E213" i="50"/>
  <c r="E303" i="50"/>
  <c r="C313" i="50"/>
  <c r="C436" i="50"/>
  <c r="C454" i="50"/>
  <c r="C994" i="50" s="1"/>
  <c r="C538" i="50"/>
  <c r="C541" i="50" s="1"/>
  <c r="C540" i="50"/>
  <c r="C692" i="50"/>
  <c r="C690" i="50"/>
  <c r="C693" i="50" s="1"/>
  <c r="D740" i="50"/>
  <c r="D743" i="50" s="1"/>
  <c r="E793" i="50"/>
  <c r="D791" i="50"/>
  <c r="E867" i="50"/>
  <c r="E870" i="50" s="1"/>
  <c r="D894" i="50"/>
  <c r="D892" i="50"/>
  <c r="D895" i="50" s="1"/>
  <c r="D338" i="50"/>
  <c r="C640" i="50"/>
  <c r="C638" i="50"/>
  <c r="C641" i="50" s="1"/>
  <c r="D964" i="50"/>
  <c r="D963" i="50" s="1"/>
  <c r="D962" i="50" s="1"/>
  <c r="E44" i="50"/>
  <c r="D43" i="50"/>
  <c r="D188" i="50"/>
  <c r="E994" i="50"/>
  <c r="D313" i="50"/>
  <c r="D462" i="50"/>
  <c r="D540" i="50"/>
  <c r="E590" i="50"/>
  <c r="D590" i="50"/>
  <c r="D640" i="50"/>
  <c r="D638" i="50"/>
  <c r="D641" i="50" s="1"/>
  <c r="C715" i="50"/>
  <c r="C718" i="50" s="1"/>
  <c r="C717" i="50"/>
  <c r="D717" i="50"/>
  <c r="D842" i="50"/>
  <c r="E310" i="50"/>
  <c r="E86" i="50"/>
  <c r="E101" i="50" s="1"/>
  <c r="D211" i="50"/>
  <c r="D214" i="50" s="1"/>
  <c r="C238" i="50"/>
  <c r="D264" i="50"/>
  <c r="C338" i="50"/>
  <c r="E440" i="50"/>
  <c r="E492" i="50"/>
  <c r="C491" i="50"/>
  <c r="C489" i="50"/>
  <c r="C492" i="50" s="1"/>
  <c r="D491" i="50"/>
  <c r="C512" i="50"/>
  <c r="D615" i="50"/>
  <c r="D613" i="50"/>
  <c r="D616" i="50" s="1"/>
  <c r="E615" i="50"/>
  <c r="C667" i="50"/>
  <c r="D667" i="50"/>
  <c r="C665" i="50"/>
  <c r="E894" i="50"/>
  <c r="E892" i="50"/>
  <c r="E895" i="50" s="1"/>
  <c r="D867" i="50"/>
  <c r="D870" i="50" s="1"/>
  <c r="D869" i="50"/>
  <c r="D64" i="50"/>
  <c r="E516" i="50"/>
  <c r="C590" i="50"/>
  <c r="C588" i="50"/>
  <c r="C591" i="50" s="1"/>
  <c r="E638" i="50"/>
  <c r="E641" i="50" s="1"/>
  <c r="E640" i="50"/>
  <c r="E690" i="50"/>
  <c r="E693" i="50" s="1"/>
  <c r="E692" i="50"/>
  <c r="E717" i="50"/>
  <c r="E715" i="50"/>
  <c r="E718" i="50" s="1"/>
  <c r="E768" i="50"/>
  <c r="D793" i="50"/>
  <c r="E844" i="50"/>
  <c r="E842" i="50"/>
  <c r="E845" i="50" s="1"/>
  <c r="D541" i="50"/>
  <c r="E541" i="50"/>
  <c r="D563" i="50"/>
  <c r="D566" i="50" s="1"/>
  <c r="D565" i="50"/>
  <c r="E565" i="50"/>
  <c r="D718" i="50"/>
  <c r="E742" i="50"/>
  <c r="E740" i="50"/>
  <c r="E743" i="50" s="1"/>
  <c r="D767" i="50"/>
  <c r="D765" i="50"/>
  <c r="D768" i="50" s="1"/>
  <c r="E767" i="50"/>
  <c r="D818" i="50"/>
  <c r="D816" i="50"/>
  <c r="D819" i="50" s="1"/>
  <c r="E917" i="50"/>
  <c r="E920" i="50" s="1"/>
  <c r="E919" i="50"/>
  <c r="E944" i="50"/>
  <c r="E942" i="50"/>
  <c r="E945" i="50" s="1"/>
  <c r="C463" i="50"/>
  <c r="C466" i="50" s="1"/>
  <c r="E667" i="50"/>
  <c r="C250" i="54" l="1"/>
  <c r="C280" i="54" s="1"/>
  <c r="D632" i="54"/>
  <c r="D176" i="54"/>
  <c r="D206" i="54" s="1"/>
  <c r="C682" i="54"/>
  <c r="C680" i="54"/>
  <c r="C683" i="54" s="1"/>
  <c r="E607" i="54"/>
  <c r="D213" i="54"/>
  <c r="D243" i="54"/>
  <c r="D682" i="54"/>
  <c r="D69" i="54"/>
  <c r="E555" i="54"/>
  <c r="E734" i="54"/>
  <c r="E32" i="54"/>
  <c r="E30" i="54"/>
  <c r="E33" i="54" s="1"/>
  <c r="D106" i="54"/>
  <c r="E291" i="54"/>
  <c r="D290" i="54"/>
  <c r="D288" i="54"/>
  <c r="D291" i="54" s="1"/>
  <c r="D683" i="54"/>
  <c r="E250" i="54"/>
  <c r="E280" i="54"/>
  <c r="C69" i="54"/>
  <c r="C67" i="54"/>
  <c r="C70" i="54" s="1"/>
  <c r="E59" i="54"/>
  <c r="E290" i="54"/>
  <c r="C1316" i="53"/>
  <c r="D1318" i="53"/>
  <c r="C1318" i="53"/>
  <c r="D1000" i="53"/>
  <c r="E1131" i="53"/>
  <c r="E1134" i="53" s="1"/>
  <c r="E1133" i="53"/>
  <c r="C1054" i="53"/>
  <c r="D1054" i="53"/>
  <c r="E531" i="53"/>
  <c r="E174" i="53"/>
  <c r="D33" i="53"/>
  <c r="C922" i="53"/>
  <c r="D922" i="53"/>
  <c r="D103" i="53"/>
  <c r="D1186" i="53"/>
  <c r="C1186" i="53"/>
  <c r="C869" i="53"/>
  <c r="D869" i="53"/>
  <c r="E103" i="53"/>
  <c r="D478" i="53"/>
  <c r="D476" i="53"/>
  <c r="E478" i="53"/>
  <c r="D1159" i="53"/>
  <c r="D1328" i="53"/>
  <c r="D1354" i="53" s="1"/>
  <c r="E1159" i="53"/>
  <c r="D1157" i="53"/>
  <c r="D1160" i="53" s="1"/>
  <c r="E1328" i="53"/>
  <c r="E151" i="53"/>
  <c r="D494" i="53"/>
  <c r="E1354" i="53"/>
  <c r="E1069" i="53"/>
  <c r="D1175" i="53"/>
  <c r="E197" i="53"/>
  <c r="C32" i="52"/>
  <c r="E56" i="52"/>
  <c r="D32" i="52"/>
  <c r="E350" i="51"/>
  <c r="E380" i="51" s="1"/>
  <c r="E437" i="51"/>
  <c r="E435" i="51"/>
  <c r="E438" i="51" s="1"/>
  <c r="C624" i="51"/>
  <c r="C654" i="51" s="1"/>
  <c r="C270" i="51"/>
  <c r="C273" i="51" s="1"/>
  <c r="C272" i="51"/>
  <c r="C662" i="51"/>
  <c r="C665" i="51" s="1"/>
  <c r="C664" i="51"/>
  <c r="E195" i="51"/>
  <c r="E588" i="51"/>
  <c r="D39" i="51"/>
  <c r="C390" i="51"/>
  <c r="C388" i="51"/>
  <c r="C112" i="51"/>
  <c r="C142" i="51"/>
  <c r="C38" i="51"/>
  <c r="D41" i="51" s="1"/>
  <c r="D471" i="51"/>
  <c r="D501" i="51"/>
  <c r="B232" i="51"/>
  <c r="B233" i="51" s="1"/>
  <c r="D235" i="51"/>
  <c r="D233" i="51"/>
  <c r="D236" i="51" s="1"/>
  <c r="E627" i="51"/>
  <c r="E625" i="51"/>
  <c r="E628" i="51" s="1"/>
  <c r="D272" i="51"/>
  <c r="D270" i="51"/>
  <c r="D273" i="51" s="1"/>
  <c r="C472" i="51"/>
  <c r="C475" i="51" s="1"/>
  <c r="C474" i="51"/>
  <c r="D731" i="51"/>
  <c r="D761" i="51"/>
  <c r="D661" i="51"/>
  <c r="D691" i="51" s="1"/>
  <c r="E509" i="51"/>
  <c r="B387" i="51"/>
  <c r="B388" i="51" s="1"/>
  <c r="C435" i="51"/>
  <c r="C438" i="51" s="1"/>
  <c r="C437" i="51"/>
  <c r="B225" i="51"/>
  <c r="B195" i="51"/>
  <c r="E664" i="51"/>
  <c r="E662" i="51"/>
  <c r="D587" i="51"/>
  <c r="E590" i="51" s="1"/>
  <c r="D196" i="51"/>
  <c r="D199" i="51" s="1"/>
  <c r="D198" i="51"/>
  <c r="B587" i="51"/>
  <c r="B617" i="51" s="1"/>
  <c r="C732" i="51"/>
  <c r="C735" i="51" s="1"/>
  <c r="C734" i="51"/>
  <c r="C417" i="51"/>
  <c r="E546" i="51"/>
  <c r="E548" i="51"/>
  <c r="E272" i="51"/>
  <c r="E270" i="51"/>
  <c r="B105" i="51"/>
  <c r="E116" i="51"/>
  <c r="C314" i="51"/>
  <c r="C317" i="51" s="1"/>
  <c r="C316" i="51"/>
  <c r="E79" i="51"/>
  <c r="D546" i="51"/>
  <c r="D549" i="51" s="1"/>
  <c r="D548" i="51"/>
  <c r="B763" i="51"/>
  <c r="B796" i="51" s="1"/>
  <c r="B39" i="51"/>
  <c r="D390" i="51"/>
  <c r="D388" i="51"/>
  <c r="D391" i="51" s="1"/>
  <c r="D313" i="51"/>
  <c r="D343" i="51"/>
  <c r="E388" i="51"/>
  <c r="E390" i="51"/>
  <c r="D508" i="51"/>
  <c r="D538" i="51"/>
  <c r="D575" i="51"/>
  <c r="E233" i="51"/>
  <c r="E235" i="51"/>
  <c r="C509" i="51"/>
  <c r="C512" i="51" s="1"/>
  <c r="C511" i="51"/>
  <c r="C150" i="51"/>
  <c r="C153" i="51" s="1"/>
  <c r="C152" i="51"/>
  <c r="E691" i="51"/>
  <c r="D351" i="51"/>
  <c r="D354" i="51" s="1"/>
  <c r="D353" i="51"/>
  <c r="B761" i="51"/>
  <c r="D115" i="51"/>
  <c r="D113" i="51"/>
  <c r="D437" i="51"/>
  <c r="D435" i="51"/>
  <c r="D438" i="51" s="1"/>
  <c r="D262" i="51"/>
  <c r="E464" i="51"/>
  <c r="C76" i="51"/>
  <c r="C79" i="51" s="1"/>
  <c r="C78" i="51"/>
  <c r="E654" i="51"/>
  <c r="D417" i="51"/>
  <c r="C235" i="51"/>
  <c r="C233" i="51"/>
  <c r="C236" i="51" s="1"/>
  <c r="B501" i="51"/>
  <c r="E115" i="51"/>
  <c r="D150" i="51"/>
  <c r="D153" i="51" s="1"/>
  <c r="D152" i="51"/>
  <c r="C501" i="51"/>
  <c r="E42" i="51"/>
  <c r="E72" i="50"/>
  <c r="E102" i="50"/>
  <c r="E566" i="50"/>
  <c r="D668" i="50"/>
  <c r="C668" i="50"/>
  <c r="E313" i="50"/>
  <c r="E311" i="50"/>
  <c r="E314" i="50" s="1"/>
  <c r="E214" i="50"/>
  <c r="D794" i="50"/>
  <c r="E794" i="50"/>
  <c r="D439" i="50"/>
  <c r="C437" i="50"/>
  <c r="E439" i="50"/>
  <c r="C186" i="50"/>
  <c r="C188" i="50"/>
  <c r="C964" i="50"/>
  <c r="C963" i="50" s="1"/>
  <c r="C962" i="50" s="1"/>
  <c r="C80" i="50"/>
  <c r="C101" i="50" s="1"/>
  <c r="E819" i="50"/>
  <c r="D148" i="50"/>
  <c r="D146" i="50"/>
  <c r="D149" i="50" s="1"/>
  <c r="B102" i="50"/>
  <c r="C146" i="50"/>
  <c r="C149" i="50" s="1"/>
  <c r="C148" i="50"/>
  <c r="D693" i="50"/>
  <c r="D35" i="50"/>
  <c r="E964" i="50"/>
  <c r="E963" i="50" s="1"/>
  <c r="E962" i="50" s="1"/>
  <c r="E43" i="50"/>
  <c r="E64" i="50" s="1"/>
  <c r="E35" i="50" s="1"/>
  <c r="E961" i="50" s="1"/>
  <c r="D72" i="50"/>
  <c r="D102" i="50"/>
  <c r="C38" i="50"/>
  <c r="B36" i="50"/>
  <c r="C36" i="50"/>
  <c r="E110" i="50"/>
  <c r="E113" i="50" s="1"/>
  <c r="E112" i="50"/>
  <c r="D175" i="50"/>
  <c r="C175" i="50"/>
  <c r="C515" i="50"/>
  <c r="C513" i="50"/>
  <c r="D515" i="50"/>
  <c r="E616" i="50"/>
  <c r="D591" i="50"/>
  <c r="E465" i="50"/>
  <c r="D465" i="50"/>
  <c r="D463" i="50"/>
  <c r="C842" i="50"/>
  <c r="C845" i="50" s="1"/>
  <c r="C844" i="50"/>
  <c r="D492" i="50"/>
  <c r="E148" i="50"/>
  <c r="E146" i="50"/>
  <c r="E149" i="50" s="1"/>
  <c r="C65" i="50"/>
  <c r="D289" i="50"/>
  <c r="C289" i="50"/>
  <c r="D38" i="50"/>
  <c r="D36" i="50"/>
  <c r="D39" i="50" s="1"/>
  <c r="D113" i="50"/>
  <c r="D70" i="54" l="1"/>
  <c r="D479" i="53"/>
  <c r="E479" i="53"/>
  <c r="C1319" i="53"/>
  <c r="D1319" i="53"/>
  <c r="E1160" i="53"/>
  <c r="E196" i="51"/>
  <c r="E199" i="51" s="1"/>
  <c r="E198" i="51"/>
  <c r="E763" i="51"/>
  <c r="E796" i="51" s="1"/>
  <c r="D509" i="51"/>
  <c r="D512" i="51" s="1"/>
  <c r="D511" i="51"/>
  <c r="D314" i="51"/>
  <c r="D316" i="51"/>
  <c r="E316" i="51"/>
  <c r="E549" i="51"/>
  <c r="E511" i="51"/>
  <c r="D732" i="51"/>
  <c r="D734" i="51"/>
  <c r="E734" i="51"/>
  <c r="D472" i="51"/>
  <c r="D474" i="51"/>
  <c r="E474" i="51"/>
  <c r="E225" i="51"/>
  <c r="E665" i="51"/>
  <c r="E236" i="51"/>
  <c r="E273" i="51"/>
  <c r="D617" i="51"/>
  <c r="B196" i="51"/>
  <c r="C199" i="51" s="1"/>
  <c r="C198" i="51"/>
  <c r="B417" i="51"/>
  <c r="B262" i="51"/>
  <c r="D79" i="51"/>
  <c r="C113" i="51"/>
  <c r="C116" i="51" s="1"/>
  <c r="C115" i="51"/>
  <c r="C763" i="51"/>
  <c r="C796" i="51" s="1"/>
  <c r="C39" i="51"/>
  <c r="C42" i="51" s="1"/>
  <c r="C41" i="51"/>
  <c r="E391" i="51"/>
  <c r="E153" i="51"/>
  <c r="B588" i="51"/>
  <c r="C591" i="51" s="1"/>
  <c r="C590" i="51"/>
  <c r="D590" i="51"/>
  <c r="D588" i="51"/>
  <c r="D591" i="51" s="1"/>
  <c r="D662" i="51"/>
  <c r="D665" i="51" s="1"/>
  <c r="D664" i="51"/>
  <c r="C68" i="51"/>
  <c r="C391" i="51"/>
  <c r="D763" i="51"/>
  <c r="D796" i="51" s="1"/>
  <c r="C625" i="51"/>
  <c r="C627" i="51"/>
  <c r="D627" i="51"/>
  <c r="E351" i="51"/>
  <c r="E354" i="51" s="1"/>
  <c r="E353" i="51"/>
  <c r="D466" i="50"/>
  <c r="E466" i="50"/>
  <c r="C440" i="50"/>
  <c r="D440" i="50"/>
  <c r="D845" i="50"/>
  <c r="D961" i="50"/>
  <c r="E36" i="50"/>
  <c r="E39" i="50" s="1"/>
  <c r="E38" i="50"/>
  <c r="C189" i="50"/>
  <c r="D189" i="50"/>
  <c r="C516" i="50"/>
  <c r="D516" i="50"/>
  <c r="C39" i="50"/>
  <c r="D73" i="50"/>
  <c r="E65" i="50"/>
  <c r="C72" i="50"/>
  <c r="E73" i="50"/>
  <c r="E76" i="50" s="1"/>
  <c r="E75" i="50"/>
  <c r="D735" i="51" l="1"/>
  <c r="E735" i="51"/>
  <c r="D475" i="51"/>
  <c r="E475" i="51"/>
  <c r="D317" i="51"/>
  <c r="E317" i="51"/>
  <c r="C628" i="51"/>
  <c r="D628" i="51"/>
  <c r="E591" i="51"/>
  <c r="D42" i="51"/>
  <c r="D116" i="51"/>
  <c r="E512" i="51"/>
  <c r="C75" i="50"/>
  <c r="C73" i="50"/>
  <c r="C76" i="50" s="1"/>
  <c r="C961" i="50"/>
  <c r="D75" i="50"/>
  <c r="C102" i="50"/>
  <c r="D76" i="50" l="1"/>
  <c r="E652" i="38" l="1"/>
  <c r="D652" i="38"/>
  <c r="C652" i="38"/>
  <c r="B652" i="38"/>
  <c r="E647" i="38"/>
  <c r="D647" i="38"/>
  <c r="C647" i="38"/>
  <c r="B647" i="38"/>
  <c r="E644" i="38"/>
  <c r="D644" i="38"/>
  <c r="C644" i="38"/>
  <c r="B644" i="38"/>
  <c r="E641" i="38"/>
  <c r="D641" i="38"/>
  <c r="C641" i="38"/>
  <c r="B641" i="38"/>
  <c r="E635" i="38"/>
  <c r="D635" i="38"/>
  <c r="C635" i="38"/>
  <c r="B635" i="38"/>
  <c r="E632" i="38"/>
  <c r="D632" i="38"/>
  <c r="C632" i="38"/>
  <c r="B632" i="38"/>
  <c r="E629" i="38"/>
  <c r="D629" i="38"/>
  <c r="C629" i="38"/>
  <c r="B629" i="38"/>
  <c r="D626" i="38"/>
  <c r="E626" i="38" s="1"/>
  <c r="B626" i="38"/>
  <c r="D624" i="38"/>
  <c r="B624" i="38"/>
  <c r="E618" i="38"/>
  <c r="D618" i="38"/>
  <c r="C618" i="38"/>
  <c r="B618" i="38"/>
  <c r="E615" i="38"/>
  <c r="D615" i="38"/>
  <c r="C615" i="38"/>
  <c r="B615" i="38"/>
  <c r="E613" i="38"/>
  <c r="D613" i="38"/>
  <c r="C613" i="38"/>
  <c r="B613" i="38"/>
  <c r="E612" i="38"/>
  <c r="D612" i="38"/>
  <c r="C612" i="38"/>
  <c r="B612" i="38"/>
  <c r="E609" i="38"/>
  <c r="D609" i="38"/>
  <c r="C609" i="38"/>
  <c r="B609" i="38"/>
  <c r="E606" i="38"/>
  <c r="D606" i="38"/>
  <c r="C606" i="38"/>
  <c r="B606" i="38"/>
  <c r="E603" i="38"/>
  <c r="D603" i="38"/>
  <c r="C603" i="38"/>
  <c r="B603" i="38"/>
  <c r="E600" i="38"/>
  <c r="D600" i="38"/>
  <c r="C600" i="38"/>
  <c r="B600" i="38"/>
  <c r="E595" i="38"/>
  <c r="D595" i="38"/>
  <c r="C595" i="38"/>
  <c r="E591" i="38"/>
  <c r="E594" i="38" s="1"/>
  <c r="D591" i="38"/>
  <c r="D593" i="38" s="1"/>
  <c r="C591" i="38"/>
  <c r="C593" i="38" s="1"/>
  <c r="B591" i="38"/>
  <c r="B593" i="38" s="1"/>
  <c r="B588" i="38"/>
  <c r="B587" i="38"/>
  <c r="B586" i="38"/>
  <c r="E581" i="38"/>
  <c r="D581" i="38"/>
  <c r="C581" i="38"/>
  <c r="B581" i="38"/>
  <c r="E578" i="38"/>
  <c r="D578" i="38"/>
  <c r="C578" i="38"/>
  <c r="B578" i="38"/>
  <c r="E576" i="38"/>
  <c r="D576" i="38"/>
  <c r="C576" i="38"/>
  <c r="B576" i="38"/>
  <c r="E575" i="38"/>
  <c r="D575" i="38"/>
  <c r="C575" i="38"/>
  <c r="B575" i="38"/>
  <c r="E572" i="38"/>
  <c r="D572" i="38"/>
  <c r="C572" i="38"/>
  <c r="B572" i="38"/>
  <c r="E569" i="38"/>
  <c r="D569" i="38"/>
  <c r="C569" i="38"/>
  <c r="B569" i="38"/>
  <c r="E566" i="38"/>
  <c r="D566" i="38"/>
  <c r="C566" i="38"/>
  <c r="B566" i="38"/>
  <c r="E563" i="38"/>
  <c r="D563" i="38"/>
  <c r="C563" i="38"/>
  <c r="B563" i="38"/>
  <c r="E558" i="38"/>
  <c r="D558" i="38"/>
  <c r="C558" i="38"/>
  <c r="E556" i="38"/>
  <c r="E554" i="38"/>
  <c r="D554" i="38"/>
  <c r="D556" i="38" s="1"/>
  <c r="C554" i="38"/>
  <c r="C556" i="38" s="1"/>
  <c r="B554" i="38"/>
  <c r="B556" i="38" s="1"/>
  <c r="B551" i="38"/>
  <c r="B550" i="38"/>
  <c r="B549" i="38"/>
  <c r="D547" i="38"/>
  <c r="D548" i="38" s="1"/>
  <c r="E544" i="38"/>
  <c r="D544" i="38"/>
  <c r="C544" i="38"/>
  <c r="B544" i="38"/>
  <c r="E541" i="38"/>
  <c r="D541" i="38"/>
  <c r="C541" i="38"/>
  <c r="B541" i="38"/>
  <c r="E539" i="38"/>
  <c r="D539" i="38"/>
  <c r="C539" i="38"/>
  <c r="B539" i="38"/>
  <c r="E538" i="38"/>
  <c r="D538" i="38"/>
  <c r="C538" i="38"/>
  <c r="B538" i="38"/>
  <c r="E535" i="38"/>
  <c r="D535" i="38"/>
  <c r="C535" i="38"/>
  <c r="B535" i="38"/>
  <c r="E532" i="38"/>
  <c r="D532" i="38"/>
  <c r="C532" i="38"/>
  <c r="B532" i="38"/>
  <c r="E529" i="38"/>
  <c r="D529" i="38"/>
  <c r="C529" i="38"/>
  <c r="B529" i="38"/>
  <c r="E526" i="38"/>
  <c r="D526" i="38"/>
  <c r="C526" i="38"/>
  <c r="B526" i="38"/>
  <c r="E521" i="38"/>
  <c r="D521" i="38"/>
  <c r="C521" i="38"/>
  <c r="E519" i="38"/>
  <c r="E517" i="38"/>
  <c r="D517" i="38"/>
  <c r="D519" i="38" s="1"/>
  <c r="C517" i="38"/>
  <c r="C519" i="38" s="1"/>
  <c r="D522" i="38" s="1"/>
  <c r="B517" i="38"/>
  <c r="B519" i="38" s="1"/>
  <c r="B514" i="38"/>
  <c r="B513" i="38"/>
  <c r="B512" i="38"/>
  <c r="E507" i="38"/>
  <c r="D507" i="38"/>
  <c r="C507" i="38"/>
  <c r="B507" i="38"/>
  <c r="E504" i="38"/>
  <c r="D504" i="38"/>
  <c r="C504" i="38"/>
  <c r="B504" i="38"/>
  <c r="E502" i="38"/>
  <c r="D502" i="38"/>
  <c r="C502" i="38"/>
  <c r="B502" i="38"/>
  <c r="E501" i="38"/>
  <c r="D501" i="38"/>
  <c r="C501" i="38"/>
  <c r="B501" i="38"/>
  <c r="E498" i="38"/>
  <c r="D498" i="38"/>
  <c r="C498" i="38"/>
  <c r="B498" i="38"/>
  <c r="E495" i="38"/>
  <c r="D495" i="38"/>
  <c r="C495" i="38"/>
  <c r="B495" i="38"/>
  <c r="E492" i="38"/>
  <c r="D492" i="38"/>
  <c r="C492" i="38"/>
  <c r="B492" i="38"/>
  <c r="E489" i="38"/>
  <c r="D489" i="38"/>
  <c r="C489" i="38"/>
  <c r="B489" i="38"/>
  <c r="E484" i="38"/>
  <c r="D484" i="38"/>
  <c r="C484" i="38"/>
  <c r="E480" i="38"/>
  <c r="E483" i="38" s="1"/>
  <c r="D480" i="38"/>
  <c r="D482" i="38" s="1"/>
  <c r="C480" i="38"/>
  <c r="C482" i="38" s="1"/>
  <c r="B480" i="38"/>
  <c r="C483" i="38" s="1"/>
  <c r="B477" i="38"/>
  <c r="B476" i="38"/>
  <c r="B475" i="38"/>
  <c r="D473" i="38"/>
  <c r="D474" i="38" s="1"/>
  <c r="E470" i="38"/>
  <c r="D470" i="38"/>
  <c r="C470" i="38"/>
  <c r="B470" i="38"/>
  <c r="E467" i="38"/>
  <c r="D467" i="38"/>
  <c r="C467" i="38"/>
  <c r="B467" i="38"/>
  <c r="E465" i="38"/>
  <c r="D465" i="38"/>
  <c r="C465" i="38"/>
  <c r="B465" i="38"/>
  <c r="E464" i="38"/>
  <c r="D464" i="38"/>
  <c r="C464" i="38"/>
  <c r="B464" i="38"/>
  <c r="E461" i="38"/>
  <c r="D461" i="38"/>
  <c r="C461" i="38"/>
  <c r="B461" i="38"/>
  <c r="E458" i="38"/>
  <c r="D458" i="38"/>
  <c r="C458" i="38"/>
  <c r="B458" i="38"/>
  <c r="E455" i="38"/>
  <c r="D455" i="38"/>
  <c r="C455" i="38"/>
  <c r="B455" i="38"/>
  <c r="E452" i="38"/>
  <c r="D452" i="38"/>
  <c r="C452" i="38"/>
  <c r="B452" i="38"/>
  <c r="E447" i="38"/>
  <c r="D447" i="38"/>
  <c r="C447" i="38"/>
  <c r="E443" i="38"/>
  <c r="D443" i="38"/>
  <c r="D445" i="38" s="1"/>
  <c r="D448" i="38" s="1"/>
  <c r="C443" i="38"/>
  <c r="C445" i="38" s="1"/>
  <c r="B443" i="38"/>
  <c r="B445" i="38" s="1"/>
  <c r="B440" i="38"/>
  <c r="B439" i="38"/>
  <c r="B438" i="38"/>
  <c r="E433" i="38"/>
  <c r="D433" i="38"/>
  <c r="C433" i="38"/>
  <c r="B433" i="38"/>
  <c r="E430" i="38"/>
  <c r="D430" i="38"/>
  <c r="C430" i="38"/>
  <c r="B430" i="38"/>
  <c r="E428" i="38"/>
  <c r="D428" i="38"/>
  <c r="C428" i="38"/>
  <c r="B428" i="38"/>
  <c r="E427" i="38"/>
  <c r="D427" i="38"/>
  <c r="C427" i="38"/>
  <c r="B427" i="38"/>
  <c r="E424" i="38"/>
  <c r="D424" i="38"/>
  <c r="C424" i="38"/>
  <c r="B424" i="38"/>
  <c r="E421" i="38"/>
  <c r="D421" i="38"/>
  <c r="C421" i="38"/>
  <c r="B421" i="38"/>
  <c r="E418" i="38"/>
  <c r="D418" i="38"/>
  <c r="C418" i="38"/>
  <c r="B418" i="38"/>
  <c r="E415" i="38"/>
  <c r="D415" i="38"/>
  <c r="C415" i="38"/>
  <c r="B415" i="38"/>
  <c r="E410" i="38"/>
  <c r="D410" i="38"/>
  <c r="C410" i="38"/>
  <c r="E408" i="38"/>
  <c r="E406" i="38"/>
  <c r="D406" i="38"/>
  <c r="D408" i="38" s="1"/>
  <c r="C406" i="38"/>
  <c r="C408" i="38" s="1"/>
  <c r="B406" i="38"/>
  <c r="B408" i="38" s="1"/>
  <c r="B403" i="38"/>
  <c r="B402" i="38"/>
  <c r="B401" i="38"/>
  <c r="E396" i="38"/>
  <c r="D396" i="38"/>
  <c r="D399" i="38" s="1"/>
  <c r="D400" i="38" s="1"/>
  <c r="C396" i="38"/>
  <c r="B396" i="38"/>
  <c r="E393" i="38"/>
  <c r="D393" i="38"/>
  <c r="C393" i="38"/>
  <c r="B393" i="38"/>
  <c r="E391" i="38"/>
  <c r="D391" i="38"/>
  <c r="C391" i="38"/>
  <c r="B391" i="38"/>
  <c r="E390" i="38"/>
  <c r="D390" i="38"/>
  <c r="C390" i="38"/>
  <c r="B390" i="38"/>
  <c r="E387" i="38"/>
  <c r="D387" i="38"/>
  <c r="C387" i="38"/>
  <c r="B387" i="38"/>
  <c r="E384" i="38"/>
  <c r="D384" i="38"/>
  <c r="C384" i="38"/>
  <c r="B384" i="38"/>
  <c r="E381" i="38"/>
  <c r="D381" i="38"/>
  <c r="C381" i="38"/>
  <c r="B381" i="38"/>
  <c r="E378" i="38"/>
  <c r="D378" i="38"/>
  <c r="C378" i="38"/>
  <c r="B378" i="38"/>
  <c r="E373" i="38"/>
  <c r="D373" i="38"/>
  <c r="C373" i="38"/>
  <c r="E372" i="38"/>
  <c r="D372" i="38"/>
  <c r="E371" i="38"/>
  <c r="E374" i="38" s="1"/>
  <c r="D371" i="38"/>
  <c r="D374" i="38" s="1"/>
  <c r="C371" i="38"/>
  <c r="B369" i="38"/>
  <c r="B366" i="38"/>
  <c r="B365" i="38"/>
  <c r="B364" i="38"/>
  <c r="E359" i="38"/>
  <c r="D359" i="38"/>
  <c r="C359" i="38"/>
  <c r="B359" i="38"/>
  <c r="E356" i="38"/>
  <c r="D356" i="38"/>
  <c r="C356" i="38"/>
  <c r="B356" i="38"/>
  <c r="E354" i="38"/>
  <c r="D354" i="38"/>
  <c r="C354" i="38"/>
  <c r="B354" i="38"/>
  <c r="E353" i="38"/>
  <c r="D353" i="38"/>
  <c r="C353" i="38"/>
  <c r="B353" i="38"/>
  <c r="E350" i="38"/>
  <c r="D350" i="38"/>
  <c r="C350" i="38"/>
  <c r="B350" i="38"/>
  <c r="E347" i="38"/>
  <c r="D347" i="38"/>
  <c r="C347" i="38"/>
  <c r="B347" i="38"/>
  <c r="E344" i="38"/>
  <c r="D344" i="38"/>
  <c r="C344" i="38"/>
  <c r="B344" i="38"/>
  <c r="E341" i="38"/>
  <c r="D341" i="38"/>
  <c r="C341" i="38"/>
  <c r="B341" i="38"/>
  <c r="E336" i="38"/>
  <c r="D336" i="38"/>
  <c r="C336" i="38"/>
  <c r="E332" i="38"/>
  <c r="E334" i="38" s="1"/>
  <c r="E337" i="38" s="1"/>
  <c r="D332" i="38"/>
  <c r="D334" i="38" s="1"/>
  <c r="C332" i="38"/>
  <c r="C334" i="38" s="1"/>
  <c r="B332" i="38"/>
  <c r="C335" i="38" s="1"/>
  <c r="B329" i="38"/>
  <c r="B328" i="38"/>
  <c r="B327" i="38"/>
  <c r="E324" i="38"/>
  <c r="D324" i="38"/>
  <c r="C324" i="38"/>
  <c r="B324" i="38"/>
  <c r="A324" i="38"/>
  <c r="E317" i="38"/>
  <c r="D317" i="38"/>
  <c r="C317" i="38"/>
  <c r="B317" i="38"/>
  <c r="E314" i="38"/>
  <c r="D314" i="38"/>
  <c r="C314" i="38"/>
  <c r="B314" i="38"/>
  <c r="E312" i="38"/>
  <c r="D312" i="38"/>
  <c r="C312" i="38"/>
  <c r="B312" i="38"/>
  <c r="E311" i="38"/>
  <c r="D311" i="38"/>
  <c r="C311" i="38"/>
  <c r="B311" i="38"/>
  <c r="E308" i="38"/>
  <c r="D308" i="38"/>
  <c r="C308" i="38"/>
  <c r="B308" i="38"/>
  <c r="E305" i="38"/>
  <c r="D305" i="38"/>
  <c r="C305" i="38"/>
  <c r="B305" i="38"/>
  <c r="E302" i="38"/>
  <c r="D302" i="38"/>
  <c r="C302" i="38"/>
  <c r="B302" i="38"/>
  <c r="E299" i="38"/>
  <c r="D299" i="38"/>
  <c r="C299" i="38"/>
  <c r="B299" i="38"/>
  <c r="E294" i="38"/>
  <c r="D294" i="38"/>
  <c r="C294" i="38"/>
  <c r="C292" i="38"/>
  <c r="E290" i="38"/>
  <c r="E292" i="38" s="1"/>
  <c r="E295" i="38" s="1"/>
  <c r="D290" i="38"/>
  <c r="D292" i="38" s="1"/>
  <c r="C290" i="38"/>
  <c r="B290" i="38"/>
  <c r="B292" i="38" s="1"/>
  <c r="B287" i="38"/>
  <c r="B286" i="38"/>
  <c r="B285" i="38"/>
  <c r="E280" i="38"/>
  <c r="D280" i="38"/>
  <c r="C280" i="38"/>
  <c r="B280" i="38"/>
  <c r="E277" i="38"/>
  <c r="D277" i="38"/>
  <c r="C277" i="38"/>
  <c r="B277" i="38"/>
  <c r="E275" i="38"/>
  <c r="D275" i="38"/>
  <c r="C275" i="38"/>
  <c r="B275" i="38"/>
  <c r="E274" i="38"/>
  <c r="D274" i="38"/>
  <c r="C274" i="38"/>
  <c r="B274" i="38"/>
  <c r="E271" i="38"/>
  <c r="D271" i="38"/>
  <c r="C271" i="38"/>
  <c r="B271" i="38"/>
  <c r="E268" i="38"/>
  <c r="D268" i="38"/>
  <c r="C268" i="38"/>
  <c r="B268" i="38"/>
  <c r="E265" i="38"/>
  <c r="D265" i="38"/>
  <c r="C265" i="38"/>
  <c r="B265" i="38"/>
  <c r="E262" i="38"/>
  <c r="D262" i="38"/>
  <c r="C262" i="38"/>
  <c r="B262" i="38"/>
  <c r="E257" i="38"/>
  <c r="D257" i="38"/>
  <c r="C257" i="38"/>
  <c r="E253" i="38"/>
  <c r="E255" i="38" s="1"/>
  <c r="D253" i="38"/>
  <c r="D255" i="38" s="1"/>
  <c r="C253" i="38"/>
  <c r="C256" i="38" s="1"/>
  <c r="B253" i="38"/>
  <c r="B255" i="38" s="1"/>
  <c r="B250" i="38"/>
  <c r="B249" i="38"/>
  <c r="B248" i="38"/>
  <c r="E243" i="38"/>
  <c r="D243" i="38"/>
  <c r="C243" i="38"/>
  <c r="B243" i="38"/>
  <c r="E240" i="38"/>
  <c r="D240" i="38"/>
  <c r="C240" i="38"/>
  <c r="B240" i="38"/>
  <c r="E238" i="38"/>
  <c r="D238" i="38"/>
  <c r="C238" i="38"/>
  <c r="B238" i="38"/>
  <c r="E237" i="38"/>
  <c r="D237" i="38"/>
  <c r="C237" i="38"/>
  <c r="B237" i="38"/>
  <c r="E234" i="38"/>
  <c r="D234" i="38"/>
  <c r="C234" i="38"/>
  <c r="B234" i="38"/>
  <c r="E231" i="38"/>
  <c r="D231" i="38"/>
  <c r="C231" i="38"/>
  <c r="B231" i="38"/>
  <c r="E228" i="38"/>
  <c r="D228" i="38"/>
  <c r="C228" i="38"/>
  <c r="B228" i="38"/>
  <c r="E225" i="38"/>
  <c r="D225" i="38"/>
  <c r="C225" i="38"/>
  <c r="B225" i="38"/>
  <c r="E220" i="38"/>
  <c r="D220" i="38"/>
  <c r="C220" i="38"/>
  <c r="C218" i="38"/>
  <c r="E216" i="38"/>
  <c r="E218" i="38" s="1"/>
  <c r="E221" i="38" s="1"/>
  <c r="D216" i="38"/>
  <c r="D218" i="38" s="1"/>
  <c r="C216" i="38"/>
  <c r="B216" i="38"/>
  <c r="B218" i="38" s="1"/>
  <c r="B213" i="38"/>
  <c r="B212" i="38"/>
  <c r="B211" i="38"/>
  <c r="E206" i="38"/>
  <c r="D206" i="38"/>
  <c r="C206" i="38"/>
  <c r="B206" i="38"/>
  <c r="E203" i="38"/>
  <c r="D203" i="38"/>
  <c r="C203" i="38"/>
  <c r="B203" i="38"/>
  <c r="E201" i="38"/>
  <c r="D201" i="38"/>
  <c r="C201" i="38"/>
  <c r="B201" i="38"/>
  <c r="E200" i="38"/>
  <c r="D200" i="38"/>
  <c r="C200" i="38"/>
  <c r="B200" i="38"/>
  <c r="E197" i="38"/>
  <c r="D197" i="38"/>
  <c r="C197" i="38"/>
  <c r="B197" i="38"/>
  <c r="E194" i="38"/>
  <c r="D194" i="38"/>
  <c r="C194" i="38"/>
  <c r="B194" i="38"/>
  <c r="E191" i="38"/>
  <c r="D191" i="38"/>
  <c r="C191" i="38"/>
  <c r="B191" i="38"/>
  <c r="E188" i="38"/>
  <c r="D188" i="38"/>
  <c r="C188" i="38"/>
  <c r="B188" i="38"/>
  <c r="E183" i="38"/>
  <c r="D183" i="38"/>
  <c r="C183" i="38"/>
  <c r="E179" i="38"/>
  <c r="E181" i="38" s="1"/>
  <c r="D179" i="38"/>
  <c r="D181" i="38" s="1"/>
  <c r="C179" i="38"/>
  <c r="C182" i="38" s="1"/>
  <c r="B179" i="38"/>
  <c r="B181" i="38" s="1"/>
  <c r="B176" i="38"/>
  <c r="B175" i="38"/>
  <c r="B174" i="38"/>
  <c r="E169" i="38"/>
  <c r="D169" i="38"/>
  <c r="C169" i="38"/>
  <c r="B169" i="38"/>
  <c r="E166" i="38"/>
  <c r="D166" i="38"/>
  <c r="C166" i="38"/>
  <c r="B166" i="38"/>
  <c r="E164" i="38"/>
  <c r="D164" i="38"/>
  <c r="C164" i="38"/>
  <c r="B164" i="38"/>
  <c r="E163" i="38"/>
  <c r="D163" i="38"/>
  <c r="C163" i="38"/>
  <c r="B163" i="38"/>
  <c r="E160" i="38"/>
  <c r="D160" i="38"/>
  <c r="C160" i="38"/>
  <c r="B160" i="38"/>
  <c r="E157" i="38"/>
  <c r="D157" i="38"/>
  <c r="C157" i="38"/>
  <c r="B157" i="38"/>
  <c r="E154" i="38"/>
  <c r="D154" i="38"/>
  <c r="C154" i="38"/>
  <c r="B154" i="38"/>
  <c r="E151" i="38"/>
  <c r="D151" i="38"/>
  <c r="C151" i="38"/>
  <c r="B151" i="38"/>
  <c r="E146" i="38"/>
  <c r="D146" i="38"/>
  <c r="C146" i="38"/>
  <c r="E145" i="38"/>
  <c r="D145" i="38"/>
  <c r="C145" i="38"/>
  <c r="E144" i="38"/>
  <c r="E147" i="38" s="1"/>
  <c r="D144" i="38"/>
  <c r="C144" i="38"/>
  <c r="C147" i="38" s="1"/>
  <c r="B144" i="38"/>
  <c r="C135" i="38"/>
  <c r="C136" i="38" s="1"/>
  <c r="E132" i="38"/>
  <c r="D132" i="38"/>
  <c r="C132" i="38"/>
  <c r="B132" i="38"/>
  <c r="E129" i="38"/>
  <c r="D129" i="38"/>
  <c r="C129" i="38"/>
  <c r="B129" i="38"/>
  <c r="E127" i="38"/>
  <c r="D127" i="38"/>
  <c r="C127" i="38"/>
  <c r="B127" i="38"/>
  <c r="E126" i="38"/>
  <c r="D126" i="38"/>
  <c r="C126" i="38"/>
  <c r="B126" i="38"/>
  <c r="E123" i="38"/>
  <c r="D123" i="38"/>
  <c r="C123" i="38"/>
  <c r="B123" i="38"/>
  <c r="E120" i="38"/>
  <c r="D120" i="38"/>
  <c r="C120" i="38"/>
  <c r="B120" i="38"/>
  <c r="E117" i="38"/>
  <c r="D117" i="38"/>
  <c r="C117" i="38"/>
  <c r="B117" i="38"/>
  <c r="E114" i="38"/>
  <c r="D114" i="38"/>
  <c r="C114" i="38"/>
  <c r="B114" i="38"/>
  <c r="E109" i="38"/>
  <c r="D109" i="38"/>
  <c r="C109" i="38"/>
  <c r="E108" i="38"/>
  <c r="E105" i="38"/>
  <c r="E107" i="38" s="1"/>
  <c r="D105" i="38"/>
  <c r="D107" i="38" s="1"/>
  <c r="C105" i="38"/>
  <c r="C107" i="38" s="1"/>
  <c r="C110" i="38" s="1"/>
  <c r="B105" i="38"/>
  <c r="B107" i="38" s="1"/>
  <c r="B102" i="38"/>
  <c r="B101" i="38"/>
  <c r="B100" i="38"/>
  <c r="E97" i="38"/>
  <c r="D97" i="38"/>
  <c r="C97" i="38"/>
  <c r="B97" i="38"/>
  <c r="A97" i="38"/>
  <c r="E90" i="38"/>
  <c r="D90" i="38"/>
  <c r="C90" i="38"/>
  <c r="B90" i="38"/>
  <c r="E87" i="38"/>
  <c r="D87" i="38"/>
  <c r="C87" i="38"/>
  <c r="B87" i="38"/>
  <c r="E85" i="38"/>
  <c r="D85" i="38"/>
  <c r="D639" i="38" s="1"/>
  <c r="D638" i="38" s="1"/>
  <c r="D625" i="38" s="1"/>
  <c r="D657" i="38" s="1"/>
  <c r="C85" i="38"/>
  <c r="C639" i="38" s="1"/>
  <c r="C638" i="38" s="1"/>
  <c r="C625" i="38" s="1"/>
  <c r="B85" i="38"/>
  <c r="B84" i="38" s="1"/>
  <c r="E84" i="38"/>
  <c r="E81" i="38"/>
  <c r="D81" i="38"/>
  <c r="C81" i="38"/>
  <c r="B81" i="38"/>
  <c r="E78" i="38"/>
  <c r="D78" i="38"/>
  <c r="C78" i="38"/>
  <c r="B78" i="38"/>
  <c r="E75" i="38"/>
  <c r="D75" i="38"/>
  <c r="C75" i="38"/>
  <c r="B75" i="38"/>
  <c r="E72" i="38"/>
  <c r="D72" i="38"/>
  <c r="C72" i="38"/>
  <c r="B72" i="38"/>
  <c r="E67" i="38"/>
  <c r="D67" i="38"/>
  <c r="C67" i="38"/>
  <c r="E63" i="38"/>
  <c r="D63" i="38"/>
  <c r="D65" i="38" s="1"/>
  <c r="C63" i="38"/>
  <c r="B63" i="38"/>
  <c r="B65" i="38" s="1"/>
  <c r="B60" i="38"/>
  <c r="B59" i="38"/>
  <c r="B58" i="38"/>
  <c r="E53" i="38"/>
  <c r="D53" i="38"/>
  <c r="D56" i="38" s="1"/>
  <c r="C53" i="38"/>
  <c r="B53" i="38"/>
  <c r="E50" i="38"/>
  <c r="D50" i="38"/>
  <c r="C50" i="38"/>
  <c r="B50" i="38"/>
  <c r="E44" i="38"/>
  <c r="D44" i="38"/>
  <c r="C44" i="38"/>
  <c r="B44" i="38"/>
  <c r="D41" i="38"/>
  <c r="C41" i="38"/>
  <c r="C27" i="38" s="1"/>
  <c r="D30" i="38" s="1"/>
  <c r="B41" i="38"/>
  <c r="D38" i="38"/>
  <c r="B38" i="38"/>
  <c r="E35" i="38"/>
  <c r="E27" i="38" s="1"/>
  <c r="D35" i="38"/>
  <c r="C35" i="38"/>
  <c r="B35" i="38"/>
  <c r="E26" i="38"/>
  <c r="D26" i="38"/>
  <c r="C26" i="38"/>
  <c r="C29" i="38" s="1"/>
  <c r="B26" i="38"/>
  <c r="B28" i="38" s="1"/>
  <c r="E19" i="38"/>
  <c r="D19" i="38"/>
  <c r="C19" i="38"/>
  <c r="B19" i="38"/>
  <c r="B17" i="38"/>
  <c r="E16" i="38"/>
  <c r="D16" i="38"/>
  <c r="C16" i="38"/>
  <c r="B16" i="38"/>
  <c r="E15" i="38"/>
  <c r="D15" i="38"/>
  <c r="C15" i="38"/>
  <c r="B15" i="38"/>
  <c r="C13" i="38"/>
  <c r="D13" i="38" s="1"/>
  <c r="E13" i="38" s="1"/>
  <c r="D559" i="38" l="1"/>
  <c r="E520" i="38"/>
  <c r="D485" i="38"/>
  <c r="E522" i="38"/>
  <c r="D596" i="38"/>
  <c r="B135" i="38"/>
  <c r="B136" i="38" s="1"/>
  <c r="C172" i="38"/>
  <c r="C173" i="38" s="1"/>
  <c r="E209" i="38"/>
  <c r="E210" i="38" s="1"/>
  <c r="B246" i="38"/>
  <c r="B247" i="38" s="1"/>
  <c r="D283" i="38"/>
  <c r="D284" i="38" s="1"/>
  <c r="E320" i="38"/>
  <c r="E321" i="38" s="1"/>
  <c r="E362" i="38"/>
  <c r="E363" i="38" s="1"/>
  <c r="E639" i="38"/>
  <c r="E638" i="38" s="1"/>
  <c r="E625" i="38" s="1"/>
  <c r="E657" i="38" s="1"/>
  <c r="C436" i="38"/>
  <c r="C437" i="38" s="1"/>
  <c r="C473" i="38"/>
  <c r="C474" i="38" s="1"/>
  <c r="E482" i="38"/>
  <c r="E485" i="38" s="1"/>
  <c r="B510" i="38"/>
  <c r="B511" i="38" s="1"/>
  <c r="B547" i="38"/>
  <c r="B548" i="38" s="1"/>
  <c r="E557" i="38"/>
  <c r="E584" i="38"/>
  <c r="E585" i="38" s="1"/>
  <c r="C621" i="38"/>
  <c r="C622" i="38" s="1"/>
  <c r="E56" i="38"/>
  <c r="E66" i="38"/>
  <c r="D108" i="38"/>
  <c r="D172" i="38"/>
  <c r="D173" i="38" s="1"/>
  <c r="B209" i="38"/>
  <c r="B210" i="38" s="1"/>
  <c r="C219" i="38"/>
  <c r="C246" i="38"/>
  <c r="C247" i="38" s="1"/>
  <c r="E283" i="38"/>
  <c r="E284" i="38" s="1"/>
  <c r="B320" i="38"/>
  <c r="B321" i="38" s="1"/>
  <c r="B362" i="38"/>
  <c r="B363" i="38" s="1"/>
  <c r="E399" i="38"/>
  <c r="E400" i="38" s="1"/>
  <c r="D411" i="38"/>
  <c r="D436" i="38"/>
  <c r="D437" i="38" s="1"/>
  <c r="E446" i="38"/>
  <c r="C510" i="38"/>
  <c r="C511" i="38" s="1"/>
  <c r="C547" i="38"/>
  <c r="C548" i="38" s="1"/>
  <c r="B584" i="38"/>
  <c r="B585" i="38" s="1"/>
  <c r="D621" i="38"/>
  <c r="D622" i="38" s="1"/>
  <c r="B56" i="38"/>
  <c r="C84" i="38"/>
  <c r="C93" i="38" s="1"/>
  <c r="C94" i="38" s="1"/>
  <c r="C56" i="38"/>
  <c r="D66" i="38"/>
  <c r="E93" i="38"/>
  <c r="E94" i="38" s="1"/>
  <c r="D135" i="38"/>
  <c r="D136" i="38" s="1"/>
  <c r="E172" i="38"/>
  <c r="E173" i="38" s="1"/>
  <c r="C209" i="38"/>
  <c r="C210" i="38" s="1"/>
  <c r="D246" i="38"/>
  <c r="D247" i="38" s="1"/>
  <c r="B283" i="38"/>
  <c r="B284" i="38" s="1"/>
  <c r="C293" i="38"/>
  <c r="C320" i="38"/>
  <c r="C321" i="38" s="1"/>
  <c r="C362" i="38"/>
  <c r="C363" i="38" s="1"/>
  <c r="B399" i="38"/>
  <c r="B400" i="38" s="1"/>
  <c r="E409" i="38"/>
  <c r="E436" i="38"/>
  <c r="E437" i="38" s="1"/>
  <c r="E445" i="38"/>
  <c r="E448" i="38" s="1"/>
  <c r="E473" i="38"/>
  <c r="E474" i="38" s="1"/>
  <c r="D510" i="38"/>
  <c r="D511" i="38" s="1"/>
  <c r="C584" i="38"/>
  <c r="C585" i="38" s="1"/>
  <c r="E621" i="38"/>
  <c r="E622" i="38" s="1"/>
  <c r="B93" i="38"/>
  <c r="B94" i="38" s="1"/>
  <c r="D110" i="38"/>
  <c r="E135" i="38"/>
  <c r="E136" i="38" s="1"/>
  <c r="B172" i="38"/>
  <c r="B173" i="38" s="1"/>
  <c r="D209" i="38"/>
  <c r="D210" i="38" s="1"/>
  <c r="E246" i="38"/>
  <c r="E247" i="38" s="1"/>
  <c r="C283" i="38"/>
  <c r="C284" i="38" s="1"/>
  <c r="D320" i="38"/>
  <c r="D321" i="38" s="1"/>
  <c r="D362" i="38"/>
  <c r="D363" i="38" s="1"/>
  <c r="C399" i="38"/>
  <c r="C400" i="38" s="1"/>
  <c r="B436" i="38"/>
  <c r="B437" i="38" s="1"/>
  <c r="B473" i="38"/>
  <c r="B474" i="38" s="1"/>
  <c r="E510" i="38"/>
  <c r="E511" i="38" s="1"/>
  <c r="E547" i="38"/>
  <c r="E548" i="38" s="1"/>
  <c r="B621" i="38"/>
  <c r="B622" i="38" s="1"/>
  <c r="E29" i="38"/>
  <c r="D28" i="38"/>
  <c r="D29" i="38"/>
  <c r="B639" i="38"/>
  <c r="B638" i="38" s="1"/>
  <c r="B625" i="38" s="1"/>
  <c r="D147" i="38"/>
  <c r="E184" i="38"/>
  <c r="D219" i="38"/>
  <c r="E258" i="38"/>
  <c r="D293" i="38"/>
  <c r="D337" i="38"/>
  <c r="E411" i="38"/>
  <c r="E559" i="38"/>
  <c r="E28" i="38"/>
  <c r="E31" i="38" s="1"/>
  <c r="E624" i="38"/>
  <c r="E30" i="38"/>
  <c r="C624" i="38"/>
  <c r="C657" i="38" s="1"/>
  <c r="C30" i="38"/>
  <c r="C28" i="38"/>
  <c r="C31" i="38" s="1"/>
  <c r="E110" i="38"/>
  <c r="C181" i="38"/>
  <c r="C184" i="38" s="1"/>
  <c r="D221" i="38"/>
  <c r="C255" i="38"/>
  <c r="C258" i="38" s="1"/>
  <c r="D295" i="38"/>
  <c r="C372" i="38"/>
  <c r="B371" i="38"/>
  <c r="C374" i="38" s="1"/>
  <c r="C411" i="38"/>
  <c r="C559" i="38"/>
  <c r="C596" i="38"/>
  <c r="D84" i="38"/>
  <c r="D93" i="38" s="1"/>
  <c r="D94" i="38" s="1"/>
  <c r="D182" i="38"/>
  <c r="D256" i="38"/>
  <c r="B334" i="38"/>
  <c r="C337" i="38" s="1"/>
  <c r="E65" i="38"/>
  <c r="E68" i="38" s="1"/>
  <c r="C221" i="38"/>
  <c r="C295" i="38"/>
  <c r="C448" i="38"/>
  <c r="C522" i="38"/>
  <c r="D584" i="38"/>
  <c r="D585" i="38" s="1"/>
  <c r="C66" i="38"/>
  <c r="E182" i="38"/>
  <c r="E219" i="38"/>
  <c r="E256" i="38"/>
  <c r="E293" i="38"/>
  <c r="D335" i="38"/>
  <c r="C409" i="38"/>
  <c r="C446" i="38"/>
  <c r="B482" i="38"/>
  <c r="C485" i="38" s="1"/>
  <c r="C520" i="38"/>
  <c r="C557" i="38"/>
  <c r="C594" i="38"/>
  <c r="E593" i="38"/>
  <c r="E596" i="38" s="1"/>
  <c r="C65" i="38"/>
  <c r="C108" i="38"/>
  <c r="E335" i="38"/>
  <c r="D409" i="38"/>
  <c r="D446" i="38"/>
  <c r="D483" i="38"/>
  <c r="D520" i="38"/>
  <c r="D557" i="38"/>
  <c r="D594" i="38"/>
  <c r="D184" i="38" l="1"/>
  <c r="D258" i="38"/>
  <c r="C68" i="38"/>
  <c r="D68" i="38"/>
  <c r="D31" i="38"/>
  <c r="E432" i="35" l="1"/>
  <c r="D432" i="35"/>
  <c r="C432" i="35"/>
  <c r="B432" i="35"/>
  <c r="E431" i="35"/>
  <c r="D431" i="35"/>
  <c r="C431" i="35"/>
  <c r="B431" i="35"/>
  <c r="E430" i="35"/>
  <c r="D430" i="35"/>
  <c r="C430" i="35"/>
  <c r="B430" i="35"/>
  <c r="E429" i="35"/>
  <c r="D429" i="35"/>
  <c r="D428" i="35" s="1"/>
  <c r="C429" i="35"/>
  <c r="B429" i="35"/>
  <c r="B428" i="35" s="1"/>
  <c r="C428" i="35"/>
  <c r="E427" i="35"/>
  <c r="D427" i="35"/>
  <c r="C427" i="35"/>
  <c r="B427" i="35"/>
  <c r="E426" i="35"/>
  <c r="D426" i="35"/>
  <c r="C426" i="35"/>
  <c r="B426" i="35"/>
  <c r="E425" i="35"/>
  <c r="D425" i="35"/>
  <c r="C425" i="35"/>
  <c r="B425" i="35"/>
  <c r="E424" i="35"/>
  <c r="E423" i="35" s="1"/>
  <c r="D424" i="35"/>
  <c r="C424" i="35"/>
  <c r="C423" i="35" s="1"/>
  <c r="B424" i="35"/>
  <c r="B423" i="35" s="1"/>
  <c r="D423" i="35"/>
  <c r="E422" i="35"/>
  <c r="D422" i="35"/>
  <c r="C422" i="35"/>
  <c r="B422" i="35"/>
  <c r="E419" i="35"/>
  <c r="D419" i="35"/>
  <c r="C419" i="35"/>
  <c r="B419" i="35"/>
  <c r="E418" i="35"/>
  <c r="D418" i="35"/>
  <c r="C418" i="35"/>
  <c r="B418" i="35"/>
  <c r="E417" i="35"/>
  <c r="D417" i="35"/>
  <c r="B417" i="35"/>
  <c r="E416" i="35"/>
  <c r="D416" i="35"/>
  <c r="C416" i="35"/>
  <c r="B416" i="35"/>
  <c r="E415" i="35"/>
  <c r="E414" i="35" s="1"/>
  <c r="D415" i="35"/>
  <c r="C415" i="35"/>
  <c r="C414" i="35" s="1"/>
  <c r="B415" i="35"/>
  <c r="D414" i="35"/>
  <c r="B414" i="35"/>
  <c r="E413" i="35"/>
  <c r="D413" i="35"/>
  <c r="C413" i="35"/>
  <c r="B413" i="35"/>
  <c r="E412" i="35"/>
  <c r="D412" i="35"/>
  <c r="D411" i="35" s="1"/>
  <c r="C412" i="35"/>
  <c r="B412" i="35"/>
  <c r="B411" i="35" s="1"/>
  <c r="C411" i="35"/>
  <c r="E410" i="35"/>
  <c r="D410" i="35"/>
  <c r="C410" i="35"/>
  <c r="B410" i="35"/>
  <c r="E409" i="35"/>
  <c r="E408" i="35" s="1"/>
  <c r="D409" i="35"/>
  <c r="C409" i="35"/>
  <c r="C408" i="35" s="1"/>
  <c r="B409" i="35"/>
  <c r="D408" i="35"/>
  <c r="B408" i="35"/>
  <c r="E407" i="35"/>
  <c r="E406" i="35"/>
  <c r="D406" i="35"/>
  <c r="C406" i="35"/>
  <c r="C405" i="35" s="1"/>
  <c r="B406" i="35"/>
  <c r="B405" i="35" s="1"/>
  <c r="D405" i="35"/>
  <c r="E404" i="35"/>
  <c r="D404" i="35"/>
  <c r="C404" i="35"/>
  <c r="B404" i="35"/>
  <c r="E403" i="35"/>
  <c r="D403" i="35"/>
  <c r="D402" i="35" s="1"/>
  <c r="C403" i="35"/>
  <c r="B403" i="35"/>
  <c r="B402" i="35" s="1"/>
  <c r="E402" i="35"/>
  <c r="C402" i="35"/>
  <c r="E393" i="35"/>
  <c r="D393" i="35"/>
  <c r="C393" i="35"/>
  <c r="B393" i="35"/>
  <c r="E388" i="35"/>
  <c r="E398" i="35" s="1"/>
  <c r="E380" i="35" s="1"/>
  <c r="D388" i="35"/>
  <c r="D398" i="35" s="1"/>
  <c r="D380" i="35" s="1"/>
  <c r="C388" i="35"/>
  <c r="B388" i="35"/>
  <c r="B398" i="35" s="1"/>
  <c r="B380" i="35" s="1"/>
  <c r="B381" i="35" s="1"/>
  <c r="E382" i="35"/>
  <c r="D382" i="35"/>
  <c r="C382" i="35"/>
  <c r="E367" i="35"/>
  <c r="D367" i="35"/>
  <c r="C367" i="35"/>
  <c r="B367" i="35"/>
  <c r="E362" i="35"/>
  <c r="E372" i="35" s="1"/>
  <c r="E354" i="35" s="1"/>
  <c r="D362" i="35"/>
  <c r="D372" i="35" s="1"/>
  <c r="D354" i="35" s="1"/>
  <c r="C362" i="35"/>
  <c r="C372" i="35" s="1"/>
  <c r="C354" i="35" s="1"/>
  <c r="B362" i="35"/>
  <c r="E356" i="35"/>
  <c r="D356" i="35"/>
  <c r="C356" i="35"/>
  <c r="E342" i="35"/>
  <c r="D342" i="35"/>
  <c r="C342" i="35"/>
  <c r="B342" i="35"/>
  <c r="E337" i="35"/>
  <c r="E347" i="35" s="1"/>
  <c r="D337" i="35"/>
  <c r="D347" i="35" s="1"/>
  <c r="C337" i="35"/>
  <c r="C347" i="35" s="1"/>
  <c r="B337" i="35"/>
  <c r="B347" i="35" s="1"/>
  <c r="E332" i="35"/>
  <c r="D332" i="35"/>
  <c r="C332" i="35"/>
  <c r="E331" i="35"/>
  <c r="D331" i="35"/>
  <c r="C331" i="35"/>
  <c r="E330" i="35"/>
  <c r="D330" i="35"/>
  <c r="D333" i="35" s="1"/>
  <c r="C330" i="35"/>
  <c r="B330" i="35"/>
  <c r="E317" i="35"/>
  <c r="D317" i="35"/>
  <c r="D304" i="35" s="1"/>
  <c r="C317" i="35"/>
  <c r="B317" i="35"/>
  <c r="B304" i="35" s="1"/>
  <c r="B305" i="35" s="1"/>
  <c r="E312" i="35"/>
  <c r="E322" i="35" s="1"/>
  <c r="E304" i="35" s="1"/>
  <c r="D312" i="35"/>
  <c r="C312" i="35"/>
  <c r="C322" i="35" s="1"/>
  <c r="B312" i="35"/>
  <c r="B322" i="35" s="1"/>
  <c r="C304" i="35"/>
  <c r="C305" i="35" s="1"/>
  <c r="E288" i="35"/>
  <c r="D288" i="35"/>
  <c r="C288" i="35"/>
  <c r="B288" i="35"/>
  <c r="E283" i="35"/>
  <c r="E293" i="35" s="1"/>
  <c r="E275" i="35" s="1"/>
  <c r="E276" i="35" s="1"/>
  <c r="D283" i="35"/>
  <c r="D293" i="35" s="1"/>
  <c r="D275" i="35" s="1"/>
  <c r="D276" i="35" s="1"/>
  <c r="C283" i="35"/>
  <c r="C293" i="35" s="1"/>
  <c r="B283" i="35"/>
  <c r="C276" i="35"/>
  <c r="B275" i="35"/>
  <c r="E262" i="35"/>
  <c r="D262" i="35"/>
  <c r="C262" i="35"/>
  <c r="B262" i="35"/>
  <c r="E257" i="35"/>
  <c r="D257" i="35"/>
  <c r="C257" i="35"/>
  <c r="B257" i="35"/>
  <c r="B267" i="35" s="1"/>
  <c r="E250" i="35"/>
  <c r="D250" i="35"/>
  <c r="B250" i="35"/>
  <c r="C249" i="35"/>
  <c r="C250" i="35" s="1"/>
  <c r="E237" i="35"/>
  <c r="D237" i="35"/>
  <c r="C237" i="35"/>
  <c r="B237" i="35"/>
  <c r="E232" i="35"/>
  <c r="E242" i="35" s="1"/>
  <c r="D232" i="35"/>
  <c r="D242" i="35" s="1"/>
  <c r="C232" i="35"/>
  <c r="C224" i="35" s="1"/>
  <c r="B232" i="35"/>
  <c r="E224" i="35"/>
  <c r="D224" i="35"/>
  <c r="D212" i="35"/>
  <c r="D183" i="35" s="1"/>
  <c r="C212" i="35"/>
  <c r="B212" i="35"/>
  <c r="B183" i="35" s="1"/>
  <c r="B184" i="35" s="1"/>
  <c r="E197" i="35"/>
  <c r="E212" i="35" s="1"/>
  <c r="E185" i="35"/>
  <c r="D185" i="35"/>
  <c r="C185" i="35"/>
  <c r="E172" i="35"/>
  <c r="E175" i="35" s="1"/>
  <c r="D172" i="35"/>
  <c r="D421" i="35" s="1"/>
  <c r="D420" i="35" s="1"/>
  <c r="C172" i="35"/>
  <c r="C175" i="35" s="1"/>
  <c r="B172" i="35"/>
  <c r="B175" i="35" s="1"/>
  <c r="E148" i="35"/>
  <c r="D148" i="35"/>
  <c r="C148" i="35"/>
  <c r="C138" i="35"/>
  <c r="B138" i="35"/>
  <c r="B109" i="35" s="1"/>
  <c r="B110" i="35" s="1"/>
  <c r="E123" i="35"/>
  <c r="E138" i="35" s="1"/>
  <c r="D123" i="35"/>
  <c r="D138" i="35" s="1"/>
  <c r="E111" i="35"/>
  <c r="D111" i="35"/>
  <c r="C111" i="35"/>
  <c r="E101" i="35"/>
  <c r="D101" i="35"/>
  <c r="D72" i="35" s="1"/>
  <c r="C101" i="35"/>
  <c r="B101" i="35"/>
  <c r="B72" i="35" s="1"/>
  <c r="E74" i="35"/>
  <c r="D74" i="35"/>
  <c r="C74" i="35"/>
  <c r="C72" i="35"/>
  <c r="C73" i="35" s="1"/>
  <c r="D61" i="35"/>
  <c r="E61" i="35" s="1"/>
  <c r="E64" i="35" s="1"/>
  <c r="E58" i="35"/>
  <c r="D58" i="35"/>
  <c r="C58" i="35"/>
  <c r="B58" i="35"/>
  <c r="E49" i="35"/>
  <c r="D49" i="35"/>
  <c r="C49" i="35"/>
  <c r="B49" i="35"/>
  <c r="E46" i="35"/>
  <c r="C46" i="35"/>
  <c r="B46" i="35"/>
  <c r="E43" i="35"/>
  <c r="D43" i="35"/>
  <c r="C43" i="35"/>
  <c r="B43" i="35"/>
  <c r="E37" i="35"/>
  <c r="D37" i="35"/>
  <c r="C37" i="35"/>
  <c r="C64" i="35" l="1"/>
  <c r="D307" i="35"/>
  <c r="C417" i="35"/>
  <c r="B73" i="35"/>
  <c r="C76" i="35" s="1"/>
  <c r="C75" i="35"/>
  <c r="B242" i="35"/>
  <c r="D322" i="35"/>
  <c r="C102" i="35"/>
  <c r="C109" i="35"/>
  <c r="C110" i="35" s="1"/>
  <c r="C113" i="35" s="1"/>
  <c r="B64" i="35"/>
  <c r="D64" i="35"/>
  <c r="E72" i="35"/>
  <c r="D401" i="35"/>
  <c r="C333" i="35"/>
  <c r="E411" i="35"/>
  <c r="E421" i="35"/>
  <c r="E420" i="35" s="1"/>
  <c r="B139" i="35"/>
  <c r="B372" i="35"/>
  <c r="B354" i="35" s="1"/>
  <c r="B355" i="35" s="1"/>
  <c r="C398" i="35"/>
  <c r="C380" i="35" s="1"/>
  <c r="C383" i="35" s="1"/>
  <c r="B102" i="35"/>
  <c r="C183" i="35"/>
  <c r="C184" i="35" s="1"/>
  <c r="D213" i="35"/>
  <c r="E333" i="35"/>
  <c r="E405" i="35"/>
  <c r="E428" i="35"/>
  <c r="D109" i="35"/>
  <c r="C146" i="35"/>
  <c r="E183" i="35"/>
  <c r="D357" i="35"/>
  <c r="D355" i="35"/>
  <c r="E383" i="35"/>
  <c r="E381" i="35"/>
  <c r="B35" i="35"/>
  <c r="D35" i="35"/>
  <c r="D73" i="35"/>
  <c r="D76" i="35" s="1"/>
  <c r="D75" i="35"/>
  <c r="E109" i="35"/>
  <c r="E357" i="35"/>
  <c r="E355" i="35"/>
  <c r="C35" i="35"/>
  <c r="E35" i="35"/>
  <c r="E146" i="35"/>
  <c r="E176" i="35" s="1"/>
  <c r="B146" i="35"/>
  <c r="B147" i="35" s="1"/>
  <c r="C187" i="35"/>
  <c r="E307" i="35"/>
  <c r="E305" i="35"/>
  <c r="C355" i="35"/>
  <c r="C358" i="35" s="1"/>
  <c r="D381" i="35"/>
  <c r="E401" i="35"/>
  <c r="D184" i="35"/>
  <c r="D187" i="35" s="1"/>
  <c r="B213" i="35"/>
  <c r="C186" i="35"/>
  <c r="B421" i="35"/>
  <c r="B420" i="35" s="1"/>
  <c r="B401" i="35" s="1"/>
  <c r="D102" i="35"/>
  <c r="C242" i="35"/>
  <c r="D305" i="35"/>
  <c r="C307" i="35"/>
  <c r="C421" i="35"/>
  <c r="C420" i="35" s="1"/>
  <c r="C401" i="35" s="1"/>
  <c r="D175" i="35"/>
  <c r="C112" i="35" l="1"/>
  <c r="B176" i="35"/>
  <c r="E75" i="35"/>
  <c r="E73" i="35"/>
  <c r="E76" i="35" s="1"/>
  <c r="D383" i="35"/>
  <c r="C381" i="35"/>
  <c r="C384" i="35" s="1"/>
  <c r="D358" i="35"/>
  <c r="E102" i="35"/>
  <c r="C357" i="35"/>
  <c r="C213" i="35"/>
  <c r="C139" i="35"/>
  <c r="D186" i="35"/>
  <c r="D146" i="35"/>
  <c r="E149" i="35" s="1"/>
  <c r="D176" i="35"/>
  <c r="C38" i="35"/>
  <c r="C36" i="35"/>
  <c r="C400" i="35"/>
  <c r="B36" i="35"/>
  <c r="B400" i="35"/>
  <c r="B433" i="35" s="1"/>
  <c r="C149" i="35"/>
  <c r="C147" i="35"/>
  <c r="C150" i="35" s="1"/>
  <c r="C433" i="35"/>
  <c r="C65" i="35"/>
  <c r="E112" i="35"/>
  <c r="E110" i="35"/>
  <c r="D38" i="35"/>
  <c r="D36" i="35"/>
  <c r="C176" i="35"/>
  <c r="E400" i="35"/>
  <c r="E36" i="35"/>
  <c r="E38" i="35"/>
  <c r="E358" i="35"/>
  <c r="E139" i="35"/>
  <c r="D65" i="35"/>
  <c r="E384" i="35"/>
  <c r="E186" i="35"/>
  <c r="E184" i="35"/>
  <c r="E187" i="35" s="1"/>
  <c r="D112" i="35"/>
  <c r="D110" i="35"/>
  <c r="D113" i="35" s="1"/>
  <c r="E147" i="35"/>
  <c r="E65" i="35"/>
  <c r="B65" i="35"/>
  <c r="E213" i="35"/>
  <c r="D139" i="35"/>
  <c r="D384" i="35" l="1"/>
  <c r="E39" i="35"/>
  <c r="D400" i="35"/>
  <c r="D433" i="35" s="1"/>
  <c r="C39" i="35"/>
  <c r="E113" i="35"/>
  <c r="D39" i="35"/>
  <c r="D147" i="35"/>
  <c r="D150" i="35" s="1"/>
  <c r="D149" i="35"/>
  <c r="E150" i="35" l="1"/>
  <c r="E489" i="36" l="1"/>
  <c r="D489" i="36"/>
  <c r="C489" i="36"/>
  <c r="B489" i="36"/>
  <c r="D488" i="36" l="1"/>
  <c r="E488" i="36"/>
  <c r="C488" i="36"/>
  <c r="D485" i="36"/>
  <c r="E485" i="36"/>
  <c r="C485" i="36"/>
  <c r="D482" i="36"/>
  <c r="E482" i="36"/>
  <c r="D479" i="36"/>
  <c r="D480" i="36" s="1"/>
  <c r="E479" i="36"/>
  <c r="E480" i="36" s="1"/>
  <c r="C479" i="36"/>
  <c r="C480" i="36" s="1"/>
  <c r="D476" i="36"/>
  <c r="D477" i="36" s="1"/>
  <c r="E476" i="36"/>
  <c r="E477" i="36" s="1"/>
  <c r="D473" i="36"/>
  <c r="E473" i="36"/>
  <c r="C408" i="36"/>
  <c r="B491" i="36"/>
  <c r="B488" i="36"/>
  <c r="B485" i="36"/>
  <c r="C482" i="36"/>
  <c r="B482" i="36"/>
  <c r="B479" i="36"/>
  <c r="B480" i="36" s="1"/>
  <c r="B476" i="36"/>
  <c r="B477" i="36" s="1"/>
  <c r="B473" i="36"/>
  <c r="D142" i="36" l="1"/>
  <c r="E142" i="36"/>
  <c r="C142" i="36"/>
  <c r="D29" i="36" l="1"/>
  <c r="E29" i="36"/>
  <c r="C40" i="36"/>
  <c r="C476" i="36" s="1"/>
  <c r="C477" i="36" s="1"/>
  <c r="C37" i="36"/>
  <c r="C473" i="36" s="1"/>
  <c r="E465" i="36"/>
  <c r="D465" i="36"/>
  <c r="C465" i="36"/>
  <c r="B465" i="36"/>
  <c r="E460" i="36"/>
  <c r="E470" i="36" s="1"/>
  <c r="D460" i="36"/>
  <c r="D470" i="36" s="1"/>
  <c r="C460" i="36"/>
  <c r="B460" i="36"/>
  <c r="E455" i="36"/>
  <c r="D455" i="36"/>
  <c r="C455" i="36"/>
  <c r="E454" i="36"/>
  <c r="D454" i="36"/>
  <c r="C454" i="36"/>
  <c r="E453" i="36"/>
  <c r="D453" i="36"/>
  <c r="C453" i="36"/>
  <c r="B453" i="36"/>
  <c r="E439" i="36"/>
  <c r="D439" i="36"/>
  <c r="C439" i="36"/>
  <c r="B439" i="36"/>
  <c r="E434" i="36"/>
  <c r="D434" i="36"/>
  <c r="D444" i="36" s="1"/>
  <c r="C434" i="36"/>
  <c r="C444" i="36" s="1"/>
  <c r="B434" i="36"/>
  <c r="B444" i="36" s="1"/>
  <c r="E429" i="36"/>
  <c r="D429" i="36"/>
  <c r="C429" i="36"/>
  <c r="E428" i="36"/>
  <c r="D428" i="36"/>
  <c r="C428" i="36"/>
  <c r="E427" i="36"/>
  <c r="D427" i="36"/>
  <c r="C427" i="36"/>
  <c r="B427" i="36"/>
  <c r="E413" i="36"/>
  <c r="D413" i="36"/>
  <c r="C413" i="36"/>
  <c r="B413" i="36"/>
  <c r="E408" i="36"/>
  <c r="D408" i="36"/>
  <c r="D418" i="36" s="1"/>
  <c r="C418" i="36"/>
  <c r="B408" i="36"/>
  <c r="B418" i="36" s="1"/>
  <c r="E403" i="36"/>
  <c r="D403" i="36"/>
  <c r="C403" i="36"/>
  <c r="E402" i="36"/>
  <c r="D402" i="36"/>
  <c r="C402" i="36"/>
  <c r="E401" i="36"/>
  <c r="D401" i="36"/>
  <c r="C401" i="36"/>
  <c r="B401" i="36"/>
  <c r="E215" i="36"/>
  <c r="D215" i="36"/>
  <c r="C215" i="36"/>
  <c r="B215" i="36"/>
  <c r="E189" i="36"/>
  <c r="D189" i="36"/>
  <c r="C189" i="36"/>
  <c r="E188" i="36"/>
  <c r="D188" i="36"/>
  <c r="C188" i="36"/>
  <c r="E187" i="36"/>
  <c r="D187" i="36"/>
  <c r="C187" i="36"/>
  <c r="B187" i="36"/>
  <c r="E178" i="36"/>
  <c r="E149" i="36" s="1"/>
  <c r="D178" i="36"/>
  <c r="D149" i="36" s="1"/>
  <c r="D150" i="36" s="1"/>
  <c r="C178" i="36"/>
  <c r="C149" i="36" s="1"/>
  <c r="B178" i="36"/>
  <c r="B149" i="36" s="1"/>
  <c r="B150" i="36" s="1"/>
  <c r="E151" i="36"/>
  <c r="D151" i="36"/>
  <c r="C151" i="36"/>
  <c r="B470" i="36" l="1"/>
  <c r="E418" i="36"/>
  <c r="C430" i="36"/>
  <c r="E444" i="36"/>
  <c r="C470" i="36"/>
  <c r="D430" i="36"/>
  <c r="E456" i="36"/>
  <c r="C29" i="36"/>
  <c r="C404" i="36"/>
  <c r="D190" i="36"/>
  <c r="D404" i="36"/>
  <c r="D456" i="36"/>
  <c r="E430" i="36"/>
  <c r="E404" i="36"/>
  <c r="C456" i="36"/>
  <c r="E190" i="36"/>
  <c r="D152" i="36"/>
  <c r="C179" i="36"/>
  <c r="C190" i="36"/>
  <c r="B179" i="36"/>
  <c r="C152" i="36"/>
  <c r="D179" i="36"/>
  <c r="E150" i="36"/>
  <c r="E153" i="36" s="1"/>
  <c r="E152" i="36"/>
  <c r="E179" i="36"/>
  <c r="C150" i="36"/>
  <c r="C153" i="36" s="1"/>
  <c r="D153" i="36" l="1"/>
  <c r="E387" i="36" l="1"/>
  <c r="E374" i="36" s="1"/>
  <c r="E375" i="36" s="1"/>
  <c r="D387" i="36"/>
  <c r="D374" i="36" s="1"/>
  <c r="D375" i="36" s="1"/>
  <c r="B387" i="36"/>
  <c r="E382" i="36"/>
  <c r="D382" i="36"/>
  <c r="C382" i="36"/>
  <c r="C392" i="36" s="1"/>
  <c r="B382" i="36"/>
  <c r="B392" i="36" s="1"/>
  <c r="E376" i="36"/>
  <c r="D376" i="36"/>
  <c r="C376" i="36"/>
  <c r="B375" i="36"/>
  <c r="C374" i="36"/>
  <c r="C377" i="36" s="1"/>
  <c r="E367" i="36"/>
  <c r="E349" i="36" s="1"/>
  <c r="E350" i="36" s="1"/>
  <c r="D367" i="36"/>
  <c r="D349" i="36" s="1"/>
  <c r="D350" i="36" s="1"/>
  <c r="C367" i="36"/>
  <c r="E351" i="36"/>
  <c r="D351" i="36"/>
  <c r="C351" i="36"/>
  <c r="C349" i="36"/>
  <c r="C350" i="36" s="1"/>
  <c r="B349" i="36"/>
  <c r="B350" i="36" s="1"/>
  <c r="B344" i="36"/>
  <c r="E331" i="36"/>
  <c r="D331" i="36"/>
  <c r="C331" i="36"/>
  <c r="B331" i="36"/>
  <c r="E326" i="36"/>
  <c r="D326" i="36"/>
  <c r="C326" i="36"/>
  <c r="E325" i="36"/>
  <c r="D325" i="36"/>
  <c r="C325" i="36"/>
  <c r="E324" i="36"/>
  <c r="D324" i="36"/>
  <c r="C324" i="36"/>
  <c r="B324" i="36"/>
  <c r="E95" i="36"/>
  <c r="E66" i="36" s="1"/>
  <c r="D95" i="36"/>
  <c r="D66" i="36" s="1"/>
  <c r="C95" i="36"/>
  <c r="B95" i="36"/>
  <c r="B66" i="36" s="1"/>
  <c r="E68" i="36"/>
  <c r="D68" i="36"/>
  <c r="C68" i="36"/>
  <c r="E69" i="36" l="1"/>
  <c r="C341" i="36"/>
  <c r="C494" i="36"/>
  <c r="B67" i="36"/>
  <c r="D341" i="36"/>
  <c r="D494" i="36"/>
  <c r="B341" i="36"/>
  <c r="B494" i="36"/>
  <c r="E341" i="36"/>
  <c r="E494" i="36"/>
  <c r="E353" i="36"/>
  <c r="E392" i="36"/>
  <c r="D377" i="36"/>
  <c r="C352" i="36"/>
  <c r="C327" i="36"/>
  <c r="D327" i="36"/>
  <c r="E327" i="36"/>
  <c r="D392" i="36"/>
  <c r="C353" i="36"/>
  <c r="E378" i="36"/>
  <c r="D353" i="36"/>
  <c r="C66" i="36"/>
  <c r="D352" i="36"/>
  <c r="C375" i="36"/>
  <c r="C378" i="36" s="1"/>
  <c r="E377" i="36"/>
  <c r="E96" i="36"/>
  <c r="E352" i="36"/>
  <c r="B96" i="36"/>
  <c r="D67" i="36"/>
  <c r="D69" i="36"/>
  <c r="E67" i="36"/>
  <c r="D96" i="36"/>
  <c r="E70" i="36" l="1"/>
  <c r="C67" i="36"/>
  <c r="C70" i="36" s="1"/>
  <c r="C69" i="36"/>
  <c r="D378" i="36"/>
  <c r="C96" i="36"/>
  <c r="D70" i="36" l="1"/>
  <c r="C314" i="36" l="1"/>
  <c r="D314" i="36"/>
  <c r="E314" i="36"/>
  <c r="B314" i="36"/>
  <c r="C295" i="36"/>
  <c r="D295" i="36"/>
  <c r="E295" i="36"/>
  <c r="B295" i="36"/>
  <c r="B499" i="36" s="1"/>
  <c r="B472" i="36" s="1"/>
  <c r="C276" i="36"/>
  <c r="D276" i="36"/>
  <c r="E276" i="36"/>
  <c r="B276" i="36"/>
  <c r="C257" i="36"/>
  <c r="C499" i="36" s="1"/>
  <c r="D257" i="36"/>
  <c r="D499" i="36" s="1"/>
  <c r="E257" i="36"/>
  <c r="E499" i="36" s="1"/>
  <c r="B257" i="36"/>
  <c r="D236" i="36"/>
  <c r="E236" i="36"/>
  <c r="B236" i="36"/>
  <c r="E315" i="36"/>
  <c r="D315" i="36"/>
  <c r="C315" i="36"/>
  <c r="B315" i="36"/>
  <c r="B304" i="36" s="1"/>
  <c r="B305" i="36" s="1"/>
  <c r="D306" i="36"/>
  <c r="E305" i="36"/>
  <c r="D305" i="36"/>
  <c r="C305" i="36"/>
  <c r="E296" i="36"/>
  <c r="D296" i="36"/>
  <c r="C296" i="36"/>
  <c r="B296" i="36"/>
  <c r="E288" i="36"/>
  <c r="D288" i="36"/>
  <c r="E287" i="36"/>
  <c r="D287" i="36"/>
  <c r="E286" i="36"/>
  <c r="D286" i="36"/>
  <c r="C286" i="36"/>
  <c r="B285" i="36"/>
  <c r="C288" i="36" s="1"/>
  <c r="E277" i="36"/>
  <c r="D277" i="36"/>
  <c r="C277" i="36"/>
  <c r="C266" i="36" s="1"/>
  <c r="D269" i="36" s="1"/>
  <c r="C268" i="36"/>
  <c r="E267" i="36"/>
  <c r="E270" i="36" s="1"/>
  <c r="B266" i="36"/>
  <c r="B267" i="36" s="1"/>
  <c r="E258" i="36"/>
  <c r="C258" i="36"/>
  <c r="B247" i="36"/>
  <c r="B248" i="36" s="1"/>
  <c r="E237" i="36"/>
  <c r="D237" i="36"/>
  <c r="B237" i="36"/>
  <c r="E227" i="36"/>
  <c r="D227" i="36"/>
  <c r="B227" i="36"/>
  <c r="B500" i="36" l="1"/>
  <c r="E500" i="36"/>
  <c r="C247" i="36"/>
  <c r="C248" i="36" s="1"/>
  <c r="C500" i="36"/>
  <c r="D500" i="36"/>
  <c r="D289" i="36"/>
  <c r="C250" i="36"/>
  <c r="E289" i="36"/>
  <c r="B286" i="36"/>
  <c r="C269" i="36"/>
  <c r="C267" i="36"/>
  <c r="C270" i="36" l="1"/>
  <c r="D270" i="36"/>
  <c r="E370" i="43" l="1"/>
  <c r="D370" i="43"/>
  <c r="C370" i="43"/>
  <c r="B370" i="43"/>
  <c r="E369" i="43"/>
  <c r="D369" i="43"/>
  <c r="C369" i="43"/>
  <c r="B369" i="43"/>
  <c r="E368" i="43"/>
  <c r="D368" i="43"/>
  <c r="C368" i="43"/>
  <c r="B368" i="43"/>
  <c r="E367" i="43"/>
  <c r="D367" i="43"/>
  <c r="C367" i="43"/>
  <c r="E366" i="43"/>
  <c r="D366" i="43"/>
  <c r="C366" i="43"/>
  <c r="E365" i="43"/>
  <c r="D365" i="43"/>
  <c r="C365" i="43"/>
  <c r="B365" i="43"/>
  <c r="E364" i="43"/>
  <c r="D364" i="43"/>
  <c r="C364" i="43"/>
  <c r="B364" i="43"/>
  <c r="E363" i="43"/>
  <c r="D363" i="43"/>
  <c r="C363" i="43"/>
  <c r="B363" i="43"/>
  <c r="E362" i="43"/>
  <c r="E361" i="43" s="1"/>
  <c r="D362" i="43"/>
  <c r="D361" i="43" s="1"/>
  <c r="C362" i="43"/>
  <c r="B362" i="43"/>
  <c r="C361" i="43"/>
  <c r="B361" i="43"/>
  <c r="E360" i="43"/>
  <c r="D360" i="43"/>
  <c r="C360" i="43"/>
  <c r="B360" i="43"/>
  <c r="C359" i="43"/>
  <c r="B359" i="43"/>
  <c r="B358" i="43" s="1"/>
  <c r="E357" i="43"/>
  <c r="D357" i="43"/>
  <c r="C357" i="43"/>
  <c r="B357" i="43"/>
  <c r="E356" i="43"/>
  <c r="E355" i="43" s="1"/>
  <c r="D356" i="43"/>
  <c r="C356" i="43"/>
  <c r="C355" i="43" s="1"/>
  <c r="B356" i="43"/>
  <c r="B355" i="43" s="1"/>
  <c r="D355" i="43"/>
  <c r="E354" i="43"/>
  <c r="D354" i="43"/>
  <c r="C354" i="43"/>
  <c r="B354" i="43"/>
  <c r="E353" i="43"/>
  <c r="D353" i="43"/>
  <c r="D352" i="43" s="1"/>
  <c r="C353" i="43"/>
  <c r="B353" i="43"/>
  <c r="B352" i="43" s="1"/>
  <c r="E352" i="43"/>
  <c r="C352" i="43"/>
  <c r="E351" i="43"/>
  <c r="D351" i="43"/>
  <c r="C351" i="43"/>
  <c r="B351" i="43"/>
  <c r="E350" i="43"/>
  <c r="D350" i="43"/>
  <c r="D349" i="43" s="1"/>
  <c r="C350" i="43"/>
  <c r="C349" i="43" s="1"/>
  <c r="B350" i="43"/>
  <c r="B349" i="43" s="1"/>
  <c r="E349" i="43"/>
  <c r="E348" i="43"/>
  <c r="D348" i="43"/>
  <c r="C348" i="43"/>
  <c r="B348" i="43"/>
  <c r="E347" i="43"/>
  <c r="D347" i="43"/>
  <c r="C347" i="43"/>
  <c r="C346" i="43" s="1"/>
  <c r="B347" i="43"/>
  <c r="E346" i="43"/>
  <c r="D346" i="43"/>
  <c r="B346" i="43"/>
  <c r="E345" i="43"/>
  <c r="D345" i="43"/>
  <c r="C345" i="43"/>
  <c r="B345" i="43"/>
  <c r="E344" i="43"/>
  <c r="D344" i="43"/>
  <c r="C344" i="43"/>
  <c r="C343" i="43" s="1"/>
  <c r="B344" i="43"/>
  <c r="B343" i="43" s="1"/>
  <c r="E343" i="43"/>
  <c r="D343" i="43"/>
  <c r="E342" i="43"/>
  <c r="D342" i="43"/>
  <c r="C342" i="43"/>
  <c r="B342" i="43"/>
  <c r="E341" i="43"/>
  <c r="D341" i="43"/>
  <c r="C341" i="43"/>
  <c r="B341" i="43"/>
  <c r="B340" i="43" s="1"/>
  <c r="E340" i="43"/>
  <c r="D340" i="43"/>
  <c r="C340" i="43"/>
  <c r="E331" i="43"/>
  <c r="E336" i="43" s="1"/>
  <c r="E318" i="43" s="1"/>
  <c r="D331" i="43"/>
  <c r="D336" i="43" s="1"/>
  <c r="D318" i="43" s="1"/>
  <c r="C331" i="43"/>
  <c r="C336" i="43" s="1"/>
  <c r="C318" i="43" s="1"/>
  <c r="B331" i="43"/>
  <c r="B336" i="43" s="1"/>
  <c r="B318" i="43" s="1"/>
  <c r="B319" i="43" s="1"/>
  <c r="E320" i="43"/>
  <c r="D320" i="43"/>
  <c r="C320" i="43"/>
  <c r="E302" i="43"/>
  <c r="D302" i="43"/>
  <c r="C302" i="43"/>
  <c r="E297" i="43"/>
  <c r="D297" i="43"/>
  <c r="C297" i="43"/>
  <c r="B297" i="43"/>
  <c r="B307" i="43" s="1"/>
  <c r="E293" i="43"/>
  <c r="D293" i="43"/>
  <c r="C293" i="43"/>
  <c r="E292" i="43"/>
  <c r="D292" i="43"/>
  <c r="C292" i="43"/>
  <c r="E291" i="43"/>
  <c r="D291" i="43"/>
  <c r="C291" i="43"/>
  <c r="E273" i="43"/>
  <c r="D273" i="43"/>
  <c r="C273" i="43"/>
  <c r="E268" i="43"/>
  <c r="D268" i="43"/>
  <c r="C268" i="43"/>
  <c r="B268" i="43"/>
  <c r="B278" i="43" s="1"/>
  <c r="E264" i="43"/>
  <c r="D264" i="43"/>
  <c r="C264" i="43"/>
  <c r="E263" i="43"/>
  <c r="D263" i="43"/>
  <c r="C263" i="43"/>
  <c r="E262" i="43"/>
  <c r="D262" i="43"/>
  <c r="C262" i="43"/>
  <c r="E244" i="43"/>
  <c r="E239" i="43"/>
  <c r="D239" i="43"/>
  <c r="D249" i="43" s="1"/>
  <c r="C239" i="43"/>
  <c r="C249" i="43" s="1"/>
  <c r="B239" i="43"/>
  <c r="B249" i="43" s="1"/>
  <c r="E234" i="43"/>
  <c r="D234" i="43"/>
  <c r="C234" i="43"/>
  <c r="E233" i="43"/>
  <c r="D233" i="43"/>
  <c r="C233" i="43"/>
  <c r="E232" i="43"/>
  <c r="E235" i="43" s="1"/>
  <c r="D232" i="43"/>
  <c r="C232" i="43"/>
  <c r="C235" i="43" s="1"/>
  <c r="B232" i="43"/>
  <c r="E215" i="43"/>
  <c r="E220" i="43" s="1"/>
  <c r="E202" i="43" s="1"/>
  <c r="B215" i="43"/>
  <c r="E210" i="43"/>
  <c r="D210" i="43"/>
  <c r="D220" i="43" s="1"/>
  <c r="D202" i="43" s="1"/>
  <c r="C210" i="43"/>
  <c r="C220" i="43" s="1"/>
  <c r="C202" i="43" s="1"/>
  <c r="C203" i="43" s="1"/>
  <c r="C206" i="43" s="1"/>
  <c r="B210" i="43"/>
  <c r="E204" i="43"/>
  <c r="D204" i="43"/>
  <c r="C204" i="43"/>
  <c r="B203" i="43"/>
  <c r="D186" i="43"/>
  <c r="B186" i="43"/>
  <c r="E181" i="43"/>
  <c r="E191" i="43" s="1"/>
  <c r="E173" i="43" s="1"/>
  <c r="D181" i="43"/>
  <c r="C181" i="43"/>
  <c r="C191" i="43" s="1"/>
  <c r="B181" i="43"/>
  <c r="B191" i="43" s="1"/>
  <c r="E177" i="43"/>
  <c r="D177" i="43"/>
  <c r="C177" i="43"/>
  <c r="C176" i="43"/>
  <c r="E175" i="43"/>
  <c r="D175" i="43"/>
  <c r="C175" i="43"/>
  <c r="B158" i="43"/>
  <c r="B367" i="43" s="1"/>
  <c r="B366" i="43" s="1"/>
  <c r="E152" i="43"/>
  <c r="E162" i="43" s="1"/>
  <c r="E144" i="43" s="1"/>
  <c r="D152" i="43"/>
  <c r="D162" i="43" s="1"/>
  <c r="D144" i="43" s="1"/>
  <c r="C152" i="43"/>
  <c r="C162" i="43" s="1"/>
  <c r="C144" i="43" s="1"/>
  <c r="B152" i="43"/>
  <c r="B162" i="43" s="1"/>
  <c r="B144" i="43" s="1"/>
  <c r="E133" i="43"/>
  <c r="B133" i="43"/>
  <c r="D118" i="43"/>
  <c r="D133" i="43" s="1"/>
  <c r="C118" i="43"/>
  <c r="C133" i="43" s="1"/>
  <c r="E106" i="43"/>
  <c r="D106" i="43"/>
  <c r="C106" i="43"/>
  <c r="E104" i="43"/>
  <c r="E105" i="43" s="1"/>
  <c r="E96" i="43"/>
  <c r="E97" i="43" s="1"/>
  <c r="D96" i="43"/>
  <c r="D97" i="43" s="1"/>
  <c r="B96" i="43"/>
  <c r="B97" i="43" s="1"/>
  <c r="C81" i="43"/>
  <c r="C96" i="43" s="1"/>
  <c r="C97" i="43" s="1"/>
  <c r="E70" i="43"/>
  <c r="D70" i="43"/>
  <c r="C70" i="43"/>
  <c r="E69" i="43"/>
  <c r="D69" i="43"/>
  <c r="C69" i="43"/>
  <c r="E68" i="43"/>
  <c r="D68" i="43"/>
  <c r="C68" i="43"/>
  <c r="B68" i="43"/>
  <c r="D57" i="43"/>
  <c r="D359" i="43" s="1"/>
  <c r="D358" i="43" s="1"/>
  <c r="D56" i="43"/>
  <c r="E56" i="43" s="1"/>
  <c r="E59" i="43" s="1"/>
  <c r="C44" i="43"/>
  <c r="C59" i="43" s="1"/>
  <c r="B44" i="43"/>
  <c r="B59" i="43" s="1"/>
  <c r="D38" i="43"/>
  <c r="D59" i="43" s="1"/>
  <c r="E33" i="43"/>
  <c r="D33" i="43"/>
  <c r="C33" i="43"/>
  <c r="C358" i="43" l="1"/>
  <c r="D71" i="43"/>
  <c r="D191" i="43"/>
  <c r="D173" i="43" s="1"/>
  <c r="D176" i="43" s="1"/>
  <c r="E307" i="43"/>
  <c r="C71" i="43"/>
  <c r="C278" i="43"/>
  <c r="D31" i="43"/>
  <c r="D32" i="43" s="1"/>
  <c r="B104" i="43"/>
  <c r="B105" i="43" s="1"/>
  <c r="D235" i="43"/>
  <c r="E57" i="43"/>
  <c r="E359" i="43" s="1"/>
  <c r="E358" i="43" s="1"/>
  <c r="E249" i="43"/>
  <c r="D278" i="43"/>
  <c r="D339" i="43" s="1"/>
  <c r="C307" i="43"/>
  <c r="E71" i="43"/>
  <c r="B220" i="43"/>
  <c r="B339" i="43" s="1"/>
  <c r="E278" i="43"/>
  <c r="D307" i="43"/>
  <c r="E203" i="43"/>
  <c r="E205" i="43"/>
  <c r="E31" i="43"/>
  <c r="E321" i="43"/>
  <c r="E319" i="43"/>
  <c r="E322" i="43" s="1"/>
  <c r="B31" i="43"/>
  <c r="C339" i="43"/>
  <c r="C104" i="43"/>
  <c r="E176" i="43"/>
  <c r="D205" i="43"/>
  <c r="D203" i="43"/>
  <c r="D206" i="43" s="1"/>
  <c r="C321" i="43"/>
  <c r="C319" i="43"/>
  <c r="C31" i="43"/>
  <c r="D321" i="43"/>
  <c r="D104" i="43"/>
  <c r="E134" i="43"/>
  <c r="C205" i="43"/>
  <c r="E328" i="37"/>
  <c r="D328" i="37"/>
  <c r="C328" i="37"/>
  <c r="B328" i="37"/>
  <c r="E327" i="37"/>
  <c r="D327" i="37"/>
  <c r="C327" i="37"/>
  <c r="B327" i="37"/>
  <c r="E326" i="37"/>
  <c r="D326" i="37"/>
  <c r="C326" i="37"/>
  <c r="B326" i="37"/>
  <c r="B324" i="37" s="1"/>
  <c r="E325" i="37"/>
  <c r="C325" i="37"/>
  <c r="B325" i="37"/>
  <c r="E324" i="37"/>
  <c r="C324" i="37"/>
  <c r="E323" i="37"/>
  <c r="D323" i="37"/>
  <c r="C323" i="37"/>
  <c r="B323" i="37"/>
  <c r="E322" i="37"/>
  <c r="D322" i="37"/>
  <c r="C322" i="37"/>
  <c r="B322" i="37"/>
  <c r="E321" i="37"/>
  <c r="D321" i="37"/>
  <c r="C321" i="37"/>
  <c r="B321" i="37"/>
  <c r="E320" i="37"/>
  <c r="D320" i="37"/>
  <c r="C320" i="37"/>
  <c r="B320" i="37"/>
  <c r="E319" i="37"/>
  <c r="D319" i="37"/>
  <c r="C319" i="37"/>
  <c r="B319" i="37"/>
  <c r="E318" i="37"/>
  <c r="D318" i="37"/>
  <c r="C318" i="37"/>
  <c r="B318" i="37"/>
  <c r="E315" i="37"/>
  <c r="D315" i="37"/>
  <c r="C315" i="37"/>
  <c r="B315" i="37"/>
  <c r="E314" i="37"/>
  <c r="D314" i="37"/>
  <c r="D313" i="37" s="1"/>
  <c r="C314" i="37"/>
  <c r="B314" i="37"/>
  <c r="E313" i="37"/>
  <c r="C313" i="37"/>
  <c r="B313" i="37"/>
  <c r="E312" i="37"/>
  <c r="D312" i="37"/>
  <c r="C312" i="37"/>
  <c r="B312" i="37"/>
  <c r="E311" i="37"/>
  <c r="D311" i="37"/>
  <c r="D310" i="37" s="1"/>
  <c r="C311" i="37"/>
  <c r="B311" i="37"/>
  <c r="E310" i="37"/>
  <c r="C310" i="37"/>
  <c r="B310" i="37"/>
  <c r="E309" i="37"/>
  <c r="D309" i="37"/>
  <c r="C309" i="37"/>
  <c r="B309" i="37"/>
  <c r="E308" i="37"/>
  <c r="D308" i="37"/>
  <c r="D307" i="37" s="1"/>
  <c r="C308" i="37"/>
  <c r="B308" i="37"/>
  <c r="E307" i="37"/>
  <c r="C307" i="37"/>
  <c r="B307" i="37"/>
  <c r="E306" i="37"/>
  <c r="D306" i="37"/>
  <c r="C306" i="37"/>
  <c r="B306" i="37"/>
  <c r="E305" i="37"/>
  <c r="D305" i="37"/>
  <c r="D304" i="37" s="1"/>
  <c r="C305" i="37"/>
  <c r="B305" i="37"/>
  <c r="B304" i="37" s="1"/>
  <c r="E304" i="37"/>
  <c r="C304" i="37"/>
  <c r="E303" i="37"/>
  <c r="D303" i="37"/>
  <c r="C303" i="37"/>
  <c r="B303" i="37"/>
  <c r="E302" i="37"/>
  <c r="D302" i="37"/>
  <c r="D301" i="37" s="1"/>
  <c r="C302" i="37"/>
  <c r="B302" i="37"/>
  <c r="B301" i="37" s="1"/>
  <c r="E301" i="37"/>
  <c r="C301" i="37"/>
  <c r="E300" i="37"/>
  <c r="D300" i="37"/>
  <c r="C300" i="37"/>
  <c r="B300" i="37"/>
  <c r="E299" i="37"/>
  <c r="D299" i="37"/>
  <c r="D298" i="37" s="1"/>
  <c r="C299" i="37"/>
  <c r="B299" i="37"/>
  <c r="B298" i="37" s="1"/>
  <c r="E298" i="37"/>
  <c r="C298" i="37"/>
  <c r="D296" i="37"/>
  <c r="E289" i="37"/>
  <c r="D289" i="37"/>
  <c r="C289" i="37"/>
  <c r="B289" i="37"/>
  <c r="E284" i="37"/>
  <c r="D284" i="37"/>
  <c r="C284" i="37"/>
  <c r="B284" i="37"/>
  <c r="E279" i="37"/>
  <c r="D279" i="37"/>
  <c r="C279" i="37"/>
  <c r="E278" i="37"/>
  <c r="D278" i="37"/>
  <c r="C278" i="37"/>
  <c r="E277" i="37"/>
  <c r="D277" i="37"/>
  <c r="C277" i="37"/>
  <c r="C280" i="37" s="1"/>
  <c r="B277" i="37"/>
  <c r="E261" i="37"/>
  <c r="E266" i="37" s="1"/>
  <c r="E248" i="37" s="1"/>
  <c r="D261" i="37"/>
  <c r="D266" i="37" s="1"/>
  <c r="C261" i="37"/>
  <c r="C266" i="37" s="1"/>
  <c r="C248" i="37" s="1"/>
  <c r="B261" i="37"/>
  <c r="B266" i="37" s="1"/>
  <c r="E252" i="37"/>
  <c r="D252" i="37"/>
  <c r="B249" i="37"/>
  <c r="C252" i="37" s="1"/>
  <c r="B248" i="37"/>
  <c r="D247" i="37"/>
  <c r="E240" i="37"/>
  <c r="D236" i="37"/>
  <c r="D235" i="37"/>
  <c r="D240" i="37" s="1"/>
  <c r="C235" i="37"/>
  <c r="C240" i="37" s="1"/>
  <c r="B235" i="37"/>
  <c r="B240" i="37" s="1"/>
  <c r="E226" i="37"/>
  <c r="D226" i="37"/>
  <c r="E225" i="37"/>
  <c r="D225" i="37"/>
  <c r="C225" i="37"/>
  <c r="B223" i="37"/>
  <c r="C226" i="37" s="1"/>
  <c r="E221" i="37"/>
  <c r="E224" i="37" s="1"/>
  <c r="D221" i="37"/>
  <c r="C221" i="37"/>
  <c r="C224" i="37" s="1"/>
  <c r="E210" i="37"/>
  <c r="E211" i="37" s="1"/>
  <c r="C210" i="37"/>
  <c r="C211" i="37" s="1"/>
  <c r="B210" i="37"/>
  <c r="B211" i="37" s="1"/>
  <c r="D207" i="37"/>
  <c r="D210" i="37" s="1"/>
  <c r="D211" i="37" s="1"/>
  <c r="C184" i="37"/>
  <c r="C183" i="37"/>
  <c r="C182" i="37"/>
  <c r="C185" i="37" s="1"/>
  <c r="C171" i="37"/>
  <c r="C170" i="37" s="1"/>
  <c r="C173" i="37" s="1"/>
  <c r="C174" i="37" s="1"/>
  <c r="E170" i="37"/>
  <c r="E173" i="37" s="1"/>
  <c r="E174" i="37" s="1"/>
  <c r="D170" i="37"/>
  <c r="D173" i="37" s="1"/>
  <c r="D174" i="37" s="1"/>
  <c r="B170" i="37"/>
  <c r="B173" i="37" s="1"/>
  <c r="B174" i="37" s="1"/>
  <c r="E148" i="37"/>
  <c r="E147" i="37"/>
  <c r="D147" i="37"/>
  <c r="C147" i="37"/>
  <c r="C146" i="37"/>
  <c r="C145" i="37"/>
  <c r="D148" i="37" s="1"/>
  <c r="B145" i="37"/>
  <c r="E143" i="37"/>
  <c r="D143" i="37"/>
  <c r="D146" i="37" s="1"/>
  <c r="E134" i="37"/>
  <c r="E133" i="37" s="1"/>
  <c r="E136" i="37" s="1"/>
  <c r="E137" i="37" s="1"/>
  <c r="D134" i="37"/>
  <c r="D133" i="37" s="1"/>
  <c r="D136" i="37" s="1"/>
  <c r="D137" i="37" s="1"/>
  <c r="E111" i="37"/>
  <c r="D111" i="37"/>
  <c r="E110" i="37"/>
  <c r="C107" i="37"/>
  <c r="D110" i="37" s="1"/>
  <c r="B107" i="37"/>
  <c r="B108" i="37" s="1"/>
  <c r="C111" i="37" s="1"/>
  <c r="E106" i="37"/>
  <c r="D106" i="37"/>
  <c r="D23" i="37" s="1"/>
  <c r="E97" i="37"/>
  <c r="E96" i="37" s="1"/>
  <c r="E99" i="37" s="1"/>
  <c r="E100" i="37" s="1"/>
  <c r="D97" i="37"/>
  <c r="D96" i="37" s="1"/>
  <c r="D99" i="37" s="1"/>
  <c r="D100" i="37" s="1"/>
  <c r="C96" i="37"/>
  <c r="C99" i="37" s="1"/>
  <c r="C100" i="37" s="1"/>
  <c r="B96" i="37"/>
  <c r="B99" i="37" s="1"/>
  <c r="B100" i="37" s="1"/>
  <c r="E74" i="37"/>
  <c r="E73" i="37"/>
  <c r="D73" i="37"/>
  <c r="C73" i="37"/>
  <c r="C72" i="37"/>
  <c r="C71" i="37"/>
  <c r="D74" i="37" s="1"/>
  <c r="E69" i="37"/>
  <c r="D69" i="37"/>
  <c r="D72" i="37" s="1"/>
  <c r="E60" i="37"/>
  <c r="D60" i="37"/>
  <c r="C60" i="37"/>
  <c r="C59" i="37" s="1"/>
  <c r="C62" i="37" s="1"/>
  <c r="B59" i="37"/>
  <c r="B62" i="37" s="1"/>
  <c r="E36" i="37"/>
  <c r="D36" i="37"/>
  <c r="C35" i="37"/>
  <c r="C34" i="37"/>
  <c r="B33" i="37"/>
  <c r="B34" i="37" s="1"/>
  <c r="D32" i="37"/>
  <c r="D34" i="37" s="1"/>
  <c r="E23" i="37"/>
  <c r="D22" i="37"/>
  <c r="C22" i="37"/>
  <c r="B22" i="37"/>
  <c r="E339" i="43" l="1"/>
  <c r="D37" i="37"/>
  <c r="C148" i="37"/>
  <c r="E72" i="37"/>
  <c r="D280" i="37"/>
  <c r="D262" i="37"/>
  <c r="D325" i="37" s="1"/>
  <c r="D324" i="37" s="1"/>
  <c r="C74" i="37"/>
  <c r="E294" i="37"/>
  <c r="E296" i="37"/>
  <c r="E251" i="37"/>
  <c r="D317" i="37"/>
  <c r="D316" i="37" s="1"/>
  <c r="E280" i="37"/>
  <c r="B294" i="37"/>
  <c r="E317" i="37"/>
  <c r="E316" i="37" s="1"/>
  <c r="E297" i="37" s="1"/>
  <c r="E329" i="37" s="1"/>
  <c r="E109" i="37"/>
  <c r="D224" i="37"/>
  <c r="C294" i="37"/>
  <c r="C37" i="37"/>
  <c r="B63" i="37"/>
  <c r="E146" i="37"/>
  <c r="D294" i="37"/>
  <c r="B134" i="43"/>
  <c r="D60" i="43"/>
  <c r="E338" i="43"/>
  <c r="E371" i="43" s="1"/>
  <c r="E32" i="43"/>
  <c r="E35" i="43" s="1"/>
  <c r="E34" i="43"/>
  <c r="D107" i="43"/>
  <c r="E107" i="43"/>
  <c r="D105" i="43"/>
  <c r="C32" i="43"/>
  <c r="C338" i="43"/>
  <c r="C371" i="43" s="1"/>
  <c r="C34" i="43"/>
  <c r="C107" i="43"/>
  <c r="C105" i="43"/>
  <c r="C108" i="43" s="1"/>
  <c r="B338" i="43"/>
  <c r="B371" i="43" s="1"/>
  <c r="B32" i="43"/>
  <c r="E60" i="43"/>
  <c r="D338" i="43"/>
  <c r="D371" i="43" s="1"/>
  <c r="D34" i="43"/>
  <c r="C60" i="43"/>
  <c r="B60" i="43"/>
  <c r="D134" i="43"/>
  <c r="D322" i="43"/>
  <c r="C322" i="43"/>
  <c r="C134" i="43"/>
  <c r="E206" i="43"/>
  <c r="C247" i="37"/>
  <c r="D251" i="37"/>
  <c r="C251" i="37"/>
  <c r="C63" i="37"/>
  <c r="D35" i="37"/>
  <c r="B134" i="37"/>
  <c r="B133" i="37" s="1"/>
  <c r="E22" i="37"/>
  <c r="E32" i="37"/>
  <c r="C106" i="37"/>
  <c r="C134" i="37"/>
  <c r="C133" i="37" s="1"/>
  <c r="C136" i="37" s="1"/>
  <c r="C137" i="37" s="1"/>
  <c r="D24" i="37"/>
  <c r="C36" i="37"/>
  <c r="D59" i="37"/>
  <c r="D62" i="37" s="1"/>
  <c r="D63" i="37" s="1"/>
  <c r="C110" i="37"/>
  <c r="E247" i="37"/>
  <c r="E250" i="37" s="1"/>
  <c r="B296" i="37"/>
  <c r="E59" i="37"/>
  <c r="E62" i="37" s="1"/>
  <c r="E63" i="37" s="1"/>
  <c r="C317" i="37"/>
  <c r="C316" i="37" s="1"/>
  <c r="C297" i="37" s="1"/>
  <c r="D297" i="37" l="1"/>
  <c r="D329" i="37" s="1"/>
  <c r="C296" i="37"/>
  <c r="C329" i="37" s="1"/>
  <c r="C35" i="43"/>
  <c r="D35" i="43"/>
  <c r="D108" i="43"/>
  <c r="E108" i="43"/>
  <c r="B136" i="37"/>
  <c r="B137" i="37" s="1"/>
  <c r="B317" i="37"/>
  <c r="B316" i="37" s="1"/>
  <c r="B297" i="37" s="1"/>
  <c r="B329" i="37" s="1"/>
  <c r="E24" i="37"/>
  <c r="D109" i="37"/>
  <c r="C109" i="37"/>
  <c r="C23" i="37"/>
  <c r="E35" i="37"/>
  <c r="E34" i="37"/>
  <c r="E37" i="37" s="1"/>
  <c r="C24" i="37"/>
  <c r="D250" i="37"/>
  <c r="C250" i="37"/>
  <c r="C288" i="44"/>
  <c r="C289" i="44"/>
  <c r="E292" i="44"/>
  <c r="D292" i="44"/>
  <c r="C292" i="44"/>
  <c r="B292" i="44"/>
  <c r="E291" i="44"/>
  <c r="D291" i="44"/>
  <c r="C291" i="44"/>
  <c r="B291" i="44"/>
  <c r="E290" i="44"/>
  <c r="D290" i="44"/>
  <c r="C290" i="44"/>
  <c r="B290" i="44"/>
  <c r="E289" i="44"/>
  <c r="D289" i="44"/>
  <c r="E287" i="44"/>
  <c r="D287" i="44"/>
  <c r="C287" i="44"/>
  <c r="B287" i="44"/>
  <c r="E286" i="44"/>
  <c r="D286" i="44"/>
  <c r="C286" i="44"/>
  <c r="B286" i="44"/>
  <c r="E285" i="44"/>
  <c r="D285" i="44"/>
  <c r="C285" i="44"/>
  <c r="B285" i="44"/>
  <c r="E284" i="44"/>
  <c r="D284" i="44"/>
  <c r="C284" i="44"/>
  <c r="C283" i="44" s="1"/>
  <c r="B284" i="44"/>
  <c r="B283" i="44" s="1"/>
  <c r="E283" i="44"/>
  <c r="D283" i="44"/>
  <c r="E282" i="44"/>
  <c r="D282" i="44"/>
  <c r="C282" i="44"/>
  <c r="B282" i="44"/>
  <c r="E281" i="44"/>
  <c r="D281" i="44"/>
  <c r="C281" i="44"/>
  <c r="C280" i="44" s="1"/>
  <c r="B281" i="44"/>
  <c r="E280" i="44"/>
  <c r="D280" i="44"/>
  <c r="B280" i="44"/>
  <c r="E279" i="44"/>
  <c r="D279" i="44"/>
  <c r="C279" i="44"/>
  <c r="B279" i="44"/>
  <c r="E278" i="44"/>
  <c r="D278" i="44"/>
  <c r="C278" i="44"/>
  <c r="C277" i="44" s="1"/>
  <c r="B278" i="44"/>
  <c r="B277" i="44" s="1"/>
  <c r="E277" i="44"/>
  <c r="D277" i="44"/>
  <c r="E276" i="44"/>
  <c r="D276" i="44"/>
  <c r="C276" i="44"/>
  <c r="B276" i="44"/>
  <c r="E275" i="44"/>
  <c r="D275" i="44"/>
  <c r="C275" i="44"/>
  <c r="B275" i="44"/>
  <c r="E274" i="44"/>
  <c r="D274" i="44"/>
  <c r="C274" i="44"/>
  <c r="B274" i="44"/>
  <c r="E273" i="44"/>
  <c r="D273" i="44"/>
  <c r="C273" i="44"/>
  <c r="B273" i="44"/>
  <c r="E272" i="44"/>
  <c r="D272" i="44"/>
  <c r="C272" i="44"/>
  <c r="C271" i="44" s="1"/>
  <c r="B272" i="44"/>
  <c r="E271" i="44"/>
  <c r="D271" i="44"/>
  <c r="B271" i="44"/>
  <c r="E270" i="44"/>
  <c r="D270" i="44"/>
  <c r="C270" i="44"/>
  <c r="B270" i="44"/>
  <c r="E269" i="44"/>
  <c r="D269" i="44"/>
  <c r="B269" i="44"/>
  <c r="D268" i="44"/>
  <c r="C268" i="44"/>
  <c r="E267" i="44"/>
  <c r="D267" i="44"/>
  <c r="C267" i="44"/>
  <c r="C265" i="44" s="1"/>
  <c r="B267" i="44"/>
  <c r="E266" i="44"/>
  <c r="E265" i="44" s="1"/>
  <c r="D266" i="44"/>
  <c r="D265" i="44" s="1"/>
  <c r="B266" i="44"/>
  <c r="B265" i="44" s="1"/>
  <c r="E264" i="44"/>
  <c r="D264" i="44"/>
  <c r="C264" i="44"/>
  <c r="C262" i="44" s="1"/>
  <c r="B264" i="44"/>
  <c r="E263" i="44"/>
  <c r="E262" i="44" s="1"/>
  <c r="D263" i="44"/>
  <c r="D262" i="44" s="1"/>
  <c r="B263" i="44"/>
  <c r="D260" i="44"/>
  <c r="C260" i="44"/>
  <c r="B260" i="44"/>
  <c r="E253" i="44"/>
  <c r="D253" i="44"/>
  <c r="B253" i="44"/>
  <c r="E248" i="44"/>
  <c r="D248" i="44"/>
  <c r="D258" i="44" s="1"/>
  <c r="D240" i="44" s="1"/>
  <c r="C248" i="44"/>
  <c r="C258" i="44" s="1"/>
  <c r="C240" i="44" s="1"/>
  <c r="B248" i="44"/>
  <c r="B258" i="44" s="1"/>
  <c r="B240" i="44" s="1"/>
  <c r="B241" i="44" s="1"/>
  <c r="E242" i="44"/>
  <c r="D242" i="44"/>
  <c r="C242" i="44"/>
  <c r="E227" i="44"/>
  <c r="D227" i="44"/>
  <c r="C227" i="44"/>
  <c r="B227" i="44"/>
  <c r="E222" i="44"/>
  <c r="E232" i="44" s="1"/>
  <c r="E214" i="44" s="1"/>
  <c r="D222" i="44"/>
  <c r="D232" i="44" s="1"/>
  <c r="D214" i="44" s="1"/>
  <c r="C222" i="44"/>
  <c r="C232" i="44" s="1"/>
  <c r="C214" i="44" s="1"/>
  <c r="B222" i="44"/>
  <c r="B232" i="44" s="1"/>
  <c r="B214" i="44" s="1"/>
  <c r="B215" i="44" s="1"/>
  <c r="E216" i="44"/>
  <c r="D216" i="44"/>
  <c r="C216" i="44"/>
  <c r="E202" i="44"/>
  <c r="D202" i="44"/>
  <c r="B202" i="44"/>
  <c r="E197" i="44"/>
  <c r="D197" i="44"/>
  <c r="D207" i="44" s="1"/>
  <c r="C197" i="44"/>
  <c r="B197" i="44"/>
  <c r="B207" i="44" s="1"/>
  <c r="D192" i="44"/>
  <c r="C192" i="44"/>
  <c r="E191" i="44"/>
  <c r="D191" i="44"/>
  <c r="C191" i="44"/>
  <c r="D190" i="44"/>
  <c r="D193" i="44" s="1"/>
  <c r="C190" i="44"/>
  <c r="B190" i="44"/>
  <c r="E189" i="44"/>
  <c r="E190" i="44" s="1"/>
  <c r="E193" i="44" s="1"/>
  <c r="D177" i="44"/>
  <c r="C177" i="44"/>
  <c r="E176" i="44"/>
  <c r="D176" i="44"/>
  <c r="C176" i="44"/>
  <c r="D175" i="44"/>
  <c r="C175" i="44"/>
  <c r="B175" i="44"/>
  <c r="E158" i="44"/>
  <c r="D158" i="44"/>
  <c r="C158" i="44"/>
  <c r="B158" i="44"/>
  <c r="E153" i="44"/>
  <c r="E163" i="44" s="1"/>
  <c r="E145" i="44" s="1"/>
  <c r="D153" i="44"/>
  <c r="D163" i="44" s="1"/>
  <c r="D145" i="44" s="1"/>
  <c r="C153" i="44"/>
  <c r="C163" i="44" s="1"/>
  <c r="C145" i="44" s="1"/>
  <c r="B153" i="44"/>
  <c r="B163" i="44" s="1"/>
  <c r="B145" i="44" s="1"/>
  <c r="B146" i="44" s="1"/>
  <c r="E147" i="44"/>
  <c r="D147" i="44"/>
  <c r="C147" i="44"/>
  <c r="E132" i="44"/>
  <c r="D132" i="44"/>
  <c r="C132" i="44"/>
  <c r="B132" i="44"/>
  <c r="E127" i="44"/>
  <c r="E137" i="44" s="1"/>
  <c r="E119" i="44" s="1"/>
  <c r="D127" i="44"/>
  <c r="D137" i="44" s="1"/>
  <c r="D119" i="44" s="1"/>
  <c r="C127" i="44"/>
  <c r="C137" i="44" s="1"/>
  <c r="C119" i="44" s="1"/>
  <c r="B127" i="44"/>
  <c r="B137" i="44" s="1"/>
  <c r="B119" i="44" s="1"/>
  <c r="B120" i="44" s="1"/>
  <c r="E121" i="44"/>
  <c r="D121" i="44"/>
  <c r="C121" i="44"/>
  <c r="D107" i="44"/>
  <c r="E102" i="44"/>
  <c r="E112" i="44" s="1"/>
  <c r="D102" i="44"/>
  <c r="C102" i="44"/>
  <c r="C112" i="44" s="1"/>
  <c r="B102" i="44"/>
  <c r="B112" i="44" s="1"/>
  <c r="E97" i="44"/>
  <c r="D97" i="44"/>
  <c r="C97" i="44"/>
  <c r="E96" i="44"/>
  <c r="D96" i="44"/>
  <c r="C96" i="44"/>
  <c r="E95" i="44"/>
  <c r="D95" i="44"/>
  <c r="C95" i="44"/>
  <c r="B95" i="44"/>
  <c r="E82" i="44"/>
  <c r="E87" i="44" s="1"/>
  <c r="D82" i="44"/>
  <c r="E77" i="44"/>
  <c r="D77" i="44"/>
  <c r="C77" i="44"/>
  <c r="C87" i="44" s="1"/>
  <c r="B77" i="44"/>
  <c r="B87" i="44" s="1"/>
  <c r="E72" i="44"/>
  <c r="D72" i="44"/>
  <c r="C72" i="44"/>
  <c r="E71" i="44"/>
  <c r="D71" i="44"/>
  <c r="C71" i="44"/>
  <c r="E70" i="44"/>
  <c r="D70" i="44"/>
  <c r="D73" i="44" s="1"/>
  <c r="C70" i="44"/>
  <c r="B70" i="44"/>
  <c r="D54" i="44"/>
  <c r="E54" i="44" s="1"/>
  <c r="E51" i="44"/>
  <c r="D51" i="44"/>
  <c r="C51" i="44"/>
  <c r="B51" i="44"/>
  <c r="B57" i="44" s="1"/>
  <c r="E42" i="44"/>
  <c r="D42" i="44"/>
  <c r="C42" i="44"/>
  <c r="E39" i="44"/>
  <c r="D39" i="44"/>
  <c r="C39" i="44"/>
  <c r="E36" i="44"/>
  <c r="D36" i="44"/>
  <c r="C36" i="44"/>
  <c r="E31" i="44"/>
  <c r="D31" i="44"/>
  <c r="C31" i="44"/>
  <c r="E30" i="44"/>
  <c r="D30" i="44"/>
  <c r="C30" i="44"/>
  <c r="E29" i="44"/>
  <c r="E32" i="44" s="1"/>
  <c r="D29" i="44"/>
  <c r="C29" i="44"/>
  <c r="C32" i="44" s="1"/>
  <c r="B29" i="44"/>
  <c r="C57" i="44" l="1"/>
  <c r="C73" i="44"/>
  <c r="D112" i="44"/>
  <c r="D178" i="44"/>
  <c r="C193" i="44"/>
  <c r="D98" i="44"/>
  <c r="D32" i="44"/>
  <c r="D87" i="44"/>
  <c r="E98" i="44"/>
  <c r="E258" i="44"/>
  <c r="E240" i="44" s="1"/>
  <c r="E241" i="44" s="1"/>
  <c r="B262" i="44"/>
  <c r="C261" i="44"/>
  <c r="E57" i="44"/>
  <c r="E73" i="44"/>
  <c r="C98" i="44"/>
  <c r="C178" i="44"/>
  <c r="E207" i="44"/>
  <c r="E174" i="44" s="1"/>
  <c r="E175" i="44" s="1"/>
  <c r="E178" i="44" s="1"/>
  <c r="E122" i="44"/>
  <c r="E120" i="44"/>
  <c r="E217" i="44"/>
  <c r="E215" i="44"/>
  <c r="C58" i="44"/>
  <c r="C148" i="44"/>
  <c r="C146" i="44"/>
  <c r="C149" i="44" s="1"/>
  <c r="E260" i="44"/>
  <c r="E177" i="44"/>
  <c r="C243" i="44"/>
  <c r="C241" i="44"/>
  <c r="C244" i="44" s="1"/>
  <c r="C120" i="44"/>
  <c r="C123" i="44" s="1"/>
  <c r="C122" i="44"/>
  <c r="D146" i="44"/>
  <c r="D149" i="44" s="1"/>
  <c r="D148" i="44"/>
  <c r="C215" i="44"/>
  <c r="C218" i="44" s="1"/>
  <c r="C217" i="44"/>
  <c r="D243" i="44"/>
  <c r="D241" i="44"/>
  <c r="D244" i="44" s="1"/>
  <c r="D122" i="44"/>
  <c r="D120" i="44"/>
  <c r="E146" i="44"/>
  <c r="E149" i="44" s="1"/>
  <c r="E148" i="44"/>
  <c r="D217" i="44"/>
  <c r="D215" i="44"/>
  <c r="B261" i="44"/>
  <c r="B293" i="44" s="1"/>
  <c r="B58" i="44"/>
  <c r="E261" i="44"/>
  <c r="E58" i="44"/>
  <c r="E192" i="44"/>
  <c r="D57" i="44"/>
  <c r="E244" i="44" l="1"/>
  <c r="E243" i="44"/>
  <c r="D218" i="44"/>
  <c r="D123" i="44"/>
  <c r="D261" i="44"/>
  <c r="D58" i="44"/>
  <c r="E123" i="44"/>
  <c r="E218" i="44"/>
  <c r="E314" i="45" l="1"/>
  <c r="D314" i="45"/>
  <c r="C314" i="45"/>
  <c r="B314" i="45"/>
  <c r="E313" i="45"/>
  <c r="D313" i="45"/>
  <c r="C313" i="45"/>
  <c r="B313" i="45"/>
  <c r="E312" i="45"/>
  <c r="D312" i="45"/>
  <c r="C312" i="45"/>
  <c r="B312" i="45"/>
  <c r="E311" i="45"/>
  <c r="D311" i="45"/>
  <c r="C311" i="45"/>
  <c r="B311" i="45"/>
  <c r="B310" i="45" s="1"/>
  <c r="E310" i="45"/>
  <c r="D310" i="45"/>
  <c r="C310" i="45"/>
  <c r="E309" i="45"/>
  <c r="D309" i="45"/>
  <c r="C309" i="45"/>
  <c r="B309" i="45"/>
  <c r="E308" i="45"/>
  <c r="D308" i="45"/>
  <c r="C308" i="45"/>
  <c r="B308" i="45"/>
  <c r="E307" i="45"/>
  <c r="D307" i="45"/>
  <c r="C307" i="45"/>
  <c r="B307" i="45"/>
  <c r="E306" i="45"/>
  <c r="D306" i="45"/>
  <c r="C306" i="45"/>
  <c r="B306" i="45"/>
  <c r="B305" i="45" s="1"/>
  <c r="E305" i="45"/>
  <c r="D305" i="45"/>
  <c r="C305" i="45"/>
  <c r="E304" i="45"/>
  <c r="D304" i="45"/>
  <c r="C304" i="45"/>
  <c r="B304" i="45"/>
  <c r="C303" i="45"/>
  <c r="B303" i="45"/>
  <c r="E301" i="45"/>
  <c r="D301" i="45"/>
  <c r="C301" i="45"/>
  <c r="B301" i="45"/>
  <c r="E300" i="45"/>
  <c r="D300" i="45"/>
  <c r="D299" i="45" s="1"/>
  <c r="C300" i="45"/>
  <c r="B300" i="45"/>
  <c r="B299" i="45" s="1"/>
  <c r="E299" i="45"/>
  <c r="C299" i="45"/>
  <c r="E298" i="45"/>
  <c r="D298" i="45"/>
  <c r="C298" i="45"/>
  <c r="B298" i="45"/>
  <c r="E297" i="45"/>
  <c r="D297" i="45"/>
  <c r="C297" i="45"/>
  <c r="B297" i="45"/>
  <c r="E296" i="45"/>
  <c r="D296" i="45"/>
  <c r="C296" i="45"/>
  <c r="B296" i="45"/>
  <c r="E295" i="45"/>
  <c r="D295" i="45"/>
  <c r="C295" i="45"/>
  <c r="B295" i="45"/>
  <c r="E294" i="45"/>
  <c r="D294" i="45"/>
  <c r="C294" i="45"/>
  <c r="B294" i="45"/>
  <c r="E293" i="45"/>
  <c r="D293" i="45"/>
  <c r="C293" i="45"/>
  <c r="B293" i="45"/>
  <c r="E292" i="45"/>
  <c r="D292" i="45"/>
  <c r="C292" i="45"/>
  <c r="B292" i="45"/>
  <c r="E291" i="45"/>
  <c r="D291" i="45"/>
  <c r="C291" i="45"/>
  <c r="C290" i="45" s="1"/>
  <c r="B291" i="45"/>
  <c r="D290" i="45"/>
  <c r="B290" i="45"/>
  <c r="E289" i="45"/>
  <c r="D289" i="45"/>
  <c r="C289" i="45"/>
  <c r="B289" i="45"/>
  <c r="E288" i="45"/>
  <c r="D288" i="45"/>
  <c r="C288" i="45"/>
  <c r="B288" i="45"/>
  <c r="E287" i="45"/>
  <c r="D287" i="45"/>
  <c r="C287" i="45"/>
  <c r="B287" i="45"/>
  <c r="E286" i="45"/>
  <c r="D286" i="45"/>
  <c r="C286" i="45"/>
  <c r="B286" i="45"/>
  <c r="E285" i="45"/>
  <c r="E284" i="45" s="1"/>
  <c r="D285" i="45"/>
  <c r="D284" i="45" s="1"/>
  <c r="C285" i="45"/>
  <c r="B285" i="45"/>
  <c r="B284" i="45" s="1"/>
  <c r="C284" i="45"/>
  <c r="E275" i="45"/>
  <c r="D275" i="45"/>
  <c r="C275" i="45"/>
  <c r="B275" i="45"/>
  <c r="E270" i="45"/>
  <c r="D270" i="45"/>
  <c r="C270" i="45"/>
  <c r="C280" i="45" s="1"/>
  <c r="C262" i="45" s="1"/>
  <c r="B270" i="45"/>
  <c r="B280" i="45" s="1"/>
  <c r="B262" i="45" s="1"/>
  <c r="B263" i="45" s="1"/>
  <c r="E264" i="45"/>
  <c r="D264" i="45"/>
  <c r="C264" i="45"/>
  <c r="E248" i="45"/>
  <c r="D248" i="45"/>
  <c r="C248" i="45"/>
  <c r="B248" i="45"/>
  <c r="E243" i="45"/>
  <c r="E253" i="45" s="1"/>
  <c r="D243" i="45"/>
  <c r="D253" i="45" s="1"/>
  <c r="C243" i="45"/>
  <c r="B243" i="45"/>
  <c r="B253" i="45" s="1"/>
  <c r="E237" i="45"/>
  <c r="D237" i="45"/>
  <c r="C237" i="45"/>
  <c r="E222" i="45"/>
  <c r="D222" i="45"/>
  <c r="C222" i="45"/>
  <c r="B222" i="45"/>
  <c r="E217" i="45"/>
  <c r="E227" i="45" s="1"/>
  <c r="E209" i="45" s="1"/>
  <c r="E210" i="45" s="1"/>
  <c r="D217" i="45"/>
  <c r="D227" i="45" s="1"/>
  <c r="D209" i="45" s="1"/>
  <c r="C217" i="45"/>
  <c r="C227" i="45" s="1"/>
  <c r="C209" i="45" s="1"/>
  <c r="C212" i="45" s="1"/>
  <c r="B217" i="45"/>
  <c r="B227" i="45" s="1"/>
  <c r="B209" i="45" s="1"/>
  <c r="B210" i="45" s="1"/>
  <c r="E211" i="45"/>
  <c r="D211" i="45"/>
  <c r="C211" i="45"/>
  <c r="E201" i="45"/>
  <c r="D201" i="45"/>
  <c r="C201" i="45"/>
  <c r="B201" i="45"/>
  <c r="E196" i="45"/>
  <c r="D196" i="45"/>
  <c r="C196" i="45"/>
  <c r="B196" i="45"/>
  <c r="E191" i="45"/>
  <c r="D191" i="45"/>
  <c r="C191" i="45"/>
  <c r="B191" i="45"/>
  <c r="E185" i="45"/>
  <c r="D185" i="45"/>
  <c r="C185" i="45"/>
  <c r="E184" i="45"/>
  <c r="E183" i="45"/>
  <c r="D183" i="45"/>
  <c r="D184" i="45" s="1"/>
  <c r="C183" i="45"/>
  <c r="C184" i="45" s="1"/>
  <c r="C187" i="45" s="1"/>
  <c r="B183" i="45"/>
  <c r="E157" i="45"/>
  <c r="E172" i="45" s="1"/>
  <c r="D157" i="45"/>
  <c r="D172" i="45" s="1"/>
  <c r="C157" i="45"/>
  <c r="C172" i="45" s="1"/>
  <c r="C143" i="45" s="1"/>
  <c r="C144" i="45" s="1"/>
  <c r="B157" i="45"/>
  <c r="B172" i="45" s="1"/>
  <c r="E145" i="45"/>
  <c r="D145" i="45"/>
  <c r="C145" i="45"/>
  <c r="E143" i="45"/>
  <c r="E144" i="45" s="1"/>
  <c r="D133" i="45"/>
  <c r="D132" i="45" s="1"/>
  <c r="C132" i="45"/>
  <c r="B132" i="45"/>
  <c r="E120" i="45"/>
  <c r="D120" i="45"/>
  <c r="C120" i="45"/>
  <c r="B120" i="45"/>
  <c r="E117" i="45"/>
  <c r="D117" i="45"/>
  <c r="C117" i="45"/>
  <c r="B117" i="45"/>
  <c r="E114" i="45"/>
  <c r="D114" i="45"/>
  <c r="C114" i="45"/>
  <c r="B114" i="45"/>
  <c r="E108" i="45"/>
  <c r="D108" i="45"/>
  <c r="C108" i="45"/>
  <c r="D98" i="45"/>
  <c r="D69" i="45" s="1"/>
  <c r="E95" i="45"/>
  <c r="D95" i="45"/>
  <c r="C95" i="45"/>
  <c r="B95" i="45"/>
  <c r="E83" i="45"/>
  <c r="D83" i="45"/>
  <c r="C83" i="45"/>
  <c r="B83" i="45"/>
  <c r="E71" i="45"/>
  <c r="D71" i="45"/>
  <c r="C71" i="45"/>
  <c r="D59" i="45"/>
  <c r="C58" i="45"/>
  <c r="B58" i="45"/>
  <c r="E55" i="45"/>
  <c r="D55" i="45"/>
  <c r="C55" i="45"/>
  <c r="B55" i="45"/>
  <c r="E46" i="45"/>
  <c r="D46" i="45"/>
  <c r="C46" i="45"/>
  <c r="B46" i="45"/>
  <c r="E43" i="45"/>
  <c r="D43" i="45"/>
  <c r="C43" i="45"/>
  <c r="B43" i="45"/>
  <c r="E40" i="45"/>
  <c r="D40" i="45"/>
  <c r="C40" i="45"/>
  <c r="B40" i="45"/>
  <c r="E34" i="45"/>
  <c r="D34" i="45"/>
  <c r="C34" i="45"/>
  <c r="C98" i="45" l="1"/>
  <c r="C69" i="45" s="1"/>
  <c r="C70" i="45" s="1"/>
  <c r="E290" i="45"/>
  <c r="C253" i="45"/>
  <c r="C235" i="45" s="1"/>
  <c r="D280" i="45"/>
  <c r="D262" i="45" s="1"/>
  <c r="D265" i="45" s="1"/>
  <c r="D187" i="45"/>
  <c r="E280" i="45"/>
  <c r="E262" i="45" s="1"/>
  <c r="E263" i="45" s="1"/>
  <c r="B302" i="45"/>
  <c r="C302" i="45"/>
  <c r="E98" i="45"/>
  <c r="E69" i="45" s="1"/>
  <c r="E72" i="45" s="1"/>
  <c r="D135" i="45"/>
  <c r="B98" i="45"/>
  <c r="D72" i="45"/>
  <c r="D70" i="45"/>
  <c r="D73" i="45" s="1"/>
  <c r="D99" i="45"/>
  <c r="C61" i="45"/>
  <c r="E99" i="45"/>
  <c r="B143" i="45"/>
  <c r="B144" i="45" s="1"/>
  <c r="C147" i="45" s="1"/>
  <c r="D235" i="45"/>
  <c r="D303" i="45"/>
  <c r="D302" i="45" s="1"/>
  <c r="D58" i="45"/>
  <c r="D61" i="45" s="1"/>
  <c r="B69" i="45"/>
  <c r="B70" i="45" s="1"/>
  <c r="C73" i="45" s="1"/>
  <c r="E133" i="45"/>
  <c r="E132" i="45" s="1"/>
  <c r="E135" i="45" s="1"/>
  <c r="C146" i="45"/>
  <c r="E187" i="45"/>
  <c r="C186" i="45"/>
  <c r="D212" i="45"/>
  <c r="E235" i="45"/>
  <c r="E59" i="45"/>
  <c r="E70" i="45"/>
  <c r="B135" i="45"/>
  <c r="D143" i="45"/>
  <c r="D173" i="45" s="1"/>
  <c r="C173" i="45"/>
  <c r="D186" i="45"/>
  <c r="C210" i="45"/>
  <c r="C213" i="45" s="1"/>
  <c r="C236" i="45"/>
  <c r="B235" i="45"/>
  <c r="C265" i="45"/>
  <c r="C263" i="45"/>
  <c r="C266" i="45" s="1"/>
  <c r="B61" i="45"/>
  <c r="C99" i="45"/>
  <c r="C135" i="45"/>
  <c r="E173" i="45"/>
  <c r="E186" i="45"/>
  <c r="D210" i="45"/>
  <c r="E212" i="45"/>
  <c r="D263" i="45"/>
  <c r="B283" i="45" l="1"/>
  <c r="E265" i="45"/>
  <c r="E73" i="45"/>
  <c r="D106" i="45"/>
  <c r="D136" i="45" s="1"/>
  <c r="D266" i="45"/>
  <c r="B173" i="45"/>
  <c r="D213" i="45"/>
  <c r="C106" i="45"/>
  <c r="D109" i="45" s="1"/>
  <c r="D32" i="45"/>
  <c r="D238" i="45"/>
  <c r="D236" i="45"/>
  <c r="D239" i="45" s="1"/>
  <c r="D146" i="45"/>
  <c r="D144" i="45"/>
  <c r="E303" i="45"/>
  <c r="E302" i="45" s="1"/>
  <c r="E58" i="45"/>
  <c r="E61" i="45" s="1"/>
  <c r="E283" i="45" s="1"/>
  <c r="E106" i="45"/>
  <c r="E136" i="45" s="1"/>
  <c r="D283" i="45"/>
  <c r="C283" i="45"/>
  <c r="B32" i="45"/>
  <c r="B33" i="45" s="1"/>
  <c r="B236" i="45"/>
  <c r="C239" i="45" s="1"/>
  <c r="B106" i="45"/>
  <c r="B107" i="45" s="1"/>
  <c r="E238" i="45"/>
  <c r="E236" i="45"/>
  <c r="E213" i="45"/>
  <c r="E146" i="45"/>
  <c r="C238" i="45"/>
  <c r="C72" i="45"/>
  <c r="B99" i="45"/>
  <c r="E266" i="45"/>
  <c r="C32" i="45"/>
  <c r="C62" i="45" s="1"/>
  <c r="E633" i="39"/>
  <c r="D633" i="39"/>
  <c r="C633" i="39"/>
  <c r="B633" i="39"/>
  <c r="E632" i="39"/>
  <c r="D632" i="39"/>
  <c r="C632" i="39"/>
  <c r="B632" i="39"/>
  <c r="E631" i="39"/>
  <c r="D631" i="39"/>
  <c r="C631" i="39"/>
  <c r="B631" i="39"/>
  <c r="E630" i="39"/>
  <c r="D630" i="39"/>
  <c r="B630" i="39"/>
  <c r="E628" i="39"/>
  <c r="D628" i="39"/>
  <c r="C628" i="39"/>
  <c r="B628" i="39"/>
  <c r="E627" i="39"/>
  <c r="D627" i="39"/>
  <c r="C627" i="39"/>
  <c r="B627" i="39"/>
  <c r="E626" i="39"/>
  <c r="D626" i="39"/>
  <c r="C626" i="39"/>
  <c r="B626" i="39"/>
  <c r="E625" i="39"/>
  <c r="E624" i="39" s="1"/>
  <c r="D625" i="39"/>
  <c r="D624" i="39" s="1"/>
  <c r="C625" i="39"/>
  <c r="C624" i="39" s="1"/>
  <c r="B625" i="39"/>
  <c r="E623" i="39"/>
  <c r="D623" i="39"/>
  <c r="C623" i="39"/>
  <c r="B623" i="39"/>
  <c r="E622" i="39"/>
  <c r="D622" i="39"/>
  <c r="C622" i="39"/>
  <c r="B622" i="39"/>
  <c r="C621" i="39"/>
  <c r="B621" i="39"/>
  <c r="E620" i="39"/>
  <c r="D620" i="39"/>
  <c r="C620" i="39"/>
  <c r="B620" i="39"/>
  <c r="E619" i="39"/>
  <c r="D619" i="39"/>
  <c r="C619" i="39"/>
  <c r="B619" i="39"/>
  <c r="E617" i="39"/>
  <c r="D617" i="39"/>
  <c r="C617" i="39"/>
  <c r="B617" i="39"/>
  <c r="E616" i="39"/>
  <c r="D616" i="39"/>
  <c r="C616" i="39"/>
  <c r="B616" i="39"/>
  <c r="E615" i="39"/>
  <c r="D615" i="39"/>
  <c r="C615" i="39"/>
  <c r="B615" i="39"/>
  <c r="E614" i="39"/>
  <c r="D614" i="39"/>
  <c r="C614" i="39"/>
  <c r="B614" i="39"/>
  <c r="E613" i="39"/>
  <c r="D613" i="39"/>
  <c r="C613" i="39"/>
  <c r="B613" i="39"/>
  <c r="E612" i="39"/>
  <c r="D612" i="39"/>
  <c r="C612" i="39"/>
  <c r="B612" i="39"/>
  <c r="E611" i="39"/>
  <c r="D611" i="39"/>
  <c r="C611" i="39"/>
  <c r="B611" i="39"/>
  <c r="E610" i="39"/>
  <c r="D610" i="39"/>
  <c r="C610" i="39"/>
  <c r="B608" i="39"/>
  <c r="E607" i="39"/>
  <c r="E606" i="39" s="1"/>
  <c r="D607" i="39"/>
  <c r="C607" i="39"/>
  <c r="C606" i="39" s="1"/>
  <c r="B607" i="39"/>
  <c r="D606" i="39"/>
  <c r="B605" i="39"/>
  <c r="E604" i="39"/>
  <c r="D604" i="39"/>
  <c r="C604" i="39"/>
  <c r="B604" i="39"/>
  <c r="E594" i="39"/>
  <c r="D594" i="39"/>
  <c r="C594" i="39"/>
  <c r="B594" i="39"/>
  <c r="E589" i="39"/>
  <c r="E599" i="39" s="1"/>
  <c r="D589" i="39"/>
  <c r="D599" i="39" s="1"/>
  <c r="C589" i="39"/>
  <c r="C599" i="39" s="1"/>
  <c r="B589" i="39"/>
  <c r="B599" i="39" s="1"/>
  <c r="D585" i="39"/>
  <c r="D584" i="39"/>
  <c r="C584" i="39"/>
  <c r="D583" i="39"/>
  <c r="C583" i="39"/>
  <c r="D582" i="39"/>
  <c r="B582" i="39"/>
  <c r="C585" i="39" s="1"/>
  <c r="D581" i="39"/>
  <c r="E567" i="39"/>
  <c r="D567" i="39"/>
  <c r="C567" i="39"/>
  <c r="C572" i="39" s="1"/>
  <c r="B567" i="39"/>
  <c r="E562" i="39"/>
  <c r="D562" i="39"/>
  <c r="D572" i="39" s="1"/>
  <c r="D554" i="39" s="1"/>
  <c r="B562" i="39"/>
  <c r="B572" i="39" s="1"/>
  <c r="B573" i="39" s="1"/>
  <c r="E558" i="39"/>
  <c r="D558" i="39"/>
  <c r="C558" i="39"/>
  <c r="E557" i="39"/>
  <c r="E556" i="39"/>
  <c r="D556" i="39"/>
  <c r="B555" i="39"/>
  <c r="C554" i="39"/>
  <c r="E540" i="39"/>
  <c r="D540" i="39"/>
  <c r="C540" i="39"/>
  <c r="B540" i="39"/>
  <c r="E535" i="39"/>
  <c r="E545" i="39" s="1"/>
  <c r="D535" i="39"/>
  <c r="D545" i="39" s="1"/>
  <c r="D527" i="39" s="1"/>
  <c r="D528" i="39" s="1"/>
  <c r="C535" i="39"/>
  <c r="C545" i="39" s="1"/>
  <c r="B535" i="39"/>
  <c r="B545" i="39" s="1"/>
  <c r="B546" i="39" s="1"/>
  <c r="E529" i="39"/>
  <c r="E513" i="39"/>
  <c r="D513" i="39"/>
  <c r="C513" i="39"/>
  <c r="B513" i="39"/>
  <c r="E508" i="39"/>
  <c r="D508" i="39"/>
  <c r="D518" i="39" s="1"/>
  <c r="C508" i="39"/>
  <c r="C518" i="39" s="1"/>
  <c r="B508" i="39"/>
  <c r="B518" i="39" s="1"/>
  <c r="B519" i="39" s="1"/>
  <c r="E502" i="39"/>
  <c r="C502" i="39"/>
  <c r="E486" i="39"/>
  <c r="D486" i="39"/>
  <c r="C486" i="39"/>
  <c r="B486" i="39"/>
  <c r="E481" i="39"/>
  <c r="E491" i="39" s="1"/>
  <c r="E473" i="39" s="1"/>
  <c r="D481" i="39"/>
  <c r="D491" i="39" s="1"/>
  <c r="D473" i="39" s="1"/>
  <c r="C481" i="39"/>
  <c r="C491" i="39" s="1"/>
  <c r="C473" i="39" s="1"/>
  <c r="B481" i="39"/>
  <c r="B491" i="39" s="1"/>
  <c r="B492" i="39" s="1"/>
  <c r="C475" i="39"/>
  <c r="E459" i="39"/>
  <c r="D459" i="39"/>
  <c r="C459" i="39"/>
  <c r="B459" i="39"/>
  <c r="E454" i="39"/>
  <c r="E464" i="39" s="1"/>
  <c r="D454" i="39"/>
  <c r="D464" i="39" s="1"/>
  <c r="D465" i="39" s="1"/>
  <c r="C454" i="39"/>
  <c r="C464" i="39" s="1"/>
  <c r="C465" i="39" s="1"/>
  <c r="B454" i="39"/>
  <c r="B464" i="39" s="1"/>
  <c r="B465" i="39" s="1"/>
  <c r="E450" i="39"/>
  <c r="B447" i="39"/>
  <c r="E430" i="39"/>
  <c r="D430" i="39"/>
  <c r="C430" i="39"/>
  <c r="B430" i="39"/>
  <c r="E425" i="39"/>
  <c r="E435" i="39" s="1"/>
  <c r="D425" i="39"/>
  <c r="D435" i="39" s="1"/>
  <c r="D417" i="39" s="1"/>
  <c r="C425" i="39"/>
  <c r="C435" i="39" s="1"/>
  <c r="B425" i="39"/>
  <c r="B435" i="39" s="1"/>
  <c r="B436" i="39" s="1"/>
  <c r="E421" i="39"/>
  <c r="D421" i="39"/>
  <c r="C421" i="39"/>
  <c r="E420" i="39"/>
  <c r="D420" i="39"/>
  <c r="C420" i="39"/>
  <c r="E419" i="39"/>
  <c r="D419" i="39"/>
  <c r="C419" i="39"/>
  <c r="B418" i="39"/>
  <c r="E393" i="39"/>
  <c r="E408" i="39" s="1"/>
  <c r="D393" i="39"/>
  <c r="D408" i="39" s="1"/>
  <c r="C393" i="39"/>
  <c r="C408" i="39" s="1"/>
  <c r="C409" i="39" s="1"/>
  <c r="B393" i="39"/>
  <c r="B408" i="39" s="1"/>
  <c r="B409" i="39" s="1"/>
  <c r="C382" i="39"/>
  <c r="E381" i="39"/>
  <c r="D381" i="39"/>
  <c r="C381" i="39"/>
  <c r="C380" i="39"/>
  <c r="B380" i="39"/>
  <c r="D368" i="39"/>
  <c r="E368" i="39" s="1"/>
  <c r="E365" i="39"/>
  <c r="D365" i="39"/>
  <c r="C365" i="39"/>
  <c r="B365" i="39"/>
  <c r="E356" i="39"/>
  <c r="D356" i="39"/>
  <c r="C356" i="39"/>
  <c r="B356" i="39"/>
  <c r="E353" i="39"/>
  <c r="D353" i="39"/>
  <c r="C353" i="39"/>
  <c r="B353" i="39"/>
  <c r="E350" i="39"/>
  <c r="D350" i="39"/>
  <c r="C350" i="39"/>
  <c r="B350" i="39"/>
  <c r="E344" i="39"/>
  <c r="D344" i="39"/>
  <c r="E342" i="39"/>
  <c r="D342" i="39"/>
  <c r="D343" i="39" s="1"/>
  <c r="C342" i="39"/>
  <c r="C343" i="39" s="1"/>
  <c r="B341" i="39"/>
  <c r="C344" i="39" s="1"/>
  <c r="D331" i="39"/>
  <c r="E331" i="39" s="1"/>
  <c r="E334" i="39" s="1"/>
  <c r="E335" i="39" s="1"/>
  <c r="E328" i="39"/>
  <c r="D328" i="39"/>
  <c r="C328" i="39"/>
  <c r="B328" i="39"/>
  <c r="E319" i="39"/>
  <c r="D319" i="39"/>
  <c r="C319" i="39"/>
  <c r="B319" i="39"/>
  <c r="E316" i="39"/>
  <c r="D316" i="39"/>
  <c r="C316" i="39"/>
  <c r="B316" i="39"/>
  <c r="E313" i="39"/>
  <c r="D313" i="39"/>
  <c r="C313" i="39"/>
  <c r="C603" i="39" s="1"/>
  <c r="B313" i="39"/>
  <c r="E307" i="39"/>
  <c r="D307" i="39"/>
  <c r="C307" i="39"/>
  <c r="E305" i="39"/>
  <c r="E306" i="39" s="1"/>
  <c r="D305" i="39"/>
  <c r="D306" i="39" s="1"/>
  <c r="C305" i="39"/>
  <c r="E283" i="39"/>
  <c r="D283" i="39"/>
  <c r="C283" i="39"/>
  <c r="B283" i="39"/>
  <c r="B288" i="39" s="1"/>
  <c r="B289" i="39" s="1"/>
  <c r="E278" i="39"/>
  <c r="E288" i="39" s="1"/>
  <c r="D278" i="39"/>
  <c r="D288" i="39" s="1"/>
  <c r="C278" i="39"/>
  <c r="C288" i="39" s="1"/>
  <c r="E273" i="39"/>
  <c r="D273" i="39"/>
  <c r="C273" i="39"/>
  <c r="E272" i="39"/>
  <c r="D272" i="39"/>
  <c r="C272" i="39"/>
  <c r="C271" i="39"/>
  <c r="E256" i="39"/>
  <c r="D256" i="39"/>
  <c r="C256" i="39"/>
  <c r="B256" i="39"/>
  <c r="E251" i="39"/>
  <c r="E261" i="39" s="1"/>
  <c r="D251" i="39"/>
  <c r="D261" i="39" s="1"/>
  <c r="C251" i="39"/>
  <c r="C261" i="39" s="1"/>
  <c r="B251" i="39"/>
  <c r="B261" i="39" s="1"/>
  <c r="B262" i="39" s="1"/>
  <c r="E245" i="39"/>
  <c r="D245" i="39"/>
  <c r="C245" i="39"/>
  <c r="B244" i="39"/>
  <c r="E229" i="39"/>
  <c r="D229" i="39"/>
  <c r="C229" i="39"/>
  <c r="B229" i="39"/>
  <c r="E224" i="39"/>
  <c r="E234" i="39" s="1"/>
  <c r="E235" i="39" s="1"/>
  <c r="D224" i="39"/>
  <c r="D234" i="39" s="1"/>
  <c r="D235" i="39" s="1"/>
  <c r="C224" i="39"/>
  <c r="C234" i="39" s="1"/>
  <c r="C235" i="39" s="1"/>
  <c r="B224" i="39"/>
  <c r="B234" i="39" s="1"/>
  <c r="B235" i="39" s="1"/>
  <c r="E219" i="39"/>
  <c r="D219" i="39"/>
  <c r="C219" i="39"/>
  <c r="E218" i="39"/>
  <c r="D218" i="39"/>
  <c r="C218" i="39"/>
  <c r="E217" i="39"/>
  <c r="D217" i="39"/>
  <c r="C217" i="39"/>
  <c r="B217" i="39"/>
  <c r="C203" i="39"/>
  <c r="C202" i="39" s="1"/>
  <c r="E202" i="39"/>
  <c r="D202" i="39"/>
  <c r="B202" i="39"/>
  <c r="E197" i="39"/>
  <c r="D197" i="39"/>
  <c r="D207" i="39" s="1"/>
  <c r="C197" i="39"/>
  <c r="B197" i="39"/>
  <c r="B207" i="39" s="1"/>
  <c r="B208" i="39" s="1"/>
  <c r="E191" i="39"/>
  <c r="D191" i="39"/>
  <c r="C191" i="39"/>
  <c r="B190" i="39"/>
  <c r="E173" i="39"/>
  <c r="D173" i="39"/>
  <c r="C173" i="39"/>
  <c r="B173" i="39"/>
  <c r="E168" i="39"/>
  <c r="E178" i="39" s="1"/>
  <c r="E179" i="39" s="1"/>
  <c r="D168" i="39"/>
  <c r="D178" i="39" s="1"/>
  <c r="D179" i="39" s="1"/>
  <c r="C168" i="39"/>
  <c r="C178" i="39" s="1"/>
  <c r="C179" i="39" s="1"/>
  <c r="B168" i="39"/>
  <c r="B178" i="39" s="1"/>
  <c r="B179" i="39" s="1"/>
  <c r="E163" i="39"/>
  <c r="D163" i="39"/>
  <c r="C163" i="39"/>
  <c r="E162" i="39"/>
  <c r="D162" i="39"/>
  <c r="C162" i="39"/>
  <c r="E161" i="39"/>
  <c r="D161" i="39"/>
  <c r="C161" i="39"/>
  <c r="B161" i="39"/>
  <c r="E147" i="39"/>
  <c r="D147" i="39"/>
  <c r="C147" i="39"/>
  <c r="B147" i="39"/>
  <c r="E142" i="39"/>
  <c r="E152" i="39" s="1"/>
  <c r="E153" i="39" s="1"/>
  <c r="D142" i="39"/>
  <c r="D152" i="39" s="1"/>
  <c r="D153" i="39" s="1"/>
  <c r="C142" i="39"/>
  <c r="C152" i="39" s="1"/>
  <c r="C153" i="39" s="1"/>
  <c r="B142" i="39"/>
  <c r="E137" i="39"/>
  <c r="D137" i="39"/>
  <c r="C137" i="39"/>
  <c r="E136" i="39"/>
  <c r="D136" i="39"/>
  <c r="E135" i="39"/>
  <c r="D135" i="39"/>
  <c r="C135" i="39"/>
  <c r="B133" i="39"/>
  <c r="C136" i="39" s="1"/>
  <c r="E121" i="39"/>
  <c r="D121" i="39"/>
  <c r="C121" i="39"/>
  <c r="B121" i="39"/>
  <c r="E116" i="39"/>
  <c r="E126" i="39" s="1"/>
  <c r="D116" i="39"/>
  <c r="C116" i="39"/>
  <c r="B116" i="39"/>
  <c r="B126" i="39" s="1"/>
  <c r="B127" i="39" s="1"/>
  <c r="E112" i="39"/>
  <c r="D112" i="39"/>
  <c r="E111" i="39"/>
  <c r="D111" i="39"/>
  <c r="E110" i="39"/>
  <c r="C110" i="39"/>
  <c r="B109" i="39"/>
  <c r="E82" i="39"/>
  <c r="E97" i="39" s="1"/>
  <c r="E98" i="39" s="1"/>
  <c r="D82" i="39"/>
  <c r="D97" i="39" s="1"/>
  <c r="D98" i="39" s="1"/>
  <c r="C82" i="39"/>
  <c r="C97" i="39" s="1"/>
  <c r="C98" i="39" s="1"/>
  <c r="B82" i="39"/>
  <c r="B97" i="39" s="1"/>
  <c r="E69" i="39"/>
  <c r="D69" i="39"/>
  <c r="C69" i="39"/>
  <c r="D57" i="39"/>
  <c r="E54" i="39"/>
  <c r="D54" i="39"/>
  <c r="C54" i="39"/>
  <c r="B54" i="39"/>
  <c r="B46" i="39"/>
  <c r="B610" i="39" s="1"/>
  <c r="E45" i="39"/>
  <c r="E609" i="39" s="1"/>
  <c r="D45" i="39"/>
  <c r="C45" i="39"/>
  <c r="B45" i="39"/>
  <c r="E42" i="39"/>
  <c r="B42" i="39"/>
  <c r="E39" i="39"/>
  <c r="E603" i="39" s="1"/>
  <c r="D39" i="39"/>
  <c r="B39" i="39"/>
  <c r="C33" i="39"/>
  <c r="D30" i="39"/>
  <c r="D33" i="39" s="1"/>
  <c r="E207" i="39" l="1"/>
  <c r="E345" i="39"/>
  <c r="C126" i="39"/>
  <c r="B606" i="39"/>
  <c r="D126" i="39"/>
  <c r="D108" i="39" s="1"/>
  <c r="D107" i="45"/>
  <c r="B62" i="45"/>
  <c r="B136" i="45"/>
  <c r="E138" i="39"/>
  <c r="C207" i="39"/>
  <c r="B135" i="39"/>
  <c r="D35" i="45"/>
  <c r="D33" i="45"/>
  <c r="D147" i="45"/>
  <c r="E147" i="45"/>
  <c r="D62" i="45"/>
  <c r="E239" i="45"/>
  <c r="E107" i="45"/>
  <c r="E110" i="45" s="1"/>
  <c r="E109" i="45"/>
  <c r="C109" i="45"/>
  <c r="C107" i="45"/>
  <c r="C110" i="45" s="1"/>
  <c r="C282" i="45"/>
  <c r="C315" i="45" s="1"/>
  <c r="C35" i="45"/>
  <c r="C33" i="45"/>
  <c r="C36" i="45" s="1"/>
  <c r="D110" i="45"/>
  <c r="B282" i="45"/>
  <c r="B315" i="45" s="1"/>
  <c r="E32" i="45"/>
  <c r="E62" i="45" s="1"/>
  <c r="D282" i="45"/>
  <c r="D315" i="45" s="1"/>
  <c r="C136" i="45"/>
  <c r="E371" i="39"/>
  <c r="E372" i="39" s="1"/>
  <c r="E629" i="39"/>
  <c r="E164" i="39"/>
  <c r="C220" i="39"/>
  <c r="E343" i="39"/>
  <c r="D379" i="39"/>
  <c r="D382" i="39" s="1"/>
  <c r="D164" i="39"/>
  <c r="B371" i="39"/>
  <c r="B372" i="39" s="1"/>
  <c r="C383" i="39"/>
  <c r="D603" i="39"/>
  <c r="E618" i="39"/>
  <c r="D220" i="39"/>
  <c r="D334" i="39"/>
  <c r="D335" i="39" s="1"/>
  <c r="E379" i="39"/>
  <c r="E380" i="39" s="1"/>
  <c r="C164" i="39"/>
  <c r="D345" i="39"/>
  <c r="E518" i="39"/>
  <c r="E500" i="39" s="1"/>
  <c r="E519" i="39" s="1"/>
  <c r="B609" i="39"/>
  <c r="E308" i="39"/>
  <c r="E572" i="39"/>
  <c r="B603" i="39"/>
  <c r="E220" i="39"/>
  <c r="D346" i="39"/>
  <c r="C345" i="39"/>
  <c r="C417" i="39"/>
  <c r="C436" i="39" s="1"/>
  <c r="C418" i="39" s="1"/>
  <c r="C500" i="39"/>
  <c r="C501" i="39" s="1"/>
  <c r="B68" i="39"/>
  <c r="B69" i="39" s="1"/>
  <c r="C108" i="39"/>
  <c r="C111" i="39" s="1"/>
  <c r="C189" i="39"/>
  <c r="C208" i="39" s="1"/>
  <c r="D500" i="39"/>
  <c r="D501" i="39" s="1"/>
  <c r="D189" i="39"/>
  <c r="D208" i="39" s="1"/>
  <c r="C243" i="39"/>
  <c r="C600" i="39"/>
  <c r="C629" i="39"/>
  <c r="E30" i="39"/>
  <c r="E33" i="39" s="1"/>
  <c r="C609" i="39"/>
  <c r="D629" i="39"/>
  <c r="C138" i="39"/>
  <c r="E243" i="39"/>
  <c r="D380" i="39"/>
  <c r="D383" i="39" s="1"/>
  <c r="E417" i="39"/>
  <c r="E436" i="39" s="1"/>
  <c r="E418" i="39" s="1"/>
  <c r="C492" i="39"/>
  <c r="C474" i="39" s="1"/>
  <c r="C573" i="39"/>
  <c r="D573" i="39"/>
  <c r="D600" i="39"/>
  <c r="D609" i="39"/>
  <c r="C618" i="39"/>
  <c r="C60" i="39"/>
  <c r="E108" i="39"/>
  <c r="E127" i="39" s="1"/>
  <c r="E109" i="39" s="1"/>
  <c r="D127" i="39"/>
  <c r="D109" i="39" s="1"/>
  <c r="D138" i="39"/>
  <c r="C270" i="39"/>
  <c r="C289" i="39" s="1"/>
  <c r="E309" i="39"/>
  <c r="B334" i="39"/>
  <c r="E382" i="39"/>
  <c r="D409" i="39"/>
  <c r="E446" i="39"/>
  <c r="E465" i="39" s="1"/>
  <c r="E447" i="39" s="1"/>
  <c r="D492" i="39"/>
  <c r="E600" i="39"/>
  <c r="C371" i="39"/>
  <c r="C372" i="39" s="1"/>
  <c r="D436" i="39"/>
  <c r="D418" i="39" s="1"/>
  <c r="D546" i="39"/>
  <c r="B60" i="39"/>
  <c r="B618" i="39"/>
  <c r="D621" i="39"/>
  <c r="E57" i="39"/>
  <c r="D243" i="39"/>
  <c r="D308" i="39"/>
  <c r="E346" i="39"/>
  <c r="D618" i="39"/>
  <c r="D60" i="39"/>
  <c r="B624" i="39"/>
  <c r="B629" i="39"/>
  <c r="B152" i="39"/>
  <c r="B153" i="39" s="1"/>
  <c r="E189" i="39"/>
  <c r="E208" i="39" s="1"/>
  <c r="D270" i="39"/>
  <c r="D289" i="39" s="1"/>
  <c r="D271" i="39" s="1"/>
  <c r="E270" i="39"/>
  <c r="E289" i="39" s="1"/>
  <c r="E271" i="39" s="1"/>
  <c r="C306" i="39"/>
  <c r="D309" i="39" s="1"/>
  <c r="C334" i="39"/>
  <c r="C335" i="39" s="1"/>
  <c r="D371" i="39"/>
  <c r="D372" i="39" s="1"/>
  <c r="E492" i="39"/>
  <c r="E527" i="39"/>
  <c r="C527" i="39"/>
  <c r="C546" i="39" s="1"/>
  <c r="C528" i="39" s="1"/>
  <c r="E554" i="39"/>
  <c r="E573" i="39" s="1"/>
  <c r="E555" i="39" s="1"/>
  <c r="B600" i="39"/>
  <c r="B343" i="39"/>
  <c r="C346" i="39" s="1"/>
  <c r="C630" i="39"/>
  <c r="B602" i="39" l="1"/>
  <c r="E409" i="39"/>
  <c r="E383" i="39"/>
  <c r="C602" i="39"/>
  <c r="E602" i="39"/>
  <c r="D36" i="45"/>
  <c r="E35" i="45"/>
  <c r="E33" i="45"/>
  <c r="E36" i="45" s="1"/>
  <c r="E282" i="45"/>
  <c r="E315" i="45" s="1"/>
  <c r="C127" i="39"/>
  <c r="C109" i="39" s="1"/>
  <c r="C112" i="39" s="1"/>
  <c r="B98" i="39"/>
  <c r="D601" i="39"/>
  <c r="D602" i="39"/>
  <c r="B601" i="39"/>
  <c r="B634" i="39" s="1"/>
  <c r="D246" i="39"/>
  <c r="D244" i="39"/>
  <c r="C31" i="39"/>
  <c r="C61" i="39" s="1"/>
  <c r="D262" i="39"/>
  <c r="E501" i="39"/>
  <c r="E504" i="39" s="1"/>
  <c r="E503" i="39"/>
  <c r="D190" i="39"/>
  <c r="D192" i="39"/>
  <c r="E244" i="39"/>
  <c r="E246" i="39"/>
  <c r="C601" i="39"/>
  <c r="C246" i="39"/>
  <c r="C244" i="39"/>
  <c r="C247" i="39" s="1"/>
  <c r="C190" i="39"/>
  <c r="C193" i="39" s="1"/>
  <c r="C192" i="39"/>
  <c r="B31" i="39"/>
  <c r="B32" i="39" s="1"/>
  <c r="E60" i="39"/>
  <c r="E621" i="39"/>
  <c r="B305" i="39"/>
  <c r="B335" i="39" s="1"/>
  <c r="E530" i="39"/>
  <c r="E528" i="39"/>
  <c r="E531" i="39" s="1"/>
  <c r="E192" i="39"/>
  <c r="E190" i="39"/>
  <c r="D31" i="39"/>
  <c r="E546" i="39"/>
  <c r="E262" i="39"/>
  <c r="C262" i="39"/>
  <c r="D519" i="39"/>
  <c r="C519" i="39"/>
  <c r="D634" i="39" l="1"/>
  <c r="E247" i="39"/>
  <c r="E193" i="39"/>
  <c r="D34" i="39"/>
  <c r="D32" i="39"/>
  <c r="B306" i="39"/>
  <c r="C309" i="39" s="1"/>
  <c r="C308" i="39"/>
  <c r="C32" i="39"/>
  <c r="C35" i="39" s="1"/>
  <c r="C34" i="39"/>
  <c r="D61" i="39"/>
  <c r="B61" i="39"/>
  <c r="D247" i="39"/>
  <c r="E31" i="39"/>
  <c r="E61" i="39" s="1"/>
  <c r="E601" i="39"/>
  <c r="E634" i="39" s="1"/>
  <c r="D193" i="39"/>
  <c r="D35" i="39" l="1"/>
  <c r="E34" i="39"/>
  <c r="E32" i="39"/>
  <c r="E35" i="39" s="1"/>
  <c r="E493" i="36" l="1"/>
  <c r="E491" i="36" s="1"/>
  <c r="E472" i="36" s="1"/>
  <c r="D493" i="36"/>
  <c r="D491" i="36" s="1"/>
  <c r="D472" i="36" s="1"/>
  <c r="C493" i="36"/>
  <c r="C491" i="36" s="1"/>
  <c r="C472" i="36" s="1"/>
  <c r="B493" i="36"/>
  <c r="E490" i="36"/>
  <c r="D490" i="36"/>
  <c r="C490" i="36"/>
  <c r="B490" i="36"/>
  <c r="E487" i="36"/>
  <c r="D487" i="36"/>
  <c r="C487" i="36"/>
  <c r="B487" i="36"/>
  <c r="E484" i="36"/>
  <c r="D484" i="36"/>
  <c r="C484" i="36"/>
  <c r="B484" i="36"/>
  <c r="E481" i="36"/>
  <c r="D481" i="36"/>
  <c r="C481" i="36"/>
  <c r="B481" i="36"/>
  <c r="E478" i="36"/>
  <c r="D478" i="36"/>
  <c r="C478" i="36"/>
  <c r="B478" i="36"/>
  <c r="E475" i="36"/>
  <c r="D475" i="36"/>
  <c r="C475" i="36"/>
  <c r="B475" i="36"/>
  <c r="E216" i="36"/>
  <c r="D216" i="36"/>
  <c r="C216" i="36"/>
  <c r="B216" i="36"/>
  <c r="E118" i="36"/>
  <c r="E103" i="36" s="1"/>
  <c r="E471" i="36" s="1"/>
  <c r="D118" i="36"/>
  <c r="C118" i="36"/>
  <c r="C103" i="36" s="1"/>
  <c r="B118" i="36"/>
  <c r="B103" i="36" s="1"/>
  <c r="B471" i="36" s="1"/>
  <c r="E105" i="36"/>
  <c r="D105" i="36"/>
  <c r="C105" i="36"/>
  <c r="E58" i="36"/>
  <c r="D58" i="36"/>
  <c r="C58" i="36"/>
  <c r="B58" i="36"/>
  <c r="B59" i="36" s="1"/>
  <c r="E32" i="36"/>
  <c r="D32" i="36"/>
  <c r="C32" i="36"/>
  <c r="E31" i="36"/>
  <c r="D31" i="36"/>
  <c r="C31" i="36"/>
  <c r="E30" i="36"/>
  <c r="D30" i="36"/>
  <c r="C30" i="36"/>
  <c r="B30" i="36"/>
  <c r="C104" i="36" l="1"/>
  <c r="C471" i="36"/>
  <c r="D33" i="36"/>
  <c r="C33" i="36"/>
  <c r="C59" i="36"/>
  <c r="D103" i="36"/>
  <c r="E119" i="36"/>
  <c r="E33" i="36"/>
  <c r="C119" i="36"/>
  <c r="B104" i="36"/>
  <c r="D59" i="36"/>
  <c r="B119" i="36"/>
  <c r="E59" i="36"/>
  <c r="E104" i="36"/>
  <c r="D106" i="36" l="1"/>
  <c r="D471" i="36"/>
  <c r="D504" i="36" s="1"/>
  <c r="E106" i="36"/>
  <c r="D104" i="36"/>
  <c r="E504" i="36"/>
  <c r="B504" i="36"/>
  <c r="C504" i="36"/>
  <c r="D119" i="36"/>
</calcChain>
</file>

<file path=xl/comments1.xml><?xml version="1.0" encoding="utf-8"?>
<comments xmlns="http://schemas.openxmlformats.org/spreadsheetml/2006/main">
  <authors>
    <author>Administrator</author>
  </authors>
  <commentList>
    <comment ref="B178" authorId="0" shapeId="0">
      <text>
        <r>
          <rPr>
            <sz val="9"/>
            <color indexed="81"/>
            <rFont val="Tahoma"/>
            <family val="2"/>
          </rPr>
          <t>Ne zbatim te rekomandimeve te auditit duhet qe pagesa per pjesmarrje ne kapital te ndahet nga pagesa e kuotave te anetaresimit. Per kete duhet te celet kod i ri ne PBA</t>
        </r>
      </text>
    </comment>
  </commentList>
</comments>
</file>

<file path=xl/comments2.xml><?xml version="1.0" encoding="utf-8"?>
<comments xmlns="http://schemas.openxmlformats.org/spreadsheetml/2006/main">
  <authors>
    <author>Mimoza Peco</author>
    <author>Administrator</author>
  </authors>
  <commentList>
    <comment ref="B27" authorId="0" shapeId="0">
      <text>
        <r>
          <rPr>
            <sz val="9"/>
            <color indexed="81"/>
            <rFont val="Tahoma"/>
            <family val="2"/>
          </rPr>
          <t>shtuar pjesmarrja sipas marreveshjes Shqiperi-BE ne programin e unionit ""Konkurr.ndermarr.vogla dhe mesme (COSME) 2014-2020"+ tarife vjetore per pjesmarrjen e Shqiperise ne OECD dhe Global Forum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>
      <text>
        <r>
          <rPr>
            <sz val="9"/>
            <color indexed="81"/>
            <rFont val="Tahoma"/>
            <family val="2"/>
          </rPr>
          <t>Tarife vjetore per pjesmarrjen e Shqiperise ne OECD dhe Global Forum + Pag.kontrib.vjetor te sekretariatit te CEFTA-s +Pagese per komisionin e mbikqyrjes se sektorit Financiar te Luksemburgut lidhur me direktiven e transparences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>Tarife vjetore per pjesmarrjen e Shqiperise ne OECD dhe Global Forum + Pag.kontrib.vjetor te sekretariatit te CEFTA-s +Pagese per komisionin e mbikqyrjes se sektorit Financiar te Luksemburgut lidhur me direktiven e transparences sipas sheet-it "Pagesat Alma"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sz val="9"/>
            <color indexed="81"/>
            <rFont val="Tahoma"/>
            <family val="2"/>
          </rPr>
          <t xml:space="preserve">e dhena sipas sheet "Egla org nderk" + te dhenat sipas komentit tek sasia
</t>
        </r>
      </text>
    </comment>
    <comment ref="C28" authorId="0" shapeId="0">
      <text>
        <r>
          <rPr>
            <sz val="9"/>
            <color indexed="81"/>
            <rFont val="Tahoma"/>
            <family val="2"/>
          </rPr>
          <t xml:space="preserve">e dhena sipas sheet "Egla org nderk" + te dhenat sipas komentit tek sasia
</t>
        </r>
      </text>
    </comment>
    <comment ref="B96" authorId="1" shapeId="0">
      <text>
        <r>
          <rPr>
            <sz val="9"/>
            <color indexed="81"/>
            <rFont val="Tahoma"/>
            <family val="2"/>
          </rPr>
          <t>Ne zbatim te rekomandimeve te auditit duhet qe pagesa per pjesmarrje ne kapital te ndahet nga pagesa e kuotave te anetaresimit. Per kete duhet te celet kod i ri ne PBA</t>
        </r>
      </text>
    </comment>
  </commentList>
</comments>
</file>

<file path=xl/comments3.xml><?xml version="1.0" encoding="utf-8"?>
<comments xmlns="http://schemas.openxmlformats.org/spreadsheetml/2006/main">
  <authors>
    <author>Laureta Sotiri</author>
  </authors>
  <commentList>
    <comment ref="B287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600+601+602+604+605+606
</t>
        </r>
      </text>
    </comment>
    <comment ref="B312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600+601+602+604+606
</t>
        </r>
      </text>
    </comment>
    <comment ref="B313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600+601+602+604+606
</t>
        </r>
      </text>
    </comment>
    <comment ref="B339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600+601+602+604+606
</t>
        </r>
      </text>
    </comment>
    <comment ref="B340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600+601+602+604+606
</t>
        </r>
      </text>
    </comment>
    <comment ref="B367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600+601+602+604+606
</t>
        </r>
      </text>
    </comment>
    <comment ref="B368" authorId="0" shapeId="0">
      <text>
        <r>
          <rPr>
            <b/>
            <sz val="9"/>
            <color indexed="81"/>
            <rFont val="Tahoma"/>
            <family val="2"/>
          </rPr>
          <t>Laureta Sotiri:</t>
        </r>
        <r>
          <rPr>
            <sz val="9"/>
            <color indexed="81"/>
            <rFont val="Tahoma"/>
            <family val="2"/>
          </rPr>
          <t xml:space="preserve">
600+601+602+604+606
</t>
        </r>
      </text>
    </comment>
  </commentList>
</comments>
</file>

<file path=xl/sharedStrings.xml><?xml version="1.0" encoding="utf-8"?>
<sst xmlns="http://schemas.openxmlformats.org/spreadsheetml/2006/main" count="10258" uniqueCount="1072">
  <si>
    <t xml:space="preserve">600. Pagat </t>
  </si>
  <si>
    <t xml:space="preserve">602. Mallrat dhe shërbimet </t>
  </si>
  <si>
    <t xml:space="preserve">603. Subvencionet </t>
  </si>
  <si>
    <t xml:space="preserve">606. Transferta për familjet dhe individët </t>
  </si>
  <si>
    <t>Kodi i Programit</t>
  </si>
  <si>
    <t>Buxheti</t>
  </si>
  <si>
    <t>Parashikimi</t>
  </si>
  <si>
    <t>Përshkrimi i Programit</t>
  </si>
  <si>
    <t>Sasia</t>
  </si>
  <si>
    <t>Përshkrimi i Produktit:</t>
  </si>
  <si>
    <t>Qëllimet e Politikës së Programit</t>
  </si>
  <si>
    <t>Treguesit e Performancës në nivel Qëllimi</t>
  </si>
  <si>
    <t>Objektivi 1 i Politikës së Programit</t>
  </si>
  <si>
    <t>Treguesit e Performancës për Objektivin 1</t>
  </si>
  <si>
    <t>Njësia Matëse</t>
  </si>
  <si>
    <t>Kosto totale (në mijë lekë)</t>
  </si>
  <si>
    <t xml:space="preserve">Ndryshimi në % i Sasisë  </t>
  </si>
  <si>
    <t xml:space="preserve">Ndryshimi në % i kostos totale  </t>
  </si>
  <si>
    <t>Ndryshimi në % i kostos për njësi</t>
  </si>
  <si>
    <t>230. Aktivet e patrupëzuara</t>
  </si>
  <si>
    <t>231. Aktivet e trupëzuara</t>
  </si>
  <si>
    <t>Emërtimi i Programit Buxhetor</t>
  </si>
  <si>
    <t>…</t>
  </si>
  <si>
    <t>Kosto për njësi (në mijë lekë)</t>
  </si>
  <si>
    <t>604. Transferta të brendshme</t>
  </si>
  <si>
    <t>605. Transferta të jashtme</t>
  </si>
  <si>
    <t>Programi Buxhetor Afatmesëm</t>
  </si>
  <si>
    <t>Vlera e Synuar</t>
  </si>
  <si>
    <t>Produkti 1</t>
  </si>
  <si>
    <t>Kodi i Projektit të Investimeve</t>
  </si>
  <si>
    <t>Vlera Bazë</t>
  </si>
  <si>
    <t>601. Sigurimet Shoqërore dhe Shendetësore</t>
  </si>
  <si>
    <t>Produktet për Objektivin 1</t>
  </si>
  <si>
    <t>Kosto totale e produktit 1</t>
  </si>
  <si>
    <r>
      <t xml:space="preserve">Detajimi i Kostos Totale të </t>
    </r>
    <r>
      <rPr>
        <b/>
        <sz val="8"/>
        <color rgb="FFFF0000"/>
        <rFont val="Garamond"/>
        <family val="1"/>
      </rPr>
      <t>Produktit 1</t>
    </r>
    <r>
      <rPr>
        <b/>
        <sz val="8"/>
        <color theme="1"/>
        <rFont val="Garamond"/>
        <family val="1"/>
      </rPr>
      <t xml:space="preserve"> sipas Artikujve Ekonomikë</t>
    </r>
  </si>
  <si>
    <t>Kontroll</t>
  </si>
  <si>
    <t>Kosto totale e produktit X</t>
  </si>
  <si>
    <t>Shpenzimet Kapitale</t>
  </si>
  <si>
    <t>Kategoria 1: Shpenzimet Administrative Kapitale</t>
  </si>
  <si>
    <t xml:space="preserve">Shënim: Shpjegoni supozimet dhe llogaritjet për Produktin 1 </t>
  </si>
  <si>
    <t xml:space="preserve">230. Aktive të patrupëzuara </t>
  </si>
  <si>
    <t xml:space="preserve">231. Aktive të trupëzuara </t>
  </si>
  <si>
    <t>Kategoria 2: Shpenzimet për projekte investimesh</t>
  </si>
  <si>
    <t xml:space="preserve">Shpenzimet Korrente* </t>
  </si>
  <si>
    <t>Shpenzimet Kapitale***</t>
  </si>
  <si>
    <t>Kodi i Projektit të Investimeve****</t>
  </si>
  <si>
    <t>Totali i shpenzimeve të Programit sipas produkteve*****</t>
  </si>
  <si>
    <t>Totali i shpenzimeve të Programit sipas artikujve*****</t>
  </si>
  <si>
    <t>Kapitulli 01</t>
  </si>
  <si>
    <t>Kapitulli 05</t>
  </si>
  <si>
    <t xml:space="preserve">Produkti 1 </t>
  </si>
  <si>
    <t>Kodi i Projektit sipas listes se investimeve</t>
  </si>
  <si>
    <t>Kapitull 05</t>
  </si>
  <si>
    <t>Produkti 2</t>
  </si>
  <si>
    <t>Produkti 3</t>
  </si>
  <si>
    <t>Kosto totale e produktit 2</t>
  </si>
  <si>
    <t>Kosto totale e produktit 3</t>
  </si>
  <si>
    <r>
      <t xml:space="preserve">Detajimi i Kostos Totale të </t>
    </r>
    <r>
      <rPr>
        <b/>
        <sz val="8"/>
        <color rgb="FFFF0000"/>
        <rFont val="Garamond"/>
        <family val="1"/>
      </rPr>
      <t>Produktit 2</t>
    </r>
    <r>
      <rPr>
        <b/>
        <sz val="8"/>
        <color theme="1"/>
        <rFont val="Garamond"/>
        <family val="1"/>
      </rPr>
      <t xml:space="preserve"> sipas Artikujve Ekonomikë</t>
    </r>
  </si>
  <si>
    <t>Produkti 4</t>
  </si>
  <si>
    <r>
      <t xml:space="preserve">Detajimi i Kostos Totale të </t>
    </r>
    <r>
      <rPr>
        <b/>
        <sz val="8"/>
        <color rgb="FFFF0000"/>
        <rFont val="Garamond"/>
        <family val="1"/>
      </rPr>
      <t>Produktit 4</t>
    </r>
    <r>
      <rPr>
        <b/>
        <sz val="8"/>
        <color theme="1"/>
        <rFont val="Garamond"/>
        <family val="1"/>
      </rPr>
      <t xml:space="preserve"> sipas Artikujve Ekonomikë</t>
    </r>
  </si>
  <si>
    <t>Produkti 5</t>
  </si>
  <si>
    <t>Kosto totale e produktit 5</t>
  </si>
  <si>
    <t>Produkti 6</t>
  </si>
  <si>
    <r>
      <t xml:space="preserve">Detajimi i Kostos Totale të </t>
    </r>
    <r>
      <rPr>
        <b/>
        <sz val="8"/>
        <color rgb="FFFF0000"/>
        <rFont val="Garamond"/>
        <family val="1"/>
      </rPr>
      <t>Produktit 6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</si>
  <si>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6</t>
  </si>
  <si>
    <t>Produkti 7</t>
  </si>
  <si>
    <r>
      <t xml:space="preserve">Detajimi i Kostos Totale të </t>
    </r>
    <r>
      <rPr>
        <b/>
        <sz val="8"/>
        <color rgb="FFFF0000"/>
        <rFont val="Garamond"/>
        <family val="1"/>
      </rPr>
      <t>Produktit 7</t>
    </r>
    <r>
      <rPr>
        <b/>
        <sz val="8"/>
        <color theme="1"/>
        <rFont val="Garamond"/>
        <family val="1"/>
      </rPr>
      <t xml:space="preserve"> sipas Artikujve Ekonomikë</t>
    </r>
  </si>
  <si>
    <t>Kosto totale e produktit 7</t>
  </si>
  <si>
    <t>Produkti 8</t>
  </si>
  <si>
    <t>Kosto totale e produktit 8</t>
  </si>
  <si>
    <r>
      <t>Detajimi i Kostos Totale të</t>
    </r>
    <r>
      <rPr>
        <b/>
        <sz val="8"/>
        <color rgb="FFFF0000"/>
        <rFont val="Garamond"/>
        <family val="1"/>
      </rPr>
      <t xml:space="preserve"> Produktit 2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</si>
  <si>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3 </t>
    </r>
    <r>
      <rPr>
        <b/>
        <sz val="8"/>
        <color theme="1"/>
        <rFont val="Garamond"/>
        <family val="1"/>
      </rPr>
      <t>sipas Artikujve Ekonomikë</t>
    </r>
  </si>
  <si>
    <t>Kosto totale e produktit 4</t>
  </si>
  <si>
    <t>Kapitull 02</t>
  </si>
  <si>
    <t>Kapitulli 03</t>
  </si>
  <si>
    <t>Kapitulli 04</t>
  </si>
  <si>
    <t>Kapitulli 02</t>
  </si>
  <si>
    <t>Menaxhimi i të Ardhurave Tatimore</t>
  </si>
  <si>
    <t>01140</t>
  </si>
  <si>
    <t>Mbledhja dhe administrimi i të ardhurave tatimore, taksave kombëtare dhe kontributeve të sigurimeve shoqërore, shëndetësore në Republikën e Shqipërisë.</t>
  </si>
  <si>
    <t>Mbledhja e të ardhurave tatimore,jotatimore dhe kontributeve të sigurimeve shoqërore e shëndetsore nëpërmjet ushtrimit të kompetencave të atribuara nga legjislacioni fiskal.</t>
  </si>
  <si>
    <t>Treguesit e Performancës në nivel Qëllimi*</t>
  </si>
  <si>
    <t>Mbledhje të ardhurave tatimore dhe jotatimore, me rritje në raport me vlerën e realizuar faktike të vitit të mëparshëm si rezultat I përmirësimit të performancës administrative në Drejtorinë e Pergjithshme të Tatimeve</t>
  </si>
  <si>
    <t>8% më shumë në krahasim me vitin 2018</t>
  </si>
  <si>
    <t>8% më shumë në krahasim me vitin 2019</t>
  </si>
  <si>
    <t>8% më shumë në krahasim me vitin 2020</t>
  </si>
  <si>
    <t>Reduktimi i stokut të borxhit dhe mbledhja e detyrimeve tatimore të papaguara.                         Detyrime të pakësuara gjatë vitit/Detyrime të shtuara gjatë vitit nesë % &gt; 50% kemi zbritje të stokut të borxhit</t>
  </si>
  <si>
    <t>Emërtimi i Treguesit x (shto tregues sipas rastit)</t>
  </si>
  <si>
    <t>Progresi organizativ i Administratës Tatimore dhe zhvillimi i kapaciteteve njerëzore, aplikimi i metodave dhe sistemeve të reja, modernizimi, ofrimi i shërbimeve cilësore dhe reduktimi i barrës administrative në pagesën e detyrimeve tatimore dhe kontributeve sig.shoqërore si rrjedhojë rritja e ndërgjegjësimit publik duke ndihmuar në zhvillimin e kulturës për përmbushje vullnetare më të lartë. Implementimi efikas i legjislacionit tatimor dhe sigurimeve shoqërore, hetimi i rasteve të mashtrimit tatimor, zbatimi i strategjisë së përmbushjes së menaxhimit të riskut, përmirësimi i mëtejshëm i kontrollit tatimor dhe gjurmimi i mashtrimeve tatimore, mbledhja efikase dhe efektive e borxhit.</t>
  </si>
  <si>
    <t>Treguesit e Performancës për Objektivin 1**</t>
  </si>
  <si>
    <t>Zbulime në raport me kontrollet ndaj bizneseve</t>
  </si>
  <si>
    <t>Numri i bizneseve të regjistruara</t>
  </si>
  <si>
    <t>Raste të evazionit fiskal të përcjella në Prokurori nga hetime tatimore</t>
  </si>
  <si>
    <t>Shpenzimet Korrente</t>
  </si>
  <si>
    <t>Produkti 1***</t>
  </si>
  <si>
    <t>Tatimpagues të asistuar</t>
  </si>
  <si>
    <t>Numri total i tatimpaguesve të asistuar</t>
  </si>
  <si>
    <t>Numër tatimpaguesish</t>
  </si>
  <si>
    <t>Inspektime,hetime tatimore</t>
  </si>
  <si>
    <t>Inspektime tatimore të kryera</t>
  </si>
  <si>
    <t>Numër Inspektimesh</t>
  </si>
  <si>
    <t>Vendime gjyqësore të ekzekutuara</t>
  </si>
  <si>
    <t>Numër dosjesh</t>
  </si>
  <si>
    <t>Paisje, sisteme  dhe makineri të ndryshme</t>
  </si>
  <si>
    <t>Blerje paisje zyre elektronike,komjuterike</t>
  </si>
  <si>
    <t>Kodi i Projektit të Investimeve***</t>
  </si>
  <si>
    <t>Paisje zyre</t>
  </si>
  <si>
    <t>Paisje Zyre</t>
  </si>
  <si>
    <t xml:space="preserve">Shënim: Shpjegoni supozimet dhe llogaritjet për Produktin 2 </t>
  </si>
  <si>
    <t>M100500</t>
  </si>
  <si>
    <t>Përmirësimi I Modulit të Menaxhimit të Kontrollit të Faturimit</t>
  </si>
  <si>
    <t>Shënim: Shpjegoni supozimet dhe llogaritjet për Produktin 4</t>
  </si>
  <si>
    <t>Krijimi i një mjedisi të ri dhomë serverash(data center), sistem tefonik voip dhe monitorimi i qendërzuar për DPT/DRT</t>
  </si>
  <si>
    <t>Implementim</t>
  </si>
  <si>
    <t>Shënim: Shpjegoni supozimet dhe llogaritjet për Produktin 6</t>
  </si>
  <si>
    <t>Shënim: Shpjegoni supozimet dhe llogaritjet për Produktin 7</t>
  </si>
  <si>
    <t>M100255</t>
  </si>
  <si>
    <t>Trajnime, asistencë nga organizata të huaja</t>
  </si>
  <si>
    <t>Pagesë kontributi vjetor Fiscalis 2020</t>
  </si>
  <si>
    <t>01150</t>
  </si>
  <si>
    <t>Mbledhja dhe menaxhimi i të ardhurave doganore, lehtësimi i tregtisë së ligjshme dhe parandalimi e goditja e trafiqeve ilegale me qëllim rritjen e mirëqënies shoqërore.</t>
  </si>
  <si>
    <t>Objektivi 2 i Politikës së Programit</t>
  </si>
  <si>
    <t>Produktet për Objektivin 2</t>
  </si>
  <si>
    <t xml:space="preserve">Kosto totale e produktit 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</si>
  <si>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1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</si>
  <si>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2 </t>
    </r>
    <r>
      <rPr>
        <b/>
        <sz val="8"/>
        <color theme="1"/>
        <rFont val="Garamond"/>
        <family val="1"/>
      </rPr>
      <t>sipas Artikujve Ekonomikë</t>
    </r>
  </si>
  <si>
    <t>Kosto totale e produkti 2</t>
  </si>
  <si>
    <t xml:space="preserve">Kosto totale e projektit </t>
  </si>
  <si>
    <t>09240</t>
  </si>
  <si>
    <t xml:space="preserve">Produkti 3 </t>
  </si>
  <si>
    <t>Sigurimi Shoqeror</t>
  </si>
  <si>
    <t>Produkti X (shto produkte sipas rastit)</t>
  </si>
  <si>
    <t xml:space="preserve">Produkti 4 </t>
  </si>
  <si>
    <t>FORMAT 2: FORMATI STANDARD I PËRGATITJES SË KËRKESAVE BUXHETORE PBA 2020-2022</t>
  </si>
  <si>
    <t>Buxheti 2020-2022</t>
  </si>
  <si>
    <t>2020-2022</t>
  </si>
  <si>
    <t>MXXXXX</t>
  </si>
  <si>
    <t>nr pajisjesh</t>
  </si>
  <si>
    <t xml:space="preserve">Zhvillimi i  një sistemi të arsimit dhe formimit profesional, i cili garanton arsim dhe formim profesional cilësor dhe gjithëpërfshirës nëpërmjet:                                                                                                                                                                                                            -Optimizimit te rrjetit te ofruesve, diversifikimi i ofertës  per ritjen e aksesit ne AFP                                                                                                                                                                                                          -Rritjes se investimeve  ne sistemin e AFP                                                                                                                                                                                        -Ngritjes se sistemit te kualifikimit dhe trajnimit te vazhduar te mesuesve dhe instruktoreve te AFP-se                                                                                                                                                                                      -Forcimit te lidhjeve me biznesin nepermjet  të nxënit ne vendin e punes (praktika, skema e çirakërisë etj.)         </t>
  </si>
  <si>
    <t>04160</t>
  </si>
  <si>
    <t>8% më shumë në krahasim me vitin 2021</t>
  </si>
  <si>
    <t>1 988 kontrolle me zbulueshmëri në vlerë 10 591 248 mijë lekë</t>
  </si>
  <si>
    <t>4% kontrolle me pak nga viti 2019</t>
  </si>
  <si>
    <t>6% kontrolle me pak nga viti 2019</t>
  </si>
  <si>
    <t>8% kontrolle me pak nga viti 2019</t>
  </si>
  <si>
    <t>3% ne raport me vitin 2019</t>
  </si>
  <si>
    <t>5% ne raport me vitin 2019</t>
  </si>
  <si>
    <t>7% ne raport me vitin 2019</t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</si>
  <si>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5 </t>
    </r>
    <r>
      <rPr>
        <sz val="8"/>
        <color theme="1"/>
        <rFont val="Garamond"/>
        <family val="1"/>
      </rPr>
      <t>sipas Artikujve Ekonomikë</t>
    </r>
  </si>
  <si>
    <t>18AV806</t>
  </si>
  <si>
    <r>
      <t xml:space="preserve">Detajimi i Kostos Totale të </t>
    </r>
    <r>
      <rPr>
        <b/>
        <sz val="8"/>
        <color rgb="FFFF0000"/>
        <rFont val="Garamond"/>
        <family val="1"/>
      </rPr>
      <t>Produktit 9</t>
    </r>
    <r>
      <rPr>
        <b/>
        <sz val="8"/>
        <color theme="1"/>
        <rFont val="Garamond"/>
        <family val="1"/>
      </rPr>
      <t xml:space="preserve"> sipas Artikujve Ekonomikë</t>
    </r>
  </si>
  <si>
    <t>01160</t>
  </si>
  <si>
    <t>Kërkimi, marrja dhe  analizimi i informacionit financiar lidhur me të ardhurat që dyshohet se kanë origjinë kriminale si dhe të ardhura që dyshohet se do të shërbejnë për financimin  e aktiviteteve të mundshme terroriste dhe proçedimi i rasteve të pastrimit të parave dhe financimit të terrorizmit.Lufta kundër krimit te organizuar dhe financimit te terrorizmit, nëpërmjet masave të marra mbi pasuritë e vendosura në mënyrë të paligjshme.</t>
  </si>
  <si>
    <r>
      <t xml:space="preserve">Detajimi i Kostos Totale të </t>
    </r>
    <r>
      <rPr>
        <b/>
        <sz val="8"/>
        <color rgb="FFFF0000"/>
        <rFont val="Garamond"/>
        <family val="1"/>
      </rPr>
      <t>Produktit 3</t>
    </r>
    <r>
      <rPr>
        <b/>
        <sz val="8"/>
        <color theme="1"/>
        <rFont val="Garamond"/>
        <family val="1"/>
      </rPr>
      <t xml:space="preserve"> sipas Artikujve Ekonomikë</t>
    </r>
  </si>
  <si>
    <t>Strehimi</t>
  </si>
  <si>
    <t>06190</t>
  </si>
  <si>
    <t>01120</t>
  </si>
  <si>
    <t xml:space="preserve">Fusha e veprimit te ketij programi konsiston ne:  1. Pergatitjen e kuadrit makroekonomik dhe fiskal  2. Planifikimin dhe monitorimin e zbatimit te Programit Buxhetor Afatmesem dhe Buxhetit Vjetor 3. Menaxhimin e borxhit publik 4.Harmonizimi i menaxhimin financiar dhe kontrollin ne institucionet publike. 5. Hartimi dhe miratimi i planeve, programeve dhe strategjive per MFK dhe AB ne sektorin publik. Sigurimi i nje procesi me cilesi te larte dhe transparent dhe pergjegjshmeri per zhvillimin dhe implementimin e KBFP ne sektorin publik. </t>
  </si>
  <si>
    <t>Tregu I Punes</t>
  </si>
  <si>
    <t>10550</t>
  </si>
  <si>
    <t>Nxitja e mundësive për punë të denjë dhe rritja e punësueshmërisë së forcave të punës nëpërmjet politikave të frytshme të tregut të punës si dhe nepermjet, perputhjes se kerkeses me oferten per pune nga sherbimet e punesimit ku perfshihen: informacioni per vendet e lira te punes; ndermjetesimi per punesim; keshillimi dhe orientimi per karriere; programet e nxitjes se punesimit; mbeshtetjes me te ardhura per te papunet nepermjet pageses se papunesise; programet e formimit profesional. Ofrimi formimit profesional cilesor.</t>
  </si>
  <si>
    <t>Rritja e punesueshmerise se forcave te punes , nepermjet ofrimit te sherbimeve te punesimit dhe programeve publike te punesimit , te vetepunesimit dhe te kualifikimit profesional</t>
  </si>
  <si>
    <t>% e ndermjetesimeve te rakorduara me punesimet e deklaruara ne DPT</t>
  </si>
  <si>
    <t>% e VLP te plotesuara</t>
  </si>
  <si>
    <t>% e Punekerkuesve te papune te mbajtur ne pune pas perfundimit te programit te nxitjes se punesimit</t>
  </si>
  <si>
    <t>% e Punekerkuesve te papune  te mbajtur ne pune pas perfundimit te Formimit Profesional</t>
  </si>
  <si>
    <t>Objektivi  i Politikës së Programit</t>
  </si>
  <si>
    <t xml:space="preserve"> Permiresimi i  shërbimeve të punësimit  nepermjet rritjes te numrit te ndemjetsimeve, keshillimeve dhe orientimit per karriere, targetimi i grupeve ne nevoje te te papuneve. Pershtatja e kurseve te formimit profesional me kerkesat e tregut te punes.</t>
  </si>
  <si>
    <t xml:space="preserve">Treguesit e Performancës për Objektivin </t>
  </si>
  <si>
    <t>Punesim i punekerkues te papune me aftesi te kufizuar ( nga ndermjetesi dhe  nxitja se punesimit)</t>
  </si>
  <si>
    <t>Punesim i punekerkues te papune  rome dhe egjiptian  ( nga ndermjetesi dhe  nxitja e punesimit)</t>
  </si>
  <si>
    <t>Punesim i punekerkues te rinje ( 16- 29 vjec)</t>
  </si>
  <si>
    <t>Punesim i punekerkues te papune nga NE      ( nga ndermjetesi dhe  nxitja  e punesimit)</t>
  </si>
  <si>
    <t>Punesim i punekerkues te papune nga pagesa e papunesise  ( nga ndermjetesi dhe  nxitja  e punesimit)</t>
  </si>
  <si>
    <t>Punekerkues te papune qe rregjistrohen/certifikohen ne kurset e formimit profesional</t>
  </si>
  <si>
    <t xml:space="preserve">Produktet për Objektivin </t>
  </si>
  <si>
    <t>Ndermjetesimet e realizuara nga Zyrat e punesimit</t>
  </si>
  <si>
    <t>Shërbimet e punësimit, të ofruara nga Zyra ARjonale dhe Vendore e Punesimit , përfshijnë modelin e
shërbimeve në tri nivele:a) shërbimet e informimit për punëkërkuesit, punëdhënësit dhe për çdo person të interesuar;b) ndërmjetësimin për punësim;c) këshillimin dhe orientimin për karrierë, punësim e profesion. Ndërmjetësimi për punësim eshte  përputhja e vendin e punës ose  gjetjen e një vendi  pune te pershtatshem me punëkërkuesin, me formimin dhe  aftësitë e cilësitë e të cilit përputhen me kërkesat e deklaruara nga punëdhënësi për këtë vend pune.
programet aktive të tregut të punës.
2. Ndërmjetësimi për punësim dhe përput</t>
  </si>
  <si>
    <t>Numer punekerkues te papune te punesuar me ndermjetesim</t>
  </si>
  <si>
    <t xml:space="preserve">Te punesuarit/trajnuarit nepermjet programeve te nxitjes se punesimit. </t>
  </si>
  <si>
    <t>Zbatimi i 8 programeve te nxitjes se punesimit: Trajnim në vendin e punës; Punësimi i grave dhe vajzave kryefamiljare; Punësimi i personave me aftësi të kufizuara; Punësimi i personave nga grupet e vecanta; Punësimi i të rinjve të diplomuar në arsimin e larte; Praktika profesionale për të sapo diplomuarit; Nxitje e punësimit për jetimët; Programi i Nxitjes nepermjet pageses per per pjesemarrje ne kurse te formimit profesional.</t>
  </si>
  <si>
    <t>Numer punekerkues te papune te punesuar nepermjet programeve te nxitjes se punesimit</t>
  </si>
  <si>
    <t>Te trajnuarit ne Qendrat e Formimit Profesional Publik ne kurse te formimit profesional.</t>
  </si>
  <si>
    <t>QFP ne zbatim te ligjit nr.15/2017 ofrojne kurse profesionale per punekerkuesit e papune, te regjistruar ne zyrat e punesimit me qellim kualifikimin e tyre ne nje profesion, te kerkuar ne tregun e punes per arritjen e  punesimin te tyre.</t>
  </si>
  <si>
    <t>Numer personash  pjesemarres  ne Formim Profesional.</t>
  </si>
  <si>
    <t>Persona te trajtuar me pagese papunesie</t>
  </si>
  <si>
    <t>Ne zbatim te ligjit nr.7703, datë 11.5.1993, “Për sigurimet shoqërore në Republikën e Shqipërisë”, të ndryshuar dhe VKM  Nr 161, datë 23.1.2018 të Këshillit të Ministrave “Për Pagesën e së ardhurës nga papunësia” mbeshteten me te ardhura punekerkuesit e papune per nje periudhe deri ne 1 vit, sipas  kontributeve  të  sipas  kontributeve  të derdhura në sigurimet shoqërore.Në kuadrin e përshtatjes së legjislacionit shqiptar me atë të Konventave Ndërkombëtare të Organizatës të Organizatës Ndërkombëtare të Punës (ILO-s), Konventës nr. 102 “Për sigurimet shoqërore (Standardet minimale)” eshte  arritur qe masa e pagese se papunesise te jete ne masen 50% te pages minimale ne shkalle vendi.</t>
  </si>
  <si>
    <t>Numer personash  qe perfitojne pagese papunesie.</t>
  </si>
  <si>
    <t>Dokumenta per shtetasit e huaj qe punojne ne Shqiperi, raporte statikore, financiare , akte auditimi etj</t>
  </si>
  <si>
    <t>nr dokumentash</t>
  </si>
  <si>
    <t>Studim e projektim</t>
  </si>
  <si>
    <t>Studime e projektime</t>
  </si>
  <si>
    <t>Ndertimi I QFP Berat eshte projekt ne vazhdim dhe rikonstruksion e Zyrave te Punesimit</t>
  </si>
  <si>
    <t>MINISTRIA E FINANCAVE DHE EKONOMISE</t>
  </si>
  <si>
    <t>FORMATI 1: MISIONI I NJËSISË SË QEVERISJES QENDRORE</t>
  </si>
  <si>
    <t>Emërtimi i Njësisë së Qeverisjes Qendrore</t>
  </si>
  <si>
    <t>Ministria e Financave dhe Ekonomisë</t>
  </si>
  <si>
    <t>Kodi i Njësisë së Qeverisjes Qendrore</t>
  </si>
  <si>
    <t>10</t>
  </si>
  <si>
    <t>Misioni i Njësisë së Qeverisjes Qendrore</t>
  </si>
  <si>
    <t>Misioni  i  Ministrisë  së  Financave  dhe  Ekonomisë  është  arritja  e  stabilitetit  ekonomik  nëpërmjet  drejtimit  me  efektshmëri,  efektivitet  dhe  transparencë  të  financave  publike.  Ajo  përgatit  dhe  zbaton  politikat e qeverisë në sferën ekonomike, për bashkërendimin e ndihmës së huaj, të tregtisë, strehimit dhe të  sipërmarrjes  për  ndërtimin  e  një  modeli  të  ri ekonomik,  me  synim  rritjen  ekonomike,  të  lartë  e  të  qëndrueshme  në  Shqipëri.  Kjo  ministri  harton  dhe  zbaton  politika  të integruara  ekonomike  në  sektorët  parësorë të ekonomisë, konvergjimit ekonomiko-social të rajoneve të vendit, përmirësimit të klimës e të shërbimeve për biznesin dhe sipërmarrjen.Ajo  ka  si  mision,  gjithashtu,  garantimin  e  të  drejtave  kushtetuese  për  arsim dhe  formim  profesional,  punësim të sigurt e të denjë, sigurim shoqëror.</t>
  </si>
  <si>
    <t>Programet Buxhetore</t>
  </si>
  <si>
    <t>Planifikim, Menaxhimi dhe Administrimi</t>
  </si>
  <si>
    <t>01110</t>
  </si>
  <si>
    <t>Menaxhimi i Shpezimeve Publike</t>
  </si>
  <si>
    <t xml:space="preserve">Ekzekutimi i Pagesave te Ndryshme </t>
  </si>
  <si>
    <t>01130</t>
  </si>
  <si>
    <t>Menaxhimi i te Ardhurave Tatimore</t>
  </si>
  <si>
    <t>Menaxhimi i te Ardhurave Doganore</t>
  </si>
  <si>
    <t>Lufta kunder Transaksioneve Finnaciare Jo-Ligjore</t>
  </si>
  <si>
    <t>Mbeshtetje per Zhvillimin Ekonomik</t>
  </si>
  <si>
    <t>04130</t>
  </si>
  <si>
    <t>Programi  ka   për qëllim t'i shërbejë;  krijimit të një klime pozitive për zhvillimin e biznesit, për krijimin e vendeve të reja të punës, reduktimit të informalitetit në ekonomi, krijimit të një mjedisi konkurrues për zhvillimin e investimeve, krijimit të kushteve të barabarta për konkurrence si dhe një treg të sigurtë për konsumatorin; përmirësimin e cilësisë se menaxhimit  dhe performances ekonomike të shoqërive  tregtare , krijimit të  një sistemi qe garanton  realizimin e detyrimeve kontraktore ndermjet bizneseve .</t>
  </si>
  <si>
    <t>Mbeshtetje per Mbikeqyrjen e Tregut, Infras. E Cilesise dhe Pron.Industriale</t>
  </si>
  <si>
    <t>Mbeshtetje per Mbikq.e Tregut, Infrast. e Ciles. dhe Pron. Industr.Ky program nepermjet mbeshtetjes dhe promovimit te perdorimit te i) standardeve europiane e  nderkombetare, ii) akreditimit si njohje e besushmerise se rezulateve te organeve te vleresimit te  konformitetit, iii) metrologjise per matje te sakta dhe te sigurta per konsumatoret si dhe iv)  mbeshtetjes se inspektimeve ne treg , synon te siguroje nje nivel te larte te mbrojtjes se jetes,  shendetit, interesave ekonomike te konsumatoreve, nepermjet inspektimve ne treg  dhe rritjen dhe zhvillimin e tregtise dhe konkurences se ndershme</t>
  </si>
  <si>
    <t>Programi "Sigurimi Shoqëror" mbulon me fonde transfertat për individët nga pensionet publike, nga përfitimet në rastet e paaftësise së përkohshme për punë, nga perfitimet në raste barrëlindje,  nga përfitimet në raste të aksidenteve në punë, nga përfitimet e kompensimeve të ndryshme të shpenzimeve nga rritja e çmimeve, nga  përfitimet  nga sigurimet suplementare,  ne momentin e lindjes së  te drejtës dhe nevojës për to.Gjithashtu, programi mbulon mbledhjen dhe administrimin e të ardhurave nga kontibutet e fermerëve dhe të siguruarve vullnetarisht, administrimi i kontributeve dhe i transfertave me destinacion nga buxheti i shtetit në buxhetin e ISSH, si dhe administrimin e të gjithë informacionit që lidhet me të drejtat e  fituara të kontribuesve në skemën e sigurimit shoqëror të detyrueshëm dhe suplementar.</t>
  </si>
  <si>
    <t>Tregu i Punes</t>
  </si>
  <si>
    <t xml:space="preserve">Nxitja e mundësive për punë të denjë dhe rritja e punësueshmërisë së forcave të punës nëpërmjet politikave të frytshme të tregut të punës si dhe nepermjet, perputhjes se kerkeses me oferten per pune nga sherbimet e punesimit ku perfshihen: informacioni per vendet e lira te punes; ndermjetesimi per punesim; keshillimi dhe orientimi per karriere; programet e nxitjes se punesimit; mbeshtetjes me te ardhura per te papunet nepermjet pageses se papunesise; programet e formimit profesional. Ofrimi formimit profesional cilesor. Nxitja e përfshirjes sociale dhe e kohezionit territorial. Fuqizimi i qeverisjes së tregut të punës dhe i sistemeve   të kualifikimeve. </t>
  </si>
  <si>
    <t>Inspektimi i Punes</t>
  </si>
  <si>
    <t>04170</t>
  </si>
  <si>
    <t>ISHPSHSH eshte garanci per te ruajtur paqen sociale dhe per te siguruar qendrueshmeri ne tregon e punes, si nje faktor I rendesishem dhe I pazevendesueshem ne zhvillimin dhe konsolidimin e tregut te punes. Inspektimi I punes eshte nje mjet qe sherben garantimin e zabatueshmerise se Legjislacionit te Punes nga aktivitetet ekonomike qe ushtrojne aktivitetin e tyre ne Repobliken e Shqiperise.</t>
  </si>
  <si>
    <t>Arsimi i Mesem (Profesional)</t>
  </si>
  <si>
    <t>Programi konsiston ne hartimin, mbeshtejen e zbatimit dhe monitorimin politikave per sigurimin e strehimit te perballueshem dhe te pershtatshem per kategorite qe nuk perballojne dot kostot e strehimit ne treg; percakton rregulla te pergjitheshme, norma e standarte dhe siguron financime per realizimin e politikave te programit.</t>
  </si>
  <si>
    <t>159 210 biznese të regjistruara</t>
  </si>
  <si>
    <t xml:space="preserve">Paisje zyre </t>
  </si>
  <si>
    <t xml:space="preserve">Produkti </t>
  </si>
  <si>
    <t>Mbështetje për mbikqyrjen e tregut, infrastrukturë  cilësie dhe pronësi industriale</t>
  </si>
  <si>
    <t>Organizimi i mbledhjeve te Komiteteve Teknike (KT) per adaptimin, shfuqizimin dhe miratimin e standardeve. Kontrolli i vazhdueshem per perditesimin e database me standardet e reja. Shfuqizimi i standardeve SSH me standarde EN ose nderkombetare. Informimi, promovimi, ndergjegjesimi per perdorimin e standardeve dhe rritja e numrit te shitjes se tyre per institucionet dhe bizneset</t>
  </si>
  <si>
    <t>Zbatimi i kërkesave ligjore nga subjektet konform legjislacionit në fuqi për metrologjinë, sigurinë e produkteve joushqimore dhe për respektimin e të drejtave të pronësisë intelektuale. Ndërgjegjësimi dhe informimi i subjekteve për detyrimet në zbatim të legjislacionit si dhe i konsumatorëve për të drejtat e tyre.</t>
  </si>
  <si>
    <t>Realizim inspektimesh per kontrollin e zbatimit te kritereve ligjore nga operatorët ekonomik me cilësi dhe eficencë.</t>
  </si>
  <si>
    <t>Zbatimi I kerkesave ligjore nga subjektet/operatorët ekonomikë konform legjislacionit në fuqi për ofrimin e produketeve, paisje/ instalime të sigurta për konsumatorin si dhe për respektimin e të drejtave të industrisë industriale si dhe rritjen e transparencës së tregut dhe praktikave tregtare për mbrojtjen e interesit ekonomik të konsumatoreve.</t>
  </si>
  <si>
    <t>Realizim inspektimesh per kontrollin e zbatimit te kritereve ligjore nga operatorët ekonomik</t>
  </si>
  <si>
    <t>Aparati i MFE( Mbikqyrja e tregut)</t>
  </si>
  <si>
    <t>cope</t>
  </si>
  <si>
    <r>
      <t xml:space="preserve">Detajimi i Kostos Totale të </t>
    </r>
    <r>
      <rPr>
        <b/>
        <sz val="12"/>
        <color rgb="FFFF0000"/>
        <rFont val="Garamond"/>
        <family val="1"/>
      </rPr>
      <t>Produktit 1</t>
    </r>
    <r>
      <rPr>
        <b/>
        <sz val="12"/>
        <color theme="1"/>
        <rFont val="Garamond"/>
        <family val="1"/>
      </rPr>
      <t xml:space="preserve"> sipas Artikujve Ekonomikë</t>
    </r>
  </si>
  <si>
    <t xml:space="preserve">Standarde evropiane dhe nderkombetare  te adaptuara, miratuara, shfuqizuara  si SSH. </t>
  </si>
  <si>
    <t>Organizimi i mbledhjeve te Komiteteve Teknike (KT) per adaptimin, shfuqizimin dhe miratimin e standardeve. Perditesimi i data bazes se standardeve. Informimi, publikimi i buletineve, promovimi, ndergjegjesimi per perdorimin e standardeve dhe rritja e numrit te shitjes se tyre ne tregun e brendshem</t>
  </si>
  <si>
    <t>Numer standardesh</t>
  </si>
  <si>
    <r>
      <t xml:space="preserve">Detajimi i Kostos Totale të </t>
    </r>
    <r>
      <rPr>
        <b/>
        <sz val="12"/>
        <color rgb="FFFF0000"/>
        <rFont val="Garamond"/>
        <family val="1"/>
      </rPr>
      <t>Produktit 2</t>
    </r>
    <r>
      <rPr>
        <b/>
        <sz val="12"/>
        <color theme="1"/>
        <rFont val="Garamond"/>
        <family val="1"/>
      </rPr>
      <t xml:space="preserve"> sipas Artikujve Ekonomikë</t>
    </r>
  </si>
  <si>
    <t>Numër inspektmesh</t>
  </si>
  <si>
    <t>Realizim inspektimesh në të gjithë territorin e Shqiperisë për kontrollin e zbatimit të kërkesave ligjore nga operatorët ekonomikë.</t>
  </si>
  <si>
    <t>numër</t>
  </si>
  <si>
    <r>
      <t xml:space="preserve">Detajimi i Kostos Totale të </t>
    </r>
    <r>
      <rPr>
        <b/>
        <sz val="12"/>
        <color rgb="FFFF0000"/>
        <rFont val="Garamond"/>
        <family val="1"/>
      </rPr>
      <t>Produktit 3</t>
    </r>
    <r>
      <rPr>
        <b/>
        <sz val="12"/>
        <color theme="1"/>
        <rFont val="Garamond"/>
        <family val="1"/>
      </rPr>
      <t xml:space="preserve"> sipas Artikujve Ekonomikë</t>
    </r>
  </si>
  <si>
    <r>
      <t xml:space="preserve">Detajimi i Kostos Totale të </t>
    </r>
    <r>
      <rPr>
        <b/>
        <sz val="12"/>
        <color rgb="FFFF0000"/>
        <rFont val="Garamond"/>
        <family val="1"/>
      </rPr>
      <t>Produktit 4</t>
    </r>
    <r>
      <rPr>
        <b/>
        <sz val="12"/>
        <color theme="1"/>
        <rFont val="Garamond"/>
        <family val="1"/>
      </rPr>
      <t xml:space="preserve"> sipas Artikujve Ekonomikë</t>
    </r>
  </si>
  <si>
    <t xml:space="preserve">Rritja e shkalles se mbrojtjes se konsumatorit </t>
  </si>
  <si>
    <t>Synohet rritja e shkalles se mbrojtjes se konsumatorit dhe shtetit nga matjet e pasakta nepermjet kryerjes se kalibrimeve dhe verifikimeve te mjeteve matse qe perdorin subjektet.</t>
  </si>
  <si>
    <r>
      <t xml:space="preserve">Detajimi i Kostos Totale të </t>
    </r>
    <r>
      <rPr>
        <b/>
        <sz val="12"/>
        <color rgb="FFFF0000"/>
        <rFont val="Garamond"/>
        <family val="1"/>
      </rPr>
      <t>Produktit 6</t>
    </r>
    <r>
      <rPr>
        <b/>
        <sz val="12"/>
        <color theme="1"/>
        <rFont val="Garamond"/>
        <family val="1"/>
      </rPr>
      <t xml:space="preserve"> sipas Artikujve Ekonomikë</t>
    </r>
  </si>
  <si>
    <t>Antare me te drejta te plota ne organizatat nderkombetare EURAMET, BIPM, WELMEC, OIML, IMECO.</t>
  </si>
  <si>
    <t>Zhvillimi  I infrastruktures se integruar te matjeve duke marre parasysh nevojat e biznesit,kosumatorit,qeverise dhe industrise</t>
  </si>
  <si>
    <r>
      <t>Detajimi i Kostos Totale të</t>
    </r>
    <r>
      <rPr>
        <b/>
        <sz val="12"/>
        <color rgb="FFFF0000"/>
        <rFont val="Garamond"/>
        <family val="1"/>
      </rPr>
      <t xml:space="preserve"> Produktit 7 </t>
    </r>
    <r>
      <rPr>
        <b/>
        <sz val="12"/>
        <color theme="1"/>
        <rFont val="Garamond"/>
        <family val="1"/>
      </rPr>
      <t>sipas Artikujve Ekonomikë</t>
    </r>
  </si>
  <si>
    <t>18AX901</t>
  </si>
  <si>
    <t>Blerje pajisje kompjuterike dhe pajisje zyre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</si>
  <si>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 </t>
    </r>
    <r>
      <rPr>
        <b/>
        <sz val="12"/>
        <color theme="1"/>
        <rFont val="Garamond"/>
        <family val="1"/>
      </rPr>
      <t>sipas Artikujve Ekonomikë</t>
    </r>
  </si>
  <si>
    <t>M100227</t>
  </si>
  <si>
    <t>Blerje makine</t>
  </si>
  <si>
    <t>Makine per inspektime ne terren</t>
  </si>
  <si>
    <t>Numër</t>
  </si>
  <si>
    <t>M100024</t>
  </si>
  <si>
    <t>Blerje pajisje kompjuterike</t>
  </si>
  <si>
    <t>Kompjutera, printera, fotokopje, USB, Router, switch, projektor, etj.</t>
  </si>
  <si>
    <t>Rikonstruksion ambiente ISHMT</t>
  </si>
  <si>
    <t>Instalime elektrike, hidraulike, suvatime, vendosje dyersh e dritaresh, hidroizolime, rrjet i brendshem telefonik dhe për internet.</t>
  </si>
  <si>
    <t>m2</t>
  </si>
  <si>
    <r>
      <t xml:space="preserve">Detajimi i Kostos Totale të </t>
    </r>
    <r>
      <rPr>
        <b/>
        <sz val="12"/>
        <color rgb="FFFF0000"/>
        <rFont val="Garamond"/>
        <family val="1"/>
      </rPr>
      <t>Produktit 5</t>
    </r>
    <r>
      <rPr>
        <b/>
        <sz val="12"/>
        <color theme="1"/>
        <rFont val="Garamond"/>
        <family val="1"/>
      </rPr>
      <t xml:space="preserve"> sipas Artikujve Ekonomikë</t>
    </r>
  </si>
  <si>
    <t>M100462</t>
  </si>
  <si>
    <t>Blerje pajisje (mobilim zyre)</t>
  </si>
  <si>
    <t>Tavolina pune, karrike, etazhere, dollape, varese rrobash, kolltuqe, kasaforte, etj.</t>
  </si>
  <si>
    <t>M100465</t>
  </si>
  <si>
    <t>Blerje kite laboratorike</t>
  </si>
  <si>
    <t xml:space="preserve">Analizues kimik dhe instrumenta per kontrollin e lodrave, autolaborator për kontrollin e matësve të ujit , gazit të lëngshëm, karburantit, peshore, etj. </t>
  </si>
  <si>
    <r>
      <t xml:space="preserve">Detajimi i Kostos Totale të </t>
    </r>
    <r>
      <rPr>
        <b/>
        <sz val="12"/>
        <color rgb="FFFF0000"/>
        <rFont val="Garamond"/>
        <family val="1"/>
      </rPr>
      <t>Produktit 7</t>
    </r>
    <r>
      <rPr>
        <b/>
        <sz val="12"/>
        <color theme="1"/>
        <rFont val="Garamond"/>
        <family val="1"/>
      </rPr>
      <t xml:space="preserve"> sipas Artikujve Ekonomikë</t>
    </r>
  </si>
  <si>
    <t xml:space="preserve"> 18AX504</t>
  </si>
  <si>
    <t>Produkti 9</t>
  </si>
  <si>
    <t>Blerje pajisje, siteme dhe makineri te ndryshme</t>
  </si>
  <si>
    <r>
      <t xml:space="preserve">Detajimi i Kostos Totale të </t>
    </r>
    <r>
      <rPr>
        <b/>
        <sz val="12"/>
        <color rgb="FFFF0000"/>
        <rFont val="Garamond"/>
        <family val="1"/>
        <charset val="238"/>
      </rPr>
      <t xml:space="preserve">Produktit 9  </t>
    </r>
    <r>
      <rPr>
        <b/>
        <sz val="12"/>
        <color theme="1"/>
        <rFont val="Garamond"/>
        <family val="1"/>
      </rPr>
      <t>Blerje pajisje, siteme dhe makineri te ndryshme</t>
    </r>
  </si>
  <si>
    <t>Kosto totale e produktit 9</t>
  </si>
  <si>
    <t xml:space="preserve">  M100495</t>
  </si>
  <si>
    <t>Produkti 10</t>
  </si>
  <si>
    <t xml:space="preserve"> Blerje paisje laboratorike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</si>
  <si>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10 </t>
    </r>
    <r>
      <rPr>
        <b/>
        <sz val="12"/>
        <color theme="1"/>
        <rFont val="Garamond"/>
        <family val="1"/>
      </rPr>
      <t xml:space="preserve"> Blerje paisje Laboratorike</t>
    </r>
  </si>
  <si>
    <t>Kosto totale e produkti 10</t>
  </si>
  <si>
    <t>18AX503</t>
  </si>
  <si>
    <t>Produkti 11</t>
  </si>
  <si>
    <t>Blerje Paisje Kompjuterike</t>
  </si>
  <si>
    <r>
      <t xml:space="preserve">Detajimi i Kostos Totale të </t>
    </r>
    <r>
      <rPr>
        <b/>
        <sz val="12"/>
        <color rgb="FFFF0000"/>
        <rFont val="Garamond"/>
        <family val="1"/>
      </rPr>
      <t xml:space="preserve">Produktit 11  </t>
    </r>
    <r>
      <rPr>
        <b/>
        <sz val="12"/>
        <color theme="1"/>
        <rFont val="Garamond"/>
        <family val="1"/>
      </rPr>
      <t>Blerje Paisje Kompjuterike</t>
    </r>
  </si>
  <si>
    <t>Kosto totale e produkti 11</t>
  </si>
  <si>
    <t>Kapitull 06</t>
  </si>
  <si>
    <t>Programi konsiston në hartimin, mbështetjen e zbatimit dhe monitorimin e politikave për sigurimin e strehimit të përballueshem dhe të pershtatshëm për kategoritë që nuk përballojnë dot kostot e strehimit në treg; përcakton rregulla të përgjithshme, norma e standarte dhe siguron financime për realizimin e politikave të programit.</t>
  </si>
  <si>
    <t>Përfshirja sociale dhe ekonomike nëpërmjet ofrimit të alternativave të strehimit të cilat janë të gatshme, të arritshme, të përballueshme dhe të përshtatshme, për individë e familje qe nuk kanë mundësi financiare të përballojë strehimin në treg dhe në veçanti grupet të cilat janë në pozita të pafavorizuara.</t>
  </si>
  <si>
    <t>Reduktimi i varfërisë ekstreme si rezultat i zbatimit të programeve sociale të strehimit (Numri i familjeve në varfëri ekstreme sipas BB)(kumulative)</t>
  </si>
  <si>
    <t>Reduktimi i numrit të familjeve që emigrojnë si rezultat i mbështetjes me programet sociale të strehimit (numri i personave që kanë emigruar ne vitin 2018)</t>
  </si>
  <si>
    <t>Të sigurojë, deri në vitin 2025, strehim të përshtatshëm e të përballueshëm për rreth 60% të individëve/familjeve që kanë aplikuar për strehim dhe që nuk përballojnë dot kostot e tregut të banesave.</t>
  </si>
  <si>
    <t>Kredi ekzistuese që subvencionohen</t>
  </si>
  <si>
    <t>Numër familje që kanë përfituar kredi dhe u subvencionohen interesat</t>
  </si>
  <si>
    <t>Numër familje</t>
  </si>
  <si>
    <r>
      <t xml:space="preserve">Detajimi i Kostos Totale të </t>
    </r>
    <r>
      <rPr>
        <b/>
        <sz val="9"/>
        <color rgb="FFFF0000"/>
        <rFont val="Garamond"/>
        <family val="1"/>
      </rPr>
      <t>Produktit 1</t>
    </r>
    <r>
      <rPr>
        <b/>
        <sz val="9"/>
        <color theme="1"/>
        <rFont val="Garamond"/>
        <family val="1"/>
      </rPr>
      <t xml:space="preserve"> sipas Artikujve Ekonomikë</t>
    </r>
  </si>
  <si>
    <t>Kredi të reja</t>
  </si>
  <si>
    <t>Familje që futen rishtas në skemë</t>
  </si>
  <si>
    <t>Bonusi i qirasë</t>
  </si>
  <si>
    <t>Numer familje që përfitojnë bonus qiraje</t>
  </si>
  <si>
    <t>Numër (familje) përfituesish</t>
  </si>
  <si>
    <t>Grant i menjehershem</t>
  </si>
  <si>
    <t>Numër familje që përfitojnë grant të menjëhershem</t>
  </si>
  <si>
    <r>
      <t>Detajimi i Kostos Totale të</t>
    </r>
    <r>
      <rPr>
        <b/>
        <sz val="8"/>
        <color rgb="FFFF0000"/>
        <rFont val="Garamond"/>
        <family val="1"/>
      </rPr>
      <t xml:space="preserve"> Produktit 4 </t>
    </r>
    <r>
      <rPr>
        <b/>
        <sz val="8"/>
        <color theme="1"/>
        <rFont val="Garamond"/>
        <family val="1"/>
      </rPr>
      <t>sipas Artikujve Ekonomikë</t>
    </r>
  </si>
  <si>
    <t>Rikonstruksion dhe ndërtim godinash</t>
  </si>
  <si>
    <t xml:space="preserve">Projekte per permiresimin e  kushteve te banimit per komunitete te varfera dhe te pafavorizuara
</t>
  </si>
  <si>
    <t>M100399</t>
  </si>
  <si>
    <t>Realizimi i investimeve për rikonstruksionin e banesave dhe infrastrukturës për komunitete të varfera dhe të pa-favorizuara</t>
  </si>
  <si>
    <t>Numër familje përfituese</t>
  </si>
  <si>
    <t>Rikonstruksion dhe ndertim godinash</t>
  </si>
  <si>
    <r>
      <t xml:space="preserve">Produkti </t>
    </r>
    <r>
      <rPr>
        <b/>
        <sz val="10"/>
        <color rgb="FFFF0000"/>
        <rFont val="Garamond"/>
        <family val="1"/>
      </rPr>
      <t>2</t>
    </r>
  </si>
  <si>
    <t>Rikonstruksion i godinave ne pronesi te Njesive te Qeverisjes Vendore per strehim social</t>
  </si>
  <si>
    <t>M100397</t>
  </si>
  <si>
    <t>Realizimi i investimeve per adaptimin e objekteve te dala jashte funksioni ne objekte banimi social</t>
  </si>
  <si>
    <t>Numer familje perfituese</t>
  </si>
  <si>
    <t>Banesa me kosto të ulet</t>
  </si>
  <si>
    <t>M100522</t>
  </si>
  <si>
    <t>Mbështetje me financime pjesore për reduktimin e kostove të ndërtimit</t>
  </si>
  <si>
    <t>Numer familje përfituese</t>
  </si>
  <si>
    <t>10220</t>
  </si>
  <si>
    <t>Programi "Sigurimi Shoqëror" mbulon me fonde transfertat për individët nga pensionet publike, nga përfitimet në rastet e paaftësise së përkohshme për punë, nga perfitimet në raste barrëlindje,  nga përfitimet në raste të aksidenteve në punë, nga përfitimet e kompensimeve të ndryshme të shpenzimeve nga rritja e çmimeve, nga  përfitimet  nga sigurimet suplementare,  ne momentin e lindjes së  te drejtës dhe nevojës për to.Gjithashtu, programi mbulon mbledhjen dhe administrimin e të ardhurave nga kontibutet e fermerëve dhe të siguruarve vullnetarisht, administrimi i kontributeve dhe i transfertave me destinacion nga buxheti i shtetit në buxhetin e ISSH, si dhe administrimin e të gjithë informacionit që lidhet me të drejtat e fituara të kontribuesve në skemën e sigurimit shoqëror të detyrueshëm dhe suplementar.</t>
  </si>
  <si>
    <t>Zbatimi i sistemit të sigurimeve shoqërore dhe programeve të veçanta të shtetit, të adresuara për pensionistët, rritja e përfitimeve në raport me ndyshimin e indeksit të çmimeve dhe zhvillimit të kontributeve, garantimi i qëndrueshmërisë financiare të sistemit në harmoni me strategjinë dhe dokumentin e politikave të pensioneve.</t>
  </si>
  <si>
    <t>Raporti kontribuesve ndaj pensionistëve</t>
  </si>
  <si>
    <r>
      <t>Detajimi i Kostos Totale të</t>
    </r>
    <r>
      <rPr>
        <b/>
        <sz val="8"/>
        <color rgb="FFFF0000"/>
        <rFont val="Garamond"/>
        <family val="1"/>
      </rPr>
      <t xml:space="preserve"> Produktit 5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</si>
  <si>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7 </t>
    </r>
    <r>
      <rPr>
        <b/>
        <sz val="8"/>
        <color theme="1"/>
        <rFont val="Garamond"/>
        <family val="1"/>
      </rPr>
      <t>sipas Artikujve Ekonomikë</t>
    </r>
  </si>
  <si>
    <t>Përmirësimi i eficencës së ISSH në menaxhimin e fondeve të skemës së sigurimit suplementar</t>
  </si>
  <si>
    <t>Treguesit e Performancës për Objektivin 2**</t>
  </si>
  <si>
    <r>
      <t>Detajimi i Kostos Totale të</t>
    </r>
    <r>
      <rPr>
        <b/>
        <sz val="8"/>
        <color rgb="FFFF0000"/>
        <rFont val="Garamond"/>
        <family val="1"/>
      </rPr>
      <t xml:space="preserve"> Produktit 6 </t>
    </r>
    <r>
      <rPr>
        <b/>
        <sz val="8"/>
        <color theme="1"/>
        <rFont val="Garamond"/>
        <family val="1"/>
      </rPr>
      <t>sipas Artikujve Ekonomikë</t>
    </r>
  </si>
  <si>
    <r>
      <t>Detajimi i Kostos Totale të</t>
    </r>
    <r>
      <rPr>
        <b/>
        <sz val="8"/>
        <color rgb="FFFF0000"/>
        <rFont val="Garamond"/>
        <family val="1"/>
      </rPr>
      <t xml:space="preserve"> Produktit 8 </t>
    </r>
    <r>
      <rPr>
        <b/>
        <sz val="8"/>
        <color theme="1"/>
        <rFont val="Garamond"/>
        <family val="1"/>
      </rPr>
      <t>sipas Artikujve Ekonomikë</t>
    </r>
  </si>
  <si>
    <t>Përmirësimi i efiçencës së ISSH-së në menaxhimin e fondeve të skemës së programeve kompensuese të shtetit dhe trajtimeve të veçanta</t>
  </si>
  <si>
    <t>Treguesit e Performancës për Objektivin 3**</t>
  </si>
  <si>
    <t>Produktet për Objektivin 3</t>
  </si>
  <si>
    <t>Kosto totale e produktit 10</t>
  </si>
  <si>
    <t>Kosto totale e produktit 11</t>
  </si>
  <si>
    <t>Produkti 12</t>
  </si>
  <si>
    <t>Kosto totale e produktit 13</t>
  </si>
  <si>
    <t>PROGRAMI I SHPENZIMEVE SIPAS TAVANEVE</t>
  </si>
  <si>
    <t>Menaxhimi i të ardhurave Doganore</t>
  </si>
  <si>
    <t>Menaxhimi  efektiv, efikas, i drejtë dhe transparent i të ardhurave doganore</t>
  </si>
  <si>
    <t xml:space="preserve">Mbledhja faktike e të ardhurave krahasuar  me parashikimet </t>
  </si>
  <si>
    <t xml:space="preserve">Krijimi i lehtesirave për operatorët ekonomik nëpërmjet lehtësimit dhe përshpejtimit të proçedurave doganore </t>
  </si>
  <si>
    <t>Emërtimi i Treguesit 1</t>
  </si>
  <si>
    <t>Rritja e numrit të deklaratave doganore të procesuara në kanalin BLU (në import)</t>
  </si>
  <si>
    <t>Rritja e numrit të deklaratave doganore të procesuara në kanalin Jeshil (në import)</t>
  </si>
  <si>
    <t>Rritja e numrit të deklaratave doganore të procesuara në kanalin Jeshil (në eksport)</t>
  </si>
  <si>
    <t>12</t>
  </si>
  <si>
    <t xml:space="preserve">Rritja e numrit të rasteve për rishikim vlerësimi doganor duke u bazuar në metodat e vlerësimit doganor për mallrat identikë dhe të ngjashëm </t>
  </si>
  <si>
    <t>Shkurtimi i kohës mesatare të shpenzuar për 1 zhdoganim sipas llojit të proçedurave doganore</t>
  </si>
  <si>
    <t>Rritja e numrit te AEO dhe eksportuesve të miratuar</t>
  </si>
  <si>
    <t>25-30%</t>
  </si>
  <si>
    <t xml:space="preserve">Deklarata doganore të proçesuara </t>
  </si>
  <si>
    <t>numër deklaratash</t>
  </si>
  <si>
    <t>Detajimi i Kostos Totale të Produktit 1 sipas Artikujve Ekonomikë</t>
  </si>
  <si>
    <t xml:space="preserve">Vendime Gjyqësore të Ekzekutuara </t>
  </si>
  <si>
    <t>Shlyerja  e detyrimeve ndaj vendimeve gjyqësore për ish punonjës të shërbimit doganor shqiptar si dhe ndaj shoqërive të ndryshme</t>
  </si>
  <si>
    <t>numër vendimesh</t>
  </si>
  <si>
    <t>Detajimi i Kostos Totale të Produktit 2 sipas Artikujve Ekonomikë</t>
  </si>
  <si>
    <t>Pajisje zyre</t>
  </si>
  <si>
    <t>M100002</t>
  </si>
  <si>
    <t>Në këtë produkt janë përfshirë blerja e pajisjeve të zyrave</t>
  </si>
  <si>
    <t xml:space="preserve">cope </t>
  </si>
  <si>
    <t>Detajimi i Kostos Totale të Produktit 3 sipas Artikujve Ekonomikë</t>
  </si>
  <si>
    <t xml:space="preserve">Pajisje Komjuterike , licensa, softe </t>
  </si>
  <si>
    <t>18AW101</t>
  </si>
  <si>
    <t>Ne kete produkt përfshihen pajisjet elektronike,licensa,softe rikonstruksion i rrjetit komjuterik</t>
  </si>
  <si>
    <t>Detajimi i Kostos Totale të Produktit 4 sipas Artikujve Ekonomikë</t>
  </si>
  <si>
    <t>Kosto totale e produkti 4</t>
  </si>
  <si>
    <t>Pajisje teknike</t>
  </si>
  <si>
    <t>18AW103</t>
  </si>
  <si>
    <t>Në këtë produkt janë përfshirë blerja dhe pajisjeve per Laboratorin kimik doganor si dhe per vitin 2020 blerja e nje stabilizator tensioni per Degen e  Doganes Kukes</t>
  </si>
  <si>
    <t>copë</t>
  </si>
  <si>
    <t>Detajimi i Kostos Totale të Produktit 5 sipas Artikujve Ekonomikë</t>
  </si>
  <si>
    <t>Ndërtime dhe Rikonstruksoione të  godinave e ambjenteve në të cilat ushtron veprimtarinë administrata doganore</t>
  </si>
  <si>
    <t>Godina të ndërtuara e rikonstruktuara</t>
  </si>
  <si>
    <t>18AW201</t>
  </si>
  <si>
    <t xml:space="preserve">Godina  të ndërtuara dhe  rikonstruktuara </t>
  </si>
  <si>
    <t>numer rikonstruksionesh dhe ndertimesh</t>
  </si>
  <si>
    <t>Detajimi i Kostos Totale të Produktit 6 sipas Artikujve Ekonomikë</t>
  </si>
  <si>
    <t>Zhvillim Modulesh</t>
  </si>
  <si>
    <t>18Aë301</t>
  </si>
  <si>
    <t xml:space="preserve">Nëpërmjet këtij produkti synohet të zhvillohen  Moduli i proçesimit të Deklaratave doganore , Moduli i Menaxhimit të Riskut, Moduli i manifestit, Moduli i deklarimit të Cashit dhe module te tjera </t>
  </si>
  <si>
    <t>Detajimi i Kostos Totale të Produktit 7 sipas Artikujve Ekonomikë</t>
  </si>
  <si>
    <t>Kosto totale e produkti 7</t>
  </si>
  <si>
    <t xml:space="preserve">Kontrate sherbimi per Zhvillimin e Moduleve te ITMS (Sistemi i Menaxhimit te Integruar te Tarifes) totalisht te perputhshem me ITMS e BE-se.  </t>
  </si>
  <si>
    <t xml:space="preserve"> Zhvillimi I Moduleve te ITMS (Sistemi i Menaxhimit te Integruar te Tarifes) totalisht te perputhshem me ITMS e BE-se.</t>
  </si>
  <si>
    <t>GM10139</t>
  </si>
  <si>
    <t xml:space="preserve">Ne kete produkt eshte perfshire financimi i huaj qe perfiton ADSH nga projetkti i IPA 2013 si dhe bashkefinancimi nga buxheti i shtetit                  </t>
  </si>
  <si>
    <t>projekt</t>
  </si>
  <si>
    <t>Detajimi i Kostos Totale të Produktit 8 sipas Artikujve Ekonomikë</t>
  </si>
  <si>
    <t xml:space="preserve">Kontrate Binjakezimi  IPA 2017: “Mbeshtetje per ADSH-ne ne perafrimin e legjislacionit dhe procedurave me  EU acquis, ne lidhje me Kodin e Ri Doganor te BE-se si dhe pergatitjet per nderveprimin me sistemin IT te BE-se per mallrat e fallsifikuara”.  </t>
  </si>
  <si>
    <t>Kontrate Binjakezimi  IPA 2017</t>
  </si>
  <si>
    <t>Ky projekt binjakezimi në tërësi do të kontribuojë në zbatimin e legjislacionit doganor te harmonizuar me ate te BE-se dhe procedurave për Administratën Doganore dhe operatorët ekonomik si dhe në lehtësimin e tregtisë. Ai do te asistoje gjithashtu ne pergatitjet per te percjelle online në sistemin Copis të Bashkimit Evropian të gjitha të dhënat që ndodhen në database e të dhënave (shkatërrimet, aplikimet etj.) te detyrueshme ne momentin e integrimit te Shqipërisë në Bashkimin Evropian</t>
  </si>
  <si>
    <t>Detajimi i Kostos Totale të Produktit 9 sipas Artikujve Ekonomikë</t>
  </si>
  <si>
    <t>Garantimi i sigurisë dhe i mbrojtjes kombëtarë nga: kontrabanda, trafiqet paligjshme, mallrat e ndaluara e fallsifikuara, evazioni fiskal etj.</t>
  </si>
  <si>
    <t>Treguesit e Performancës për Objektivin 2</t>
  </si>
  <si>
    <t xml:space="preserve">Rritja e arkëtimit  të të  ardhurave si rezultat inspektimeve dhe hetimeve doganore      </t>
  </si>
  <si>
    <t>Rritja e numrit të hetimeve proaktive</t>
  </si>
  <si>
    <t xml:space="preserve">Shpenzimet Korrente </t>
  </si>
  <si>
    <t xml:space="preserve">Inspektime doganore te kryera </t>
  </si>
  <si>
    <t>Në këtë produkt janë përfshirë inspektimet që kryejne strukturat tona operative Antikontrabanda, Antitrafiku  si dhe strukturat e Inteligjences operative</t>
  </si>
  <si>
    <t>numer rastesh</t>
  </si>
  <si>
    <t>Detajimi i Kostos Totale të Produktit 10 sipas Artikujve Ekonomikë</t>
  </si>
  <si>
    <t>Hetime doganore te kryera</t>
  </si>
  <si>
    <t>Në këtë produkt përfshihen rastet e Hetimit që kryejnë strukturat e Administratës Doganore</t>
  </si>
  <si>
    <t>Detajimi i Kostos Totale të Produktit 11 sipas Artikujve Ekonomikë</t>
  </si>
  <si>
    <t>Shërbim skanimi</t>
  </si>
  <si>
    <t>Në këtë produkt është parashikuar pagesa e tarifës së shërbimit të skanimit tëkonteniereve e automjeteve të tjera në Republikën e Shqipërisë,miratuar me ligjin nr.123/2013</t>
  </si>
  <si>
    <t>numër vendesh</t>
  </si>
  <si>
    <t>Detajimi i Kostos Totale të Produktit 12 sipas Artikujve Ekonomikë</t>
  </si>
  <si>
    <t>Kosto totale e produktit 3 sipas artikujve ekonomikë</t>
  </si>
  <si>
    <t>Produkti 13</t>
  </si>
  <si>
    <t xml:space="preserve">Pajisje speciale </t>
  </si>
  <si>
    <t>18AW104</t>
  </si>
  <si>
    <t>Blerje skaner mobil</t>
  </si>
  <si>
    <t>Detajimi i Kostos Totale të Produktit 13 sipas Artikujve Ekonomikë</t>
  </si>
  <si>
    <t>Mjete lundruese</t>
  </si>
  <si>
    <t>Produkti 14</t>
  </si>
  <si>
    <t>18AW701</t>
  </si>
  <si>
    <t>Blerje mjete lundruese per kontrollin e teritorit detar</t>
  </si>
  <si>
    <t>Detajimi i Kostos Totale të Produktit 14 sipas Artikujve Ekonomikë</t>
  </si>
  <si>
    <t>Kosto totale e produktit 14</t>
  </si>
  <si>
    <t>Projekti “Lëvizshmëria në Bregun Jonian - COMOBILON” në kuadër të Programit Interreg IPA Cross-border Cooperation “Greqi – Shqipëri 2014-2020“- Ndërtim, Rindërtim, Rehabilitim i PKK Qafë – Botë</t>
  </si>
  <si>
    <t>Produkti 15</t>
  </si>
  <si>
    <t>Ndërtim, Rindërtim, Rehabilitim i PKK Qafë – Botë</t>
  </si>
  <si>
    <t>Detajimi i Kostos Totale të Produktit 15 sipas Artikujve Ekonomikë</t>
  </si>
  <si>
    <t>Kosto totale e produktit 15</t>
  </si>
  <si>
    <t xml:space="preserve">Projekti PEN-CP ne kuader te Programit Horizon 2020. 
</t>
  </si>
  <si>
    <t>Produkti 16</t>
  </si>
  <si>
    <t xml:space="preserve">Projekti PEN-CP ne kuader te Programit Horizon 2020. </t>
  </si>
  <si>
    <t>Rrjeti Pan-Evropian i Praktikuesve Doganor (PEN-CP) synon të ndërtojë një rrjet ndërmjet administratave doganore të caktuara për të krijuar një ekosistem për ndërveprimin, shkëmbimin e njohurive dhe inovacionit për të përmirësuar sigurinë evropiane, dmth kontroll më efikas të flukseve të tregtisë së paligjshme.</t>
  </si>
  <si>
    <t>Detajimi i Kostos Totale të Produktit 16 sipas Artikujve Ekonomikë</t>
  </si>
  <si>
    <t>Kosto totale e produktit 16</t>
  </si>
  <si>
    <t>Projekti i BB me kontekst rajonal, ku Faza e Parë e të cilit përfshin shtetet AL-Fyrom, Serbi me fokus “ Lehtësimin e tregtisë dhe transportit në Ballkanin Perëndimor (WBTTFP)”</t>
  </si>
  <si>
    <t>Produkti 17</t>
  </si>
  <si>
    <t>Sportelit te Vetem Nacional  Pika e Perbashket kalimit Kufitar Qafe Thane</t>
  </si>
  <si>
    <t>Projektimi dhe Instalimi i Sportelit te Vetem Nacional - National Singleëindoë (NSë), i cili do te realizohet nepermjet aktiviteteve: pergatitje e projektit, automatizimi dhe instalimi, Sistemi i Ri i Kompiuterisuar i Tranzitit (NCTS). 
Permiresimi i Pikave te kalimit te Kufirit ne korridore te perzgjedhura te tregtise, e cila do te arrihet nepermjet permiresimit te kapacitetit fizik dhe kushteve te punes ne PKK Kafasan/Qafe Thane (Shqiperi/Maqedoni e veriut), nepermjet organizimit te nje sporteli te vetem (one stop shop) nese eshte e mundur. Nderhyrja do te konsistoje ne permiresimin dhe riparimin e fasiliteteve dhe aksesit ne kete korridor si dhe sigurimin e pajisjeve te nevojshme per te lehtesuar inspektimet dhe per te shpejtuar levizjen e mallrave.</t>
  </si>
  <si>
    <t>Detajimi i Kostos Totale të Produktit 17sipas Artikujve Ekonomikë</t>
  </si>
  <si>
    <t>Kosto totale e produktit 17</t>
  </si>
  <si>
    <t>Sistem monitorimi</t>
  </si>
  <si>
    <t xml:space="preserve">Produkti 18 </t>
  </si>
  <si>
    <t>M100479</t>
  </si>
  <si>
    <t xml:space="preserve">“Upgrade i pajisjeve fizike të dëmtuara të  sistemit të monitorimit me kamera në degët dhe pikat doganore si dhe shtimi i tyre në 12 pika të tjera doganore </t>
  </si>
  <si>
    <t>Detajimi i Kostos Totale të Produktit 18 sipas Artikujve Ekonomikë</t>
  </si>
  <si>
    <t>Kosto totale e produktit 18</t>
  </si>
  <si>
    <t>Projekti DOGANAT 2020  GM10102</t>
  </si>
  <si>
    <t>Produkti 19</t>
  </si>
  <si>
    <t>Pjesmarrje ne aktivitete te organizuara jashte vendit</t>
  </si>
  <si>
    <t>GM10102</t>
  </si>
  <si>
    <t>Ne kete produkt perfshihet pjesmarrja e stafit te ADSH ne aktivitete ,brenda skemes dhe rregullavete Programit "Doganat 2020"</t>
  </si>
  <si>
    <t xml:space="preserve">projekt </t>
  </si>
  <si>
    <t>Detajimi i Kostos Totale të Produktit 19 sipas Artikujve Ekonomikë</t>
  </si>
  <si>
    <t>Totali i shpenzimeve të Programit sipas produkteve</t>
  </si>
  <si>
    <t>Totali i shpenzimeve të Programit sipas artikujve</t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</si>
  <si>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1 </t>
    </r>
    <r>
      <rPr>
        <b/>
        <sz val="12"/>
        <color theme="1"/>
        <rFont val="Times New Roman"/>
        <family val="1"/>
      </rPr>
      <t>sipas Artikujve Ekonomikë</t>
    </r>
  </si>
  <si>
    <r>
      <t xml:space="preserve">Detajimi i Kostos Totale të </t>
    </r>
    <r>
      <rPr>
        <b/>
        <sz val="12"/>
        <color rgb="FFFF0000"/>
        <rFont val="Times New Roman"/>
        <family val="1"/>
      </rPr>
      <t xml:space="preserve">Produktit 2 </t>
    </r>
    <r>
      <rPr>
        <b/>
        <sz val="12"/>
        <color theme="1"/>
        <rFont val="Times New Roman"/>
        <family val="1"/>
      </rPr>
      <t>sipas Artikujve Ekonomikë</t>
    </r>
  </si>
  <si>
    <t>Fushat e veprimit te ketij programi konsistojne si me poshte:
1. Permbushja e detyrimeve qe lindin nga marreveshjet me institucionet financiare nderkombetare.
2. Ekzekutimi i detyrimeve qe rrjedhin nga vendimet gjyqesore.
3. Kryerja e pagesave te menjehershme te kerkuara nga levizjet e personelit.</t>
  </si>
  <si>
    <t>Inspektimi ne pune</t>
  </si>
  <si>
    <t>Inspektimi ne pune eshte programi  qe siguron  rritjen e mireqenies ne pune,  nepermjet inspektimeve, zbatimin e legjislacionit te punes nga subjektet publike dhe private ne fushen e marrdhenieve te punes shendetit ne pune, permiresimit te cilesise se sherbimeve shoqerore duke plotesuar e zbayuar standartet.</t>
  </si>
  <si>
    <t>Nepermjet inspektimeve te punes synohet realizimi I inspektimit, promovimin e nje kulture parandaluese sigurise dhe shendetit ne vendin e punes si dhe te nje pune te siguruar nga ana shoqerore e shendetesore</t>
  </si>
  <si>
    <t>Numrin e inspektimeve realizimin e tyre</t>
  </si>
  <si>
    <t>Emërtimi i Treguesit 2</t>
  </si>
  <si>
    <t>Realizimi  I inspektimeve  ne subjekte ekonomike, inspektim subjektet qe paraqesin rrezikshmeri kryesisht per sigurine dhe shendetin ne pune te punemarresve ne permiresimin e performances se inspektimeve</t>
  </si>
  <si>
    <t>Inspektimet e realizuara nga ISHPSHSH</t>
  </si>
  <si>
    <t>Numri I inspektimeve te realizuara nga ISHPSHSH</t>
  </si>
  <si>
    <r>
      <t xml:space="preserve">Detajimi i Kostos Totale të </t>
    </r>
    <r>
      <rPr>
        <b/>
        <sz val="14"/>
        <color indexed="10"/>
        <rFont val="Garamond"/>
        <family val="1"/>
      </rPr>
      <t>Produktit 1</t>
    </r>
    <r>
      <rPr>
        <b/>
        <sz val="14"/>
        <color indexed="8"/>
        <rFont val="Garamond"/>
        <family val="1"/>
      </rPr>
      <t xml:space="preserve"> sipas Artikujve Ekonomikë</t>
    </r>
  </si>
  <si>
    <t>Blerje pajisje e makineri te ndryshme</t>
  </si>
  <si>
    <t>Blerje pajisje te ndryshme per zyra dhe mbrojtje ndaj zjarrit</t>
  </si>
  <si>
    <t>Pajisje Kompjuterike (Kompjuter, Fotokopje, Laptop, kondicionere)</t>
  </si>
  <si>
    <t>Numer pajisjesh</t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</si>
  <si>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1 </t>
    </r>
    <r>
      <rPr>
        <b/>
        <sz val="14"/>
        <color indexed="8"/>
        <rFont val="Garamond"/>
        <family val="1"/>
      </rPr>
      <t>sipas Artikujve Ekonomikë</t>
    </r>
  </si>
  <si>
    <t>Blerje automjeti</t>
  </si>
  <si>
    <t>Blerje automjete</t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</si>
  <si>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2 </t>
    </r>
    <r>
      <rPr>
        <b/>
        <sz val="14"/>
        <color indexed="8"/>
        <rFont val="Garamond"/>
        <family val="1"/>
      </rPr>
      <t>sipas Artikujve Ekonomikë</t>
    </r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</si>
  <si>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1&amp;2 …X </t>
    </r>
    <r>
      <rPr>
        <b/>
        <sz val="14"/>
        <color indexed="8"/>
        <rFont val="Garamond"/>
        <family val="1"/>
      </rPr>
      <t>sipas Artikujve Ekonomikë</t>
    </r>
  </si>
  <si>
    <t>Produkti 1 (shto produkte sipas rastit)</t>
  </si>
  <si>
    <r>
      <t xml:space="preserve">Detajimi i Kostos Totale të </t>
    </r>
    <r>
      <rPr>
        <b/>
        <sz val="14"/>
        <color indexed="10"/>
        <rFont val="Garamond"/>
        <family val="1"/>
      </rPr>
      <t>Produktit X</t>
    </r>
    <r>
      <rPr>
        <b/>
        <sz val="14"/>
        <color indexed="8"/>
        <rFont val="Garamond"/>
        <family val="1"/>
      </rPr>
      <t xml:space="preserve"> sipas Artikujve Ekonomikë</t>
    </r>
  </si>
  <si>
    <t>Rikonstruksion zyrash dega Durres</t>
  </si>
  <si>
    <t>Rikonstruksion godine Durres</t>
  </si>
  <si>
    <t>Rikonstruksion zyrash ne degen rajonale durres</t>
  </si>
  <si>
    <t>Numer godine</t>
  </si>
  <si>
    <r>
      <t xml:space="preserve">Detajimi i Kostos Totale të </t>
    </r>
    <r>
      <rPr>
        <b/>
        <sz val="14"/>
        <color indexed="10"/>
        <rFont val="Garamond"/>
        <family val="1"/>
      </rPr>
      <t xml:space="preserve">Produktit X </t>
    </r>
    <r>
      <rPr>
        <b/>
        <sz val="14"/>
        <color indexed="8"/>
        <rFont val="Garamond"/>
        <family val="1"/>
      </rPr>
      <t>sipas Artikujve Ekonomikë</t>
    </r>
  </si>
  <si>
    <t>Lufta Kundër Transaksioneve Financiare Jo-Ligjore</t>
  </si>
  <si>
    <t>Thellimi dhe zgjerimi i punës parandaluese dhe luftës kundër pastrimit të parave dhe financimit të terrorizmit në Shqipëri nëpërmjet zbatimit me sukses të standarteve ndërkombëtare.                                                                                                                                                             Administrimi i pasurive te sekuestruara dhe te konfiskuara qe i jepen ne administrim AAPSK me Vendim Gjykate apo Urdher te Ministrit te Financave.</t>
  </si>
  <si>
    <t xml:space="preserve">rritja e numrit te inspektimeve ne vend dhe distance. 
</t>
  </si>
  <si>
    <t xml:space="preserve">rritja e numrit te  RTV&amp;RAD te analizuara
</t>
  </si>
  <si>
    <t>AAPSK</t>
  </si>
  <si>
    <t xml:space="preserve"> RTV&amp;RAD te analizuara</t>
  </si>
  <si>
    <t xml:space="preserve">Numer </t>
  </si>
  <si>
    <t xml:space="preserve">Inspektime </t>
  </si>
  <si>
    <t>Inspektime ne vend dhe ne distance</t>
  </si>
  <si>
    <t>Pasuri të sekuestruara</t>
  </si>
  <si>
    <t>Numri I pasurive te sekuestruara</t>
  </si>
  <si>
    <t>Pasuri te Konfiskuara</t>
  </si>
  <si>
    <t>Blerje pajisje, sisteme dhe makineri te ndryshme</t>
  </si>
  <si>
    <t>Ngritja e sistemit të menaxhimit të Informacionit dhe infrastrukturës hostuese të DPPPP</t>
  </si>
  <si>
    <t>Blerje pajisje dhe rinovim sistemesh</t>
  </si>
  <si>
    <t xml:space="preserve">  Blerje pajisje kompjuterike</t>
  </si>
  <si>
    <t xml:space="preserve">  Blerje pajisje kompjuterike </t>
  </si>
  <si>
    <t xml:space="preserve">Blerje orendi dhe pajisje zyrash  </t>
  </si>
  <si>
    <t xml:space="preserve">Blerje orendi dhe pajisje zyrash </t>
  </si>
  <si>
    <t>Rikonstruksion ambjentesh dhe godinash</t>
  </si>
  <si>
    <t>Rikonstruksion tualete</t>
  </si>
  <si>
    <t>Rikonstruksion godine dhe tualete per institucionin</t>
  </si>
  <si>
    <t>Kosto totale e produkti 1</t>
  </si>
  <si>
    <t>Kosto totale e produktit `3</t>
  </si>
  <si>
    <t>trend rrites ne krahasim me 2019</t>
  </si>
  <si>
    <t xml:space="preserve"> 1). Përmirësimi i efikasitetit të monitorimit (duke përfshirë monitorimin, rritjen e efikasitetit të rasteve të analizuara dhe përmirësimin e bashkëpunimit me institucionet e tjera                                                                                                                                                               2)  Menaxhim më i mirë i pronave të sekuestruara dhe të konfiskuara</t>
  </si>
  <si>
    <t xml:space="preserve"> RTV&amp;RAD te investiguara  </t>
  </si>
  <si>
    <t xml:space="preserve">subjekte të inspektuara ne vend dhe ne distance </t>
  </si>
  <si>
    <t xml:space="preserve">Blerje Autolaborator per transport   etalonesh </t>
  </si>
  <si>
    <t xml:space="preserve"> Blerje paisje laboratorike  1-Blerje e sistemit optik të kalibrimit të matësave të lagështisë dhe temperaturës në ajër si edhe për matjen e pikës së vesës.(Bashke me sensoret dhe aksesoret e paisjes. (2020) 1- Paisje per kalibrimin e radareve te shpejtesise (2021)</t>
  </si>
  <si>
    <t>Rikonstruksion zyrash dega Gjirokaster</t>
  </si>
  <si>
    <t>Rikonstruksion godine Gjirokaster</t>
  </si>
  <si>
    <t>Rikonstruksion zyrash ne degen rajonale Gjirokaster</t>
  </si>
  <si>
    <t>Përqindja e familjeve që kanë përmirësuar kushtet e jetesës si rezultat i përfitimit nga programet sociale të strehimit (kumulative referuar vitit baze 2016)</t>
  </si>
  <si>
    <t>Përqindja e përfituesve të kategorisë "femra të dhunuara" dhe "gra kryefamiljare" (kumulative referuar vitit baze 2016)</t>
  </si>
  <si>
    <t>Përqindja e përfituesve të kategorisë Rom dhe Egjiptian (kumulative referuar vitit baze 2016)</t>
  </si>
  <si>
    <t>Numri i përfituesve të kategorisë Rom &amp; Egjiptian që futen rishtas në skemën e kredive të reja ( jo më pak se 5% e numrit total të përfituesve në vit)</t>
  </si>
  <si>
    <t>Numri i përfituesve të bonusit të qerasë të kategorisë Rom &amp; Egjiptian, sipas ligjit nr. 22/2018 (jo më pak se 5% e numrit total të përfituesve në vit)</t>
  </si>
  <si>
    <t>Numri i përfituesve të kategorisë Rom &amp; Egjiptian për projektet e permiresimit te banesave ekzistuese dhe rikonstruksionit te godinave ( jo më pak se 5% e numrit total të përfituesve në vit)</t>
  </si>
  <si>
    <t>Transferta qeraje per familjet e prekura nga termeti</t>
  </si>
  <si>
    <t>Numër familje te prekura nga termeti që përfitojnë subvencionim te qirase</t>
  </si>
  <si>
    <t>Ndërtim dhe rikonstruksion ambjentesh</t>
  </si>
  <si>
    <t>Rikonstruksion DRT Tirane</t>
  </si>
  <si>
    <t>18AV903</t>
  </si>
  <si>
    <t>Rikonstruksion</t>
  </si>
  <si>
    <r>
      <t xml:space="preserve">Detajimi i Kostos Totale të </t>
    </r>
    <r>
      <rPr>
        <b/>
        <sz val="8"/>
        <color rgb="FFFF0000"/>
        <rFont val="Garamond"/>
        <family val="1"/>
      </rPr>
      <t>Produktit 8</t>
    </r>
    <r>
      <rPr>
        <b/>
        <sz val="8"/>
        <color theme="1"/>
        <rFont val="Garamond"/>
        <family val="1"/>
      </rPr>
      <t xml:space="preserve"> sipas Artikujve Ekonomikë</t>
    </r>
  </si>
  <si>
    <t>Rikonstruksion DRT Diber</t>
  </si>
  <si>
    <t>18AV904</t>
  </si>
  <si>
    <t>Shënim: Shpjegoni supozimet dhe llogaritjet për Produktin 8</t>
  </si>
  <si>
    <t>Kontribut vjetor</t>
  </si>
  <si>
    <r>
      <t xml:space="preserve">Detajimi i Kostos Totale të </t>
    </r>
    <r>
      <rPr>
        <b/>
        <sz val="8"/>
        <color rgb="FFFF0000"/>
        <rFont val="Garamond"/>
        <family val="1"/>
      </rPr>
      <t>Produktit 10</t>
    </r>
    <r>
      <rPr>
        <b/>
        <sz val="8"/>
        <color theme="1"/>
        <rFont val="Garamond"/>
        <family val="1"/>
      </rPr>
      <t xml:space="preserve"> sipas Artikujve Ekonomikë</t>
    </r>
  </si>
  <si>
    <t>Gigabit Ethernet Switch, (për serverin NEC Flexpower)</t>
  </si>
  <si>
    <t>Power Supply</t>
  </si>
  <si>
    <t>Pajisje IT per server</t>
  </si>
  <si>
    <t>Rikonstruksione Zyra Punesimi</t>
  </si>
  <si>
    <t>AKREDITIME LABURATORE ,ORGANIZMA CERTIFIKUES, TRUPAI NSPEKTUESE</t>
  </si>
  <si>
    <t>VLERESIM I SUKSESSHEM ORGANIZIMI I VLERESIMIT</t>
  </si>
  <si>
    <t>Nr.dosjesh</t>
  </si>
  <si>
    <t>Akte normative dhe rregullative ne fushen e mbikqyrjes se tregut</t>
  </si>
  <si>
    <t>Studime e projektime per kryerje rikonstruksione ne Zyra Punesimi dhe rikonstruksione per Administraten Qendrore te SHKP</t>
  </si>
  <si>
    <t>nr studim projektimi</t>
  </si>
  <si>
    <t>Blerje kabinete per kurse foemimi profersional</t>
  </si>
  <si>
    <t>Kabinete per kurset e formimit profesional ne Qendrat e Formimit Profesional Publik. Blerje kabinete per kuset e saldatures, guxhine, elektroaut, punime druri, hidraulik, autoservis, rrobaqepsi  etj</t>
  </si>
  <si>
    <t>nr kabinetesh</t>
  </si>
  <si>
    <t>Mobilim zyra punesimi me  paisje zyre si dollap, tavoline mbledhje , tavoline pune, etazher, karrige , sirtar , portmanto, etj. Per vitin 2021 parashikohet mobilimi I Zyrave te Administrates Qendrore te SHKP , i 5 Zyrave rajonale te Punesimit dhe rreth 14 zyra vendore te punesimit. Per 2022 parashikohet mobilimi i 10 zyrave vendore te punesimit, 10 qendra te formimit Profesional dhe disa shkolla profesionale</t>
  </si>
  <si>
    <t>nr zyrash mobilim</t>
  </si>
  <si>
    <r>
      <t xml:space="preserve">Detajimi i Kostos Totale të </t>
    </r>
    <r>
      <rPr>
        <b/>
        <sz val="8"/>
        <color rgb="FFFF0000"/>
        <rFont val="Garamond"/>
        <family val="1"/>
      </rPr>
      <t>Produktit X</t>
    </r>
    <r>
      <rPr>
        <b/>
        <sz val="8"/>
        <color theme="1"/>
        <rFont val="Garamond"/>
        <family val="1"/>
      </rPr>
      <t xml:space="preserve"> sipas Artikujve Ekonomikë</t>
    </r>
  </si>
  <si>
    <t>Rikonstruksion per vitin 2020 parashikohet rikonstruksion ZP Malesi e Madhe, ZP Berat, ZP Durres, rikonstruksion e  zyrave te SHKP. Per vitin 2021 parashikohet rikonstruksion I ZP Gjirokaster, ZP Tirane, dhe vazhdimi I rikonstruksionit SHKP. Per vitin 2022 parashikohet rikonstruksion i ZP Delvine, ZP Mallakster, ZP Puke, ZP Peqin</t>
  </si>
  <si>
    <t>nr objekti qe rikonstruktohen</t>
  </si>
  <si>
    <r>
      <t>Detajimi i Kostos Totale të</t>
    </r>
    <r>
      <rPr>
        <b/>
        <sz val="8"/>
        <color rgb="FFFF0000"/>
        <rFont val="Garamond"/>
        <family val="1"/>
      </rPr>
      <t xml:space="preserve"> Produktit X </t>
    </r>
    <r>
      <rPr>
        <b/>
        <sz val="8"/>
        <color theme="1"/>
        <rFont val="Garamond"/>
        <family val="1"/>
      </rPr>
      <t>sipas Artikujve Ekonomikë</t>
    </r>
  </si>
  <si>
    <r>
      <t xml:space="preserve">Detajimi i Kostos Totale të </t>
    </r>
    <r>
      <rPr>
        <b/>
        <sz val="8"/>
        <color rgb="FFFF0000"/>
        <rFont val="Garamond"/>
        <family val="1"/>
      </rPr>
      <t xml:space="preserve">Produktit X </t>
    </r>
    <r>
      <rPr>
        <b/>
        <sz val="8"/>
        <color theme="1"/>
        <rFont val="Garamond"/>
        <family val="1"/>
      </rPr>
      <t>sipas Artikujve Ekonomikë</t>
    </r>
  </si>
  <si>
    <t>Raporti i të ardhurave ndaj shpenzimeve ne %</t>
  </si>
  <si>
    <t>Rritja e cilesise së shërbimit ndaj përfituesve ne %</t>
  </si>
  <si>
    <t>Akte ligjore/nenligjore te hartuara</t>
  </si>
  <si>
    <r>
      <t>Detajimi i Kostos Totale të</t>
    </r>
    <r>
      <rPr>
        <b/>
        <sz val="8"/>
        <color rgb="FFFF0000"/>
        <rFont val="Garamond"/>
        <family val="1"/>
      </rPr>
      <t xml:space="preserve"> Produktit 1 </t>
    </r>
    <r>
      <rPr>
        <b/>
        <sz val="8"/>
        <color theme="1"/>
        <rFont val="Garamond"/>
        <family val="1"/>
      </rPr>
      <t>sipas Artikujve Ekonomikë</t>
    </r>
  </si>
  <si>
    <t>Përfitime të llogaritura dhe shpërndara për sigurimin suplementar të ish policeve</t>
  </si>
  <si>
    <t>Parashikohen nevojat për fond për llogaritjen dhe kryerjen e transfertave për mbeshtetje me të ardhura të rreth 7,000 ish police</t>
  </si>
  <si>
    <t>numri i personave qe perfitojne sigurim suplementar si ish police</t>
  </si>
  <si>
    <t>Objektivi 3 i Politikës së Programit                    "Programe Kompensuese te Shtetit dhe Trajtime të veçanta"</t>
  </si>
  <si>
    <t xml:space="preserve">FORMAT 2: FORMATI STANDARD I PËRGATITJES SË KËRKESAVE BUXHETORE PBA 2020-2022 </t>
  </si>
  <si>
    <t>Menaxhimi I Shpenzimeve Publike</t>
  </si>
  <si>
    <t>Nje sistem i menaxhimit te shpenzimeve publike gjitheperfshires (planifikim, zbatim, monitorim dhe kontroll) dhe transparent qe alokon burimet e qeverisjes qendrore me qellim promovimin e rritjes se shpejte dhe te qendrueshme ekonomike dhe nderkohe ruan stabilitetin makroekonomik dhe fiskal.</t>
  </si>
  <si>
    <t>Niveli i rritjes reale te GDP(%)</t>
  </si>
  <si>
    <t>Norma e Borxhit Publik ndaj GDP (%)</t>
  </si>
  <si>
    <t>Bilanci Primar (% ndaj GDP)</t>
  </si>
  <si>
    <t>+0.5</t>
  </si>
  <si>
    <t>+0.9%</t>
  </si>
  <si>
    <t>+1.5%</t>
  </si>
  <si>
    <t>Open Budget Index (pjesmarrja e publikut)</t>
  </si>
  <si>
    <t>2/100</t>
  </si>
  <si>
    <t>trend rrites</t>
  </si>
  <si>
    <t>PBB e parashikuar ne Projektbuxhetin vjetor krahasuar me parashikimin e World Economic Outlook (FMN)</t>
  </si>
  <si>
    <t>&lt; 0</t>
  </si>
  <si>
    <t xml:space="preserve">Perberja e shpenzimeve sipas funksioneve (PEFA PI-2, 2.1) </t>
  </si>
  <si>
    <t>'-1.24% (2017)</t>
  </si>
  <si>
    <t>midis -3% and - 0%</t>
  </si>
  <si>
    <t>midis -2% and - 0%</t>
  </si>
  <si>
    <t>-1.0%</t>
  </si>
  <si>
    <t>Kuadër fiskal dhe makroekonomik I konsoliduar që mbështet përgatitjen e Programit Buxhetor Afatmesëm dhe projektligjit të buxhetit vjetor në mënyrë gjitheperfshirese dhe transparente duke qene ne te njejten linje me SKZHI-n dhe prioritetet strategjike, per te arritur rezultatet e deshiruara me burime financiare te qendrueshme</t>
  </si>
  <si>
    <t>Implementimi i qasjes se re te PBA</t>
  </si>
  <si>
    <t>Trend Rrites</t>
  </si>
  <si>
    <t>Perdorues te AFMIS te trajnuar</t>
  </si>
  <si>
    <t>Norma e mbledhjes se te Ardhurave ndaj GDP (%)</t>
  </si>
  <si>
    <t>Devijimi ne % i  totalit te shpenzimeve te planifikuara ne PBA me Totalin e Shpenzimeve te miratuara me Ligjin Vjetor te Buxhetit</t>
  </si>
  <si>
    <t>0.78% (2018)</t>
  </si>
  <si>
    <t xml:space="preserve">Detyrimet e prapambetura (Stoku I detyrimeve te prapambetura ne % te totalit te shpenzimeve) </t>
  </si>
  <si>
    <t>Trend renes</t>
  </si>
  <si>
    <t>Devijimi ne % i rritjes se te ardhurave faktike nga te ardhurat e planifikuara</t>
  </si>
  <si>
    <t>(-0.7%)</t>
  </si>
  <si>
    <t>Numri I Programeve buxhetore qe planifikojne Produkte me Baze Gjinore (nr. Programesh buxhetore</t>
  </si>
  <si>
    <t>PBA e përgatitur dhe miratuar permes sistemit AFMIS</t>
  </si>
  <si>
    <t xml:space="preserve">PBA e përgatitur dhe miratuar permes sistemit AFMIS. </t>
  </si>
  <si>
    <t>Nr. Dokumentash</t>
  </si>
  <si>
    <t>Paketa e Projektbuxhetit për vitin 2020 e miratuar</t>
  </si>
  <si>
    <t>numer  politikash</t>
  </si>
  <si>
    <t>Kuadër makroekonomik dhe fiskal i konsoliduar</t>
  </si>
  <si>
    <t>nr.aktesh</t>
  </si>
  <si>
    <t>Buxheti i Qytetarit</t>
  </si>
  <si>
    <t>Pergatitja dhe publikimi i guides se "Buxhetit te Qytetarit"</t>
  </si>
  <si>
    <t>Forcimi i monitorimit të buxhetit vjetor (perfshire investimet publike) dhe menaxhimit te risqeve fiskale</t>
  </si>
  <si>
    <t>Rritja e numrit te SOE per te cilat raportohet ne Deklaraten e rrisqeve fiskale</t>
  </si>
  <si>
    <t xml:space="preserve">DRF mbulon:
- sektorin energjitik SOEs,
- detyrimet e prapambetura,
- vendimet gjyqesore, 
- koncensionet, 
- PPP-te  </t>
  </si>
  <si>
    <t xml:space="preserve">
+
Alpetrol, Hekurudha, Posta Shqiptare, Albgas.
</t>
  </si>
  <si>
    <t xml:space="preserve">
+
3 Sh.a te tjera
</t>
  </si>
  <si>
    <t xml:space="preserve">
+
6 Sh.a te tjera
</t>
  </si>
  <si>
    <t>% e detyrimeve ndaj totalit te shpenzimeve te vitit fiskal</t>
  </si>
  <si>
    <t>Raporti i e projekteve (kontratave) te monitoruara nga MoFE/Kontrata totale te nenshkruara (PPP dhe Koncesione)</t>
  </si>
  <si>
    <t>2.29% (2018) (5nga 218)</t>
  </si>
  <si>
    <t>Raporti i projekteve te investimeve te miratuara me PBA/Kontratave te investimeve te miratuara me ane te ligjit vjetor te Buxhetit</t>
  </si>
  <si>
    <t>Shpenzimet aktuale për projektet e mëdha te investimeve krahasuar me shpenzimet e planifikuara së bashku me shpjegimin e devijiancave</t>
  </si>
  <si>
    <t>Deklarata e Risqeve Fiskale e publikuar</t>
  </si>
  <si>
    <t>Rritja e indentifikimit te Risqeve Fiskale</t>
  </si>
  <si>
    <t>nr deklarate</t>
  </si>
  <si>
    <t>Raporti i Zbatimit te Buxhetit</t>
  </si>
  <si>
    <t>Hartimi dhe publikimi I një raport gjithëpërfshirës për zbatimin e buxhetit vjetor të qeverisë</t>
  </si>
  <si>
    <t>Nr. Raportesh</t>
  </si>
  <si>
    <t>Investime Publike te monitoruara</t>
  </si>
  <si>
    <t>Monitorimi i Investimeve Publike duke perfshire PPP dhe Koncesionet</t>
  </si>
  <si>
    <t>nr raportesh</t>
  </si>
  <si>
    <t>Objektivi 3 i Politikës së Programit</t>
  </si>
  <si>
    <t>Forcimi i financave ne nivel vendor</t>
  </si>
  <si>
    <t>Raporti te ardhurat të NJQV-ve  me transferten</t>
  </si>
  <si>
    <t>Trend rrites</t>
  </si>
  <si>
    <t>Norma e mbledhjes se taksave vendore (te ardhurat e mbledhura ne vitin aktual ne krahasim me nje vit me pare)</t>
  </si>
  <si>
    <t>% e detyrimeve te prapambetura ne krahasim me totalin e shpenzimeve</t>
  </si>
  <si>
    <t>PBA ne nivelin e Qeverisjes Vendore te analizuara</t>
  </si>
  <si>
    <t>Forcimi I planifikimit strategjik dhe menaxhimit te Buxhetit ne nivelin e Qeverisjes Vendore</t>
  </si>
  <si>
    <t xml:space="preserve">Numri i PBA-ve të analizuara </t>
  </si>
  <si>
    <t>Raport Monitorimi i te ardhuave dhe shpenzimeve ne Nivel Vendor</t>
  </si>
  <si>
    <t>61 bashki +12 Qarqe</t>
  </si>
  <si>
    <t>Staf I NJQV i trajnuar per zbatimit e reformes se PFM-se ne nivel vendor</t>
  </si>
  <si>
    <t>Rritja e kapaciteteve nga MoFE per menaxhimin e zbatimit te reformes se PFM-se ne nivel vendor</t>
  </si>
  <si>
    <t>Numri i NJVQV-ve të mbuluara me trajnim të vazhdueshëm</t>
  </si>
  <si>
    <t>Objektivi 4 i Politikës së Programit</t>
  </si>
  <si>
    <t>Menaxhim financiar dhe kontroll I brendshem efektiv</t>
  </si>
  <si>
    <t>Numri I enteve publike te audituara nga Auditi I Brendshme kundrejt totalit te planifikuar</t>
  </si>
  <si>
    <t>% e rekomandimeve dhe gjetjeve te zbatuara/gjetejet e rekomanduara</t>
  </si>
  <si>
    <t>Program trajnimi i miratuar dhe stafi i trajnuar</t>
  </si>
  <si>
    <t>Vlerësimi i cilësisë së sistemit të kontrollit të brendshëm në njësitë publike me metodologjinë e re</t>
  </si>
  <si>
    <t>Numri i standarteve te IPSAS te perafruara</t>
  </si>
  <si>
    <t>Asetet te rregjistruara ne AGFIS  per cdo IB ne krahasim me totalin  e IB</t>
  </si>
  <si>
    <t>Raportimi Financiar I Përmirësuar nëpërmjet implementimit të Standardeve Ndërkombëtare të Kontabilitetit në Sektorin Publik</t>
  </si>
  <si>
    <t>Nr. I Standardeve të zbatuara</t>
  </si>
  <si>
    <t>Sistem funksional per Kontrollin dhe Auditin e Brendshem</t>
  </si>
  <si>
    <t>Vlerësimi i cilësisë së sistemit të kontrollit të brendshëm në njësitë publike sipas metodologjisë së re dhe Vleresimi I Jashtëm I cilësisë së NJAB-ve</t>
  </si>
  <si>
    <t>Nr I NJQP të vleresuara për sistemin e kontrollit te brendshëm</t>
  </si>
  <si>
    <t>Sistem i Monitorimit te KBFP i përmirësuar</t>
  </si>
  <si>
    <t xml:space="preserve">Përmirësimi i metodologjisë së monitorimit të performancës së sistemit të kontrollit të brendshëm në njësitë publike dhe strukturës së Raportit Vjetor të KBFP </t>
  </si>
  <si>
    <t>Nr I raporteve vjetore të vlerësuara</t>
  </si>
  <si>
    <t xml:space="preserve"> Inspektime financiare te kryera</t>
  </si>
  <si>
    <t>Kryerja e inspektimeve financiare sipas kerkesave</t>
  </si>
  <si>
    <t>nr ispektimesh</t>
  </si>
  <si>
    <t>Objektivi 5 i Politikës së Programit</t>
  </si>
  <si>
    <t>Regjistrimi dhe kontrolli i plotë dhe transparent i shpenzimeve të qeverisë dhe detyrimeve shumevjecare</t>
  </si>
  <si>
    <t>IB që aksesojnë online sistemin</t>
  </si>
  <si>
    <t>ML/IB të asistuara gjatë përdorimit dhe aksesimit të SIFQ</t>
  </si>
  <si>
    <t>Nr. Institucionesh/Nr. Asistimesh</t>
  </si>
  <si>
    <t>Angazhimeve te rregjistruara shumevjecare</t>
  </si>
  <si>
    <t>Regjistrimi i angazhimeve te ndermarra dhe I detyrimeve te prapambetura</t>
  </si>
  <si>
    <t>numer transaksionesh</t>
  </si>
  <si>
    <t>Kapacitete të rritura për parashikimin e likujditetit</t>
  </si>
  <si>
    <t>Permiresimi i parashikimit te Likujditetit</t>
  </si>
  <si>
    <t>nr stafi</t>
  </si>
  <si>
    <t>Blereje pajisje, sisteme dhe makineri te ndryshme</t>
  </si>
  <si>
    <t>Blerje pajisje kompjuterike per MFE-ne dhe TDO.</t>
  </si>
  <si>
    <t>Pajisje Kompjuterike te Blera per permiresimin e performances se stafit</t>
  </si>
  <si>
    <t>Numer Pajisjesh</t>
  </si>
  <si>
    <t>Objektivi 6 i Politikës së Programit</t>
  </si>
  <si>
    <t>Minimizimi i kostove për permbushjen e nevojave të financimit të qeverisë, ne nje nivel te caktuar risku dhe duke mbajturur parasysh normen e kredidhenies ne Shqipërisë</t>
  </si>
  <si>
    <t>Borxhi I brendshëm / ndaj totalit të stokut</t>
  </si>
  <si>
    <t>Max 55%</t>
  </si>
  <si>
    <t>Max 50%</t>
  </si>
  <si>
    <t xml:space="preserve">Max 50% </t>
  </si>
  <si>
    <t>Maturiteti mesatar I borxhit te brendshem</t>
  </si>
  <si>
    <t>Min 864 days</t>
  </si>
  <si>
    <t xml:space="preserve">Min 864 </t>
  </si>
  <si>
    <t>792 - 864 days</t>
  </si>
  <si>
    <t>Min 864</t>
  </si>
  <si>
    <t>Instrumenta te zhvilluar per tregun primar dhe sekondar</t>
  </si>
  <si>
    <t>Zhvillimi i tregut primar dhe sekondar</t>
  </si>
  <si>
    <t>numer instrumentash</t>
  </si>
  <si>
    <t>Planifikimi, Manaxhimi dhe Administrimi</t>
  </si>
  <si>
    <t>Programi  zhvillon politika dhe strategji ministeriale. Ai kordinon dhe monitoron performancen e programeve te Ministrise , vecanerisht per te promovuar nje perdorim me eficent dhe efektiv te burimeve njerezore dhe financiare. Ky program percakton menaxhimin dhe mbeshtetjen administrative per programet e tjera te ministrise,vecanerisht ne vazhdimesine e zhvillimit te kapaciteteve menaxhuese ne te gjitha nivelet e ministrise per te mundur pergatitjen, zhvillimin dhe implementimin e politikave dhe kuadrit ligjor ne perputhje me standartet e BE-se</t>
  </si>
  <si>
    <t>Mirëmenaxhimi i financave publike përmes hartimit të politikave në fushën e financave dhe ekonomisë</t>
  </si>
  <si>
    <t>Rritja Ekonomike</t>
  </si>
  <si>
    <t>Normës së Papunësisë</t>
  </si>
  <si>
    <t>Balanca Primare</t>
  </si>
  <si>
    <t xml:space="preserve">Rritja dhe zhvillimi i kapaciteteve planifikuese dhe menaxhuese, nëpërmjet programeve trajnuese dhe zhvilluese ne respekt te parimit te barazise gjinore.
</t>
  </si>
  <si>
    <t>1. Personel gra të promovuara në funksione drejtuese</t>
  </si>
  <si>
    <t xml:space="preserve">2. Personel burra të rekrutuar rishtazi (%); 
</t>
  </si>
  <si>
    <t xml:space="preserve">3. Personel gra të rekrutuara rishtazi (%); </t>
  </si>
  <si>
    <t xml:space="preserve">4. Personel burra të trajnuar (%); </t>
  </si>
  <si>
    <t xml:space="preserve">5. Personel gra të trajnuara (%); 
</t>
  </si>
  <si>
    <t>6. Nr i personelit i trajnuar/totalit te personelit</t>
  </si>
  <si>
    <t>Akte ligjore dhe nenligjore te miratuara</t>
  </si>
  <si>
    <t>Përgatitja dhe vleresimi paraprak/analiza i projektakteve</t>
  </si>
  <si>
    <t>Numer aktesh</t>
  </si>
  <si>
    <t>Trajnime te Kryera nga QTATD</t>
  </si>
  <si>
    <t>Trajnime te zhvilluara per administraten Tatimore dhe Doganore, me qellim permiresimin dhe rritjen e ketyre kapaciteteve, ne perputhje me objektivat strategjike ne kete fushe</t>
  </si>
  <si>
    <t>Numer oresh</t>
  </si>
  <si>
    <t>Kontrata te Monitoruara nga CFCU</t>
  </si>
  <si>
    <t>Sigurimi i nje manaxhimi administrativ efektiv, financiar dhe teknik te projekteve te miratuara sipas marreveshjjeve financiare me Komisionin Evropian, banken Boterore dhe Donatore te tjere</t>
  </si>
  <si>
    <t>Numer projektesh te monitoruara (Projektesh)</t>
  </si>
  <si>
    <t>nr projektesh</t>
  </si>
  <si>
    <t>18BP401</t>
  </si>
  <si>
    <t>Rritja e kapaciteteve Network per aparatin e ministrise</t>
  </si>
  <si>
    <t>18BP202</t>
  </si>
  <si>
    <t>nr sistemi</t>
  </si>
  <si>
    <t>Kosto totale e projektit 3</t>
  </si>
  <si>
    <t>Implementin I firmes dixhitale per te gjithe perdoruesit e portalit qeveritar te pagesave AFMIS</t>
  </si>
  <si>
    <t>18BP203</t>
  </si>
  <si>
    <t>Sistem I monitorimit dhe raporimit te administrimit te fondeve publike</t>
  </si>
  <si>
    <t>18BP204</t>
  </si>
  <si>
    <t>Rritja e kapaciteteve hardware per sistemin e qenderzuar te Arsimit Profesional</t>
  </si>
  <si>
    <t>18BP205</t>
  </si>
  <si>
    <t xml:space="preserve">Sistem per Strehimin dhe Banesat Sociale </t>
  </si>
  <si>
    <t>18BP206</t>
  </si>
  <si>
    <t xml:space="preserve">Produkti 9 </t>
  </si>
  <si>
    <t>numer pajisjesh</t>
  </si>
  <si>
    <t xml:space="preserve">Mirembajtja e sistemit te thesarit </t>
  </si>
  <si>
    <t>Blerje licenca Oracle(M100520</t>
  </si>
  <si>
    <t>Mirembajtja e sistemit te thesarit dhe blerje licenca Oracle</t>
  </si>
  <si>
    <t>nr.pajisjesh</t>
  </si>
  <si>
    <t>nr.sistemi</t>
  </si>
  <si>
    <t>Kosto totale e produktit 12</t>
  </si>
  <si>
    <t>Integrimi ne SIFQ me web service I pagesave te bankave te nivelit te dyte</t>
  </si>
  <si>
    <t>Produketi 15</t>
  </si>
  <si>
    <t>Kosto totale e projektit 15</t>
  </si>
  <si>
    <t>Asistence dhe Forcim kapacitetesh</t>
  </si>
  <si>
    <t>Kategoria 2: Shpenzime per Projekte Investimesh</t>
  </si>
  <si>
    <t>Mbeshtetje per ngritjen e kapaciteteve per implementimin e Sistemit te Planifikimit te Integruar IPS2</t>
  </si>
  <si>
    <t>GM10104</t>
  </si>
  <si>
    <t>Mbeshtetje per ngritjen e kapaciteteve per implementimin e Sistemit te Planifikimit te Integruar</t>
  </si>
  <si>
    <t>nr. Sistemesh</t>
  </si>
  <si>
    <t xml:space="preserve">Produkti 2 </t>
  </si>
  <si>
    <t>Forcimi I kapaciteteve mbikqyrese te Autoritetit te Mbikqyrjes ne Shqiperi. Forcimi I zhvillimit te tregut te kapitalit</t>
  </si>
  <si>
    <t>GM10105</t>
  </si>
  <si>
    <t>Raportimi financiar, kontabiliteti publik dhe taksat</t>
  </si>
  <si>
    <t>Permiresimi I cilesise se raportimit financiar</t>
  </si>
  <si>
    <t>GM10107</t>
  </si>
  <si>
    <t>Numer projekti</t>
  </si>
  <si>
    <t>ProTax Albania-Implementimi i takses se pasurise te bazuar ne vleren tregut</t>
  </si>
  <si>
    <t>18BR902</t>
  </si>
  <si>
    <t>Zhvillimi I kontabilitetit ne Sektorin Publik</t>
  </si>
  <si>
    <t>18BR903</t>
  </si>
  <si>
    <t>Kosto totale e produkti 5</t>
  </si>
  <si>
    <t>Zhvillimi I Strategjise Kombetare te Statistikave ne Shqiperi  (TF0A7240)</t>
  </si>
  <si>
    <t>18BP503</t>
  </si>
  <si>
    <t>Kosto totale e produkti 6</t>
  </si>
  <si>
    <t xml:space="preserve">FORMAT 2.1 : FORMATI STANDARD I PËRGATITJES SË KËRKESAVE BUXHETORE PBA 2020-2022 </t>
  </si>
  <si>
    <t xml:space="preserve"> Buxheti 2020-2022</t>
  </si>
  <si>
    <t>Ekzekutimi i Pagesave te Ndryshme</t>
  </si>
  <si>
    <t xml:space="preserve">1. Zbatimi ne kohe i procedurave te pagesave te programit.
2. Ekzekutimi i pagesave te ndryshme ne perputhje me programin afatgjate te Qeverise dhe respektimi rigoroz i kerkesave qe rrjedhin nga marreveshjet, legjislacioni dhe vendimet gjyqesore.
</t>
  </si>
  <si>
    <t>% e pagesave te vonuara ndaj totalit te pagesave</t>
  </si>
  <si>
    <t>Trend drejt vleres 0</t>
  </si>
  <si>
    <t>Devijimi i shpenzimeve faktike ndaj atyre te planifikuara</t>
  </si>
  <si>
    <t xml:space="preserve">-Planifikim i sakte i shpenzimeve per kryerjen ne kohe te pagesave te miratuara ne zbatim te marreveshjeve, legjislacionit dhe vendimeve gjyqesore.
'-Permiresimi i vendimarrjes per shmangien e kostove te zbatimit te vendimeve gjyqesore nepermjet rritjes se pergjegjshmerise se menaxhimit </t>
  </si>
  <si>
    <t>Besueshmeria e parashikimit: % e devijimit te shpenzimeve faktike nga shpenzimet e planifikuara</t>
  </si>
  <si>
    <t>Trend drejt vleres 1</t>
  </si>
  <si>
    <t>Trend drejt vleres 2</t>
  </si>
  <si>
    <t>Trendi i numrit te vendimeve gjyqesore dhe levizjeve te personelit</t>
  </si>
  <si>
    <t>Ne zbatim te marreveshjeve te nenshkruara per anetaresimin ne organizatat nderkombetare kryhet pagesa e kuotes se anetaresimit ne afatet e miratuara</t>
  </si>
  <si>
    <t>Numri i kuotave</t>
  </si>
  <si>
    <t xml:space="preserve">Fonde per ekzekutimin e detyrimeve qe rrjedhin nga vendimet gjyqesore te prapambetura dhe te mundshme per te lindur ne periudhen ne vijim. </t>
  </si>
  <si>
    <t>Fonde per kryerjen e pagesave te menjehershme te kerkuara nga levizjet e personelit</t>
  </si>
  <si>
    <t>Emërtimi i Projektit të Investimeve (kodi ri)</t>
  </si>
  <si>
    <t>Shqyrtimi i marreveshjeve te nenshkruara me organizatat nderkombetare, miratimi i ligjit per derdhjen e radhes dhe kryerja e pageses se pjesemarrjes ne kapital</t>
  </si>
  <si>
    <t>Numri I pjesmarrjeve ne kapitalet e organizatave nderkombetare</t>
  </si>
  <si>
    <t>Kontroll+50:639:68</t>
  </si>
  <si>
    <t>numer</t>
  </si>
  <si>
    <t>Numer</t>
  </si>
  <si>
    <t>Sherbime te ofruara per bizneset sipas sistemit te Regjistrimit te Biznesit</t>
  </si>
  <si>
    <t>Sherbime te ofruara per bizneset sipas sistemit te Regjistrimit te Licencave</t>
  </si>
  <si>
    <t>Kuota antaresimi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</si>
  <si>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</t>
    </r>
    <r>
      <rPr>
        <b/>
        <sz val="11"/>
        <color theme="1"/>
        <rFont val="Times New Roman"/>
        <family val="1"/>
      </rPr>
      <t xml:space="preserve"> sipas Artikujve Ekonomikë</t>
    </r>
  </si>
  <si>
    <r>
      <t>Detajimi i Kostos Totale të</t>
    </r>
    <r>
      <rPr>
        <b/>
        <sz val="11"/>
        <color rgb="FFFF0000"/>
        <rFont val="Times New Roman"/>
        <family val="1"/>
      </rPr>
      <t xml:space="preserve"> Produktit 2 </t>
    </r>
    <r>
      <rPr>
        <b/>
        <sz val="11"/>
        <color theme="1"/>
        <rFont val="Times New Roman"/>
        <family val="1"/>
      </rPr>
      <t>sipas Artikujve Ekonomikë</t>
    </r>
  </si>
  <si>
    <r>
      <t>Detajimi i Kostos Totale të</t>
    </r>
    <r>
      <rPr>
        <b/>
        <sz val="11"/>
        <color rgb="FFFF0000"/>
        <rFont val="Times New Roman"/>
        <family val="1"/>
      </rPr>
      <t xml:space="preserve"> Produktit 3 </t>
    </r>
    <r>
      <rPr>
        <b/>
        <sz val="11"/>
        <color theme="1"/>
        <rFont val="Times New Roman"/>
        <family val="1"/>
      </rPr>
      <t>sipas Artikujve Ekonomikë</t>
    </r>
  </si>
  <si>
    <t>Taksa pasurie të arketuara</t>
  </si>
  <si>
    <r>
      <t>Detajimi i Kostos Totale të</t>
    </r>
    <r>
      <rPr>
        <b/>
        <sz val="11"/>
        <color rgb="FFFF0000"/>
        <rFont val="Times New Roman"/>
        <family val="1"/>
      </rPr>
      <t xml:space="preserve"> Produktit 4 </t>
    </r>
    <r>
      <rPr>
        <b/>
        <sz val="11"/>
        <color theme="1"/>
        <rFont val="Times New Roman"/>
        <family val="1"/>
      </rPr>
      <t>sipas Artikujve Ekonomikë</t>
    </r>
  </si>
  <si>
    <t>Rikonstrukion I nderteses se MFE( CFCU+grilat e godines)</t>
  </si>
  <si>
    <t>18BP101</t>
  </si>
  <si>
    <t>nr godine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</si>
  <si>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1 </t>
    </r>
    <r>
      <rPr>
        <b/>
        <sz val="11"/>
        <color theme="1"/>
        <rFont val="Times New Roman"/>
        <family val="1"/>
      </rPr>
      <t>sipas Artikujve Ekonomikë</t>
    </r>
  </si>
  <si>
    <t>Kosto totale e projektit 1</t>
  </si>
  <si>
    <t>Riparime per efekt te termetit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</si>
  <si>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2 </t>
    </r>
    <r>
      <rPr>
        <b/>
        <sz val="11"/>
        <color theme="1"/>
        <rFont val="Times New Roman"/>
        <family val="1"/>
      </rPr>
      <t>sipas Artikujve Ekonomikë</t>
    </r>
  </si>
  <si>
    <t>Kosto totale e projektit 2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</si>
  <si>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3 </t>
    </r>
    <r>
      <rPr>
        <b/>
        <sz val="11"/>
        <color theme="1"/>
        <rFont val="Times New Roman"/>
        <family val="1"/>
      </rPr>
      <t>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</si>
  <si>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4</t>
    </r>
    <r>
      <rPr>
        <b/>
        <sz val="11"/>
        <color theme="1"/>
        <rFont val="Times New Roman"/>
        <family val="1"/>
      </rPr>
      <t xml:space="preserve"> sipas Artikujve Ekonomikë</t>
    </r>
  </si>
  <si>
    <t>Sistem I perqendruar kontrolli, monitorimi dhe ristrukturimi I network per TDO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</si>
  <si>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5</t>
    </r>
    <r>
      <rPr>
        <b/>
        <sz val="11"/>
        <color theme="1"/>
        <rFont val="Times New Roman"/>
        <family val="1"/>
      </rPr>
      <t xml:space="preserve"> 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</si>
  <si>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6</t>
    </r>
    <r>
      <rPr>
        <b/>
        <sz val="11"/>
        <color theme="1"/>
        <rFont val="Times New Roman"/>
        <family val="1"/>
      </rPr>
      <t xml:space="preserve"> 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</si>
  <si>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7 </t>
    </r>
    <r>
      <rPr>
        <b/>
        <sz val="11"/>
        <color theme="1"/>
        <rFont val="Times New Roman"/>
        <family val="1"/>
      </rPr>
      <t>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</si>
  <si>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8</t>
    </r>
    <r>
      <rPr>
        <b/>
        <sz val="11"/>
        <color theme="1"/>
        <rFont val="Times New Roman"/>
        <family val="1"/>
      </rPr>
      <t xml:space="preserve"> sipas Artikujve Ekonomikë</t>
    </r>
  </si>
  <si>
    <t>Blerje dhe Implementim I sistemit te menaxhimit te dokumentave elektronike (SMDE) dhe te arkives dixhitale MFE</t>
  </si>
  <si>
    <t>18BP207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</si>
  <si>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9 </t>
    </r>
    <r>
      <rPr>
        <b/>
        <sz val="11"/>
        <color theme="1"/>
        <rFont val="Times New Roman"/>
        <family val="1"/>
      </rPr>
      <t>sipas Artikujve Ekonomikë</t>
    </r>
  </si>
  <si>
    <t>18CC201</t>
  </si>
  <si>
    <t>blerje pajisje dhe mobilje per institucionet e reja te polit te drejtesise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</si>
  <si>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10</t>
    </r>
    <r>
      <rPr>
        <b/>
        <sz val="11"/>
        <color theme="1"/>
        <rFont val="Times New Roman"/>
        <family val="1"/>
      </rPr>
      <t xml:space="preserve"> sipas Artikujve Ekonomikë</t>
    </r>
  </si>
  <si>
    <t xml:space="preserve">Blerje pajisje </t>
  </si>
  <si>
    <t>18CJ201</t>
  </si>
  <si>
    <t>(Blerje tapeti,  vegla pune, pajisje thithes lageshtire per arkiven, TV touchscreen)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</si>
  <si>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11</t>
    </r>
    <r>
      <rPr>
        <b/>
        <sz val="11"/>
        <color theme="1"/>
        <rFont val="Times New Roman"/>
        <family val="1"/>
      </rPr>
      <t xml:space="preserve"> 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</si>
  <si>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12</t>
    </r>
    <r>
      <rPr>
        <b/>
        <sz val="11"/>
        <color theme="1"/>
        <rFont val="Times New Roman"/>
        <family val="1"/>
      </rPr>
      <t xml:space="preserve"> sipas Artikujve Ekonomikë</t>
    </r>
  </si>
  <si>
    <t>Blerje pajisj zyrash</t>
  </si>
  <si>
    <t xml:space="preserve"> I RI</t>
  </si>
  <si>
    <t>18AV601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</si>
  <si>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13</t>
    </r>
    <r>
      <rPr>
        <b/>
        <sz val="11"/>
        <color theme="1"/>
        <rFont val="Times New Roman"/>
        <family val="1"/>
      </rPr>
      <t xml:space="preserve"> sipas Artikujve Ekonomikë</t>
    </r>
  </si>
  <si>
    <t>Rikosntruksion I Godines Thesari Puke</t>
  </si>
  <si>
    <t>M100015</t>
  </si>
  <si>
    <t>nr.</t>
  </si>
  <si>
    <t>Furnizmim vendosje , sistem ngrohje ftohje 280 KW +kondicionere per deget e thesarit</t>
  </si>
  <si>
    <t>18BP211</t>
  </si>
  <si>
    <t>Furnizmim vendosje , sistem ngrohje ftohje 280 KW+ kondicionere per deget e thesarit</t>
  </si>
  <si>
    <t>18BP208</t>
  </si>
  <si>
    <t>Sistemi i sigurise se infromacionit ne MFE.</t>
  </si>
  <si>
    <t>18BP209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</si>
  <si>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14</t>
    </r>
    <r>
      <rPr>
        <b/>
        <sz val="11"/>
        <color theme="1"/>
        <rFont val="Times New Roman"/>
        <family val="1"/>
      </rPr>
      <t xml:space="preserve"> sipas Artikujve Ekonomikë</t>
    </r>
  </si>
  <si>
    <t>Tvsh per projektin Aftesimi ne pune</t>
  </si>
  <si>
    <t>M100332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</si>
  <si>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 15 </t>
    </r>
    <r>
      <rPr>
        <b/>
        <sz val="11"/>
        <color theme="1"/>
        <rFont val="Times New Roman"/>
        <family val="1"/>
      </rPr>
      <t>sipas Artikujve Ekonomikë</t>
    </r>
  </si>
  <si>
    <t>18BP210</t>
  </si>
  <si>
    <t>Blerje pajisje mobilimi</t>
  </si>
  <si>
    <t>M100274</t>
  </si>
  <si>
    <t>TVSH (Bashkefinancimper projektin "Mbeshtetje per ngritjen e kapaciteteve per implementimin e Sistemit te Planifikimit te Integruar IPS2 (TF 013972) (TF0A8666) (BB)"</t>
  </si>
  <si>
    <t>18BP212</t>
  </si>
  <si>
    <t>Sistem I linjave te elekterikut 6/Kwdhe 20 KW ne panelin qendror (+rikonstruksion I kabine elektrike 20KW dhe 6 KW)</t>
  </si>
  <si>
    <t>18BP102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</si>
  <si>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2</t>
    </r>
    <r>
      <rPr>
        <b/>
        <sz val="11"/>
        <color theme="1"/>
        <rFont val="Times New Roman"/>
        <family val="1"/>
      </rPr>
      <t xml:space="preserve"> 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</si>
  <si>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4 </t>
    </r>
    <r>
      <rPr>
        <b/>
        <sz val="11"/>
        <color theme="1"/>
        <rFont val="Times New Roman"/>
        <family val="1"/>
      </rPr>
      <t>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</si>
  <si>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5 </t>
    </r>
    <r>
      <rPr>
        <b/>
        <sz val="11"/>
        <color theme="1"/>
        <rFont val="Times New Roman"/>
        <family val="1"/>
      </rPr>
      <t>sipas Artikujve Ekonomikë</t>
    </r>
  </si>
  <si>
    <t>Lehtësimi i Tregtisë dhe Transportit në Ballkanin Perëndimor</t>
  </si>
  <si>
    <t>18BP213</t>
  </si>
  <si>
    <t>nr.marreveshje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</si>
  <si>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6 </t>
    </r>
    <r>
      <rPr>
        <b/>
        <sz val="11"/>
        <color theme="1"/>
        <rFont val="Times New Roman"/>
        <family val="1"/>
      </rPr>
      <t>sipas Artikujve Ekonomikë</t>
    </r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</si>
  <si>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3</t>
    </r>
    <r>
      <rPr>
        <b/>
        <sz val="11"/>
        <color theme="1"/>
        <rFont val="Times New Roman"/>
        <family val="1"/>
      </rPr>
      <t xml:space="preserve"> sipas Artikujve Ekonomikë</t>
    </r>
  </si>
  <si>
    <t>Pagesa e kuotave te anetaresimit ne organizatat nderkombetare</t>
  </si>
  <si>
    <t>kapitull 1</t>
  </si>
  <si>
    <t>Ekzekutimi i vendimeve gjyqesore te ministrise</t>
  </si>
  <si>
    <t>Nr. vendimesh</t>
  </si>
  <si>
    <t>Pagesa te menjehershme te kerkuara nga levizjet e personelit</t>
  </si>
  <si>
    <t>Rritje kapitale per IBRD</t>
  </si>
  <si>
    <t xml:space="preserve">Emërtimi i Projektit të Investimeve </t>
  </si>
  <si>
    <t>Kosto lokale P.A.S.T.4 Future, promoting Accessble tourism for future.</t>
  </si>
  <si>
    <t>Kosto lokale NEST - "Networking for Smart Tourism Development".</t>
  </si>
  <si>
    <t>Fuqizimi i sipërmarrjeve të vogla e të mesme që operojnë në sektorin e turizmit, si rezultat i kombinimit të ndërthurjes midis aktorëve dhe strukturave përfaqësuese të turizmit në nivel publik, privat, lokal e ndërkufitar, për aftësimin e këtyre sipërmarrjeve në krijimin e ofertës dhe destinacioneve sa më atraktive e inovative në nivel rajonal.</t>
  </si>
  <si>
    <t>Realizimi i 3 objektivave ("objectives")  nepermjet 4 output-eve ("outputs"), 16 aktiviteteve ("activities") dhe 30 produkteve ("deliverables") te ndryshme.</t>
  </si>
  <si>
    <t>Kosto lokaleProjekti "BRE".</t>
  </si>
  <si>
    <t>Arsimi i Mesem Profesional</t>
  </si>
  <si>
    <t xml:space="preserve">Te siguroje dhe mundesoje aftesimi profesional  cilesor,  gjate gjithe jetes, per te gjithe (femrat dhe meshkujt) </t>
  </si>
  <si>
    <t>% e te punesuarve pas diplomit ne AP</t>
  </si>
  <si>
    <t>Numri i te diplomuarve ne AP</t>
  </si>
  <si>
    <t>% e mesuesve te trajnuar me trajnim te vazhdueshem</t>
  </si>
  <si>
    <t xml:space="preserve">Ritja e aksesit  ne Arsimin profesional </t>
  </si>
  <si>
    <t>Treguesit e Performancës në nivel objektivi</t>
  </si>
  <si>
    <t xml:space="preserve">% e nxenesve ne AP ne krahasim  me nxenesit qe ndjeki arsimin parauniversitar </t>
  </si>
  <si>
    <t>Numri i nxenesve femra qe ndjekin AP</t>
  </si>
  <si>
    <t>numeri i nxenesve me PAK ne AP</t>
  </si>
  <si>
    <t>% e nxenesve nga zona rurale ne AP</t>
  </si>
  <si>
    <t>Produkti              91011AA</t>
  </si>
  <si>
    <t>Nxenes qe ndjekin shkollat e AP</t>
  </si>
  <si>
    <t>Numri i nxeneve te rregjistruar ne 35 shkollat e arsimit profesional</t>
  </si>
  <si>
    <r>
      <rPr>
        <b/>
        <sz val="11"/>
        <rFont val="Times New Roman"/>
        <family val="1"/>
      </rPr>
      <t xml:space="preserve">Produkti  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  91011AB</t>
    </r>
  </si>
  <si>
    <t>Bursa te perfituara nga nxensit e AP</t>
  </si>
  <si>
    <t xml:space="preserve">Sipas kritereve te  VKM se bursave qe del cdo vit mesimor </t>
  </si>
  <si>
    <t>numer bursash</t>
  </si>
  <si>
    <t>Detajimi i Kostos Totale të Produktit X sipas Artikujve Ekonomikë</t>
  </si>
  <si>
    <t>Produkti      91011AC</t>
  </si>
  <si>
    <t>nxenes perfitojne subvencion tekste mesimore</t>
  </si>
  <si>
    <t>Nxenesit sipas kriteve te pecaktuara ne VKM perfirojne tekste falas (nxenes Rome egjyptiane,jetime me ndihme ekonomike etj)</t>
  </si>
  <si>
    <t xml:space="preserve">numer </t>
  </si>
  <si>
    <t>Produkti 91011AD</t>
  </si>
  <si>
    <t xml:space="preserve">Skeletkurikula dhe materiale mesimore të hartuara </t>
  </si>
  <si>
    <t xml:space="preserve">Puna per rishikimin dhe hartimi  per një kualifikim te nje niveli te KSHK, programet orientuese etj. </t>
  </si>
  <si>
    <t>Kosto totale e produktit sipas artikujve ekonomikë</t>
  </si>
  <si>
    <r>
      <rPr>
        <b/>
        <sz val="11"/>
        <rFont val="Times New Roman"/>
        <family val="1"/>
      </rPr>
      <t xml:space="preserve">Produkti  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 91011AE</t>
    </r>
  </si>
  <si>
    <t>Sandarte profesionesh dhe kualifikimesh te miratuara</t>
  </si>
  <si>
    <t>a)Pershkrimi i arritjeve te nxeensve ne fund te kualifikimit per nje nivel te KSHK b) pershkrimi i  funksioneve,detyrave, kompetencave  dhe kushteve te nevojshme te punes per ushtrimin e nje profesioni.</t>
  </si>
  <si>
    <t>Produkti  91011AF</t>
  </si>
  <si>
    <t xml:space="preserve">Mesues te trajnuar </t>
  </si>
  <si>
    <t>Qasja per kualifikim te vazhduar te mesuesve /Trajnimi 24 ditor i mesuesve te teorise dhe praktikes profesionale, dhe trajnime te tjera te vazhduara per mesuesit ne AP</t>
  </si>
  <si>
    <t>Produkti 3  91011AG</t>
  </si>
  <si>
    <t xml:space="preserve">Shkolla te vetvleresuara </t>
  </si>
  <si>
    <t xml:space="preserve">Fillimi i procesit te vetveleresimit ne shkollat AP (sipas udhezimit nr 16 date 08.05.2019)  hartimi i metodologjise se vleresimit, pilotimi i procesit </t>
  </si>
  <si>
    <t>Produkti 91011AH</t>
  </si>
  <si>
    <t>Akte neligjore te hartuara e miraturara</t>
  </si>
  <si>
    <t>Hartimi i akteve nenligjore per ligjin e KSHK dhe AFP</t>
  </si>
  <si>
    <t>Emërtimi i Projektit të Investimeve</t>
  </si>
  <si>
    <t>Mobilje e Pajisje  per shkollat e AP</t>
  </si>
  <si>
    <t>18AY501</t>
  </si>
  <si>
    <t xml:space="preserve">Blerja e karrige tavolina, dollape etj per nxenesit,e mesuest e shkollave profesionale </t>
  </si>
  <si>
    <t>Cope</t>
  </si>
  <si>
    <t>kap 1</t>
  </si>
  <si>
    <t>Blerje Pajisje kompjuterike te ndryshme</t>
  </si>
  <si>
    <t>Blerje Pajisje dhe sisteme te ndryshme</t>
  </si>
  <si>
    <t xml:space="preserve">laboratore, pajisje, makineri per repartet e praktikave profesionale  </t>
  </si>
  <si>
    <t>Blerja e laboratoreve te lendeve te pergjithshme, blerje makineri dhe pajisje per repartet e praktikave profesionale, kafshe (Lope dele etj) per shkollat bujqesore.</t>
  </si>
  <si>
    <t>Numer laboratore e pajisjesh</t>
  </si>
  <si>
    <t>Rikonstruksion dhe Ndertim ambjentesh</t>
  </si>
  <si>
    <t>Shkolla profesionale e IT e ndertuar</t>
  </si>
  <si>
    <t>18AY603</t>
  </si>
  <si>
    <t>Ndertim i shkollesprofesionale te IT-se. (vlera e mbetur per vitin 2018 eshte 260 000 mije leke).</t>
  </si>
  <si>
    <t>Nr godina shkollash/reparte praktikash te ndertuara/ rikostruktuara</t>
  </si>
  <si>
    <t>projekte te hartuara</t>
  </si>
  <si>
    <t>Rikonstruksion I shkolles se Mesme Profesionale "Nazmi Rushiti" Peshkopi</t>
  </si>
  <si>
    <t xml:space="preserve">Shkolla Tekniko Ekonomike Tirane e rikonstruktuar </t>
  </si>
  <si>
    <t>18AY605</t>
  </si>
  <si>
    <t>Rikonstruksion i shkolles "Teknike Ekonomike "" Tirane</t>
  </si>
  <si>
    <t xml:space="preserve"> </t>
  </si>
  <si>
    <t>Shkolla M.Shahini  Cerrik e rikostruktuar</t>
  </si>
  <si>
    <t>18AY606</t>
  </si>
  <si>
    <t>Rikonstruksion i shkolles se mesme bujqesore "Mihal Shahini" Cerrik</t>
  </si>
  <si>
    <t>shkolla  mesme profesionale "Beqir Cela" Durres e rikostruktuar</t>
  </si>
  <si>
    <t>18AY607</t>
  </si>
  <si>
    <t>Rikonstruksion i shkolles se mesme profesionale "Beqir Cela" Durres</t>
  </si>
  <si>
    <t>nr</t>
  </si>
  <si>
    <t xml:space="preserve">shkolla e mesme profesionale "Hysen Cela" Durres e rikostruktuar </t>
  </si>
  <si>
    <t>18AY608</t>
  </si>
  <si>
    <t>Rikonstruksion i shkolles se mesme profesionale "Hysen Cela" Durres</t>
  </si>
  <si>
    <t xml:space="preserve">nr </t>
  </si>
  <si>
    <t xml:space="preserve">Produkti 7 </t>
  </si>
  <si>
    <t xml:space="preserve">shkolla e mesme profesionale "Sali Ceka" Elbasan e rikostruktuar </t>
  </si>
  <si>
    <t>18AY609</t>
  </si>
  <si>
    <t>Rikonstruksion i shkolles se mesme profesionale "Sali Ceka" Elbasan</t>
  </si>
  <si>
    <t>shkolla e mesme profesionale "26 Marsi" Kavaje e rikostruktuar</t>
  </si>
  <si>
    <t>18AY610</t>
  </si>
  <si>
    <t>Rikonstruksion i shkolles se mesme profesionale "26 Marsi" Kavaje</t>
  </si>
  <si>
    <t xml:space="preserve"> shkolla e mesme profesionale "Thoma Papapano" Gjirokaster e rikostruktuar</t>
  </si>
  <si>
    <t>18AY611</t>
  </si>
  <si>
    <t>Rikonstruksion i shkolles se mesme profesionale "Thoma Papapano" Gjirokaster</t>
  </si>
  <si>
    <t>shkolla e mesme profesionale "Stiliano Bandilli" Berat  e rikostruktuar</t>
  </si>
  <si>
    <t>18AY612</t>
  </si>
  <si>
    <t>Rikonstruksion i shkolles se mesme profesionale "Stiliano Bandilli" Berat</t>
  </si>
  <si>
    <t>Nr godine</t>
  </si>
  <si>
    <t>Ndertim/rikostruksion, shkollash dhe reparte te praktikave profesionale</t>
  </si>
  <si>
    <t>18AY613</t>
  </si>
  <si>
    <t xml:space="preserve">Ndertim i ri shkolla Beqir Cela Durres 
</t>
  </si>
  <si>
    <t xml:space="preserve">Produkti 12 </t>
  </si>
  <si>
    <t>18AY614</t>
  </si>
  <si>
    <t xml:space="preserve">Rikonstruksion i shkolles "Hoteleri - Turiziem" Tirane (Faza II-te)
</t>
  </si>
  <si>
    <t>18AY615</t>
  </si>
  <si>
    <t xml:space="preserve">Ndertim i Bazes prodhuese dhe rikonstruksion i shkolles "Arben Broci" Shkoder ( Faza ll)
</t>
  </si>
  <si>
    <t xml:space="preserve">Produkti 14 </t>
  </si>
  <si>
    <t>18AY616</t>
  </si>
  <si>
    <t xml:space="preserve"> Rikonstruksioni, shtese kati per bazen prodhuese per shkollen"Kristo Isak" Berat(Faza II)
</t>
  </si>
  <si>
    <t>nr godinash</t>
  </si>
  <si>
    <t>18AY617</t>
  </si>
  <si>
    <t>Ndertim i Bazes prodhuese te shkolles AMP  "Petro Sota" Fier</t>
  </si>
  <si>
    <t xml:space="preserve">Produkti 17 </t>
  </si>
  <si>
    <t>18AY619</t>
  </si>
  <si>
    <t xml:space="preserve">Rikonstruk. shkolles AM Profesionale Kamez
</t>
  </si>
  <si>
    <t>Produkti 18</t>
  </si>
  <si>
    <t>18AY620</t>
  </si>
  <si>
    <t xml:space="preserve"> Mbikqyrje e objektit "Rikonstruksioni, shtese kati per bazen prodhuese per shkollen"Kristo Isak"" Berat(Faza II)
</t>
  </si>
  <si>
    <t>18AY621</t>
  </si>
  <si>
    <t xml:space="preserve">Mbikqyrje per projektin  "Ndertim i ri i nderteses se Shkolles Kombetare te Agrobiznesit "Charles Telfort Erikson" Golem, Kavaje 
</t>
  </si>
  <si>
    <t xml:space="preserve">Produkti 20 </t>
  </si>
  <si>
    <t>18AY622</t>
  </si>
  <si>
    <t xml:space="preserve">Mbikqyrje per projektin "Ndertim i Bazes prodhuese dhe rikonstruksion i shkolles "Arben Broci"" Shkoder ( Faza ll)
</t>
  </si>
  <si>
    <t xml:space="preserve">Produkti 21 </t>
  </si>
  <si>
    <t>18AY623</t>
  </si>
  <si>
    <t xml:space="preserve">Mbikqyrje per projektin "Ndertim i Bazes prodhuese te shkolles AMP  "Petro Sota"" Fier
</t>
  </si>
  <si>
    <t>Produkti 22</t>
  </si>
  <si>
    <t>18AY624</t>
  </si>
  <si>
    <t>Mbikqyrje per projektin  "Rikonstruksion dhe ndertim shkolla dhe baza prodhuese "Ali Myftiu"" Elbasan (Faza II)</t>
  </si>
  <si>
    <t xml:space="preserve">Produkti 23 </t>
  </si>
  <si>
    <t>18AY625</t>
  </si>
  <si>
    <t>Mbikqyrje per projektin''Rikonstruksioni i shkolles''Teknike Ekonomike' Tirane''</t>
  </si>
  <si>
    <t xml:space="preserve">Produkti 24 </t>
  </si>
  <si>
    <t>18AY626</t>
  </si>
  <si>
    <t>Mikqyrje per projektin''Rikonstruksioni i shkolles se mesme bujqesore'Mihal Shahini'Cerrik''</t>
  </si>
  <si>
    <t xml:space="preserve">Produkti 25 </t>
  </si>
  <si>
    <t>18AY627</t>
  </si>
  <si>
    <t>Mbikqyrje per projektin ''Rikonstruksioni i shkolles se mesme profesionale 'Beqir Cela' Durres"</t>
  </si>
  <si>
    <t>18AY629</t>
  </si>
  <si>
    <t xml:space="preserve">Mbikqyrje per projektin ''Rikonstruksioni i shkolles se mesme profesionale ''Sali Ceka"" Elbasan </t>
  </si>
  <si>
    <t>18AY630</t>
  </si>
  <si>
    <t xml:space="preserve">Mbikqyrje per projektin e rikonstruksionit te shkolles se mesme profesionale ''26 Marsi'' Kavaje </t>
  </si>
  <si>
    <t>18AY631</t>
  </si>
  <si>
    <t xml:space="preserve">Mbikqyrje per projektin '' Rikonstruksioni i shkolles se mesme profesionale ''Thoma Papapano''''Gjirokaster </t>
  </si>
  <si>
    <t>Mbikqyrje  per rikonstruksion e shkolles se mesme Pofesionale Stiliano band</t>
  </si>
  <si>
    <t>Mbikqyrje per projektin "Rikonstruksion i shkolles se mesme profesionale "Stiliano Bandilli" Berat</t>
  </si>
  <si>
    <t>18AY633</t>
  </si>
  <si>
    <t>Hidrolizim tarrace e shkolles AMP Kamez</t>
  </si>
  <si>
    <t>mbeshtetje per shkollat e AP</t>
  </si>
  <si>
    <t>GM10142</t>
  </si>
  <si>
    <t>Skills for Job</t>
  </si>
  <si>
    <t>blerje pajisje Asistence teknike trajnim rikostruksion etj</t>
  </si>
  <si>
    <t>GM10140</t>
  </si>
  <si>
    <t xml:space="preserve"> IPA 2013 Mbështetje të arsimit dhe formimit profesional nëpërmjet inovacionit</t>
  </si>
  <si>
    <t>blerje pajisje trajnim rikostruksion etj</t>
  </si>
  <si>
    <t>TVSH per Projekte te ndryshme</t>
  </si>
  <si>
    <t>TVSH per Projektin ProSEED</t>
  </si>
  <si>
    <t>nr.projekti</t>
  </si>
  <si>
    <t>Makineri teknologjike</t>
  </si>
  <si>
    <t>nr.makinerish</t>
  </si>
  <si>
    <t>GM10144</t>
  </si>
  <si>
    <t>Mbështetje të arsimit dhe formimit profesional nëpërmjet inovacionit</t>
  </si>
  <si>
    <t>GM10141</t>
  </si>
  <si>
    <t xml:space="preserve">Programi I Arsimit Profesional
</t>
  </si>
  <si>
    <t>Mbeshtetje e shkolles profesionale Kamëz</t>
  </si>
  <si>
    <t>Projekti P.A.S.T.4 Future, promoting Accessble tourism for future. (18BS308)</t>
  </si>
  <si>
    <t>kapitull 2</t>
  </si>
  <si>
    <t>Projekti NEST Networking for Smart Tourism Development".(18BS309)</t>
  </si>
  <si>
    <t>Projekti "BRE". (18 BS310)</t>
  </si>
  <si>
    <t>Projekti "OIS-AIR" (18BS311)</t>
  </si>
  <si>
    <t>Aparati i MFE ( Mbikqyrja e tregut)</t>
  </si>
  <si>
    <t>studime fizibiliteti per projektet</t>
  </si>
  <si>
    <t>nr.studimi</t>
  </si>
  <si>
    <t>Kontrata Koncesione/ PPP te publikuara ne regjistrin elektronik te koncesioneve</t>
  </si>
  <si>
    <t>nr.publikimesh</t>
  </si>
  <si>
    <t>Suporti I kompanive SME nepermjet fondeve</t>
  </si>
  <si>
    <t>Suporti i ndermarrjeve te vogla dhe te mesme per realizimin e nevojave te tyre per certifikim produktesh, per rritjen e standarteve te prodhimit, promovim te produkteve "Made in Albania",dhe gjetje te tregjeve te reja</t>
  </si>
  <si>
    <t>kujdesi ndaj investitoreve</t>
  </si>
  <si>
    <t>Promovimi I shqiperise si destinbacion investimesh/ kujdsi ndaj investotoreve</t>
  </si>
  <si>
    <t>fondi konkurrueshmerise</t>
  </si>
  <si>
    <t>fondi inovacionit</t>
  </si>
  <si>
    <t>Rregjistrim i ri Biznesi, crregjistrim, dorwzim bilancesh, nxjerrje ekstraktesh, ndryshime, etj</t>
  </si>
  <si>
    <t>Nr. Sherbimesh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</si>
  <si>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1</t>
    </r>
    <r>
      <rPr>
        <b/>
        <sz val="11"/>
        <color theme="1"/>
        <rFont val="Times New Roman"/>
        <family val="1"/>
      </rPr>
      <t xml:space="preserve"> sipas Artikujve Ekonomikë QKB</t>
    </r>
  </si>
  <si>
    <t>Kap1</t>
  </si>
  <si>
    <t>kap1</t>
  </si>
  <si>
    <r>
      <t>Shënim: Shpjegoni supozimet dhe llogaritjet për Produktin 1 (Metoda 2)</t>
    </r>
    <r>
      <rPr>
        <b/>
        <sz val="11"/>
        <color rgb="FFFF0000"/>
        <rFont val="Times New Roman"/>
        <family val="1"/>
      </rPr>
      <t xml:space="preserve">*** </t>
    </r>
  </si>
  <si>
    <r>
      <rPr>
        <b/>
        <sz val="11"/>
        <color rgb="FFFF0000"/>
        <rFont val="Times New Roman"/>
        <family val="1"/>
      </rPr>
      <t>Produkti 2</t>
    </r>
    <r>
      <rPr>
        <sz val="11"/>
        <color theme="1"/>
        <rFont val="Times New Roman"/>
        <family val="1"/>
      </rPr>
      <t>(shto produkte sipas rastit)</t>
    </r>
  </si>
  <si>
    <t>Aplikime per licenda te reja, ndryshime, revokime, printime, shtyrje afati</t>
  </si>
  <si>
    <r>
      <t>Detajimi i Kostos Totale të</t>
    </r>
    <r>
      <rPr>
        <b/>
        <sz val="11"/>
        <color rgb="FFFF0000"/>
        <rFont val="Times New Roman"/>
        <family val="1"/>
      </rPr>
      <t xml:space="preserve"> Produktit 2 </t>
    </r>
    <r>
      <rPr>
        <b/>
        <sz val="11"/>
        <color theme="1"/>
        <rFont val="Times New Roman"/>
        <family val="1"/>
      </rPr>
      <t>sipas Artikujve Ekonomikë QKB</t>
    </r>
  </si>
  <si>
    <t>nr.kuotash</t>
  </si>
  <si>
    <t>Transferta te inividi</t>
  </si>
  <si>
    <t>nr. transfertash</t>
  </si>
  <si>
    <t>Produkti 3(shto produkte sipas rastit)</t>
  </si>
  <si>
    <t>FOND I NGRIRE</t>
  </si>
  <si>
    <t>KODI   M100024</t>
  </si>
  <si>
    <t>M100177</t>
  </si>
  <si>
    <t>Produkti 4(shto produkte sipas rastit)</t>
  </si>
  <si>
    <t>Blerie paisje per zyre</t>
  </si>
  <si>
    <t>Arredim zyre drejtorit, paisje  zyre per sallat e sportelit, telefona.</t>
  </si>
  <si>
    <t>copw</t>
  </si>
  <si>
    <t>18AX401</t>
  </si>
  <si>
    <t xml:space="preserve">Rikonstruksioni I pjesshem </t>
  </si>
  <si>
    <t>Rikonstruksioni I pjesshem I zyrave  ne katin 1</t>
  </si>
  <si>
    <t>Emërtimi i Projektit të Investimeve   18AX403</t>
  </si>
  <si>
    <t>Projekt rikonstruksioni</t>
  </si>
  <si>
    <t>Projet preventivi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</si>
  <si>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 1 </t>
    </r>
    <r>
      <rPr>
        <b/>
        <sz val="11"/>
        <color theme="1"/>
        <rFont val="Times New Roman"/>
        <family val="1"/>
      </rPr>
      <t>sipas Artikujve Ekonomikë</t>
    </r>
  </si>
  <si>
    <t>Fondi I inovacionit</t>
  </si>
  <si>
    <t xml:space="preserve">M100369
</t>
  </si>
  <si>
    <t>Mbeshtetje per NVM shqiptare me  qellim rritjen e kapacitetit te tyre inovativ dhe teknologjik, nepermjet financimit per pajisje teknologjike, licenca, software/hardware, auditim teknologjie dhe inovacioni etj.</t>
  </si>
  <si>
    <t>Numer  panaireve qe marrim pjese</t>
  </si>
  <si>
    <t>Fondi Start up</t>
  </si>
  <si>
    <t>M100370</t>
  </si>
  <si>
    <t>Mbeshtetje per NVM shqiptare me  qellim promovimin e bizneseve Start-up, nepermjet pjesemarrjes ne trajnime, blerje pajisjesh, materiale marketingu etj.</t>
  </si>
  <si>
    <t>Ekonomia kreative</t>
  </si>
  <si>
    <t>M100371</t>
  </si>
  <si>
    <t>FONDI EKONOMISE KREATIVE</t>
  </si>
  <si>
    <t>Konkurrueshmeria</t>
  </si>
  <si>
    <t>M100368</t>
  </si>
  <si>
    <r>
      <t xml:space="preserve">Detajimi i Kostos Totale të </t>
    </r>
    <r>
      <rPr>
        <b/>
        <sz val="11"/>
        <color rgb="FFFF0000"/>
        <rFont val="Times New Roman"/>
        <family val="1"/>
      </rPr>
      <t>Produktit X</t>
    </r>
    <r>
      <rPr>
        <b/>
        <sz val="11"/>
        <color theme="1"/>
        <rFont val="Times New Roman"/>
        <family val="1"/>
      </rPr>
      <t xml:space="preserve"> sipas Artikujve Ekonomikë</t>
    </r>
  </si>
  <si>
    <t>Blerje Pajisje AQT (kompjuterike)</t>
  </si>
  <si>
    <t>TVSH</t>
  </si>
  <si>
    <t>M100055</t>
  </si>
  <si>
    <t>18AX306</t>
  </si>
  <si>
    <t xml:space="preserve">Financim I huaj EEN </t>
  </si>
  <si>
    <r>
      <t xml:space="preserve">Detajimi i Kostos Totale të </t>
    </r>
    <r>
      <rPr>
        <b/>
        <sz val="11"/>
        <color rgb="FFFF0000"/>
        <rFont val="Times New Roman"/>
        <family val="1"/>
      </rPr>
      <t xml:space="preserve">Produktit X </t>
    </r>
    <r>
      <rPr>
        <b/>
        <sz val="11"/>
        <color theme="1"/>
        <rFont val="Times New Roman"/>
        <family val="1"/>
      </rPr>
      <t>sipas Artikujve Ekonomikë</t>
    </r>
  </si>
  <si>
    <t>18AX307</t>
  </si>
  <si>
    <t>Financim I huaj FILA</t>
  </si>
  <si>
    <t>Mbeshtetje per SME-te</t>
  </si>
  <si>
    <t>KM10010</t>
  </si>
  <si>
    <t>19AC601</t>
  </si>
  <si>
    <t>TVSH " Zhvillimi iqenrueshme ekkonomik dhe rajonal, nxitja e puneismit dhe arsimit e formimit profesional</t>
  </si>
  <si>
    <t>606 transferta te individed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</si>
</sst>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L_e_k_-;\-* #,##0_L_e_k_-;_-* &quot;-&quot;??_L_e_k_-;_-@_-"/>
    <numFmt numFmtId="167" formatCode="0.0"/>
    <numFmt numFmtId="168" formatCode="_(* #,##0_);_(* \(#,##0\);_(* &quot;-&quot;??_);_(@_)"/>
    <numFmt numFmtId="169" formatCode="_(* #,##0.000_);_(* \(#,##0.000\);_(* &quot;-&quot;??_);_(@_)"/>
    <numFmt numFmtId="170" formatCode="#,##0.000"/>
  </numFmts>
  <fonts count="1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Garamond"/>
      <family val="1"/>
    </font>
    <font>
      <sz val="8"/>
      <color theme="1"/>
      <name val="Garamond"/>
      <family val="1"/>
    </font>
    <font>
      <b/>
      <sz val="9"/>
      <color theme="1"/>
      <name val="Garamond"/>
      <family val="1"/>
    </font>
    <font>
      <i/>
      <sz val="8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Garamond"/>
      <family val="1"/>
    </font>
    <font>
      <sz val="10"/>
      <name val="Arial"/>
      <family val="2"/>
    </font>
    <font>
      <i/>
      <sz val="9"/>
      <color theme="1"/>
      <name val="Garamond"/>
      <family val="1"/>
    </font>
    <font>
      <b/>
      <sz val="10"/>
      <color theme="1"/>
      <name val="Garamond"/>
      <family val="1"/>
    </font>
    <font>
      <b/>
      <sz val="8"/>
      <color rgb="FFFF0000"/>
      <name val="Garamond"/>
      <family val="1"/>
    </font>
    <font>
      <b/>
      <i/>
      <sz val="9"/>
      <color rgb="FFFF0000"/>
      <name val="Garamond"/>
      <family val="1"/>
    </font>
    <font>
      <b/>
      <sz val="9"/>
      <color rgb="FFFF0000"/>
      <name val="Garamond"/>
      <family val="1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Garamond"/>
      <family val="1"/>
    </font>
    <font>
      <sz val="8"/>
      <color theme="1"/>
      <name val="Times New Roman"/>
      <family val="1"/>
    </font>
    <font>
      <b/>
      <sz val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i/>
      <sz val="8"/>
      <color rgb="FFFF0000"/>
      <name val="Garamond"/>
      <family val="1"/>
    </font>
    <font>
      <sz val="11"/>
      <color theme="1"/>
      <name val="Calibri"/>
      <family val="2"/>
      <charset val="238"/>
      <scheme val="minor"/>
    </font>
    <font>
      <b/>
      <sz val="14"/>
      <color theme="1"/>
      <name val="Garamond"/>
      <family val="1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  <charset val="238"/>
    </font>
    <font>
      <sz val="12"/>
      <name val="Garamond"/>
      <family val="1"/>
    </font>
    <font>
      <b/>
      <sz val="12"/>
      <color rgb="FFFF0000"/>
      <name val="Garamond"/>
      <family val="1"/>
    </font>
    <font>
      <i/>
      <sz val="12"/>
      <color theme="1"/>
      <name val="Garamond"/>
      <family val="1"/>
    </font>
    <font>
      <sz val="11"/>
      <color theme="1"/>
      <name val="Garamond"/>
      <family val="1"/>
    </font>
    <font>
      <b/>
      <i/>
      <sz val="12"/>
      <color rgb="FFFF0000"/>
      <name val="Garamond"/>
      <family val="1"/>
    </font>
    <font>
      <sz val="12"/>
      <color theme="1"/>
      <name val="Garamond"/>
      <family val="1"/>
      <charset val="238"/>
    </font>
    <font>
      <b/>
      <i/>
      <sz val="12"/>
      <color rgb="FFFF0000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sz val="9"/>
      <name val="Garamond"/>
      <family val="1"/>
    </font>
    <font>
      <i/>
      <sz val="8"/>
      <name val="Garamond"/>
      <family val="1"/>
    </font>
    <font>
      <b/>
      <sz val="10"/>
      <color rgb="FFFF0000"/>
      <name val="Garamond"/>
      <family val="1"/>
    </font>
    <font>
      <b/>
      <sz val="9"/>
      <name val="Garamond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Garamond"/>
      <family val="1"/>
    </font>
    <font>
      <i/>
      <sz val="9"/>
      <name val="Garamond"/>
      <family val="1"/>
    </font>
    <font>
      <b/>
      <i/>
      <sz val="9"/>
      <name val="Garamond"/>
      <family val="1"/>
    </font>
    <font>
      <b/>
      <i/>
      <sz val="8"/>
      <name val="Garamond"/>
      <family val="1"/>
    </font>
    <font>
      <sz val="10"/>
      <name val="Calibri"/>
      <family val="2"/>
      <scheme val="minor"/>
    </font>
    <font>
      <b/>
      <sz val="11"/>
      <name val="Garamond"/>
      <family val="1"/>
    </font>
    <font>
      <b/>
      <i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9"/>
      <color theme="1"/>
      <name val="Times New Roman"/>
      <family val="1"/>
      <charset val="238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sz val="14"/>
      <name val="Garamond"/>
      <family val="1"/>
    </font>
    <font>
      <sz val="14"/>
      <color rgb="FFFF0000"/>
      <name val="Garamond"/>
      <family val="1"/>
    </font>
    <font>
      <b/>
      <sz val="14"/>
      <color rgb="FFFF0000"/>
      <name val="Garamond"/>
      <family val="1"/>
    </font>
    <font>
      <b/>
      <sz val="14"/>
      <color indexed="10"/>
      <name val="Garamond"/>
      <family val="1"/>
    </font>
    <font>
      <b/>
      <sz val="14"/>
      <color indexed="8"/>
      <name val="Garamond"/>
      <family val="1"/>
    </font>
    <font>
      <i/>
      <sz val="14"/>
      <color theme="1"/>
      <name val="Garamond"/>
      <family val="1"/>
    </font>
    <font>
      <b/>
      <i/>
      <sz val="14"/>
      <color rgb="FFFF0000"/>
      <name val="Garamond"/>
      <family val="1"/>
    </font>
    <font>
      <b/>
      <i/>
      <sz val="14"/>
      <color theme="1"/>
      <name val="Garamond"/>
      <family val="1"/>
    </font>
    <font>
      <sz val="8"/>
      <color rgb="FFFF0000"/>
      <name val="Garamond"/>
      <family val="1"/>
    </font>
    <font>
      <sz val="8"/>
      <color rgb="FF00B050"/>
      <name val="Garamond"/>
      <family val="1"/>
    </font>
    <font>
      <i/>
      <sz val="8"/>
      <color rgb="FF00B050"/>
      <name val="Garamond"/>
      <family val="1"/>
    </font>
    <font>
      <sz val="8"/>
      <name val="Garamond"/>
      <family val="1"/>
      <charset val="238"/>
    </font>
    <font>
      <sz val="14"/>
      <name val="Garamond"/>
      <family val="1"/>
      <charset val="238"/>
    </font>
    <font>
      <i/>
      <sz val="8"/>
      <color theme="1"/>
      <name val="Times New Roman"/>
      <family val="1"/>
    </font>
    <font>
      <sz val="9"/>
      <name val="Times New Roman"/>
      <family val="1"/>
      <charset val="238"/>
    </font>
    <font>
      <b/>
      <i/>
      <sz val="12"/>
      <color theme="1"/>
      <name val="Times New Roman"/>
      <family val="1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rgb="FFFF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2E74B5"/>
      </left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 style="medium">
        <color rgb="FF2E74B5"/>
      </bottom>
      <diagonal/>
    </border>
    <border>
      <left/>
      <right/>
      <top style="medium">
        <color rgb="FF2E74B5"/>
      </top>
      <bottom/>
      <diagonal/>
    </border>
    <border>
      <left/>
      <right/>
      <top/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/>
      <right style="medium">
        <color rgb="FF2E74B5"/>
      </right>
      <top style="medium">
        <color rgb="FF2E74B5"/>
      </top>
      <bottom/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/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medium">
        <color rgb="FF2E74B5"/>
      </left>
      <right style="medium">
        <color rgb="FF2E74B5"/>
      </right>
      <top/>
      <bottom/>
      <diagonal/>
    </border>
    <border>
      <left style="medium">
        <color rgb="FF2E74B5"/>
      </left>
      <right/>
      <top/>
      <bottom style="medium">
        <color rgb="FF2E74B5"/>
      </bottom>
      <diagonal/>
    </border>
    <border>
      <left style="medium">
        <color rgb="FF2E74B5"/>
      </left>
      <right/>
      <top style="medium">
        <color rgb="FF2E74B5"/>
      </top>
      <bottom/>
      <diagonal/>
    </border>
    <border>
      <left style="medium">
        <color rgb="FF2E74B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E74B5"/>
      </left>
      <right style="medium">
        <color rgb="FF2E74B5"/>
      </right>
      <top style="medium">
        <color rgb="FF2E74B5"/>
      </top>
      <bottom style="thin">
        <color indexed="64"/>
      </bottom>
      <diagonal/>
    </border>
    <border>
      <left/>
      <right style="thin">
        <color indexed="64"/>
      </right>
      <top style="medium">
        <color rgb="FF2E74B5"/>
      </top>
      <bottom/>
      <diagonal/>
    </border>
    <border>
      <left/>
      <right style="thin">
        <color indexed="64"/>
      </right>
      <top/>
      <bottom style="medium">
        <color rgb="FF2E74B5"/>
      </bottom>
      <diagonal/>
    </border>
    <border>
      <left style="medium">
        <color rgb="FF2E74B5"/>
      </left>
      <right style="thin">
        <color indexed="64"/>
      </right>
      <top/>
      <bottom style="medium">
        <color rgb="FF2E74B5"/>
      </bottom>
      <diagonal/>
    </border>
    <border>
      <left style="medium">
        <color rgb="FF2E74B5"/>
      </left>
      <right style="thin">
        <color indexed="64"/>
      </right>
      <top style="medium">
        <color rgb="FF2E74B5"/>
      </top>
      <bottom/>
      <diagonal/>
    </border>
    <border>
      <left/>
      <right style="thin">
        <color indexed="64"/>
      </right>
      <top style="medium">
        <color rgb="FF2E74B5"/>
      </top>
      <bottom style="medium">
        <color rgb="FF2E74B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2E74B5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rgb="FF2E74B5"/>
      </left>
      <right/>
      <top style="medium">
        <color theme="4" tint="-0.249977111117893"/>
      </top>
      <bottom style="medium">
        <color rgb="FF2E74B5"/>
      </bottom>
      <diagonal/>
    </border>
    <border>
      <left/>
      <right/>
      <top style="medium">
        <color theme="4" tint="-0.249977111117893"/>
      </top>
      <bottom style="medium">
        <color rgb="FF2E74B5"/>
      </bottom>
      <diagonal/>
    </border>
    <border>
      <left/>
      <right style="medium">
        <color rgb="FF2E74B5"/>
      </right>
      <top style="medium">
        <color theme="4" tint="-0.249977111117893"/>
      </top>
      <bottom style="medium">
        <color rgb="FF2E74B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2E74B5"/>
      </right>
      <top style="thin">
        <color indexed="64"/>
      </top>
      <bottom style="thin">
        <color indexed="64"/>
      </bottom>
      <diagonal/>
    </border>
    <border>
      <left/>
      <right style="medium">
        <color rgb="FF2E74B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2E74B5"/>
      </right>
      <top style="medium">
        <color rgb="FF2E74B5"/>
      </top>
      <bottom style="medium">
        <color rgb="FF2E74B5"/>
      </bottom>
      <diagonal/>
    </border>
    <border>
      <left style="thin">
        <color indexed="64"/>
      </left>
      <right style="medium">
        <color rgb="FF2E74B5"/>
      </right>
      <top/>
      <bottom style="medium">
        <color rgb="FF2E74B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2E74B5"/>
      </right>
      <top style="medium">
        <color indexed="64"/>
      </top>
      <bottom/>
      <diagonal/>
    </border>
    <border>
      <left/>
      <right style="medium">
        <color rgb="FF2E74B5"/>
      </right>
      <top style="medium">
        <color indexed="64"/>
      </top>
      <bottom/>
      <diagonal/>
    </border>
    <border>
      <left style="medium">
        <color indexed="64"/>
      </left>
      <right style="medium">
        <color rgb="FF2E74B5"/>
      </right>
      <top/>
      <bottom style="medium">
        <color indexed="64"/>
      </bottom>
      <diagonal/>
    </border>
    <border>
      <left/>
      <right style="medium">
        <color rgb="FF2E74B5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2E74B5"/>
      </bottom>
      <diagonal/>
    </border>
    <border>
      <left style="medium">
        <color rgb="FF0070C0"/>
      </left>
      <right style="medium">
        <color rgb="FF0070C0"/>
      </right>
      <top style="medium">
        <color rgb="FF2E74B5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2E74B5"/>
      </right>
      <top style="medium">
        <color indexed="64"/>
      </top>
      <bottom style="medium">
        <color rgb="FF2E74B5"/>
      </bottom>
      <diagonal/>
    </border>
    <border>
      <left style="medium">
        <color rgb="FF2E74B5"/>
      </left>
      <right/>
      <top style="medium">
        <color indexed="64"/>
      </top>
      <bottom style="medium">
        <color rgb="FF2E74B5"/>
      </bottom>
      <diagonal/>
    </border>
    <border>
      <left/>
      <right/>
      <top style="medium">
        <color indexed="64"/>
      </top>
      <bottom style="medium">
        <color rgb="FF2E74B5"/>
      </bottom>
      <diagonal/>
    </border>
    <border>
      <left/>
      <right style="medium">
        <color indexed="64"/>
      </right>
      <top style="medium">
        <color indexed="64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indexed="64"/>
      </right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 style="medium">
        <color rgb="FF2E74B5"/>
      </top>
      <bottom/>
      <diagonal/>
    </border>
    <border>
      <left/>
      <right style="medium">
        <color indexed="64"/>
      </right>
      <top/>
      <bottom style="medium">
        <color rgb="FF2E74B5"/>
      </bottom>
      <diagonal/>
    </border>
    <border>
      <left style="medium">
        <color rgb="FF2E74B5"/>
      </left>
      <right style="medium">
        <color indexed="64"/>
      </right>
      <top/>
      <bottom style="medium">
        <color rgb="FF2E74B5"/>
      </bottom>
      <diagonal/>
    </border>
    <border>
      <left style="medium">
        <color indexed="64"/>
      </left>
      <right/>
      <top style="medium">
        <color rgb="FF2E74B5"/>
      </top>
      <bottom style="medium">
        <color rgb="FF2E74B5"/>
      </bottom>
      <diagonal/>
    </border>
    <border>
      <left style="medium">
        <color indexed="64"/>
      </left>
      <right style="medium">
        <color rgb="FF2E74B5"/>
      </right>
      <top/>
      <bottom/>
      <diagonal/>
    </border>
    <border>
      <left style="medium">
        <color indexed="64"/>
      </left>
      <right/>
      <top style="medium">
        <color rgb="FF2E74B5"/>
      </top>
      <bottom style="medium">
        <color indexed="64"/>
      </bottom>
      <diagonal/>
    </border>
    <border>
      <left/>
      <right/>
      <top style="medium">
        <color rgb="FF2E74B5"/>
      </top>
      <bottom style="medium">
        <color indexed="64"/>
      </bottom>
      <diagonal/>
    </border>
    <border>
      <left/>
      <right style="medium">
        <color indexed="64"/>
      </right>
      <top style="medium">
        <color rgb="FF2E74B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1" fillId="0" borderId="0" applyFont="0" applyFill="0" applyBorder="0" applyAlignment="0" applyProtection="0"/>
    <xf numFmtId="0" fontId="1" fillId="0" borderId="0"/>
    <xf numFmtId="0" fontId="40" fillId="0" borderId="0"/>
    <xf numFmtId="43" fontId="1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</cellStyleXfs>
  <cellXfs count="1195">
    <xf numFmtId="0" fontId="0" fillId="0" borderId="0" xfId="0"/>
    <xf numFmtId="3" fontId="0" fillId="0" borderId="0" xfId="0" applyNumberFormat="1"/>
    <xf numFmtId="0" fontId="1" fillId="0" borderId="0" xfId="51"/>
    <xf numFmtId="0" fontId="40" fillId="0" borderId="0" xfId="52"/>
    <xf numFmtId="0" fontId="38" fillId="34" borderId="20" xfId="51" applyFont="1" applyFill="1" applyBorder="1" applyAlignment="1">
      <alignment horizontal="center" vertical="center" wrapText="1"/>
    </xf>
    <xf numFmtId="0" fontId="38" fillId="33" borderId="20" xfId="51" applyFont="1" applyFill="1" applyBorder="1" applyAlignment="1">
      <alignment horizontal="center" vertical="center" wrapText="1"/>
    </xf>
    <xf numFmtId="0" fontId="37" fillId="34" borderId="20" xfId="51" applyFont="1" applyFill="1" applyBorder="1" applyAlignment="1">
      <alignment horizontal="center" vertical="center" wrapText="1"/>
    </xf>
    <xf numFmtId="0" fontId="38" fillId="33" borderId="20" xfId="51" applyFont="1" applyFill="1" applyBorder="1" applyAlignment="1">
      <alignment horizontal="center" vertical="center"/>
    </xf>
    <xf numFmtId="49" fontId="18" fillId="33" borderId="20" xfId="51" applyNumberFormat="1" applyFont="1" applyFill="1" applyBorder="1" applyAlignment="1">
      <alignment horizontal="center" vertical="center" wrapText="1"/>
    </xf>
    <xf numFmtId="0" fontId="40" fillId="0" borderId="0" xfId="52" applyAlignment="1">
      <alignment vertical="top"/>
    </xf>
    <xf numFmtId="0" fontId="31" fillId="0" borderId="0" xfId="0" applyFont="1"/>
    <xf numFmtId="0" fontId="31" fillId="33" borderId="0" xfId="0" applyFont="1" applyFill="1"/>
    <xf numFmtId="0" fontId="62" fillId="33" borderId="0" xfId="0" applyFont="1" applyFill="1"/>
    <xf numFmtId="0" fontId="61" fillId="33" borderId="0" xfId="0" applyFont="1" applyFill="1"/>
    <xf numFmtId="0" fontId="57" fillId="33" borderId="0" xfId="0" applyFont="1" applyFill="1"/>
    <xf numFmtId="0" fontId="67" fillId="33" borderId="0" xfId="0" applyFont="1" applyFill="1"/>
    <xf numFmtId="0" fontId="69" fillId="33" borderId="0" xfId="0" applyFont="1" applyFill="1"/>
    <xf numFmtId="0" fontId="0" fillId="35" borderId="0" xfId="0" applyFill="1"/>
    <xf numFmtId="0" fontId="0" fillId="0" borderId="0" xfId="0" applyFill="1"/>
    <xf numFmtId="0" fontId="31" fillId="36" borderId="0" xfId="0" applyFont="1" applyFill="1"/>
    <xf numFmtId="0" fontId="16" fillId="0" borderId="0" xfId="0" applyFont="1" applyAlignment="1"/>
    <xf numFmtId="0" fontId="26" fillId="33" borderId="20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3" fontId="19" fillId="33" borderId="16" xfId="43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vertical="center" wrapText="1"/>
    </xf>
    <xf numFmtId="9" fontId="19" fillId="33" borderId="16" xfId="0" applyNumberFormat="1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left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3" fontId="19" fillId="33" borderId="17" xfId="0" applyNumberFormat="1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165" fontId="19" fillId="33" borderId="16" xfId="0" applyNumberFormat="1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vertical="center" wrapText="1"/>
    </xf>
    <xf numFmtId="0" fontId="35" fillId="33" borderId="17" xfId="0" applyFont="1" applyFill="1" applyBorder="1" applyAlignment="1">
      <alignment horizontal="left" vertical="center" wrapText="1"/>
    </xf>
    <xf numFmtId="0" fontId="0" fillId="33" borderId="0" xfId="0" applyFill="1"/>
    <xf numFmtId="165" fontId="71" fillId="33" borderId="16" xfId="0" applyNumberFormat="1" applyFont="1" applyFill="1" applyBorder="1" applyAlignment="1">
      <alignment horizontal="center" vertical="center"/>
    </xf>
    <xf numFmtId="0" fontId="71" fillId="33" borderId="17" xfId="0" applyFont="1" applyFill="1" applyBorder="1" applyAlignment="1">
      <alignment horizontal="left" vertical="center" wrapText="1"/>
    </xf>
    <xf numFmtId="0" fontId="72" fillId="33" borderId="18" xfId="0" applyFont="1" applyFill="1" applyBorder="1" applyAlignment="1">
      <alignment horizontal="center" vertical="center" wrapText="1"/>
    </xf>
    <xf numFmtId="0" fontId="72" fillId="33" borderId="16" xfId="0" applyFont="1" applyFill="1" applyBorder="1" applyAlignment="1">
      <alignment horizontal="center" vertical="center" wrapText="1"/>
    </xf>
    <xf numFmtId="43" fontId="0" fillId="33" borderId="0" xfId="53" applyFont="1" applyFill="1"/>
    <xf numFmtId="3" fontId="71" fillId="33" borderId="17" xfId="0" applyNumberFormat="1" applyFont="1" applyFill="1" applyBorder="1" applyAlignment="1">
      <alignment horizontal="center" vertical="center" wrapText="1"/>
    </xf>
    <xf numFmtId="0" fontId="71" fillId="33" borderId="17" xfId="0" applyFont="1" applyFill="1" applyBorder="1" applyAlignment="1">
      <alignment horizontal="center" vertical="center" wrapText="1"/>
    </xf>
    <xf numFmtId="43" fontId="0" fillId="33" borderId="0" xfId="0" applyNumberFormat="1" applyFill="1"/>
    <xf numFmtId="3" fontId="71" fillId="33" borderId="16" xfId="0" applyNumberFormat="1" applyFont="1" applyFill="1" applyBorder="1" applyAlignment="1">
      <alignment horizontal="center" vertical="center"/>
    </xf>
    <xf numFmtId="3" fontId="73" fillId="33" borderId="16" xfId="0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71" fillId="33" borderId="0" xfId="0" applyNumberFormat="1" applyFont="1" applyFill="1" applyBorder="1" applyAlignment="1">
      <alignment horizontal="center" vertical="center" wrapText="1"/>
    </xf>
    <xf numFmtId="0" fontId="71" fillId="33" borderId="17" xfId="0" applyFont="1" applyFill="1" applyBorder="1" applyAlignment="1">
      <alignment horizontal="left" vertical="center" wrapText="1" indent="1"/>
    </xf>
    <xf numFmtId="0" fontId="73" fillId="33" borderId="17" xfId="0" applyFont="1" applyFill="1" applyBorder="1" applyAlignment="1">
      <alignment horizontal="left" vertical="center" wrapText="1" indent="1"/>
    </xf>
    <xf numFmtId="0" fontId="70" fillId="33" borderId="17" xfId="0" applyFont="1" applyFill="1" applyBorder="1" applyAlignment="1">
      <alignment horizontal="left" vertical="center" wrapText="1"/>
    </xf>
    <xf numFmtId="0" fontId="74" fillId="33" borderId="26" xfId="0" applyFont="1" applyFill="1" applyBorder="1" applyAlignment="1">
      <alignment horizontal="left" vertical="center" wrapText="1" indent="1"/>
    </xf>
    <xf numFmtId="0" fontId="0" fillId="33" borderId="0" xfId="0" applyFill="1" applyBorder="1"/>
    <xf numFmtId="3" fontId="0" fillId="33" borderId="0" xfId="0" applyNumberFormat="1" applyFill="1" applyBorder="1"/>
    <xf numFmtId="3" fontId="37" fillId="37" borderId="16" xfId="0" applyNumberFormat="1" applyFont="1" applyFill="1" applyBorder="1" applyAlignment="1">
      <alignment horizontal="center" vertical="center"/>
    </xf>
    <xf numFmtId="0" fontId="41" fillId="33" borderId="20" xfId="0" applyFont="1" applyFill="1" applyBorder="1" applyAlignment="1">
      <alignment horizontal="left" vertical="center" wrapText="1"/>
    </xf>
    <xf numFmtId="0" fontId="78" fillId="33" borderId="17" xfId="0" applyFont="1" applyFill="1" applyBorder="1" applyAlignment="1">
      <alignment vertical="center" wrapText="1"/>
    </xf>
    <xf numFmtId="0" fontId="78" fillId="33" borderId="17" xfId="0" applyFont="1" applyFill="1" applyBorder="1" applyAlignment="1">
      <alignment horizontal="left" vertical="center" wrapText="1"/>
    </xf>
    <xf numFmtId="0" fontId="79" fillId="33" borderId="25" xfId="45" applyFont="1" applyFill="1" applyBorder="1" applyAlignment="1">
      <alignment horizontal="left" vertical="center" wrapText="1"/>
    </xf>
    <xf numFmtId="0" fontId="79" fillId="33" borderId="25" xfId="46" applyFont="1" applyFill="1" applyBorder="1" applyAlignment="1">
      <alignment horizontal="left" vertical="center" wrapText="1"/>
    </xf>
    <xf numFmtId="0" fontId="26" fillId="33" borderId="20" xfId="0" applyFont="1" applyFill="1" applyBorder="1" applyAlignment="1">
      <alignment vertical="center" wrapText="1"/>
    </xf>
    <xf numFmtId="9" fontId="19" fillId="33" borderId="16" xfId="0" applyNumberFormat="1" applyFont="1" applyFill="1" applyBorder="1" applyAlignment="1">
      <alignment horizontal="center" vertical="center" wrapText="1"/>
    </xf>
    <xf numFmtId="0" fontId="34" fillId="33" borderId="16" xfId="0" applyNumberFormat="1" applyFont="1" applyFill="1" applyBorder="1" applyAlignment="1">
      <alignment horizontal="center" vertical="center" wrapText="1"/>
    </xf>
    <xf numFmtId="1" fontId="19" fillId="33" borderId="16" xfId="0" applyNumberFormat="1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horizontal="left" vertical="center" wrapText="1"/>
    </xf>
    <xf numFmtId="0" fontId="22" fillId="33" borderId="17" xfId="0" applyFont="1" applyFill="1" applyBorder="1" applyAlignment="1">
      <alignment horizontal="left" vertical="center" wrapText="1" indent="1"/>
    </xf>
    <xf numFmtId="3" fontId="21" fillId="33" borderId="16" xfId="0" applyNumberFormat="1" applyFont="1" applyFill="1" applyBorder="1" applyAlignment="1">
      <alignment horizontal="center" vertical="center"/>
    </xf>
    <xf numFmtId="3" fontId="19" fillId="33" borderId="16" xfId="0" applyNumberFormat="1" applyFont="1" applyFill="1" applyBorder="1" applyAlignment="1">
      <alignment horizontal="center" vertical="center"/>
    </xf>
    <xf numFmtId="0" fontId="25" fillId="33" borderId="17" xfId="0" applyFont="1" applyFill="1" applyBorder="1" applyAlignment="1">
      <alignment horizontal="left" vertical="center" wrapText="1" indent="1"/>
    </xf>
    <xf numFmtId="165" fontId="21" fillId="33" borderId="16" xfId="0" applyNumberFormat="1" applyFont="1" applyFill="1" applyBorder="1" applyAlignment="1">
      <alignment horizontal="center" vertical="center"/>
    </xf>
    <xf numFmtId="165" fontId="0" fillId="33" borderId="0" xfId="43" applyNumberFormat="1" applyFont="1" applyFill="1"/>
    <xf numFmtId="165" fontId="19" fillId="33" borderId="16" xfId="43" applyNumberFormat="1" applyFont="1" applyFill="1" applyBorder="1" applyAlignment="1">
      <alignment horizontal="center" vertical="center"/>
    </xf>
    <xf numFmtId="9" fontId="19" fillId="33" borderId="16" xfId="43" applyFont="1" applyFill="1" applyBorder="1" applyAlignment="1">
      <alignment horizontal="center" vertical="center"/>
    </xf>
    <xf numFmtId="0" fontId="28" fillId="33" borderId="26" xfId="0" applyFont="1" applyFill="1" applyBorder="1" applyAlignment="1">
      <alignment horizontal="left" vertical="center" wrapText="1" indent="1"/>
    </xf>
    <xf numFmtId="0" fontId="29" fillId="33" borderId="17" xfId="0" applyFont="1" applyFill="1" applyBorder="1" applyAlignment="1">
      <alignment vertical="center" wrapText="1"/>
    </xf>
    <xf numFmtId="3" fontId="23" fillId="33" borderId="16" xfId="0" applyNumberFormat="1" applyFont="1" applyFill="1" applyBorder="1" applyAlignment="1">
      <alignment horizontal="center" vertical="center"/>
    </xf>
    <xf numFmtId="0" fontId="27" fillId="33" borderId="17" xfId="0" applyFont="1" applyFill="1" applyBorder="1" applyAlignment="1">
      <alignment vertical="center" wrapText="1"/>
    </xf>
    <xf numFmtId="0" fontId="29" fillId="33" borderId="26" xfId="0" applyFont="1" applyFill="1" applyBorder="1" applyAlignment="1">
      <alignment horizontal="left" vertical="center" wrapText="1" indent="1"/>
    </xf>
    <xf numFmtId="3" fontId="21" fillId="33" borderId="17" xfId="0" applyNumberFormat="1" applyFont="1" applyFill="1" applyBorder="1" applyAlignment="1">
      <alignment horizontal="center" vertical="center" wrapText="1"/>
    </xf>
    <xf numFmtId="9" fontId="27" fillId="33" borderId="20" xfId="0" applyNumberFormat="1" applyFont="1" applyFill="1" applyBorder="1" applyAlignment="1">
      <alignment horizontal="center" vertical="center" wrapText="1"/>
    </xf>
    <xf numFmtId="3" fontId="21" fillId="33" borderId="16" xfId="0" applyNumberFormat="1" applyFont="1" applyFill="1" applyBorder="1" applyAlignment="1">
      <alignment horizontal="center" vertical="center" wrapText="1"/>
    </xf>
    <xf numFmtId="3" fontId="19" fillId="33" borderId="16" xfId="0" applyNumberFormat="1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left" vertical="center" wrapText="1" indent="1"/>
    </xf>
    <xf numFmtId="0" fontId="19" fillId="33" borderId="25" xfId="0" applyFont="1" applyFill="1" applyBorder="1" applyAlignment="1">
      <alignment horizontal="left" vertical="center" wrapText="1"/>
    </xf>
    <xf numFmtId="3" fontId="19" fillId="33" borderId="13" xfId="0" applyNumberFormat="1" applyFont="1" applyFill="1" applyBorder="1" applyAlignment="1">
      <alignment horizontal="center" vertical="center"/>
    </xf>
    <xf numFmtId="165" fontId="19" fillId="33" borderId="16" xfId="0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left" vertical="center" wrapText="1"/>
    </xf>
    <xf numFmtId="0" fontId="22" fillId="33" borderId="26" xfId="0" applyFont="1" applyFill="1" applyBorder="1" applyAlignment="1">
      <alignment horizontal="left" vertical="center" wrapText="1"/>
    </xf>
    <xf numFmtId="0" fontId="28" fillId="33" borderId="25" xfId="0" applyFont="1" applyFill="1" applyBorder="1" applyAlignment="1">
      <alignment horizontal="left" vertical="center" wrapText="1"/>
    </xf>
    <xf numFmtId="0" fontId="28" fillId="33" borderId="21" xfId="0" applyFont="1" applyFill="1" applyBorder="1" applyAlignment="1">
      <alignment horizontal="left" vertical="center" wrapText="1"/>
    </xf>
    <xf numFmtId="0" fontId="27" fillId="33" borderId="17" xfId="0" applyFont="1" applyFill="1" applyBorder="1" applyAlignment="1">
      <alignment horizontal="left" vertical="top" wrapText="1"/>
    </xf>
    <xf numFmtId="0" fontId="19" fillId="33" borderId="20" xfId="0" applyFont="1" applyFill="1" applyBorder="1" applyAlignment="1">
      <alignment vertical="center" wrapText="1"/>
    </xf>
    <xf numFmtId="0" fontId="27" fillId="33" borderId="2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vertical="center"/>
    </xf>
    <xf numFmtId="0" fontId="19" fillId="33" borderId="14" xfId="0" applyFont="1" applyFill="1" applyBorder="1" applyAlignment="1">
      <alignment vertical="center"/>
    </xf>
    <xf numFmtId="0" fontId="63" fillId="33" borderId="20" xfId="0" applyFont="1" applyFill="1" applyBorder="1" applyAlignment="1">
      <alignment horizontal="left" vertical="center" wrapText="1"/>
    </xf>
    <xf numFmtId="0" fontId="63" fillId="33" borderId="20" xfId="0" applyFont="1" applyFill="1" applyBorder="1" applyAlignment="1">
      <alignment vertical="center" wrapText="1"/>
    </xf>
    <xf numFmtId="0" fontId="33" fillId="33" borderId="18" xfId="0" applyFont="1" applyFill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center" vertical="center" wrapText="1"/>
    </xf>
    <xf numFmtId="0" fontId="35" fillId="33" borderId="44" xfId="0" applyFont="1" applyFill="1" applyBorder="1" applyAlignment="1">
      <alignment vertical="center" wrapText="1"/>
    </xf>
    <xf numFmtId="9" fontId="35" fillId="33" borderId="45" xfId="0" applyNumberFormat="1" applyFont="1" applyFill="1" applyBorder="1" applyAlignment="1">
      <alignment horizontal="center" vertical="center"/>
    </xf>
    <xf numFmtId="9" fontId="35" fillId="33" borderId="46" xfId="0" applyNumberFormat="1" applyFont="1" applyFill="1" applyBorder="1" applyAlignment="1">
      <alignment horizontal="center" vertical="center"/>
    </xf>
    <xf numFmtId="0" fontId="60" fillId="33" borderId="17" xfId="0" applyFont="1" applyFill="1" applyBorder="1" applyAlignment="1">
      <alignment vertical="center" wrapText="1"/>
    </xf>
    <xf numFmtId="0" fontId="33" fillId="33" borderId="22" xfId="0" applyFont="1" applyFill="1" applyBorder="1" applyAlignment="1">
      <alignment horizontal="left" vertical="center" wrapText="1"/>
    </xf>
    <xf numFmtId="3" fontId="33" fillId="33" borderId="47" xfId="43" applyNumberFormat="1" applyFont="1" applyFill="1" applyBorder="1" applyAlignment="1">
      <alignment horizontal="center" vertical="center"/>
    </xf>
    <xf numFmtId="9" fontId="33" fillId="33" borderId="16" xfId="0" applyNumberFormat="1" applyFont="1" applyFill="1" applyBorder="1" applyAlignment="1">
      <alignment horizontal="center" vertical="center"/>
    </xf>
    <xf numFmtId="0" fontId="35" fillId="33" borderId="22" xfId="0" applyFont="1" applyFill="1" applyBorder="1" applyAlignment="1">
      <alignment horizontal="left" vertical="center" wrapText="1"/>
    </xf>
    <xf numFmtId="9" fontId="35" fillId="33" borderId="48" xfId="0" applyNumberFormat="1" applyFont="1" applyFill="1" applyBorder="1" applyAlignment="1">
      <alignment horizontal="center" vertical="center"/>
    </xf>
    <xf numFmtId="9" fontId="35" fillId="33" borderId="16" xfId="0" applyNumberFormat="1" applyFont="1" applyFill="1" applyBorder="1" applyAlignment="1">
      <alignment horizontal="center" vertical="center"/>
    </xf>
    <xf numFmtId="49" fontId="35" fillId="33" borderId="16" xfId="0" applyNumberFormat="1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left" vertical="center" wrapText="1"/>
    </xf>
    <xf numFmtId="0" fontId="35" fillId="33" borderId="18" xfId="0" applyFont="1" applyFill="1" applyBorder="1" applyAlignment="1">
      <alignment horizontal="center" vertical="center" wrapText="1"/>
    </xf>
    <xf numFmtId="0" fontId="35" fillId="33" borderId="16" xfId="0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left" vertical="center" wrapText="1"/>
    </xf>
    <xf numFmtId="3" fontId="35" fillId="33" borderId="17" xfId="0" applyNumberFormat="1" applyFont="1" applyFill="1" applyBorder="1" applyAlignment="1">
      <alignment horizontal="center" vertical="center" wrapText="1"/>
    </xf>
    <xf numFmtId="3" fontId="33" fillId="33" borderId="17" xfId="0" applyNumberFormat="1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center" vertical="center" wrapText="1"/>
    </xf>
    <xf numFmtId="165" fontId="33" fillId="33" borderId="16" xfId="0" applyNumberFormat="1" applyFont="1" applyFill="1" applyBorder="1" applyAlignment="1">
      <alignment horizontal="center" vertical="center"/>
    </xf>
    <xf numFmtId="0" fontId="57" fillId="33" borderId="17" xfId="0" applyFont="1" applyFill="1" applyBorder="1" applyAlignment="1">
      <alignment horizontal="left" vertical="center" wrapText="1" indent="1"/>
    </xf>
    <xf numFmtId="3" fontId="33" fillId="33" borderId="16" xfId="0" applyNumberFormat="1" applyFont="1" applyFill="1" applyBorder="1" applyAlignment="1">
      <alignment horizontal="center" vertical="center"/>
    </xf>
    <xf numFmtId="0" fontId="64" fillId="33" borderId="17" xfId="0" applyFont="1" applyFill="1" applyBorder="1" applyAlignment="1">
      <alignment horizontal="left" vertical="center" wrapText="1" indent="1"/>
    </xf>
    <xf numFmtId="3" fontId="58" fillId="33" borderId="16" xfId="0" applyNumberFormat="1" applyFont="1" applyFill="1" applyBorder="1" applyAlignment="1">
      <alignment horizontal="center" vertical="center"/>
    </xf>
    <xf numFmtId="9" fontId="33" fillId="33" borderId="16" xfId="43" applyFont="1" applyFill="1" applyBorder="1" applyAlignment="1">
      <alignment horizontal="center" vertical="center"/>
    </xf>
    <xf numFmtId="165" fontId="33" fillId="33" borderId="16" xfId="43" applyNumberFormat="1" applyFont="1" applyFill="1" applyBorder="1" applyAlignment="1">
      <alignment horizontal="center" vertical="center"/>
    </xf>
    <xf numFmtId="0" fontId="65" fillId="33" borderId="21" xfId="0" applyFont="1" applyFill="1" applyBorder="1" applyAlignment="1">
      <alignment horizontal="left" vertical="center" wrapText="1" indent="1"/>
    </xf>
    <xf numFmtId="0" fontId="60" fillId="33" borderId="25" xfId="0" applyFont="1" applyFill="1" applyBorder="1" applyAlignment="1">
      <alignment vertical="center" wrapText="1"/>
    </xf>
    <xf numFmtId="3" fontId="35" fillId="33" borderId="16" xfId="0" applyNumberFormat="1" applyFont="1" applyFill="1" applyBorder="1" applyAlignment="1">
      <alignment horizontal="center" vertical="center"/>
    </xf>
    <xf numFmtId="0" fontId="35" fillId="33" borderId="17" xfId="0" applyFont="1" applyFill="1" applyBorder="1" applyAlignment="1">
      <alignment vertical="center" wrapText="1"/>
    </xf>
    <xf numFmtId="0" fontId="35" fillId="33" borderId="17" xfId="0" applyFont="1" applyFill="1" applyBorder="1" applyAlignment="1">
      <alignment horizontal="center" vertical="center" wrapText="1"/>
    </xf>
    <xf numFmtId="3" fontId="66" fillId="33" borderId="16" xfId="0" applyNumberFormat="1" applyFont="1" applyFill="1" applyBorder="1" applyAlignment="1">
      <alignment horizontal="center" vertical="center"/>
    </xf>
    <xf numFmtId="0" fontId="60" fillId="33" borderId="25" xfId="0" applyFont="1" applyFill="1" applyBorder="1" applyAlignment="1">
      <alignment horizontal="left" vertical="center" wrapText="1" indent="1"/>
    </xf>
    <xf numFmtId="9" fontId="35" fillId="33" borderId="20" xfId="0" applyNumberFormat="1" applyFont="1" applyFill="1" applyBorder="1" applyAlignment="1">
      <alignment horizontal="center" vertical="center" wrapText="1"/>
    </xf>
    <xf numFmtId="0" fontId="65" fillId="33" borderId="26" xfId="0" applyFont="1" applyFill="1" applyBorder="1" applyAlignment="1">
      <alignment horizontal="left" vertical="center" wrapText="1" indent="1"/>
    </xf>
    <xf numFmtId="0" fontId="60" fillId="33" borderId="17" xfId="0" applyFont="1" applyFill="1" applyBorder="1" applyAlignment="1">
      <alignment horizontal="left" vertical="center" wrapText="1"/>
    </xf>
    <xf numFmtId="0" fontId="60" fillId="33" borderId="10" xfId="0" applyFont="1" applyFill="1" applyBorder="1" applyAlignment="1">
      <alignment vertical="center"/>
    </xf>
    <xf numFmtId="0" fontId="60" fillId="33" borderId="10" xfId="0" applyFont="1" applyFill="1" applyBorder="1" applyAlignment="1">
      <alignment vertical="center" wrapText="1"/>
    </xf>
    <xf numFmtId="0" fontId="36" fillId="33" borderId="17" xfId="0" applyFont="1" applyFill="1" applyBorder="1" applyAlignment="1">
      <alignment horizontal="left" vertical="center" wrapText="1"/>
    </xf>
    <xf numFmtId="0" fontId="57" fillId="33" borderId="17" xfId="0" applyFont="1" applyFill="1" applyBorder="1" applyAlignment="1">
      <alignment horizontal="left" vertical="center" wrapText="1"/>
    </xf>
    <xf numFmtId="0" fontId="35" fillId="33" borderId="20" xfId="0" applyFont="1" applyFill="1" applyBorder="1" applyAlignment="1">
      <alignment horizontal="left" vertical="center" wrapText="1"/>
    </xf>
    <xf numFmtId="0" fontId="33" fillId="33" borderId="10" xfId="0" applyFont="1" applyFill="1" applyBorder="1" applyAlignment="1">
      <alignment vertical="center" wrapText="1"/>
    </xf>
    <xf numFmtId="0" fontId="35" fillId="33" borderId="20" xfId="0" applyFont="1" applyFill="1" applyBorder="1" applyAlignment="1">
      <alignment vertical="center" wrapText="1"/>
    </xf>
    <xf numFmtId="0" fontId="60" fillId="33" borderId="20" xfId="0" applyFont="1" applyFill="1" applyBorder="1" applyAlignment="1">
      <alignment vertical="center" wrapText="1"/>
    </xf>
    <xf numFmtId="0" fontId="35" fillId="33" borderId="26" xfId="0" applyFont="1" applyFill="1" applyBorder="1" applyAlignment="1">
      <alignment vertical="center" wrapText="1"/>
    </xf>
    <xf numFmtId="165" fontId="35" fillId="33" borderId="16" xfId="0" applyNumberFormat="1" applyFont="1" applyFill="1" applyBorder="1" applyAlignment="1">
      <alignment horizontal="center" vertical="center"/>
    </xf>
    <xf numFmtId="0" fontId="60" fillId="33" borderId="17" xfId="0" applyFont="1" applyFill="1" applyBorder="1" applyAlignment="1">
      <alignment horizontal="left" vertical="center" wrapText="1" indent="1"/>
    </xf>
    <xf numFmtId="0" fontId="64" fillId="33" borderId="21" xfId="0" applyFont="1" applyFill="1" applyBorder="1" applyAlignment="1">
      <alignment horizontal="left" vertical="center" wrapText="1" indent="1"/>
    </xf>
    <xf numFmtId="0" fontId="60" fillId="33" borderId="0" xfId="0" applyFont="1" applyFill="1" applyBorder="1" applyAlignment="1">
      <alignment horizontal="left" vertical="center" wrapText="1" indent="1"/>
    </xf>
    <xf numFmtId="3" fontId="33" fillId="33" borderId="0" xfId="0" applyNumberFormat="1" applyFont="1" applyFill="1" applyBorder="1" applyAlignment="1">
      <alignment horizontal="center" vertical="center"/>
    </xf>
    <xf numFmtId="0" fontId="87" fillId="33" borderId="17" xfId="0" applyFont="1" applyFill="1" applyBorder="1" applyAlignment="1">
      <alignment horizontal="left" vertical="top" wrapText="1"/>
    </xf>
    <xf numFmtId="9" fontId="22" fillId="33" borderId="17" xfId="0" applyNumberFormat="1" applyFont="1" applyFill="1" applyBorder="1" applyAlignment="1">
      <alignment horizontal="center" vertical="center" wrapText="1"/>
    </xf>
    <xf numFmtId="10" fontId="22" fillId="33" borderId="17" xfId="0" applyNumberFormat="1" applyFont="1" applyFill="1" applyBorder="1" applyAlignment="1">
      <alignment horizontal="center" vertical="center" wrapText="1"/>
    </xf>
    <xf numFmtId="0" fontId="19" fillId="33" borderId="17" xfId="0" applyNumberFormat="1" applyFont="1" applyFill="1" applyBorder="1" applyAlignment="1">
      <alignment horizontal="center" vertical="center" wrapText="1"/>
    </xf>
    <xf numFmtId="10" fontId="19" fillId="33" borderId="17" xfId="0" applyNumberFormat="1" applyFont="1" applyFill="1" applyBorder="1" applyAlignment="1">
      <alignment horizontal="center" vertical="center" wrapText="1"/>
    </xf>
    <xf numFmtId="9" fontId="19" fillId="33" borderId="17" xfId="0" applyNumberFormat="1" applyFont="1" applyFill="1" applyBorder="1" applyAlignment="1">
      <alignment horizontal="center" vertical="center" wrapText="1"/>
    </xf>
    <xf numFmtId="0" fontId="87" fillId="33" borderId="17" xfId="0" applyFont="1" applyFill="1" applyBorder="1" applyAlignment="1">
      <alignment horizontal="left" vertical="center" wrapText="1"/>
    </xf>
    <xf numFmtId="3" fontId="22" fillId="33" borderId="17" xfId="0" applyNumberFormat="1" applyFont="1" applyFill="1" applyBorder="1" applyAlignment="1">
      <alignment horizontal="center" vertical="center" wrapText="1"/>
    </xf>
    <xf numFmtId="0" fontId="88" fillId="33" borderId="17" xfId="0" applyFont="1" applyFill="1" applyBorder="1" applyAlignment="1">
      <alignment vertical="center" wrapText="1"/>
    </xf>
    <xf numFmtId="165" fontId="58" fillId="33" borderId="16" xfId="0" applyNumberFormat="1" applyFont="1" applyFill="1" applyBorder="1" applyAlignment="1">
      <alignment horizontal="center" vertical="center"/>
    </xf>
    <xf numFmtId="0" fontId="28" fillId="33" borderId="17" xfId="0" applyFont="1" applyFill="1" applyBorder="1" applyAlignment="1">
      <alignment vertical="center" wrapText="1"/>
    </xf>
    <xf numFmtId="3" fontId="22" fillId="33" borderId="25" xfId="0" applyNumberFormat="1" applyFont="1" applyFill="1" applyBorder="1" applyAlignment="1">
      <alignment horizontal="center" vertical="center" wrapText="1"/>
    </xf>
    <xf numFmtId="3" fontId="57" fillId="33" borderId="25" xfId="0" applyNumberFormat="1" applyFont="1" applyFill="1" applyBorder="1" applyAlignment="1">
      <alignment horizontal="center" vertical="center" wrapText="1"/>
    </xf>
    <xf numFmtId="3" fontId="57" fillId="33" borderId="25" xfId="0" applyNumberFormat="1" applyFont="1" applyFill="1" applyBorder="1" applyAlignment="1">
      <alignment horizontal="center" vertical="center"/>
    </xf>
    <xf numFmtId="3" fontId="89" fillId="33" borderId="16" xfId="0" applyNumberFormat="1" applyFont="1" applyFill="1" applyBorder="1" applyAlignment="1">
      <alignment horizontal="center" vertical="center"/>
    </xf>
    <xf numFmtId="3" fontId="88" fillId="33" borderId="16" xfId="0" applyNumberFormat="1" applyFont="1" applyFill="1" applyBorder="1" applyAlignment="1">
      <alignment horizontal="center" vertical="center"/>
    </xf>
    <xf numFmtId="0" fontId="33" fillId="33" borderId="20" xfId="0" applyFont="1" applyFill="1" applyBorder="1" applyAlignment="1">
      <alignment vertical="center" wrapText="1"/>
    </xf>
    <xf numFmtId="0" fontId="90" fillId="33" borderId="20" xfId="0" applyFont="1" applyFill="1" applyBorder="1" applyAlignment="1">
      <alignment horizontal="left" vertical="center" wrapText="1"/>
    </xf>
    <xf numFmtId="0" fontId="33" fillId="33" borderId="11" xfId="0" applyFont="1" applyFill="1" applyBorder="1" applyAlignment="1">
      <alignment vertical="center"/>
    </xf>
    <xf numFmtId="0" fontId="33" fillId="33" borderId="14" xfId="0" applyFont="1" applyFill="1" applyBorder="1" applyAlignment="1">
      <alignment vertical="center"/>
    </xf>
    <xf numFmtId="0" fontId="27" fillId="33" borderId="17" xfId="0" applyFont="1" applyFill="1" applyBorder="1" applyAlignment="1">
      <alignment horizontal="left" vertical="center"/>
    </xf>
    <xf numFmtId="0" fontId="90" fillId="33" borderId="17" xfId="0" applyFont="1" applyFill="1" applyBorder="1" applyAlignment="1">
      <alignment horizontal="left" vertical="center" wrapText="1"/>
    </xf>
    <xf numFmtId="9" fontId="90" fillId="33" borderId="20" xfId="0" applyNumberFormat="1" applyFont="1" applyFill="1" applyBorder="1" applyAlignment="1">
      <alignment horizontal="center" vertical="center" wrapText="1"/>
    </xf>
    <xf numFmtId="0" fontId="27" fillId="33" borderId="20" xfId="0" applyFont="1" applyFill="1" applyBorder="1" applyAlignment="1">
      <alignment horizontal="left" vertical="center" wrapText="1"/>
    </xf>
    <xf numFmtId="0" fontId="90" fillId="33" borderId="10" xfId="0" applyFont="1" applyFill="1" applyBorder="1" applyAlignment="1">
      <alignment vertical="center" wrapText="1"/>
    </xf>
    <xf numFmtId="0" fontId="90" fillId="33" borderId="20" xfId="0" applyFont="1" applyFill="1" applyBorder="1" applyAlignment="1">
      <alignment vertical="center" wrapText="1"/>
    </xf>
    <xf numFmtId="0" fontId="90" fillId="33" borderId="11" xfId="0" applyFont="1" applyFill="1" applyBorder="1" applyAlignment="1">
      <alignment vertical="center"/>
    </xf>
    <xf numFmtId="0" fontId="90" fillId="33" borderId="14" xfId="0" applyFont="1" applyFill="1" applyBorder="1" applyAlignment="1">
      <alignment vertical="center"/>
    </xf>
    <xf numFmtId="0" fontId="38" fillId="33" borderId="20" xfId="0" applyFont="1" applyFill="1" applyBorder="1" applyAlignment="1">
      <alignment horizontal="left" vertical="center" wrapText="1"/>
    </xf>
    <xf numFmtId="0" fontId="38" fillId="33" borderId="20" xfId="0" applyFont="1" applyFill="1" applyBorder="1" applyAlignment="1">
      <alignment vertical="center" wrapText="1"/>
    </xf>
    <xf numFmtId="0" fontId="44" fillId="33" borderId="18" xfId="0" applyFont="1" applyFill="1" applyBorder="1" applyAlignment="1">
      <alignment horizontal="center" vertical="center" wrapText="1"/>
    </xf>
    <xf numFmtId="0" fontId="44" fillId="33" borderId="16" xfId="0" applyFont="1" applyFill="1" applyBorder="1" applyAlignment="1">
      <alignment horizontal="center" vertical="center" wrapText="1"/>
    </xf>
    <xf numFmtId="0" fontId="44" fillId="33" borderId="17" xfId="0" applyFont="1" applyFill="1" applyBorder="1" applyAlignment="1">
      <alignment horizontal="left" vertical="center" wrapText="1"/>
    </xf>
    <xf numFmtId="9" fontId="44" fillId="33" borderId="16" xfId="0" applyNumberFormat="1" applyFont="1" applyFill="1" applyBorder="1" applyAlignment="1">
      <alignment horizontal="center" vertical="center"/>
    </xf>
    <xf numFmtId="0" fontId="38" fillId="33" borderId="17" xfId="0" applyFont="1" applyFill="1" applyBorder="1" applyAlignment="1">
      <alignment vertical="center" wrapText="1"/>
    </xf>
    <xf numFmtId="0" fontId="44" fillId="33" borderId="17" xfId="0" applyFont="1" applyFill="1" applyBorder="1" applyAlignment="1">
      <alignment vertical="center" wrapText="1"/>
    </xf>
    <xf numFmtId="3" fontId="45" fillId="33" borderId="16" xfId="43" applyNumberFormat="1" applyFont="1" applyFill="1" applyBorder="1" applyAlignment="1">
      <alignment horizontal="center" vertical="center"/>
    </xf>
    <xf numFmtId="9" fontId="45" fillId="33" borderId="16" xfId="0" applyNumberFormat="1" applyFont="1" applyFill="1" applyBorder="1" applyAlignment="1">
      <alignment horizontal="center" vertical="center"/>
    </xf>
    <xf numFmtId="0" fontId="46" fillId="33" borderId="17" xfId="0" applyFont="1" applyFill="1" applyBorder="1" applyAlignment="1">
      <alignment horizontal="left" vertical="center" wrapText="1"/>
    </xf>
    <xf numFmtId="0" fontId="38" fillId="33" borderId="18" xfId="0" applyFont="1" applyFill="1" applyBorder="1" applyAlignment="1">
      <alignment horizontal="center" vertical="center" wrapText="1"/>
    </xf>
    <xf numFmtId="0" fontId="38" fillId="33" borderId="16" xfId="0" applyFont="1" applyFill="1" applyBorder="1" applyAlignment="1">
      <alignment horizontal="center" vertical="center" wrapText="1"/>
    </xf>
    <xf numFmtId="3" fontId="44" fillId="33" borderId="17" xfId="0" applyNumberFormat="1" applyFont="1" applyFill="1" applyBorder="1" applyAlignment="1">
      <alignment horizontal="center" vertical="center" wrapText="1"/>
    </xf>
    <xf numFmtId="0" fontId="44" fillId="33" borderId="17" xfId="0" applyFont="1" applyFill="1" applyBorder="1" applyAlignment="1">
      <alignment horizontal="center" vertical="center" wrapText="1"/>
    </xf>
    <xf numFmtId="165" fontId="44" fillId="33" borderId="16" xfId="0" applyNumberFormat="1" applyFont="1" applyFill="1" applyBorder="1" applyAlignment="1">
      <alignment horizontal="center" vertical="center"/>
    </xf>
    <xf numFmtId="0" fontId="44" fillId="33" borderId="17" xfId="0" applyFont="1" applyFill="1" applyBorder="1" applyAlignment="1">
      <alignment horizontal="left" vertical="center" wrapText="1" indent="1"/>
    </xf>
    <xf numFmtId="3" fontId="44" fillId="33" borderId="16" xfId="0" applyNumberFormat="1" applyFont="1" applyFill="1" applyBorder="1" applyAlignment="1">
      <alignment horizontal="center" vertical="center"/>
    </xf>
    <xf numFmtId="0" fontId="49" fillId="33" borderId="17" xfId="0" applyFont="1" applyFill="1" applyBorder="1" applyAlignment="1">
      <alignment horizontal="left" vertical="center" wrapText="1" indent="1"/>
    </xf>
    <xf numFmtId="3" fontId="49" fillId="33" borderId="16" xfId="0" applyNumberFormat="1" applyFont="1" applyFill="1" applyBorder="1" applyAlignment="1">
      <alignment horizontal="center" vertical="center"/>
    </xf>
    <xf numFmtId="165" fontId="49" fillId="33" borderId="16" xfId="0" applyNumberFormat="1" applyFont="1" applyFill="1" applyBorder="1" applyAlignment="1">
      <alignment horizontal="center" vertical="center"/>
    </xf>
    <xf numFmtId="0" fontId="50" fillId="33" borderId="17" xfId="0" applyFont="1" applyFill="1" applyBorder="1" applyAlignment="1">
      <alignment horizontal="left" vertical="center" wrapText="1" indent="1"/>
    </xf>
    <xf numFmtId="0" fontId="49" fillId="33" borderId="21" xfId="0" applyFont="1" applyFill="1" applyBorder="1" applyAlignment="1">
      <alignment horizontal="left" vertical="center" wrapText="1" indent="1"/>
    </xf>
    <xf numFmtId="0" fontId="49" fillId="33" borderId="36" xfId="0" applyFont="1" applyFill="1" applyBorder="1" applyAlignment="1">
      <alignment horizontal="left" vertical="center" wrapText="1" indent="1"/>
    </xf>
    <xf numFmtId="165" fontId="44" fillId="33" borderId="16" xfId="43" applyNumberFormat="1" applyFont="1" applyFill="1" applyBorder="1" applyAlignment="1">
      <alignment horizontal="center" vertical="center"/>
    </xf>
    <xf numFmtId="9" fontId="44" fillId="33" borderId="16" xfId="43" applyFont="1" applyFill="1" applyBorder="1" applyAlignment="1">
      <alignment horizontal="center" vertical="center"/>
    </xf>
    <xf numFmtId="0" fontId="51" fillId="33" borderId="36" xfId="0" applyFont="1" applyFill="1" applyBorder="1" applyAlignment="1">
      <alignment horizontal="left" vertical="center" wrapText="1" indent="1"/>
    </xf>
    <xf numFmtId="0" fontId="48" fillId="33" borderId="36" xfId="0" applyFont="1" applyFill="1" applyBorder="1" applyAlignment="1">
      <alignment vertical="center" wrapText="1"/>
    </xf>
    <xf numFmtId="3" fontId="38" fillId="33" borderId="16" xfId="0" applyNumberFormat="1" applyFont="1" applyFill="1" applyBorder="1" applyAlignment="1">
      <alignment horizontal="center" vertical="center"/>
    </xf>
    <xf numFmtId="0" fontId="48" fillId="33" borderId="17" xfId="0" applyFont="1" applyFill="1" applyBorder="1" applyAlignment="1">
      <alignment horizontal="left" vertical="center" wrapText="1"/>
    </xf>
    <xf numFmtId="0" fontId="49" fillId="33" borderId="19" xfId="0" applyFont="1" applyFill="1" applyBorder="1" applyAlignment="1">
      <alignment horizontal="left" vertical="center" wrapText="1" indent="1"/>
    </xf>
    <xf numFmtId="3" fontId="49" fillId="33" borderId="18" xfId="0" applyNumberFormat="1" applyFont="1" applyFill="1" applyBorder="1" applyAlignment="1">
      <alignment horizontal="center" vertical="center"/>
    </xf>
    <xf numFmtId="165" fontId="44" fillId="33" borderId="18" xfId="43" applyNumberFormat="1" applyFont="1" applyFill="1" applyBorder="1" applyAlignment="1">
      <alignment horizontal="center" vertical="center"/>
    </xf>
    <xf numFmtId="9" fontId="44" fillId="33" borderId="18" xfId="43" applyFont="1" applyFill="1" applyBorder="1" applyAlignment="1">
      <alignment horizontal="center" vertical="center"/>
    </xf>
    <xf numFmtId="3" fontId="49" fillId="33" borderId="36" xfId="0" applyNumberFormat="1" applyFont="1" applyFill="1" applyBorder="1" applyAlignment="1">
      <alignment horizontal="center" vertical="center"/>
    </xf>
    <xf numFmtId="3" fontId="38" fillId="33" borderId="36" xfId="0" applyNumberFormat="1" applyFont="1" applyFill="1" applyBorder="1" applyAlignment="1">
      <alignment horizontal="center" vertical="center"/>
    </xf>
    <xf numFmtId="9" fontId="44" fillId="33" borderId="17" xfId="43" applyFont="1" applyFill="1" applyBorder="1" applyAlignment="1">
      <alignment horizontal="center" vertical="center" wrapText="1"/>
    </xf>
    <xf numFmtId="0" fontId="53" fillId="33" borderId="36" xfId="0" applyFont="1" applyFill="1" applyBorder="1" applyAlignment="1">
      <alignment vertical="center" wrapText="1"/>
    </xf>
    <xf numFmtId="0" fontId="48" fillId="33" borderId="17" xfId="0" applyFont="1" applyFill="1" applyBorder="1" applyAlignment="1">
      <alignment vertical="center" wrapText="1"/>
    </xf>
    <xf numFmtId="0" fontId="53" fillId="33" borderId="36" xfId="0" applyFont="1" applyFill="1" applyBorder="1" applyAlignment="1">
      <alignment horizontal="left" vertical="center" wrapText="1" indent="1"/>
    </xf>
    <xf numFmtId="0" fontId="46" fillId="33" borderId="36" xfId="0" applyFont="1" applyFill="1" applyBorder="1" applyAlignment="1">
      <alignment horizontal="left" vertical="center" wrapText="1"/>
    </xf>
    <xf numFmtId="0" fontId="92" fillId="33" borderId="17" xfId="0" applyFont="1" applyFill="1" applyBorder="1" applyAlignment="1">
      <alignment horizontal="left" vertical="center" wrapText="1" indent="1"/>
    </xf>
    <xf numFmtId="0" fontId="51" fillId="33" borderId="21" xfId="0" applyFont="1" applyFill="1" applyBorder="1" applyAlignment="1">
      <alignment horizontal="left" vertical="center" wrapText="1" indent="1"/>
    </xf>
    <xf numFmtId="0" fontId="48" fillId="33" borderId="36" xfId="0" applyFont="1" applyFill="1" applyBorder="1" applyAlignment="1">
      <alignment horizontal="left" vertical="center" wrapText="1"/>
    </xf>
    <xf numFmtId="0" fontId="44" fillId="33" borderId="21" xfId="0" applyFont="1" applyFill="1" applyBorder="1" applyAlignment="1">
      <alignment horizontal="left" vertical="center" wrapText="1" indent="1"/>
    </xf>
    <xf numFmtId="3" fontId="49" fillId="33" borderId="13" xfId="0" applyNumberFormat="1" applyFont="1" applyFill="1" applyBorder="1" applyAlignment="1">
      <alignment horizontal="center" vertical="center"/>
    </xf>
    <xf numFmtId="3" fontId="44" fillId="33" borderId="13" xfId="0" applyNumberFormat="1" applyFont="1" applyFill="1" applyBorder="1" applyAlignment="1">
      <alignment horizontal="center" vertical="center"/>
    </xf>
    <xf numFmtId="3" fontId="44" fillId="33" borderId="18" xfId="0" applyNumberFormat="1" applyFont="1" applyFill="1" applyBorder="1" applyAlignment="1">
      <alignment horizontal="center" vertical="center"/>
    </xf>
    <xf numFmtId="3" fontId="49" fillId="33" borderId="0" xfId="0" applyNumberFormat="1" applyFont="1" applyFill="1" applyBorder="1" applyAlignment="1">
      <alignment horizontal="center" vertical="center"/>
    </xf>
    <xf numFmtId="0" fontId="44" fillId="33" borderId="36" xfId="0" applyFont="1" applyFill="1" applyBorder="1" applyAlignment="1">
      <alignment horizontal="left" vertical="center" wrapText="1"/>
    </xf>
    <xf numFmtId="0" fontId="93" fillId="33" borderId="25" xfId="0" applyFont="1" applyFill="1" applyBorder="1" applyAlignment="1">
      <alignment vertical="center" wrapText="1"/>
    </xf>
    <xf numFmtId="9" fontId="70" fillId="33" borderId="20" xfId="0" applyNumberFormat="1" applyFont="1" applyFill="1" applyBorder="1" applyAlignment="1">
      <alignment horizontal="center" vertical="center" wrapText="1"/>
    </xf>
    <xf numFmtId="0" fontId="71" fillId="33" borderId="21" xfId="0" applyFont="1" applyFill="1" applyBorder="1" applyAlignment="1">
      <alignment horizontal="left" vertical="center" wrapText="1" indent="1"/>
    </xf>
    <xf numFmtId="3" fontId="73" fillId="33" borderId="18" xfId="0" applyNumberFormat="1" applyFont="1" applyFill="1" applyBorder="1" applyAlignment="1">
      <alignment horizontal="center" vertical="center"/>
    </xf>
    <xf numFmtId="3" fontId="73" fillId="33" borderId="18" xfId="0" applyNumberFormat="1" applyFont="1" applyFill="1" applyBorder="1" applyAlignment="1">
      <alignment horizontal="right" vertical="center"/>
    </xf>
    <xf numFmtId="0" fontId="73" fillId="33" borderId="25" xfId="0" applyFont="1" applyFill="1" applyBorder="1" applyAlignment="1">
      <alignment horizontal="left" vertical="center" wrapText="1" indent="1"/>
    </xf>
    <xf numFmtId="3" fontId="73" fillId="33" borderId="25" xfId="0" applyNumberFormat="1" applyFont="1" applyFill="1" applyBorder="1" applyAlignment="1">
      <alignment horizontal="center" vertical="center"/>
    </xf>
    <xf numFmtId="166" fontId="75" fillId="33" borderId="25" xfId="53" applyNumberFormat="1" applyFont="1" applyFill="1" applyBorder="1" applyAlignment="1">
      <alignment vertical="center" wrapText="1"/>
    </xf>
    <xf numFmtId="166" fontId="75" fillId="33" borderId="25" xfId="53" applyNumberFormat="1" applyFont="1" applyFill="1" applyBorder="1" applyAlignment="1">
      <alignment horizontal="right" vertical="center" wrapText="1"/>
    </xf>
    <xf numFmtId="3" fontId="71" fillId="33" borderId="16" xfId="0" applyNumberFormat="1" applyFont="1" applyFill="1" applyBorder="1" applyAlignment="1">
      <alignment horizontal="right" vertical="center"/>
    </xf>
    <xf numFmtId="3" fontId="73" fillId="33" borderId="16" xfId="0" applyNumberFormat="1" applyFont="1" applyFill="1" applyBorder="1" applyAlignment="1">
      <alignment horizontal="right" vertical="center"/>
    </xf>
    <xf numFmtId="3" fontId="72" fillId="33" borderId="17" xfId="0" applyNumberFormat="1" applyFont="1" applyFill="1" applyBorder="1" applyAlignment="1">
      <alignment horizontal="center" vertical="center" wrapText="1"/>
    </xf>
    <xf numFmtId="166" fontId="75" fillId="33" borderId="58" xfId="53" applyNumberFormat="1" applyFont="1" applyFill="1" applyBorder="1" applyAlignment="1">
      <alignment vertical="center" wrapText="1"/>
    </xf>
    <xf numFmtId="166" fontId="75" fillId="33" borderId="58" xfId="53" applyNumberFormat="1" applyFont="1" applyFill="1" applyBorder="1" applyAlignment="1">
      <alignment horizontal="right" vertical="center" wrapText="1"/>
    </xf>
    <xf numFmtId="3" fontId="94" fillId="33" borderId="16" xfId="0" applyNumberFormat="1" applyFont="1" applyFill="1" applyBorder="1" applyAlignment="1">
      <alignment horizontal="center" vertical="center"/>
    </xf>
    <xf numFmtId="3" fontId="94" fillId="33" borderId="16" xfId="0" applyNumberFormat="1" applyFont="1" applyFill="1" applyBorder="1" applyAlignment="1">
      <alignment horizontal="right" vertical="center"/>
    </xf>
    <xf numFmtId="3" fontId="44" fillId="33" borderId="36" xfId="0" applyNumberFormat="1" applyFont="1" applyFill="1" applyBorder="1" applyAlignment="1">
      <alignment horizontal="center" vertical="center"/>
    </xf>
    <xf numFmtId="0" fontId="44" fillId="33" borderId="17" xfId="0" applyFont="1" applyFill="1" applyBorder="1" applyAlignment="1">
      <alignment horizontal="center" wrapText="1"/>
    </xf>
    <xf numFmtId="0" fontId="51" fillId="33" borderId="26" xfId="0" applyFont="1" applyFill="1" applyBorder="1" applyAlignment="1">
      <alignment horizontal="left" vertical="center" wrapText="1" indent="1"/>
    </xf>
    <xf numFmtId="0" fontId="38" fillId="33" borderId="0" xfId="0" applyFont="1" applyFill="1" applyBorder="1" applyAlignment="1">
      <alignment horizontal="left" vertical="center" wrapText="1" indent="1"/>
    </xf>
    <xf numFmtId="3" fontId="44" fillId="33" borderId="0" xfId="0" applyNumberFormat="1" applyFont="1" applyFill="1" applyBorder="1" applyAlignment="1">
      <alignment horizontal="center" vertical="center"/>
    </xf>
    <xf numFmtId="0" fontId="16" fillId="33" borderId="0" xfId="0" applyFont="1" applyFill="1" applyAlignment="1"/>
    <xf numFmtId="4" fontId="19" fillId="33" borderId="16" xfId="43" applyNumberFormat="1" applyFont="1" applyFill="1" applyBorder="1" applyAlignment="1">
      <alignment horizontal="center" vertical="center"/>
    </xf>
    <xf numFmtId="3" fontId="19" fillId="33" borderId="17" xfId="0" quotePrefix="1" applyNumberFormat="1" applyFont="1" applyFill="1" applyBorder="1" applyAlignment="1">
      <alignment horizontal="center" vertical="center" wrapText="1"/>
    </xf>
    <xf numFmtId="3" fontId="21" fillId="33" borderId="16" xfId="43" applyNumberFormat="1" applyFont="1" applyFill="1" applyBorder="1" applyAlignment="1">
      <alignment horizontal="center" vertical="center"/>
    </xf>
    <xf numFmtId="0" fontId="29" fillId="33" borderId="21" xfId="0" applyFont="1" applyFill="1" applyBorder="1" applyAlignment="1">
      <alignment horizontal="left" vertical="center" wrapText="1" indent="1"/>
    </xf>
    <xf numFmtId="0" fontId="23" fillId="33" borderId="17" xfId="0" applyFont="1" applyFill="1" applyBorder="1" applyAlignment="1">
      <alignment vertical="center" wrapText="1"/>
    </xf>
    <xf numFmtId="9" fontId="19" fillId="33" borderId="17" xfId="0" applyNumberFormat="1" applyFont="1" applyFill="1" applyBorder="1" applyAlignment="1">
      <alignment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32" fillId="33" borderId="0" xfId="0" applyFont="1" applyFill="1"/>
    <xf numFmtId="0" fontId="23" fillId="33" borderId="20" xfId="0" applyFont="1" applyFill="1" applyBorder="1" applyAlignment="1">
      <alignment horizontal="left" vertical="center" wrapText="1"/>
    </xf>
    <xf numFmtId="0" fontId="23" fillId="33" borderId="19" xfId="0" applyFont="1" applyFill="1" applyBorder="1" applyAlignment="1">
      <alignment vertical="center" wrapText="1"/>
    </xf>
    <xf numFmtId="0" fontId="19" fillId="33" borderId="51" xfId="0" applyFont="1" applyFill="1" applyBorder="1" applyAlignment="1">
      <alignment horizontal="center" vertical="center" wrapText="1"/>
    </xf>
    <xf numFmtId="0" fontId="19" fillId="33" borderId="34" xfId="0" applyFont="1" applyFill="1" applyBorder="1" applyAlignment="1">
      <alignment horizontal="center" vertical="center" wrapText="1"/>
    </xf>
    <xf numFmtId="0" fontId="19" fillId="33" borderId="53" xfId="0" applyFont="1" applyFill="1" applyBorder="1" applyAlignment="1">
      <alignment horizontal="center" vertical="center" wrapText="1"/>
    </xf>
    <xf numFmtId="0" fontId="19" fillId="33" borderId="35" xfId="0" applyFont="1" applyFill="1" applyBorder="1" applyAlignment="1">
      <alignment horizontal="center" vertical="center" wrapText="1"/>
    </xf>
    <xf numFmtId="0" fontId="19" fillId="33" borderId="16" xfId="0" applyNumberFormat="1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left" vertical="center" wrapText="1"/>
    </xf>
    <xf numFmtId="3" fontId="19" fillId="33" borderId="18" xfId="43" applyNumberFormat="1" applyFont="1" applyFill="1" applyBorder="1" applyAlignment="1">
      <alignment horizontal="center" vertical="center"/>
    </xf>
    <xf numFmtId="0" fontId="19" fillId="33" borderId="25" xfId="0" applyFont="1" applyFill="1" applyBorder="1" applyAlignment="1">
      <alignment vertical="center" wrapText="1"/>
    </xf>
    <xf numFmtId="3" fontId="19" fillId="33" borderId="25" xfId="43" applyNumberFormat="1" applyFont="1" applyFill="1" applyBorder="1" applyAlignment="1">
      <alignment horizontal="center" vertical="center"/>
    </xf>
    <xf numFmtId="0" fontId="23" fillId="33" borderId="17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 indent="1"/>
    </xf>
    <xf numFmtId="0" fontId="21" fillId="33" borderId="17" xfId="0" applyFont="1" applyFill="1" applyBorder="1" applyAlignment="1">
      <alignment horizontal="left" vertical="center" wrapText="1" indent="1"/>
    </xf>
    <xf numFmtId="0" fontId="39" fillId="33" borderId="21" xfId="0" applyFont="1" applyFill="1" applyBorder="1" applyAlignment="1">
      <alignment horizontal="left" vertical="center" wrapText="1" indent="1"/>
    </xf>
    <xf numFmtId="0" fontId="23" fillId="33" borderId="15" xfId="0" applyFont="1" applyFill="1" applyBorder="1" applyAlignment="1">
      <alignment horizontal="center" vertical="center" wrapText="1"/>
    </xf>
    <xf numFmtId="0" fontId="97" fillId="33" borderId="27" xfId="0" applyFont="1" applyFill="1" applyBorder="1" applyAlignment="1">
      <alignment horizontal="center"/>
    </xf>
    <xf numFmtId="0" fontId="23" fillId="33" borderId="28" xfId="0" applyFont="1" applyFill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  <xf numFmtId="3" fontId="19" fillId="33" borderId="29" xfId="0" applyNumberFormat="1" applyFont="1" applyFill="1" applyBorder="1" applyAlignment="1">
      <alignment horizontal="center" vertical="center" wrapText="1"/>
    </xf>
    <xf numFmtId="165" fontId="19" fillId="33" borderId="28" xfId="0" applyNumberFormat="1" applyFont="1" applyFill="1" applyBorder="1" applyAlignment="1">
      <alignment horizontal="center" vertical="center"/>
    </xf>
    <xf numFmtId="0" fontId="97" fillId="33" borderId="30" xfId="0" applyFont="1" applyFill="1" applyBorder="1" applyAlignment="1">
      <alignment horizontal="center"/>
    </xf>
    <xf numFmtId="0" fontId="23" fillId="33" borderId="29" xfId="0" applyFont="1" applyFill="1" applyBorder="1" applyAlignment="1">
      <alignment horizontal="center" vertical="center" wrapText="1"/>
    </xf>
    <xf numFmtId="0" fontId="27" fillId="33" borderId="21" xfId="0" applyFont="1" applyFill="1" applyBorder="1" applyAlignment="1">
      <alignment horizontal="left" vertical="center" wrapText="1" indent="1"/>
    </xf>
    <xf numFmtId="0" fontId="23" fillId="33" borderId="20" xfId="0" applyFont="1" applyFill="1" applyBorder="1" applyAlignment="1">
      <alignment vertical="center" wrapText="1"/>
    </xf>
    <xf numFmtId="0" fontId="97" fillId="33" borderId="32" xfId="0" applyFont="1" applyFill="1" applyBorder="1" applyAlignment="1">
      <alignment horizontal="center"/>
    </xf>
    <xf numFmtId="0" fontId="21" fillId="33" borderId="16" xfId="0" applyNumberFormat="1" applyFont="1" applyFill="1" applyBorder="1" applyAlignment="1">
      <alignment horizontal="center" vertical="center"/>
    </xf>
    <xf numFmtId="0" fontId="21" fillId="33" borderId="28" xfId="0" applyNumberFormat="1" applyFont="1" applyFill="1" applyBorder="1" applyAlignment="1">
      <alignment horizontal="center" vertical="center"/>
    </xf>
    <xf numFmtId="3" fontId="19" fillId="33" borderId="28" xfId="0" applyNumberFormat="1" applyFont="1" applyFill="1" applyBorder="1" applyAlignment="1">
      <alignment horizontal="center" vertical="center"/>
    </xf>
    <xf numFmtId="3" fontId="21" fillId="33" borderId="28" xfId="0" applyNumberFormat="1" applyFont="1" applyFill="1" applyBorder="1" applyAlignment="1">
      <alignment horizontal="center" vertical="center"/>
    </xf>
    <xf numFmtId="3" fontId="23" fillId="33" borderId="28" xfId="0" applyNumberFormat="1" applyFont="1" applyFill="1" applyBorder="1" applyAlignment="1">
      <alignment horizontal="center" vertical="center"/>
    </xf>
    <xf numFmtId="0" fontId="97" fillId="33" borderId="0" xfId="0" applyFont="1" applyFill="1" applyAlignment="1">
      <alignment horizontal="center"/>
    </xf>
    <xf numFmtId="0" fontId="39" fillId="33" borderId="26" xfId="0" applyFont="1" applyFill="1" applyBorder="1" applyAlignment="1">
      <alignment horizontal="left" vertical="center" wrapText="1" indent="1"/>
    </xf>
    <xf numFmtId="0" fontId="35" fillId="33" borderId="10" xfId="0" applyFont="1" applyFill="1" applyBorder="1" applyAlignment="1">
      <alignment vertical="center" wrapText="1"/>
    </xf>
    <xf numFmtId="9" fontId="33" fillId="33" borderId="2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/>
    </xf>
    <xf numFmtId="0" fontId="27" fillId="33" borderId="20" xfId="0" applyFont="1" applyFill="1" applyBorder="1" applyAlignment="1">
      <alignment vertical="center" wrapText="1"/>
    </xf>
    <xf numFmtId="3" fontId="20" fillId="33" borderId="16" xfId="0" applyNumberFormat="1" applyFont="1" applyFill="1" applyBorder="1" applyAlignment="1">
      <alignment horizontal="center" vertical="center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vertical="center" wrapText="1"/>
    </xf>
    <xf numFmtId="9" fontId="22" fillId="33" borderId="16" xfId="43" applyFont="1" applyFill="1" applyBorder="1" applyAlignment="1">
      <alignment horizontal="center" vertical="center"/>
    </xf>
    <xf numFmtId="9" fontId="22" fillId="33" borderId="16" xfId="0" applyNumberFormat="1" applyFont="1" applyFill="1" applyBorder="1" applyAlignment="1">
      <alignment horizontal="center" vertical="center"/>
    </xf>
    <xf numFmtId="9" fontId="22" fillId="33" borderId="16" xfId="43" applyNumberFormat="1" applyFont="1" applyFill="1" applyBorder="1" applyAlignment="1">
      <alignment horizontal="center" vertical="center"/>
    </xf>
    <xf numFmtId="9" fontId="22" fillId="33" borderId="16" xfId="0" applyNumberFormat="1" applyFont="1" applyFill="1" applyBorder="1" applyAlignment="1">
      <alignment horizontal="left" vertical="center" wrapText="1"/>
    </xf>
    <xf numFmtId="9" fontId="22" fillId="33" borderId="16" xfId="0" applyNumberFormat="1" applyFont="1" applyFill="1" applyBorder="1" applyAlignment="1">
      <alignment horizontal="center" vertical="center" wrapText="1"/>
    </xf>
    <xf numFmtId="1" fontId="22" fillId="33" borderId="16" xfId="43" applyNumberFormat="1" applyFont="1" applyFill="1" applyBorder="1" applyAlignment="1">
      <alignment horizontal="center" vertical="center"/>
    </xf>
    <xf numFmtId="0" fontId="22" fillId="33" borderId="16" xfId="43" applyNumberFormat="1" applyFont="1" applyFill="1" applyBorder="1" applyAlignment="1">
      <alignment horizontal="center" vertical="center"/>
    </xf>
    <xf numFmtId="0" fontId="29" fillId="33" borderId="17" xfId="0" applyFont="1" applyFill="1" applyBorder="1" applyAlignment="1">
      <alignment horizontal="left" vertical="center" wrapText="1"/>
    </xf>
    <xf numFmtId="0" fontId="22" fillId="33" borderId="19" xfId="0" applyFont="1" applyFill="1" applyBorder="1" applyAlignment="1">
      <alignment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3" fontId="57" fillId="33" borderId="17" xfId="0" applyNumberFormat="1" applyFont="1" applyFill="1" applyBorder="1" applyAlignment="1">
      <alignment horizontal="center" vertical="center" wrapText="1"/>
    </xf>
    <xf numFmtId="3" fontId="57" fillId="33" borderId="21" xfId="0" applyNumberFormat="1" applyFont="1" applyFill="1" applyBorder="1" applyAlignment="1">
      <alignment horizontal="center" vertical="center" wrapText="1"/>
    </xf>
    <xf numFmtId="3" fontId="22" fillId="33" borderId="22" xfId="0" applyNumberFormat="1" applyFont="1" applyFill="1" applyBorder="1" applyAlignment="1">
      <alignment horizontal="center" vertical="center" wrapText="1"/>
    </xf>
    <xf numFmtId="3" fontId="22" fillId="33" borderId="54" xfId="0" applyNumberFormat="1" applyFont="1" applyFill="1" applyBorder="1" applyAlignment="1">
      <alignment horizontal="center" vertical="center" wrapText="1"/>
    </xf>
    <xf numFmtId="3" fontId="57" fillId="33" borderId="55" xfId="0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65" fontId="22" fillId="33" borderId="16" xfId="0" applyNumberFormat="1" applyFont="1" applyFill="1" applyBorder="1" applyAlignment="1">
      <alignment horizontal="center" vertical="center"/>
    </xf>
    <xf numFmtId="3" fontId="22" fillId="33" borderId="16" xfId="0" applyNumberFormat="1" applyFont="1" applyFill="1" applyBorder="1" applyAlignment="1">
      <alignment horizontal="center" vertical="center"/>
    </xf>
    <xf numFmtId="9" fontId="21" fillId="33" borderId="16" xfId="43" applyFont="1" applyFill="1" applyBorder="1" applyAlignment="1">
      <alignment horizontal="center" vertical="center"/>
    </xf>
    <xf numFmtId="165" fontId="21" fillId="33" borderId="16" xfId="43" applyNumberFormat="1" applyFont="1" applyFill="1" applyBorder="1" applyAlignment="1">
      <alignment horizontal="center" vertical="center"/>
    </xf>
    <xf numFmtId="9" fontId="58" fillId="33" borderId="16" xfId="43" applyFont="1" applyFill="1" applyBorder="1" applyAlignment="1">
      <alignment horizontal="center" vertical="center"/>
    </xf>
    <xf numFmtId="0" fontId="25" fillId="33" borderId="21" xfId="0" applyFont="1" applyFill="1" applyBorder="1" applyAlignment="1">
      <alignment horizontal="left" vertical="center" wrapText="1" indent="1"/>
    </xf>
    <xf numFmtId="0" fontId="29" fillId="33" borderId="36" xfId="0" applyFont="1" applyFill="1" applyBorder="1" applyAlignment="1">
      <alignment horizontal="left" vertical="center" wrapText="1" indent="1"/>
    </xf>
    <xf numFmtId="9" fontId="27" fillId="33" borderId="43" xfId="0" applyNumberFormat="1" applyFont="1" applyFill="1" applyBorder="1" applyAlignment="1">
      <alignment vertical="center" wrapText="1"/>
    </xf>
    <xf numFmtId="9" fontId="19" fillId="33" borderId="10" xfId="0" applyNumberFormat="1" applyFont="1" applyFill="1" applyBorder="1" applyAlignment="1">
      <alignment vertical="center"/>
    </xf>
    <xf numFmtId="9" fontId="19" fillId="33" borderId="14" xfId="0" applyNumberFormat="1" applyFont="1" applyFill="1" applyBorder="1" applyAlignment="1">
      <alignment vertical="center"/>
    </xf>
    <xf numFmtId="9" fontId="27" fillId="33" borderId="43" xfId="0" applyNumberFormat="1" applyFont="1" applyFill="1" applyBorder="1" applyAlignment="1">
      <alignment horizontal="left" vertical="center" wrapText="1"/>
    </xf>
    <xf numFmtId="1" fontId="19" fillId="33" borderId="17" xfId="0" applyNumberFormat="1" applyFont="1" applyFill="1" applyBorder="1" applyAlignment="1">
      <alignment horizontal="center" vertical="center" wrapText="1"/>
    </xf>
    <xf numFmtId="0" fontId="28" fillId="33" borderId="56" xfId="0" applyFont="1" applyFill="1" applyBorder="1" applyAlignment="1">
      <alignment horizontal="left" vertical="center" wrapText="1" indent="1"/>
    </xf>
    <xf numFmtId="3" fontId="23" fillId="33" borderId="57" xfId="0" applyNumberFormat="1" applyFont="1" applyFill="1" applyBorder="1" applyAlignment="1">
      <alignment horizontal="center" vertical="center"/>
    </xf>
    <xf numFmtId="0" fontId="77" fillId="33" borderId="0" xfId="0" applyFont="1" applyFill="1"/>
    <xf numFmtId="0" fontId="41" fillId="33" borderId="20" xfId="0" applyFont="1" applyFill="1" applyBorder="1" applyAlignment="1">
      <alignment vertical="center" wrapText="1"/>
    </xf>
    <xf numFmtId="0" fontId="78" fillId="33" borderId="18" xfId="0" applyFont="1" applyFill="1" applyBorder="1" applyAlignment="1">
      <alignment horizontal="center" vertical="center" wrapText="1"/>
    </xf>
    <xf numFmtId="0" fontId="78" fillId="33" borderId="16" xfId="0" applyFont="1" applyFill="1" applyBorder="1" applyAlignment="1">
      <alignment horizontal="center" vertical="center" wrapText="1"/>
    </xf>
    <xf numFmtId="9" fontId="78" fillId="33" borderId="16" xfId="0" applyNumberFormat="1" applyFont="1" applyFill="1" applyBorder="1" applyAlignment="1">
      <alignment horizontal="center" vertical="center"/>
    </xf>
    <xf numFmtId="0" fontId="41" fillId="33" borderId="17" xfId="0" applyFont="1" applyFill="1" applyBorder="1" applyAlignment="1">
      <alignment vertical="center" wrapText="1"/>
    </xf>
    <xf numFmtId="0" fontId="78" fillId="33" borderId="16" xfId="0" applyNumberFormat="1" applyFont="1" applyFill="1" applyBorder="1" applyAlignment="1">
      <alignment horizontal="center" vertical="center"/>
    </xf>
    <xf numFmtId="9" fontId="80" fillId="33" borderId="16" xfId="0" applyNumberFormat="1" applyFont="1" applyFill="1" applyBorder="1" applyAlignment="1">
      <alignment horizontal="center" vertical="center"/>
    </xf>
    <xf numFmtId="0" fontId="81" fillId="33" borderId="17" xfId="0" applyFont="1" applyFill="1" applyBorder="1" applyAlignment="1">
      <alignment horizontal="left" vertical="center" wrapText="1"/>
    </xf>
    <xf numFmtId="0" fontId="41" fillId="33" borderId="18" xfId="0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center" vertical="center" wrapText="1"/>
    </xf>
    <xf numFmtId="3" fontId="78" fillId="33" borderId="17" xfId="0" applyNumberFormat="1" applyFont="1" applyFill="1" applyBorder="1" applyAlignment="1">
      <alignment horizontal="center" vertical="center" wrapText="1"/>
    </xf>
    <xf numFmtId="0" fontId="78" fillId="33" borderId="17" xfId="0" applyFont="1" applyFill="1" applyBorder="1" applyAlignment="1">
      <alignment horizontal="center" vertical="center" wrapText="1"/>
    </xf>
    <xf numFmtId="165" fontId="78" fillId="33" borderId="16" xfId="0" applyNumberFormat="1" applyFont="1" applyFill="1" applyBorder="1" applyAlignment="1">
      <alignment horizontal="center" vertical="center"/>
    </xf>
    <xf numFmtId="0" fontId="78" fillId="33" borderId="17" xfId="0" applyFont="1" applyFill="1" applyBorder="1" applyAlignment="1">
      <alignment horizontal="left" vertical="center" wrapText="1" indent="1"/>
    </xf>
    <xf numFmtId="3" fontId="78" fillId="33" borderId="16" xfId="0" applyNumberFormat="1" applyFont="1" applyFill="1" applyBorder="1" applyAlignment="1">
      <alignment horizontal="center" vertical="center"/>
    </xf>
    <xf numFmtId="0" fontId="84" fillId="33" borderId="17" xfId="0" applyFont="1" applyFill="1" applyBorder="1" applyAlignment="1">
      <alignment horizontal="left" vertical="center" wrapText="1" indent="1"/>
    </xf>
    <xf numFmtId="3" fontId="84" fillId="33" borderId="16" xfId="0" applyNumberFormat="1" applyFont="1" applyFill="1" applyBorder="1" applyAlignment="1">
      <alignment horizontal="center" vertical="center"/>
    </xf>
    <xf numFmtId="9" fontId="78" fillId="33" borderId="16" xfId="43" applyFont="1" applyFill="1" applyBorder="1" applyAlignment="1">
      <alignment horizontal="center" vertical="center"/>
    </xf>
    <xf numFmtId="165" fontId="78" fillId="33" borderId="16" xfId="43" applyNumberFormat="1" applyFont="1" applyFill="1" applyBorder="1" applyAlignment="1">
      <alignment horizontal="center" vertical="center"/>
    </xf>
    <xf numFmtId="0" fontId="85" fillId="33" borderId="21" xfId="0" applyFont="1" applyFill="1" applyBorder="1" applyAlignment="1">
      <alignment horizontal="left" vertical="center" wrapText="1" indent="1"/>
    </xf>
    <xf numFmtId="0" fontId="81" fillId="33" borderId="21" xfId="0" applyFont="1" applyFill="1" applyBorder="1" applyAlignment="1">
      <alignment vertical="center" wrapText="1"/>
    </xf>
    <xf numFmtId="3" fontId="41" fillId="33" borderId="18" xfId="0" applyNumberFormat="1" applyFont="1" applyFill="1" applyBorder="1" applyAlignment="1">
      <alignment horizontal="center" vertical="center"/>
    </xf>
    <xf numFmtId="0" fontId="91" fillId="33" borderId="17" xfId="0" applyFont="1" applyFill="1" applyBorder="1" applyAlignment="1">
      <alignment horizontal="left" vertical="center" wrapText="1"/>
    </xf>
    <xf numFmtId="9" fontId="91" fillId="33" borderId="20" xfId="0" applyNumberFormat="1" applyFont="1" applyFill="1" applyBorder="1" applyAlignment="1">
      <alignment horizontal="center" vertical="center" wrapText="1"/>
    </xf>
    <xf numFmtId="0" fontId="81" fillId="33" borderId="17" xfId="0" applyFont="1" applyFill="1" applyBorder="1" applyAlignment="1">
      <alignment horizontal="left" vertical="center"/>
    </xf>
    <xf numFmtId="0" fontId="85" fillId="33" borderId="26" xfId="0" applyFont="1" applyFill="1" applyBorder="1" applyAlignment="1">
      <alignment horizontal="left" vertical="center" wrapText="1" indent="1"/>
    </xf>
    <xf numFmtId="9" fontId="81" fillId="33" borderId="20" xfId="0" applyNumberFormat="1" applyFont="1" applyFill="1" applyBorder="1" applyAlignment="1">
      <alignment horizontal="center" vertical="center" wrapText="1"/>
    </xf>
    <xf numFmtId="3" fontId="41" fillId="33" borderId="17" xfId="0" applyNumberFormat="1" applyFont="1" applyFill="1" applyBorder="1" applyAlignment="1">
      <alignment horizontal="center" vertical="center" wrapText="1"/>
    </xf>
    <xf numFmtId="3" fontId="86" fillId="33" borderId="16" xfId="0" applyNumberFormat="1" applyFont="1" applyFill="1" applyBorder="1" applyAlignment="1">
      <alignment horizontal="center" vertical="center"/>
    </xf>
    <xf numFmtId="0" fontId="78" fillId="33" borderId="10" xfId="0" applyFont="1" applyFill="1" applyBorder="1" applyAlignment="1">
      <alignment vertical="center"/>
    </xf>
    <xf numFmtId="0" fontId="81" fillId="33" borderId="20" xfId="0" applyFont="1" applyFill="1" applyBorder="1" applyAlignment="1">
      <alignment vertical="center" wrapText="1"/>
    </xf>
    <xf numFmtId="0" fontId="78" fillId="33" borderId="11" xfId="0" applyFont="1" applyFill="1" applyBorder="1" applyAlignment="1">
      <alignment vertical="center"/>
    </xf>
    <xf numFmtId="0" fontId="78" fillId="33" borderId="14" xfId="0" applyFont="1" applyFill="1" applyBorder="1" applyAlignment="1">
      <alignment vertical="center"/>
    </xf>
    <xf numFmtId="0" fontId="81" fillId="33" borderId="20" xfId="0" applyFont="1" applyFill="1" applyBorder="1" applyAlignment="1">
      <alignment horizontal="left" vertical="center" wrapText="1"/>
    </xf>
    <xf numFmtId="0" fontId="81" fillId="33" borderId="17" xfId="0" applyFont="1" applyFill="1" applyBorder="1" applyAlignment="1">
      <alignment vertical="center" wrapText="1"/>
    </xf>
    <xf numFmtId="3" fontId="41" fillId="33" borderId="16" xfId="0" applyNumberFormat="1" applyFont="1" applyFill="1" applyBorder="1" applyAlignment="1">
      <alignment horizontal="center" vertical="center"/>
    </xf>
    <xf numFmtId="0" fontId="18" fillId="33" borderId="10" xfId="51" applyFont="1" applyFill="1" applyBorder="1" applyAlignment="1">
      <alignment horizontal="left" vertical="center" wrapText="1"/>
    </xf>
    <xf numFmtId="0" fontId="18" fillId="33" borderId="11" xfId="51" applyFont="1" applyFill="1" applyBorder="1" applyAlignment="1">
      <alignment horizontal="left" vertical="center" wrapText="1"/>
    </xf>
    <xf numFmtId="0" fontId="18" fillId="33" borderId="14" xfId="51" applyFont="1" applyFill="1" applyBorder="1" applyAlignment="1">
      <alignment horizontal="left" vertical="center" wrapText="1"/>
    </xf>
    <xf numFmtId="0" fontId="37" fillId="34" borderId="0" xfId="51" applyFont="1" applyFill="1" applyAlignment="1">
      <alignment horizontal="center"/>
    </xf>
    <xf numFmtId="0" fontId="41" fillId="34" borderId="10" xfId="51" applyFont="1" applyFill="1" applyBorder="1" applyAlignment="1">
      <alignment horizontal="center" vertical="center" wrapText="1"/>
    </xf>
    <xf numFmtId="0" fontId="41" fillId="34" borderId="11" xfId="51" applyFont="1" applyFill="1" applyBorder="1" applyAlignment="1">
      <alignment horizontal="center" vertical="center" wrapText="1"/>
    </xf>
    <xf numFmtId="0" fontId="41" fillId="34" borderId="14" xfId="51" applyFont="1" applyFill="1" applyBorder="1" applyAlignment="1">
      <alignment horizontal="center" vertical="center" wrapText="1"/>
    </xf>
    <xf numFmtId="49" fontId="41" fillId="33" borderId="10" xfId="51" applyNumberFormat="1" applyFont="1" applyFill="1" applyBorder="1" applyAlignment="1">
      <alignment horizontal="center" vertical="center"/>
    </xf>
    <xf numFmtId="49" fontId="41" fillId="33" borderId="11" xfId="51" applyNumberFormat="1" applyFont="1" applyFill="1" applyBorder="1" applyAlignment="1">
      <alignment horizontal="center" vertical="center"/>
    </xf>
    <xf numFmtId="49" fontId="41" fillId="33" borderId="14" xfId="51" applyNumberFormat="1" applyFont="1" applyFill="1" applyBorder="1" applyAlignment="1">
      <alignment horizontal="center" vertical="center"/>
    </xf>
    <xf numFmtId="0" fontId="38" fillId="34" borderId="11" xfId="51" applyFont="1" applyFill="1" applyBorder="1" applyAlignment="1">
      <alignment horizontal="center" vertical="center" wrapText="1"/>
    </xf>
    <xf numFmtId="0" fontId="38" fillId="34" borderId="14" xfId="51" applyFont="1" applyFill="1" applyBorder="1" applyAlignment="1">
      <alignment horizontal="center" vertical="center" wrapText="1"/>
    </xf>
    <xf numFmtId="0" fontId="18" fillId="33" borderId="10" xfId="51" applyFont="1" applyFill="1" applyBorder="1" applyAlignment="1">
      <alignment horizontal="left" vertical="top" wrapText="1"/>
    </xf>
    <xf numFmtId="0" fontId="18" fillId="33" borderId="11" xfId="51" applyFont="1" applyFill="1" applyBorder="1" applyAlignment="1">
      <alignment horizontal="left" vertical="top" wrapText="1"/>
    </xf>
    <xf numFmtId="0" fontId="18" fillId="33" borderId="14" xfId="51" applyFont="1" applyFill="1" applyBorder="1" applyAlignment="1">
      <alignment horizontal="left" vertical="top" wrapText="1"/>
    </xf>
    <xf numFmtId="0" fontId="72" fillId="0" borderId="0" xfId="0" applyFont="1" applyAlignment="1">
      <alignment horizontal="center"/>
    </xf>
    <xf numFmtId="0" fontId="71" fillId="33" borderId="10" xfId="0" applyFont="1" applyFill="1" applyBorder="1" applyAlignment="1">
      <alignment horizontal="center" vertical="center" wrapText="1"/>
    </xf>
    <xf numFmtId="0" fontId="71" fillId="33" borderId="11" xfId="0" applyFont="1" applyFill="1" applyBorder="1" applyAlignment="1">
      <alignment horizontal="center" vertical="center" wrapText="1"/>
    </xf>
    <xf numFmtId="0" fontId="71" fillId="33" borderId="14" xfId="0" applyFont="1" applyFill="1" applyBorder="1" applyAlignment="1">
      <alignment horizontal="center" vertical="center" wrapText="1"/>
    </xf>
    <xf numFmtId="0" fontId="71" fillId="33" borderId="10" xfId="0" applyFont="1" applyFill="1" applyBorder="1" applyAlignment="1">
      <alignment horizontal="center" vertical="center"/>
    </xf>
    <xf numFmtId="0" fontId="71" fillId="33" borderId="11" xfId="0" applyFont="1" applyFill="1" applyBorder="1" applyAlignment="1">
      <alignment horizontal="center" vertical="center"/>
    </xf>
    <xf numFmtId="0" fontId="71" fillId="33" borderId="14" xfId="0" applyFont="1" applyFill="1" applyBorder="1" applyAlignment="1">
      <alignment horizontal="center" vertical="center"/>
    </xf>
    <xf numFmtId="0" fontId="71" fillId="33" borderId="19" xfId="0" applyFont="1" applyFill="1" applyBorder="1" applyAlignment="1">
      <alignment horizontal="center" vertical="center" wrapText="1"/>
    </xf>
    <xf numFmtId="0" fontId="71" fillId="33" borderId="17" xfId="0" applyFont="1" applyFill="1" applyBorder="1" applyAlignment="1">
      <alignment horizontal="center" vertical="center" wrapText="1"/>
    </xf>
    <xf numFmtId="0" fontId="72" fillId="33" borderId="10" xfId="0" applyFont="1" applyFill="1" applyBorder="1" applyAlignment="1">
      <alignment horizontal="center" vertical="center" wrapText="1"/>
    </xf>
    <xf numFmtId="0" fontId="72" fillId="33" borderId="11" xfId="0" applyFont="1" applyFill="1" applyBorder="1" applyAlignment="1">
      <alignment horizontal="center" vertical="center" wrapText="1"/>
    </xf>
    <xf numFmtId="0" fontId="72" fillId="33" borderId="14" xfId="0" applyFont="1" applyFill="1" applyBorder="1" applyAlignment="1">
      <alignment horizontal="center" vertical="center" wrapText="1"/>
    </xf>
    <xf numFmtId="9" fontId="71" fillId="33" borderId="11" xfId="0" applyNumberFormat="1" applyFont="1" applyFill="1" applyBorder="1" applyAlignment="1">
      <alignment horizontal="center" vertical="center"/>
    </xf>
    <xf numFmtId="9" fontId="71" fillId="33" borderId="14" xfId="0" applyNumberFormat="1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18" fillId="33" borderId="11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 wrapText="1"/>
    </xf>
    <xf numFmtId="0" fontId="33" fillId="33" borderId="11" xfId="0" applyFont="1" applyFill="1" applyBorder="1" applyAlignment="1">
      <alignment horizontal="center" vertical="center" wrapText="1"/>
    </xf>
    <xf numFmtId="0" fontId="33" fillId="33" borderId="14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vertical="center" wrapText="1"/>
    </xf>
    <xf numFmtId="0" fontId="19" fillId="33" borderId="21" xfId="0" applyFont="1" applyFill="1" applyBorder="1" applyAlignment="1">
      <alignment vertical="center" wrapText="1"/>
    </xf>
    <xf numFmtId="0" fontId="19" fillId="33" borderId="17" xfId="0" applyFont="1" applyFill="1" applyBorder="1" applyAlignment="1">
      <alignment vertical="center" wrapText="1"/>
    </xf>
    <xf numFmtId="0" fontId="19" fillId="33" borderId="23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9" fontId="19" fillId="33" borderId="10" xfId="0" applyNumberFormat="1" applyFont="1" applyFill="1" applyBorder="1" applyAlignment="1">
      <alignment horizontal="center" vertical="center" wrapText="1"/>
    </xf>
    <xf numFmtId="9" fontId="19" fillId="33" borderId="11" xfId="0" applyNumberFormat="1" applyFont="1" applyFill="1" applyBorder="1" applyAlignment="1">
      <alignment horizontal="center" vertical="center" wrapText="1"/>
    </xf>
    <xf numFmtId="9" fontId="19" fillId="33" borderId="14" xfId="0" applyNumberFormat="1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9" fontId="23" fillId="33" borderId="10" xfId="0" applyNumberFormat="1" applyFont="1" applyFill="1" applyBorder="1" applyAlignment="1">
      <alignment horizontal="center" vertical="center"/>
    </xf>
    <xf numFmtId="9" fontId="23" fillId="33" borderId="11" xfId="0" applyNumberFormat="1" applyFont="1" applyFill="1" applyBorder="1" applyAlignment="1">
      <alignment horizontal="center" vertical="center"/>
    </xf>
    <xf numFmtId="9" fontId="23" fillId="33" borderId="14" xfId="0" applyNumberFormat="1" applyFont="1" applyFill="1" applyBorder="1" applyAlignment="1">
      <alignment horizontal="center" vertical="center"/>
    </xf>
    <xf numFmtId="9" fontId="19" fillId="33" borderId="11" xfId="0" applyNumberFormat="1" applyFont="1" applyFill="1" applyBorder="1" applyAlignment="1">
      <alignment horizontal="center" vertical="center"/>
    </xf>
    <xf numFmtId="9" fontId="19" fillId="33" borderId="14" xfId="0" applyNumberFormat="1" applyFont="1" applyFill="1" applyBorder="1" applyAlignment="1">
      <alignment horizontal="center" vertical="center"/>
    </xf>
    <xf numFmtId="0" fontId="30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/>
    </xf>
    <xf numFmtId="0" fontId="26" fillId="33" borderId="14" xfId="0" applyFont="1" applyFill="1" applyBorder="1" applyAlignment="1">
      <alignment horizontal="center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vertical="center"/>
    </xf>
    <xf numFmtId="0" fontId="26" fillId="33" borderId="14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23" fillId="33" borderId="11" xfId="0" applyFont="1" applyFill="1" applyBorder="1" applyAlignment="1">
      <alignment horizontal="center" vertical="center"/>
    </xf>
    <xf numFmtId="0" fontId="23" fillId="33" borderId="14" xfId="0" applyFont="1" applyFill="1" applyBorder="1" applyAlignment="1">
      <alignment horizontal="center" vertical="center"/>
    </xf>
    <xf numFmtId="9" fontId="19" fillId="33" borderId="10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63" fillId="33" borderId="20" xfId="0" applyFont="1" applyFill="1" applyBorder="1" applyAlignment="1">
      <alignment horizontal="center" vertical="center"/>
    </xf>
    <xf numFmtId="49" fontId="63" fillId="33" borderId="10" xfId="0" quotePrefix="1" applyNumberFormat="1" applyFont="1" applyFill="1" applyBorder="1" applyAlignment="1">
      <alignment horizontal="center" vertical="center"/>
    </xf>
    <xf numFmtId="49" fontId="63" fillId="33" borderId="11" xfId="0" applyNumberFormat="1" applyFont="1" applyFill="1" applyBorder="1" applyAlignment="1">
      <alignment horizontal="center" vertical="center"/>
    </xf>
    <xf numFmtId="49" fontId="63" fillId="33" borderId="14" xfId="0" applyNumberFormat="1" applyFont="1" applyFill="1" applyBorder="1" applyAlignment="1">
      <alignment horizontal="center" vertical="center"/>
    </xf>
    <xf numFmtId="0" fontId="63" fillId="33" borderId="10" xfId="0" applyFont="1" applyFill="1" applyBorder="1" applyAlignment="1">
      <alignment horizontal="center" vertical="center" wrapText="1"/>
    </xf>
    <xf numFmtId="0" fontId="63" fillId="33" borderId="11" xfId="0" applyFont="1" applyFill="1" applyBorder="1" applyAlignment="1">
      <alignment horizontal="center" vertical="center" wrapText="1"/>
    </xf>
    <xf numFmtId="0" fontId="63" fillId="33" borderId="14" xfId="0" applyFont="1" applyFill="1" applyBorder="1" applyAlignment="1">
      <alignment horizontal="center" vertical="center" wrapText="1"/>
    </xf>
    <xf numFmtId="0" fontId="63" fillId="33" borderId="10" xfId="0" applyFont="1" applyFill="1" applyBorder="1" applyAlignment="1">
      <alignment horizontal="center"/>
    </xf>
    <xf numFmtId="0" fontId="63" fillId="33" borderId="11" xfId="0" applyFont="1" applyFill="1" applyBorder="1" applyAlignment="1">
      <alignment horizontal="center"/>
    </xf>
    <xf numFmtId="0" fontId="63" fillId="33" borderId="14" xfId="0" applyFont="1" applyFill="1" applyBorder="1" applyAlignment="1">
      <alignment horizontal="center"/>
    </xf>
    <xf numFmtId="0" fontId="60" fillId="33" borderId="10" xfId="0" applyFont="1" applyFill="1" applyBorder="1" applyAlignment="1">
      <alignment horizontal="center" vertical="center" wrapText="1"/>
    </xf>
    <xf numFmtId="0" fontId="60" fillId="33" borderId="11" xfId="0" applyFont="1" applyFill="1" applyBorder="1" applyAlignment="1">
      <alignment horizontal="center" vertical="center" wrapText="1"/>
    </xf>
    <xf numFmtId="0" fontId="60" fillId="33" borderId="14" xfId="0" applyFont="1" applyFill="1" applyBorder="1" applyAlignment="1">
      <alignment horizontal="center" vertical="center" wrapText="1"/>
    </xf>
    <xf numFmtId="0" fontId="60" fillId="33" borderId="11" xfId="0" applyFont="1" applyFill="1" applyBorder="1" applyAlignment="1">
      <alignment horizontal="center" vertical="center"/>
    </xf>
    <xf numFmtId="0" fontId="60" fillId="33" borderId="14" xfId="0" applyFont="1" applyFill="1" applyBorder="1" applyAlignment="1">
      <alignment horizontal="center" vertical="center"/>
    </xf>
    <xf numFmtId="0" fontId="33" fillId="33" borderId="19" xfId="0" applyFont="1" applyFill="1" applyBorder="1" applyAlignment="1">
      <alignment horizontal="center" vertical="center" wrapText="1"/>
    </xf>
    <xf numFmtId="0" fontId="33" fillId="33" borderId="17" xfId="0" applyFont="1" applyFill="1" applyBorder="1" applyAlignment="1">
      <alignment horizontal="center" vertical="center" wrapText="1"/>
    </xf>
    <xf numFmtId="0" fontId="63" fillId="33" borderId="10" xfId="0" applyFont="1" applyFill="1" applyBorder="1" applyAlignment="1">
      <alignment horizontal="center" vertical="center"/>
    </xf>
    <xf numFmtId="0" fontId="63" fillId="33" borderId="11" xfId="0" applyFont="1" applyFill="1" applyBorder="1" applyAlignment="1">
      <alignment horizontal="center" vertical="center"/>
    </xf>
    <xf numFmtId="0" fontId="63" fillId="33" borderId="14" xfId="0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/>
    </xf>
    <xf numFmtId="0" fontId="35" fillId="33" borderId="14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4" xfId="0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0" fontId="35" fillId="33" borderId="19" xfId="0" applyFont="1" applyFill="1" applyBorder="1" applyAlignment="1">
      <alignment horizontal="center" vertical="center" wrapText="1"/>
    </xf>
    <xf numFmtId="0" fontId="35" fillId="33" borderId="17" xfId="0" applyFont="1" applyFill="1" applyBorder="1" applyAlignment="1">
      <alignment horizontal="center" vertical="center" wrapText="1"/>
    </xf>
    <xf numFmtId="9" fontId="35" fillId="33" borderId="10" xfId="0" applyNumberFormat="1" applyFont="1" applyFill="1" applyBorder="1" applyAlignment="1">
      <alignment horizontal="center" vertical="center"/>
    </xf>
    <xf numFmtId="9" fontId="35" fillId="33" borderId="11" xfId="0" applyNumberFormat="1" applyFont="1" applyFill="1" applyBorder="1" applyAlignment="1">
      <alignment horizontal="center" vertical="center"/>
    </xf>
    <xf numFmtId="9" fontId="35" fillId="33" borderId="14" xfId="0" applyNumberFormat="1" applyFont="1" applyFill="1" applyBorder="1" applyAlignment="1">
      <alignment horizontal="center" vertical="center"/>
    </xf>
    <xf numFmtId="9" fontId="33" fillId="33" borderId="10" xfId="0" applyNumberFormat="1" applyFont="1" applyFill="1" applyBorder="1" applyAlignment="1">
      <alignment horizontal="center" vertical="center"/>
    </xf>
    <xf numFmtId="9" fontId="33" fillId="33" borderId="14" xfId="0" applyNumberFormat="1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4" xfId="0" applyFont="1" applyFill="1" applyBorder="1" applyAlignment="1">
      <alignment horizontal="center" vertical="center"/>
    </xf>
    <xf numFmtId="0" fontId="57" fillId="33" borderId="49" xfId="0" applyFont="1" applyFill="1" applyBorder="1" applyAlignment="1">
      <alignment horizontal="center" vertical="center"/>
    </xf>
    <xf numFmtId="0" fontId="57" fillId="33" borderId="46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 wrapText="1"/>
    </xf>
    <xf numFmtId="0" fontId="33" fillId="33" borderId="16" xfId="0" applyFont="1" applyFill="1" applyBorder="1" applyAlignment="1">
      <alignment horizontal="center" vertical="center" wrapText="1"/>
    </xf>
    <xf numFmtId="0" fontId="60" fillId="33" borderId="10" xfId="0" applyFont="1" applyFill="1" applyBorder="1" applyAlignment="1">
      <alignment horizontal="center" vertical="center"/>
    </xf>
    <xf numFmtId="0" fontId="57" fillId="33" borderId="11" xfId="0" applyFont="1" applyFill="1" applyBorder="1" applyAlignment="1">
      <alignment horizontal="center" vertical="center"/>
    </xf>
    <xf numFmtId="0" fontId="57" fillId="33" borderId="14" xfId="0" applyFont="1" applyFill="1" applyBorder="1" applyAlignment="1">
      <alignment horizontal="center" vertical="center"/>
    </xf>
    <xf numFmtId="9" fontId="35" fillId="33" borderId="10" xfId="0" applyNumberFormat="1" applyFont="1" applyFill="1" applyBorder="1" applyAlignment="1">
      <alignment horizontal="center" vertical="center" wrapText="1"/>
    </xf>
    <xf numFmtId="9" fontId="35" fillId="33" borderId="11" xfId="0" applyNumberFormat="1" applyFont="1" applyFill="1" applyBorder="1" applyAlignment="1">
      <alignment horizontal="center" vertical="center" wrapText="1"/>
    </xf>
    <xf numFmtId="9" fontId="35" fillId="33" borderId="14" xfId="0" applyNumberFormat="1" applyFont="1" applyFill="1" applyBorder="1" applyAlignment="1">
      <alignment horizontal="center" vertical="center" wrapText="1"/>
    </xf>
    <xf numFmtId="9" fontId="33" fillId="33" borderId="11" xfId="0" applyNumberFormat="1" applyFont="1" applyFill="1" applyBorder="1" applyAlignment="1">
      <alignment horizontal="center" vertical="center"/>
    </xf>
    <xf numFmtId="0" fontId="67" fillId="33" borderId="10" xfId="0" applyFont="1" applyFill="1" applyBorder="1" applyAlignment="1">
      <alignment horizontal="center" vertical="center" wrapText="1"/>
    </xf>
    <xf numFmtId="0" fontId="67" fillId="33" borderId="14" xfId="0" applyFont="1" applyFill="1" applyBorder="1" applyAlignment="1">
      <alignment horizontal="center" vertical="center" wrapText="1"/>
    </xf>
    <xf numFmtId="0" fontId="33" fillId="33" borderId="10" xfId="0" applyFont="1" applyFill="1" applyBorder="1" applyAlignment="1">
      <alignment horizontal="left" vertical="center" wrapText="1"/>
    </xf>
    <xf numFmtId="0" fontId="33" fillId="33" borderId="11" xfId="0" applyFont="1" applyFill="1" applyBorder="1" applyAlignment="1">
      <alignment horizontal="left" vertical="center" wrapText="1"/>
    </xf>
    <xf numFmtId="0" fontId="33" fillId="33" borderId="14" xfId="0" applyFont="1" applyFill="1" applyBorder="1" applyAlignment="1">
      <alignment horizontal="left" vertical="center" wrapText="1"/>
    </xf>
    <xf numFmtId="0" fontId="68" fillId="33" borderId="10" xfId="0" applyFont="1" applyFill="1" applyBorder="1" applyAlignment="1">
      <alignment horizontal="center" vertical="center" wrapText="1"/>
    </xf>
    <xf numFmtId="0" fontId="68" fillId="33" borderId="11" xfId="0" applyFont="1" applyFill="1" applyBorder="1" applyAlignment="1">
      <alignment horizontal="center" vertical="center" wrapText="1"/>
    </xf>
    <xf numFmtId="0" fontId="68" fillId="33" borderId="14" xfId="0" applyFont="1" applyFill="1" applyBorder="1" applyAlignment="1">
      <alignment horizontal="center" vertical="center" wrapText="1"/>
    </xf>
    <xf numFmtId="9" fontId="35" fillId="33" borderId="12" xfId="0" applyNumberFormat="1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justify" wrapText="1"/>
    </xf>
    <xf numFmtId="0" fontId="33" fillId="33" borderId="11" xfId="0" applyFont="1" applyFill="1" applyBorder="1" applyAlignment="1">
      <alignment horizontal="justify" wrapText="1"/>
    </xf>
    <xf numFmtId="0" fontId="33" fillId="33" borderId="14" xfId="0" applyFont="1" applyFill="1" applyBorder="1" applyAlignment="1">
      <alignment horizontal="justify" wrapText="1"/>
    </xf>
    <xf numFmtId="9" fontId="33" fillId="33" borderId="12" xfId="0" applyNumberFormat="1" applyFont="1" applyFill="1" applyBorder="1" applyAlignment="1">
      <alignment horizontal="center" vertical="center"/>
    </xf>
    <xf numFmtId="9" fontId="90" fillId="33" borderId="10" xfId="0" applyNumberFormat="1" applyFont="1" applyFill="1" applyBorder="1" applyAlignment="1">
      <alignment horizontal="center" vertical="center"/>
    </xf>
    <xf numFmtId="9" fontId="90" fillId="33" borderId="14" xfId="0" applyNumberFormat="1" applyFont="1" applyFill="1" applyBorder="1" applyAlignment="1">
      <alignment horizontal="center" vertical="center"/>
    </xf>
    <xf numFmtId="9" fontId="90" fillId="33" borderId="11" xfId="0" applyNumberFormat="1" applyFont="1" applyFill="1" applyBorder="1" applyAlignment="1">
      <alignment horizontal="center" vertical="center"/>
    </xf>
    <xf numFmtId="9" fontId="33" fillId="33" borderId="10" xfId="0" applyNumberFormat="1" applyFont="1" applyFill="1" applyBorder="1" applyAlignment="1">
      <alignment horizontal="center" vertical="center" wrapText="1"/>
    </xf>
    <xf numFmtId="9" fontId="33" fillId="33" borderId="11" xfId="0" applyNumberFormat="1" applyFont="1" applyFill="1" applyBorder="1" applyAlignment="1">
      <alignment horizontal="center" vertical="center" wrapText="1"/>
    </xf>
    <xf numFmtId="9" fontId="33" fillId="33" borderId="14" xfId="0" applyNumberFormat="1" applyFont="1" applyFill="1" applyBorder="1" applyAlignment="1">
      <alignment horizontal="center" vertical="center" wrapText="1"/>
    </xf>
    <xf numFmtId="0" fontId="87" fillId="33" borderId="11" xfId="0" applyFont="1" applyFill="1" applyBorder="1" applyAlignment="1">
      <alignment horizontal="center" vertical="center" wrapText="1"/>
    </xf>
    <xf numFmtId="0" fontId="87" fillId="33" borderId="14" xfId="0" applyFont="1" applyFill="1" applyBorder="1" applyAlignment="1">
      <alignment horizontal="center" vertical="center" wrapText="1"/>
    </xf>
    <xf numFmtId="0" fontId="36" fillId="33" borderId="20" xfId="0" applyFont="1" applyFill="1" applyBorder="1" applyAlignment="1">
      <alignment horizontal="center" vertical="center"/>
    </xf>
    <xf numFmtId="49" fontId="36" fillId="33" borderId="10" xfId="0" applyNumberFormat="1" applyFont="1" applyFill="1" applyBorder="1" applyAlignment="1">
      <alignment horizontal="center" vertical="center"/>
    </xf>
    <xf numFmtId="49" fontId="36" fillId="33" borderId="11" xfId="0" applyNumberFormat="1" applyFont="1" applyFill="1" applyBorder="1" applyAlignment="1">
      <alignment horizontal="center" vertical="center"/>
    </xf>
    <xf numFmtId="49" fontId="36" fillId="33" borderId="14" xfId="0" applyNumberFormat="1" applyFont="1" applyFill="1" applyBorder="1" applyAlignment="1">
      <alignment horizontal="center" vertical="center"/>
    </xf>
    <xf numFmtId="0" fontId="57" fillId="33" borderId="10" xfId="0" applyFont="1" applyFill="1" applyBorder="1" applyAlignment="1">
      <alignment horizontal="left" vertical="center" wrapText="1"/>
    </xf>
    <xf numFmtId="0" fontId="57" fillId="33" borderId="11" xfId="0" applyFont="1" applyFill="1" applyBorder="1" applyAlignment="1">
      <alignment horizontal="left" vertical="center" wrapText="1"/>
    </xf>
    <xf numFmtId="0" fontId="57" fillId="33" borderId="14" xfId="0" applyFont="1" applyFill="1" applyBorder="1" applyAlignment="1">
      <alignment horizontal="left" vertical="center" wrapText="1"/>
    </xf>
    <xf numFmtId="0" fontId="78" fillId="33" borderId="19" xfId="0" applyFont="1" applyFill="1" applyBorder="1" applyAlignment="1">
      <alignment horizontal="center" vertical="center" wrapText="1"/>
    </xf>
    <xf numFmtId="0" fontId="78" fillId="33" borderId="17" xfId="0" applyFont="1" applyFill="1" applyBorder="1" applyAlignment="1">
      <alignment horizontal="center" vertical="center" wrapText="1"/>
    </xf>
    <xf numFmtId="0" fontId="78" fillId="33" borderId="23" xfId="0" applyFont="1" applyFill="1" applyBorder="1" applyAlignment="1">
      <alignment horizontal="center" vertical="center" wrapText="1"/>
    </xf>
    <xf numFmtId="0" fontId="78" fillId="33" borderId="12" xfId="0" applyFont="1" applyFill="1" applyBorder="1" applyAlignment="1">
      <alignment horizontal="center" vertical="center" wrapText="1"/>
    </xf>
    <xf numFmtId="0" fontId="78" fillId="33" borderId="15" xfId="0" applyFont="1" applyFill="1" applyBorder="1" applyAlignment="1">
      <alignment horizontal="center" vertical="center" wrapText="1"/>
    </xf>
    <xf numFmtId="0" fontId="78" fillId="33" borderId="24" xfId="0" applyFont="1" applyFill="1" applyBorder="1" applyAlignment="1">
      <alignment horizontal="center" vertical="center" wrapText="1"/>
    </xf>
    <xf numFmtId="0" fontId="78" fillId="33" borderId="0" xfId="0" applyFont="1" applyFill="1" applyBorder="1" applyAlignment="1">
      <alignment horizontal="center" vertical="center" wrapText="1"/>
    </xf>
    <xf numFmtId="0" fontId="78" fillId="33" borderId="18" xfId="0" applyFont="1" applyFill="1" applyBorder="1" applyAlignment="1">
      <alignment horizontal="center" vertical="center" wrapText="1"/>
    </xf>
    <xf numFmtId="0" fontId="78" fillId="33" borderId="22" xfId="0" applyFont="1" applyFill="1" applyBorder="1" applyAlignment="1">
      <alignment horizontal="center" vertical="center" wrapText="1"/>
    </xf>
    <xf numFmtId="0" fontId="78" fillId="33" borderId="13" xfId="0" applyFont="1" applyFill="1" applyBorder="1" applyAlignment="1">
      <alignment horizontal="center" vertical="center" wrapText="1"/>
    </xf>
    <xf numFmtId="0" fontId="78" fillId="33" borderId="16" xfId="0" applyFont="1" applyFill="1" applyBorder="1" applyAlignment="1">
      <alignment horizontal="center" vertical="center" wrapText="1"/>
    </xf>
    <xf numFmtId="0" fontId="78" fillId="33" borderId="10" xfId="0" applyFont="1" applyFill="1" applyBorder="1" applyAlignment="1">
      <alignment horizontal="center" vertical="center" wrapText="1"/>
    </xf>
    <xf numFmtId="0" fontId="78" fillId="33" borderId="11" xfId="0" applyFont="1" applyFill="1" applyBorder="1" applyAlignment="1">
      <alignment horizontal="center" vertical="center" wrapText="1"/>
    </xf>
    <xf numFmtId="0" fontId="78" fillId="33" borderId="14" xfId="0" applyFont="1" applyFill="1" applyBorder="1" applyAlignment="1">
      <alignment horizontal="center" vertical="center" wrapText="1"/>
    </xf>
    <xf numFmtId="9" fontId="71" fillId="33" borderId="11" xfId="0" applyNumberFormat="1" applyFont="1" applyFill="1" applyBorder="1" applyAlignment="1">
      <alignment horizontal="right" vertical="center"/>
    </xf>
    <xf numFmtId="9" fontId="71" fillId="33" borderId="14" xfId="0" applyNumberFormat="1" applyFont="1" applyFill="1" applyBorder="1" applyAlignment="1">
      <alignment horizontal="right" vertical="center"/>
    </xf>
    <xf numFmtId="9" fontId="55" fillId="33" borderId="10" xfId="0" applyNumberFormat="1" applyFont="1" applyFill="1" applyBorder="1" applyAlignment="1">
      <alignment horizontal="center" vertical="center"/>
    </xf>
    <xf numFmtId="9" fontId="55" fillId="33" borderId="11" xfId="0" applyNumberFormat="1" applyFont="1" applyFill="1" applyBorder="1" applyAlignment="1">
      <alignment horizontal="center" vertical="center"/>
    </xf>
    <xf numFmtId="9" fontId="55" fillId="33" borderId="14" xfId="0" applyNumberFormat="1" applyFont="1" applyFill="1" applyBorder="1" applyAlignment="1">
      <alignment horizontal="center" vertical="center"/>
    </xf>
    <xf numFmtId="0" fontId="44" fillId="33" borderId="10" xfId="0" applyFont="1" applyFill="1" applyBorder="1" applyAlignment="1">
      <alignment horizontal="center" vertical="center" wrapText="1"/>
    </xf>
    <xf numFmtId="0" fontId="44" fillId="33" borderId="11" xfId="0" applyFont="1" applyFill="1" applyBorder="1" applyAlignment="1">
      <alignment horizontal="center" vertical="center" wrapText="1"/>
    </xf>
    <xf numFmtId="0" fontId="44" fillId="33" borderId="14" xfId="0" applyFont="1" applyFill="1" applyBorder="1" applyAlignment="1">
      <alignment horizontal="center" vertical="center" wrapText="1"/>
    </xf>
    <xf numFmtId="0" fontId="44" fillId="33" borderId="10" xfId="0" applyFont="1" applyFill="1" applyBorder="1" applyAlignment="1">
      <alignment horizontal="center" vertical="center"/>
    </xf>
    <xf numFmtId="0" fontId="44" fillId="33" borderId="11" xfId="0" applyFont="1" applyFill="1" applyBorder="1" applyAlignment="1">
      <alignment horizontal="center" vertical="center"/>
    </xf>
    <xf numFmtId="0" fontId="44" fillId="33" borderId="14" xfId="0" applyFont="1" applyFill="1" applyBorder="1" applyAlignment="1">
      <alignment horizontal="center" vertical="center"/>
    </xf>
    <xf numFmtId="0" fontId="44" fillId="33" borderId="19" xfId="0" applyFont="1" applyFill="1" applyBorder="1" applyAlignment="1">
      <alignment horizontal="center" vertical="center" wrapText="1"/>
    </xf>
    <xf numFmtId="0" fontId="44" fillId="33" borderId="17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8" fillId="33" borderId="11" xfId="0" applyFont="1" applyFill="1" applyBorder="1" applyAlignment="1">
      <alignment horizontal="center" vertical="center" wrapText="1"/>
    </xf>
    <xf numFmtId="0" fontId="38" fillId="33" borderId="14" xfId="0" applyFont="1" applyFill="1" applyBorder="1" applyAlignment="1">
      <alignment horizontal="center" vertical="center" wrapText="1"/>
    </xf>
    <xf numFmtId="3" fontId="54" fillId="33" borderId="37" xfId="0" applyNumberFormat="1" applyFont="1" applyFill="1" applyBorder="1" applyAlignment="1">
      <alignment horizontal="center" vertical="center"/>
    </xf>
    <xf numFmtId="3" fontId="54" fillId="33" borderId="38" xfId="0" applyNumberFormat="1" applyFont="1" applyFill="1" applyBorder="1" applyAlignment="1">
      <alignment horizontal="center" vertical="center"/>
    </xf>
    <xf numFmtId="3" fontId="54" fillId="33" borderId="39" xfId="0" applyNumberFormat="1" applyFont="1" applyFill="1" applyBorder="1" applyAlignment="1">
      <alignment horizontal="center" vertical="center"/>
    </xf>
    <xf numFmtId="9" fontId="38" fillId="33" borderId="10" xfId="0" applyNumberFormat="1" applyFont="1" applyFill="1" applyBorder="1" applyAlignment="1">
      <alignment horizontal="center" vertical="center"/>
    </xf>
    <xf numFmtId="9" fontId="38" fillId="33" borderId="11" xfId="0" applyNumberFormat="1" applyFont="1" applyFill="1" applyBorder="1" applyAlignment="1">
      <alignment horizontal="center" vertical="center"/>
    </xf>
    <xf numFmtId="9" fontId="38" fillId="33" borderId="14" xfId="0" applyNumberFormat="1" applyFont="1" applyFill="1" applyBorder="1" applyAlignment="1">
      <alignment horizontal="center" vertical="center"/>
    </xf>
    <xf numFmtId="9" fontId="44" fillId="33" borderId="10" xfId="0" applyNumberFormat="1" applyFont="1" applyFill="1" applyBorder="1" applyAlignment="1">
      <alignment horizontal="center" vertical="center" wrapText="1"/>
    </xf>
    <xf numFmtId="9" fontId="44" fillId="33" borderId="11" xfId="0" applyNumberFormat="1" applyFont="1" applyFill="1" applyBorder="1" applyAlignment="1">
      <alignment horizontal="center" vertical="center" wrapText="1"/>
    </xf>
    <xf numFmtId="9" fontId="44" fillId="33" borderId="14" xfId="0" applyNumberFormat="1" applyFont="1" applyFill="1" applyBorder="1" applyAlignment="1">
      <alignment horizontal="center" vertical="center" wrapText="1"/>
    </xf>
    <xf numFmtId="9" fontId="72" fillId="33" borderId="10" xfId="0" applyNumberFormat="1" applyFont="1" applyFill="1" applyBorder="1" applyAlignment="1">
      <alignment horizontal="center" vertical="center"/>
    </xf>
    <xf numFmtId="9" fontId="72" fillId="33" borderId="12" xfId="0" applyNumberFormat="1" applyFont="1" applyFill="1" applyBorder="1" applyAlignment="1">
      <alignment horizontal="center" vertical="center"/>
    </xf>
    <xf numFmtId="9" fontId="72" fillId="33" borderId="11" xfId="0" applyNumberFormat="1" applyFont="1" applyFill="1" applyBorder="1" applyAlignment="1">
      <alignment horizontal="center" vertical="center"/>
    </xf>
    <xf numFmtId="9" fontId="72" fillId="33" borderId="14" xfId="0" applyNumberFormat="1" applyFont="1" applyFill="1" applyBorder="1" applyAlignment="1">
      <alignment horizontal="center" vertical="center"/>
    </xf>
    <xf numFmtId="9" fontId="55" fillId="33" borderId="37" xfId="0" applyNumberFormat="1" applyFont="1" applyFill="1" applyBorder="1" applyAlignment="1">
      <alignment horizontal="center" vertical="center" wrapText="1"/>
    </xf>
    <xf numFmtId="9" fontId="55" fillId="33" borderId="38" xfId="0" applyNumberFormat="1" applyFont="1" applyFill="1" applyBorder="1" applyAlignment="1">
      <alignment horizontal="center" vertical="center" wrapText="1"/>
    </xf>
    <xf numFmtId="9" fontId="55" fillId="33" borderId="39" xfId="0" applyNumberFormat="1" applyFont="1" applyFill="1" applyBorder="1" applyAlignment="1">
      <alignment horizontal="center" vertical="center" wrapText="1"/>
    </xf>
    <xf numFmtId="9" fontId="38" fillId="33" borderId="12" xfId="0" applyNumberFormat="1" applyFont="1" applyFill="1" applyBorder="1" applyAlignment="1">
      <alignment horizontal="center" vertical="center"/>
    </xf>
    <xf numFmtId="0" fontId="55" fillId="33" borderId="40" xfId="0" applyFont="1" applyFill="1" applyBorder="1" applyAlignment="1">
      <alignment horizontal="center" vertical="top" wrapText="1"/>
    </xf>
    <xf numFmtId="0" fontId="55" fillId="33" borderId="41" xfId="0" applyFont="1" applyFill="1" applyBorder="1" applyAlignment="1">
      <alignment horizontal="center" vertical="top" wrapText="1"/>
    </xf>
    <xf numFmtId="0" fontId="55" fillId="33" borderId="42" xfId="0" applyFont="1" applyFill="1" applyBorder="1" applyAlignment="1">
      <alignment horizontal="center" vertical="top" wrapText="1"/>
    </xf>
    <xf numFmtId="3" fontId="56" fillId="33" borderId="37" xfId="0" applyNumberFormat="1" applyFont="1" applyFill="1" applyBorder="1" applyAlignment="1">
      <alignment horizontal="center" vertical="center"/>
    </xf>
    <xf numFmtId="3" fontId="56" fillId="33" borderId="38" xfId="0" applyNumberFormat="1" applyFont="1" applyFill="1" applyBorder="1" applyAlignment="1">
      <alignment horizontal="center" vertical="center"/>
    </xf>
    <xf numFmtId="3" fontId="56" fillId="33" borderId="39" xfId="0" applyNumberFormat="1" applyFont="1" applyFill="1" applyBorder="1" applyAlignment="1">
      <alignment horizontal="center" vertical="center"/>
    </xf>
    <xf numFmtId="0" fontId="44" fillId="33" borderId="37" xfId="0" applyFont="1" applyFill="1" applyBorder="1" applyAlignment="1">
      <alignment horizontal="center" vertical="center"/>
    </xf>
    <xf numFmtId="0" fontId="44" fillId="33" borderId="38" xfId="0" applyFont="1" applyFill="1" applyBorder="1" applyAlignment="1">
      <alignment horizontal="center" vertical="center"/>
    </xf>
    <xf numFmtId="0" fontId="44" fillId="33" borderId="39" xfId="0" applyFont="1" applyFill="1" applyBorder="1" applyAlignment="1">
      <alignment horizontal="center" vertical="center"/>
    </xf>
    <xf numFmtId="0" fontId="44" fillId="33" borderId="22" xfId="0" applyFont="1" applyFill="1" applyBorder="1" applyAlignment="1">
      <alignment horizontal="center" vertical="center" wrapText="1"/>
    </xf>
    <xf numFmtId="0" fontId="44" fillId="33" borderId="13" xfId="0" applyFont="1" applyFill="1" applyBorder="1" applyAlignment="1">
      <alignment horizontal="center" vertical="center" wrapText="1"/>
    </xf>
    <xf numFmtId="0" fontId="44" fillId="33" borderId="16" xfId="0" applyFont="1" applyFill="1" applyBorder="1" applyAlignment="1">
      <alignment horizontal="center" vertical="center" wrapText="1"/>
    </xf>
    <xf numFmtId="9" fontId="54" fillId="33" borderId="11" xfId="0" applyNumberFormat="1" applyFont="1" applyFill="1" applyBorder="1" applyAlignment="1">
      <alignment horizontal="center" vertical="center"/>
    </xf>
    <xf numFmtId="9" fontId="54" fillId="33" borderId="14" xfId="0" applyNumberFormat="1" applyFont="1" applyFill="1" applyBorder="1" applyAlignment="1">
      <alignment horizontal="center" vertical="center"/>
    </xf>
    <xf numFmtId="0" fontId="47" fillId="33" borderId="10" xfId="0" applyFont="1" applyFill="1" applyBorder="1" applyAlignment="1">
      <alignment horizontal="center" vertical="center" wrapText="1"/>
    </xf>
    <xf numFmtId="0" fontId="47" fillId="33" borderId="11" xfId="0" applyFont="1" applyFill="1" applyBorder="1" applyAlignment="1">
      <alignment horizontal="center" vertical="center" wrapText="1"/>
    </xf>
    <xf numFmtId="0" fontId="47" fillId="33" borderId="14" xfId="0" applyFont="1" applyFill="1" applyBorder="1" applyAlignment="1">
      <alignment horizontal="center" vertical="center" wrapText="1"/>
    </xf>
    <xf numFmtId="9" fontId="54" fillId="33" borderId="36" xfId="0" applyNumberFormat="1" applyFont="1" applyFill="1" applyBorder="1" applyAlignment="1">
      <alignment horizontal="center" vertical="center"/>
    </xf>
    <xf numFmtId="0" fontId="44" fillId="33" borderId="36" xfId="0" applyFont="1" applyFill="1" applyBorder="1" applyAlignment="1">
      <alignment horizontal="center" vertical="center"/>
    </xf>
    <xf numFmtId="0" fontId="44" fillId="33" borderId="36" xfId="0" applyFont="1" applyFill="1" applyBorder="1" applyAlignment="1">
      <alignment horizontal="center" vertical="center" wrapText="1"/>
    </xf>
    <xf numFmtId="0" fontId="44" fillId="33" borderId="22" xfId="0" applyFont="1" applyFill="1" applyBorder="1" applyAlignment="1">
      <alignment horizontal="center" vertical="center"/>
    </xf>
    <xf numFmtId="0" fontId="44" fillId="33" borderId="13" xfId="0" applyFont="1" applyFill="1" applyBorder="1" applyAlignment="1">
      <alignment horizontal="center" vertical="center"/>
    </xf>
    <xf numFmtId="0" fontId="44" fillId="33" borderId="16" xfId="0" applyFont="1" applyFill="1" applyBorder="1" applyAlignment="1">
      <alignment horizontal="center" vertical="center"/>
    </xf>
    <xf numFmtId="3" fontId="44" fillId="33" borderId="11" xfId="0" applyNumberFormat="1" applyFont="1" applyFill="1" applyBorder="1" applyAlignment="1">
      <alignment horizontal="center" vertical="center" wrapText="1"/>
    </xf>
    <xf numFmtId="3" fontId="44" fillId="33" borderId="14" xfId="0" applyNumberFormat="1" applyFont="1" applyFill="1" applyBorder="1" applyAlignment="1">
      <alignment horizontal="center" vertical="center" wrapText="1"/>
    </xf>
    <xf numFmtId="0" fontId="38" fillId="33" borderId="22" xfId="0" applyFont="1" applyFill="1" applyBorder="1" applyAlignment="1">
      <alignment horizontal="center" vertical="center"/>
    </xf>
    <xf numFmtId="0" fontId="38" fillId="33" borderId="11" xfId="0" applyFont="1" applyFill="1" applyBorder="1" applyAlignment="1">
      <alignment horizontal="center" vertical="center"/>
    </xf>
    <xf numFmtId="0" fontId="38" fillId="33" borderId="14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52" fillId="33" borderId="22" xfId="0" applyFont="1" applyFill="1" applyBorder="1" applyAlignment="1">
      <alignment horizontal="center" vertical="center"/>
    </xf>
    <xf numFmtId="0" fontId="52" fillId="33" borderId="13" xfId="0" applyFont="1" applyFill="1" applyBorder="1" applyAlignment="1">
      <alignment horizontal="center" vertical="center"/>
    </xf>
    <xf numFmtId="0" fontId="52" fillId="33" borderId="16" xfId="0" applyFont="1" applyFill="1" applyBorder="1" applyAlignment="1">
      <alignment horizontal="center" vertical="center"/>
    </xf>
    <xf numFmtId="0" fontId="44" fillId="33" borderId="10" xfId="0" applyFont="1" applyFill="1" applyBorder="1" applyAlignment="1">
      <alignment horizontal="center" vertical="top" wrapText="1"/>
    </xf>
    <xf numFmtId="0" fontId="44" fillId="33" borderId="11" xfId="0" applyFont="1" applyFill="1" applyBorder="1" applyAlignment="1">
      <alignment horizontal="center" vertical="top" wrapText="1"/>
    </xf>
    <xf numFmtId="0" fontId="44" fillId="33" borderId="14" xfId="0" applyFont="1" applyFill="1" applyBorder="1" applyAlignment="1">
      <alignment horizontal="center" vertical="top" wrapText="1"/>
    </xf>
    <xf numFmtId="0" fontId="42" fillId="0" borderId="0" xfId="0" applyFont="1" applyAlignment="1">
      <alignment horizontal="center" wrapText="1"/>
    </xf>
    <xf numFmtId="0" fontId="43" fillId="33" borderId="0" xfId="0" applyFont="1" applyFill="1" applyAlignment="1">
      <alignment horizontal="center"/>
    </xf>
    <xf numFmtId="49" fontId="44" fillId="33" borderId="10" xfId="0" applyNumberFormat="1" applyFont="1" applyFill="1" applyBorder="1" applyAlignment="1">
      <alignment horizontal="center" vertical="center"/>
    </xf>
    <xf numFmtId="49" fontId="44" fillId="33" borderId="11" xfId="0" applyNumberFormat="1" applyFont="1" applyFill="1" applyBorder="1" applyAlignment="1">
      <alignment horizontal="center" vertical="center"/>
    </xf>
    <xf numFmtId="49" fontId="44" fillId="33" borderId="14" xfId="0" applyNumberFormat="1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/>
    </xf>
    <xf numFmtId="0" fontId="38" fillId="33" borderId="11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/>
    </xf>
    <xf numFmtId="0" fontId="47" fillId="33" borderId="10" xfId="0" applyFont="1" applyFill="1" applyBorder="1" applyAlignment="1">
      <alignment horizontal="center" vertical="top" wrapText="1"/>
    </xf>
    <xf numFmtId="0" fontId="47" fillId="33" borderId="11" xfId="0" applyFont="1" applyFill="1" applyBorder="1" applyAlignment="1">
      <alignment horizontal="center" vertical="top" wrapText="1"/>
    </xf>
    <xf numFmtId="0" fontId="47" fillId="33" borderId="14" xfId="0" applyFont="1" applyFill="1" applyBorder="1" applyAlignment="1">
      <alignment horizontal="center" vertical="top" wrapText="1"/>
    </xf>
    <xf numFmtId="0" fontId="29" fillId="33" borderId="10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37" fillId="33" borderId="20" xfId="0" applyFont="1" applyFill="1" applyBorder="1" applyAlignment="1">
      <alignment horizontal="center" vertical="center"/>
    </xf>
    <xf numFmtId="49" fontId="37" fillId="33" borderId="10" xfId="0" applyNumberFormat="1" applyFont="1" applyFill="1" applyBorder="1" applyAlignment="1">
      <alignment horizontal="center" vertical="center"/>
    </xf>
    <xf numFmtId="49" fontId="37" fillId="33" borderId="11" xfId="0" applyNumberFormat="1" applyFont="1" applyFill="1" applyBorder="1" applyAlignment="1">
      <alignment horizontal="center" vertical="center"/>
    </xf>
    <xf numFmtId="49" fontId="37" fillId="33" borderId="14" xfId="0" applyNumberFormat="1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11" xfId="0" applyFont="1" applyFill="1" applyBorder="1" applyAlignment="1">
      <alignment horizontal="center" vertical="center" wrapText="1"/>
    </xf>
    <xf numFmtId="0" fontId="37" fillId="33" borderId="14" xfId="0" applyFont="1" applyFill="1" applyBorder="1" applyAlignment="1">
      <alignment horizontal="center" vertical="center" wrapText="1"/>
    </xf>
    <xf numFmtId="9" fontId="19" fillId="33" borderId="10" xfId="0" applyNumberFormat="1" applyFont="1" applyFill="1" applyBorder="1" applyAlignment="1">
      <alignment horizontal="left" vertical="center" wrapText="1"/>
    </xf>
    <xf numFmtId="9" fontId="19" fillId="33" borderId="13" xfId="0" applyNumberFormat="1" applyFont="1" applyFill="1" applyBorder="1" applyAlignment="1">
      <alignment horizontal="left" vertical="center" wrapText="1"/>
    </xf>
    <xf numFmtId="9" fontId="19" fillId="33" borderId="11" xfId="0" applyNumberFormat="1" applyFont="1" applyFill="1" applyBorder="1" applyAlignment="1">
      <alignment horizontal="left" vertical="center" wrapText="1"/>
    </xf>
    <xf numFmtId="9" fontId="19" fillId="33" borderId="14" xfId="0" applyNumberFormat="1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27" fillId="33" borderId="10" xfId="0" applyFont="1" applyFill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4" xfId="0" applyFont="1" applyFill="1" applyBorder="1" applyAlignment="1">
      <alignment horizontal="center" vertical="center" wrapText="1"/>
    </xf>
    <xf numFmtId="9" fontId="19" fillId="33" borderId="13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left" vertical="center" wrapText="1"/>
    </xf>
    <xf numFmtId="0" fontId="23" fillId="33" borderId="11" xfId="0" applyFont="1" applyFill="1" applyBorder="1" applyAlignment="1">
      <alignment horizontal="left" vertical="center" wrapText="1"/>
    </xf>
    <xf numFmtId="0" fontId="23" fillId="33" borderId="14" xfId="0" applyFont="1" applyFill="1" applyBorder="1" applyAlignment="1">
      <alignment horizontal="left" vertical="center" wrapText="1"/>
    </xf>
    <xf numFmtId="0" fontId="23" fillId="33" borderId="33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left" vertical="center" wrapText="1"/>
    </xf>
    <xf numFmtId="0" fontId="19" fillId="33" borderId="31" xfId="0" applyFont="1" applyFill="1" applyBorder="1" applyAlignment="1">
      <alignment horizontal="left" vertical="center"/>
    </xf>
    <xf numFmtId="0" fontId="23" fillId="33" borderId="31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left" vertical="center"/>
    </xf>
    <xf numFmtId="0" fontId="23" fillId="33" borderId="10" xfId="0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/>
    </xf>
    <xf numFmtId="0" fontId="19" fillId="33" borderId="50" xfId="0" applyFont="1" applyFill="1" applyBorder="1" applyAlignment="1">
      <alignment horizontal="center" vertical="center" wrapText="1"/>
    </xf>
    <xf numFmtId="0" fontId="19" fillId="33" borderId="52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/>
    </xf>
    <xf numFmtId="0" fontId="23" fillId="33" borderId="13" xfId="0" applyFont="1" applyFill="1" applyBorder="1" applyAlignment="1">
      <alignment horizontal="center" vertical="center"/>
    </xf>
    <xf numFmtId="0" fontId="23" fillId="33" borderId="16" xfId="0" applyFont="1" applyFill="1" applyBorder="1" applyAlignment="1">
      <alignment horizontal="center" vertical="center"/>
    </xf>
    <xf numFmtId="9" fontId="23" fillId="33" borderId="10" xfId="0" applyNumberFormat="1" applyFont="1" applyFill="1" applyBorder="1" applyAlignment="1">
      <alignment horizontal="left" vertical="center"/>
    </xf>
    <xf numFmtId="9" fontId="23" fillId="33" borderId="12" xfId="0" applyNumberFormat="1" applyFont="1" applyFill="1" applyBorder="1" applyAlignment="1">
      <alignment horizontal="left" vertical="center"/>
    </xf>
    <xf numFmtId="9" fontId="23" fillId="33" borderId="11" xfId="0" applyNumberFormat="1" applyFont="1" applyFill="1" applyBorder="1" applyAlignment="1">
      <alignment horizontal="left" vertical="center"/>
    </xf>
    <xf numFmtId="9" fontId="23" fillId="33" borderId="14" xfId="0" applyNumberFormat="1" applyFont="1" applyFill="1" applyBorder="1" applyAlignment="1">
      <alignment horizontal="left" vertical="center"/>
    </xf>
    <xf numFmtId="0" fontId="23" fillId="33" borderId="10" xfId="0" applyFont="1" applyFill="1" applyBorder="1" applyAlignment="1">
      <alignment horizontal="left" vertical="center"/>
    </xf>
    <xf numFmtId="0" fontId="31" fillId="33" borderId="0" xfId="0" applyFont="1" applyFill="1" applyAlignment="1">
      <alignment horizontal="center"/>
    </xf>
    <xf numFmtId="0" fontId="95" fillId="33" borderId="0" xfId="0" applyFont="1" applyFill="1" applyAlignment="1">
      <alignment horizontal="center"/>
    </xf>
    <xf numFmtId="0" fontId="96" fillId="33" borderId="0" xfId="0" applyFont="1" applyFill="1" applyAlignment="1">
      <alignment horizontal="center"/>
    </xf>
    <xf numFmtId="0" fontId="19" fillId="33" borderId="20" xfId="0" applyFont="1" applyFill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 vertical="center"/>
    </xf>
    <xf numFmtId="49" fontId="19" fillId="33" borderId="14" xfId="0" applyNumberFormat="1" applyFont="1" applyFill="1" applyBorder="1" applyAlignment="1">
      <alignment horizontal="center" vertical="center"/>
    </xf>
    <xf numFmtId="0" fontId="100" fillId="33" borderId="0" xfId="0" applyFont="1" applyFill="1" applyAlignment="1">
      <alignment horizontal="center"/>
    </xf>
    <xf numFmtId="0" fontId="41" fillId="33" borderId="10" xfId="0" applyFont="1" applyFill="1" applyBorder="1" applyAlignment="1">
      <alignment horizontal="center" vertical="center" wrapText="1"/>
    </xf>
    <xf numFmtId="0" fontId="41" fillId="33" borderId="11" xfId="0" applyFont="1" applyFill="1" applyBorder="1" applyAlignment="1">
      <alignment horizontal="center" vertical="center" wrapText="1"/>
    </xf>
    <xf numFmtId="0" fontId="41" fillId="33" borderId="14" xfId="0" applyFont="1" applyFill="1" applyBorder="1" applyAlignment="1">
      <alignment horizontal="center" vertical="center" wrapText="1"/>
    </xf>
    <xf numFmtId="9" fontId="78" fillId="33" borderId="10" xfId="0" applyNumberFormat="1" applyFont="1" applyFill="1" applyBorder="1" applyAlignment="1">
      <alignment horizontal="center" vertical="center"/>
    </xf>
    <xf numFmtId="9" fontId="78" fillId="33" borderId="11" xfId="0" applyNumberFormat="1" applyFont="1" applyFill="1" applyBorder="1" applyAlignment="1">
      <alignment horizontal="center" vertical="center"/>
    </xf>
    <xf numFmtId="9" fontId="78" fillId="33" borderId="14" xfId="0" applyNumberFormat="1" applyFont="1" applyFill="1" applyBorder="1" applyAlignment="1">
      <alignment horizontal="center" vertical="center"/>
    </xf>
    <xf numFmtId="0" fontId="78" fillId="33" borderId="10" xfId="0" applyFont="1" applyFill="1" applyBorder="1" applyAlignment="1">
      <alignment horizontal="center" vertical="center"/>
    </xf>
    <xf numFmtId="0" fontId="78" fillId="33" borderId="11" xfId="0" applyFont="1" applyFill="1" applyBorder="1" applyAlignment="1">
      <alignment horizontal="center" vertical="center"/>
    </xf>
    <xf numFmtId="0" fontId="78" fillId="33" borderId="14" xfId="0" applyFont="1" applyFill="1" applyBorder="1" applyAlignment="1">
      <alignment horizontal="center" vertical="center"/>
    </xf>
    <xf numFmtId="0" fontId="41" fillId="33" borderId="10" xfId="0" applyFont="1" applyFill="1" applyBorder="1" applyAlignment="1">
      <alignment horizontal="center" vertical="center"/>
    </xf>
    <xf numFmtId="0" fontId="41" fillId="33" borderId="11" xfId="0" applyFont="1" applyFill="1" applyBorder="1" applyAlignment="1">
      <alignment horizontal="center" vertical="center"/>
    </xf>
    <xf numFmtId="0" fontId="41" fillId="33" borderId="14" xfId="0" applyFont="1" applyFill="1" applyBorder="1" applyAlignment="1">
      <alignment horizontal="center" vertical="center"/>
    </xf>
    <xf numFmtId="0" fontId="81" fillId="33" borderId="10" xfId="0" applyFont="1" applyFill="1" applyBorder="1" applyAlignment="1">
      <alignment horizontal="center" vertical="center" wrapText="1"/>
    </xf>
    <xf numFmtId="0" fontId="81" fillId="33" borderId="11" xfId="0" applyFont="1" applyFill="1" applyBorder="1" applyAlignment="1">
      <alignment horizontal="center" vertical="center" wrapText="1"/>
    </xf>
    <xf numFmtId="0" fontId="81" fillId="33" borderId="14" xfId="0" applyFont="1" applyFill="1" applyBorder="1" applyAlignment="1">
      <alignment horizontal="center" vertical="center" wrapText="1"/>
    </xf>
    <xf numFmtId="9" fontId="78" fillId="33" borderId="13" xfId="0" applyNumberFormat="1" applyFont="1" applyFill="1" applyBorder="1" applyAlignment="1">
      <alignment horizontal="center" vertical="center"/>
    </xf>
    <xf numFmtId="0" fontId="41" fillId="33" borderId="22" xfId="0" applyFont="1" applyFill="1" applyBorder="1" applyAlignment="1">
      <alignment horizontal="center" vertical="center"/>
    </xf>
    <xf numFmtId="0" fontId="41" fillId="33" borderId="13" xfId="0" applyFont="1" applyFill="1" applyBorder="1" applyAlignment="1">
      <alignment horizontal="center" vertical="center"/>
    </xf>
    <xf numFmtId="0" fontId="41" fillId="33" borderId="16" xfId="0" applyFont="1" applyFill="1" applyBorder="1" applyAlignment="1">
      <alignment horizontal="center" vertical="center"/>
    </xf>
    <xf numFmtId="0" fontId="76" fillId="33" borderId="0" xfId="0" applyFont="1" applyFill="1" applyAlignment="1">
      <alignment horizontal="center"/>
    </xf>
    <xf numFmtId="0" fontId="78" fillId="33" borderId="20" xfId="0" applyFont="1" applyFill="1" applyBorder="1" applyAlignment="1">
      <alignment horizontal="center" vertical="center"/>
    </xf>
    <xf numFmtId="49" fontId="78" fillId="33" borderId="10" xfId="0" applyNumberFormat="1" applyFont="1" applyFill="1" applyBorder="1" applyAlignment="1">
      <alignment horizontal="center" vertical="center"/>
    </xf>
    <xf numFmtId="49" fontId="78" fillId="33" borderId="11" xfId="0" applyNumberFormat="1" applyFont="1" applyFill="1" applyBorder="1" applyAlignment="1">
      <alignment horizontal="center" vertical="center"/>
    </xf>
    <xf numFmtId="49" fontId="78" fillId="33" borderId="14" xfId="0" applyNumberFormat="1" applyFont="1" applyFill="1" applyBorder="1" applyAlignment="1">
      <alignment horizontal="center" vertical="center"/>
    </xf>
    <xf numFmtId="0" fontId="41" fillId="33" borderId="10" xfId="0" applyFont="1" applyFill="1" applyBorder="1" applyAlignment="1">
      <alignment horizontal="center"/>
    </xf>
    <xf numFmtId="0" fontId="41" fillId="33" borderId="11" xfId="0" applyFont="1" applyFill="1" applyBorder="1" applyAlignment="1">
      <alignment horizontal="center"/>
    </xf>
    <xf numFmtId="0" fontId="41" fillId="33" borderId="14" xfId="0" applyFont="1" applyFill="1" applyBorder="1" applyAlignment="1">
      <alignment horizontal="center"/>
    </xf>
    <xf numFmtId="0" fontId="78" fillId="33" borderId="10" xfId="0" applyFont="1" applyFill="1" applyBorder="1" applyAlignment="1">
      <alignment horizontal="center" vertical="top" wrapText="1"/>
    </xf>
    <xf numFmtId="0" fontId="78" fillId="33" borderId="11" xfId="0" applyFont="1" applyFill="1" applyBorder="1" applyAlignment="1">
      <alignment horizontal="center" vertical="top"/>
    </xf>
    <xf numFmtId="0" fontId="78" fillId="33" borderId="14" xfId="0" applyFont="1" applyFill="1" applyBorder="1" applyAlignment="1">
      <alignment horizontal="center" vertical="top"/>
    </xf>
    <xf numFmtId="9" fontId="41" fillId="33" borderId="10" xfId="0" applyNumberFormat="1" applyFont="1" applyFill="1" applyBorder="1" applyAlignment="1">
      <alignment horizontal="center" vertical="center"/>
    </xf>
    <xf numFmtId="9" fontId="41" fillId="33" borderId="12" xfId="0" applyNumberFormat="1" applyFont="1" applyFill="1" applyBorder="1" applyAlignment="1">
      <alignment horizontal="center" vertical="center"/>
    </xf>
    <xf numFmtId="9" fontId="41" fillId="33" borderId="11" xfId="0" applyNumberFormat="1" applyFont="1" applyFill="1" applyBorder="1" applyAlignment="1">
      <alignment horizontal="center" vertical="center"/>
    </xf>
    <xf numFmtId="9" fontId="41" fillId="33" borderId="14" xfId="0" applyNumberFormat="1" applyFont="1" applyFill="1" applyBorder="1" applyAlignment="1">
      <alignment horizontal="center" vertical="center"/>
    </xf>
    <xf numFmtId="9" fontId="19" fillId="33" borderId="23" xfId="0" applyNumberFormat="1" applyFont="1" applyFill="1" applyBorder="1" applyAlignment="1">
      <alignment horizontal="center" vertical="center"/>
    </xf>
    <xf numFmtId="9" fontId="19" fillId="33" borderId="12" xfId="0" applyNumberFormat="1" applyFont="1" applyFill="1" applyBorder="1" applyAlignment="1">
      <alignment horizontal="center" vertical="center"/>
    </xf>
    <xf numFmtId="9" fontId="19" fillId="33" borderId="15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9" xfId="0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9" fontId="18" fillId="33" borderId="23" xfId="0" applyNumberFormat="1" applyFont="1" applyFill="1" applyBorder="1" applyAlignment="1">
      <alignment horizontal="center" vertical="center"/>
    </xf>
    <xf numFmtId="9" fontId="18" fillId="33" borderId="12" xfId="0" applyNumberFormat="1" applyFont="1" applyFill="1" applyBorder="1" applyAlignment="1">
      <alignment horizontal="center" vertical="center"/>
    </xf>
    <xf numFmtId="9" fontId="18" fillId="33" borderId="15" xfId="0" applyNumberFormat="1" applyFont="1" applyFill="1" applyBorder="1" applyAlignment="1">
      <alignment horizontal="center" vertical="center"/>
    </xf>
    <xf numFmtId="9" fontId="19" fillId="33" borderId="22" xfId="0" applyNumberFormat="1" applyFont="1" applyFill="1" applyBorder="1" applyAlignment="1">
      <alignment horizontal="center" vertical="center"/>
    </xf>
    <xf numFmtId="9" fontId="19" fillId="33" borderId="16" xfId="0" applyNumberFormat="1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wrapText="1"/>
    </xf>
    <xf numFmtId="0" fontId="101" fillId="33" borderId="0" xfId="0" applyFont="1" applyFill="1"/>
    <xf numFmtId="0" fontId="102" fillId="33" borderId="20" xfId="0" applyFont="1" applyFill="1" applyBorder="1" applyAlignment="1">
      <alignment horizontal="left" vertical="center" wrapText="1"/>
    </xf>
    <xf numFmtId="0" fontId="101" fillId="33" borderId="20" xfId="0" applyFont="1" applyFill="1" applyBorder="1" applyAlignment="1">
      <alignment horizontal="center" vertical="center"/>
    </xf>
    <xf numFmtId="49" fontId="101" fillId="33" borderId="10" xfId="0" applyNumberFormat="1" applyFont="1" applyFill="1" applyBorder="1" applyAlignment="1">
      <alignment horizontal="center" vertical="center"/>
    </xf>
    <xf numFmtId="49" fontId="101" fillId="33" borderId="11" xfId="0" applyNumberFormat="1" applyFont="1" applyFill="1" applyBorder="1" applyAlignment="1">
      <alignment horizontal="center" vertical="center"/>
    </xf>
    <xf numFmtId="49" fontId="101" fillId="33" borderId="14" xfId="0" applyNumberFormat="1" applyFont="1" applyFill="1" applyBorder="1" applyAlignment="1">
      <alignment horizontal="center" vertical="center"/>
    </xf>
    <xf numFmtId="0" fontId="101" fillId="33" borderId="10" xfId="0" applyFont="1" applyFill="1" applyBorder="1" applyAlignment="1">
      <alignment horizontal="center" vertical="center" wrapText="1"/>
    </xf>
    <xf numFmtId="0" fontId="101" fillId="33" borderId="11" xfId="0" applyFont="1" applyFill="1" applyBorder="1" applyAlignment="1">
      <alignment horizontal="center" vertical="center" wrapText="1"/>
    </xf>
    <xf numFmtId="0" fontId="101" fillId="33" borderId="14" xfId="0" applyFont="1" applyFill="1" applyBorder="1" applyAlignment="1">
      <alignment horizontal="center" vertical="center" wrapText="1"/>
    </xf>
    <xf numFmtId="0" fontId="103" fillId="33" borderId="10" xfId="0" applyFont="1" applyFill="1" applyBorder="1" applyAlignment="1">
      <alignment horizontal="center"/>
    </xf>
    <xf numFmtId="0" fontId="103" fillId="33" borderId="11" xfId="0" applyFont="1" applyFill="1" applyBorder="1" applyAlignment="1">
      <alignment horizontal="center"/>
    </xf>
    <xf numFmtId="0" fontId="103" fillId="33" borderId="14" xfId="0" applyFont="1" applyFill="1" applyBorder="1" applyAlignment="1">
      <alignment horizontal="center"/>
    </xf>
    <xf numFmtId="0" fontId="102" fillId="33" borderId="20" xfId="0" applyFont="1" applyFill="1" applyBorder="1" applyAlignment="1">
      <alignment vertical="center" wrapText="1"/>
    </xf>
    <xf numFmtId="0" fontId="101" fillId="33" borderId="11" xfId="0" applyFont="1" applyFill="1" applyBorder="1" applyAlignment="1">
      <alignment horizontal="center" vertical="center"/>
    </xf>
    <xf numFmtId="0" fontId="101" fillId="33" borderId="14" xfId="0" applyFont="1" applyFill="1" applyBorder="1" applyAlignment="1">
      <alignment horizontal="center" vertical="center"/>
    </xf>
    <xf numFmtId="0" fontId="101" fillId="33" borderId="19" xfId="0" applyFont="1" applyFill="1" applyBorder="1" applyAlignment="1">
      <alignment horizontal="center" vertical="center" wrapText="1"/>
    </xf>
    <xf numFmtId="0" fontId="101" fillId="33" borderId="18" xfId="0" applyFont="1" applyFill="1" applyBorder="1" applyAlignment="1">
      <alignment horizontal="center" vertical="center" wrapText="1"/>
    </xf>
    <xf numFmtId="0" fontId="101" fillId="33" borderId="17" xfId="0" applyFont="1" applyFill="1" applyBorder="1" applyAlignment="1">
      <alignment horizontal="center" vertical="center" wrapText="1"/>
    </xf>
    <xf numFmtId="0" fontId="101" fillId="33" borderId="16" xfId="0" applyFont="1" applyFill="1" applyBorder="1" applyAlignment="1">
      <alignment horizontal="center" vertical="center" wrapText="1"/>
    </xf>
    <xf numFmtId="0" fontId="104" fillId="33" borderId="17" xfId="0" applyFont="1" applyFill="1" applyBorder="1" applyAlignment="1">
      <alignment vertical="center" wrapText="1"/>
    </xf>
    <xf numFmtId="165" fontId="101" fillId="33" borderId="16" xfId="0" applyNumberFormat="1" applyFont="1" applyFill="1" applyBorder="1" applyAlignment="1">
      <alignment horizontal="center" vertical="center"/>
    </xf>
    <xf numFmtId="0" fontId="104" fillId="33" borderId="17" xfId="0" applyFont="1" applyFill="1" applyBorder="1" applyAlignment="1">
      <alignment horizontal="left" vertical="center" wrapText="1"/>
    </xf>
    <xf numFmtId="49" fontId="101" fillId="33" borderId="16" xfId="0" applyNumberFormat="1" applyFont="1" applyFill="1" applyBorder="1" applyAlignment="1">
      <alignment horizontal="center" vertical="center"/>
    </xf>
    <xf numFmtId="0" fontId="102" fillId="33" borderId="17" xfId="0" applyFont="1" applyFill="1" applyBorder="1" applyAlignment="1">
      <alignment vertical="center" wrapText="1"/>
    </xf>
    <xf numFmtId="0" fontId="101" fillId="33" borderId="10" xfId="0" applyFont="1" applyFill="1" applyBorder="1" applyAlignment="1">
      <alignment horizontal="center" vertical="top" wrapText="1"/>
    </xf>
    <xf numFmtId="0" fontId="101" fillId="33" borderId="11" xfId="0" applyFont="1" applyFill="1" applyBorder="1" applyAlignment="1">
      <alignment horizontal="center" vertical="top" wrapText="1"/>
    </xf>
    <xf numFmtId="0" fontId="101" fillId="33" borderId="14" xfId="0" applyFont="1" applyFill="1" applyBorder="1" applyAlignment="1">
      <alignment horizontal="center" vertical="top" wrapText="1"/>
    </xf>
    <xf numFmtId="0" fontId="101" fillId="33" borderId="17" xfId="0" applyFont="1" applyFill="1" applyBorder="1" applyAlignment="1">
      <alignment vertical="center" wrapText="1"/>
    </xf>
    <xf numFmtId="9" fontId="101" fillId="33" borderId="16" xfId="0" applyNumberFormat="1" applyFont="1" applyFill="1" applyBorder="1" applyAlignment="1">
      <alignment horizontal="center" vertical="center"/>
    </xf>
    <xf numFmtId="0" fontId="101" fillId="33" borderId="17" xfId="0" applyFont="1" applyFill="1" applyBorder="1" applyAlignment="1">
      <alignment vertical="top" wrapText="1"/>
    </xf>
    <xf numFmtId="0" fontId="101" fillId="33" borderId="17" xfId="0" applyFont="1" applyFill="1" applyBorder="1" applyAlignment="1">
      <alignment horizontal="left" vertical="center" wrapText="1"/>
    </xf>
    <xf numFmtId="0" fontId="102" fillId="33" borderId="10" xfId="0" applyFont="1" applyFill="1" applyBorder="1" applyAlignment="1">
      <alignment horizontal="center" vertical="center"/>
    </xf>
    <xf numFmtId="0" fontId="102" fillId="33" borderId="11" xfId="0" applyFont="1" applyFill="1" applyBorder="1" applyAlignment="1">
      <alignment horizontal="center" vertical="center"/>
    </xf>
    <xf numFmtId="0" fontId="102" fillId="33" borderId="14" xfId="0" applyFont="1" applyFill="1" applyBorder="1" applyAlignment="1">
      <alignment horizontal="center" vertical="center"/>
    </xf>
    <xf numFmtId="0" fontId="102" fillId="33" borderId="23" xfId="0" applyFont="1" applyFill="1" applyBorder="1" applyAlignment="1">
      <alignment horizontal="center" vertical="center"/>
    </xf>
    <xf numFmtId="0" fontId="102" fillId="33" borderId="12" xfId="0" applyFont="1" applyFill="1" applyBorder="1" applyAlignment="1">
      <alignment horizontal="center" vertical="center"/>
    </xf>
    <xf numFmtId="0" fontId="102" fillId="33" borderId="15" xfId="0" applyFont="1" applyFill="1" applyBorder="1" applyAlignment="1">
      <alignment horizontal="center" vertical="center"/>
    </xf>
    <xf numFmtId="0" fontId="105" fillId="33" borderId="61" xfId="0" applyFont="1" applyFill="1" applyBorder="1" applyAlignment="1">
      <alignment horizontal="left" vertical="center" wrapText="1"/>
    </xf>
    <xf numFmtId="0" fontId="101" fillId="33" borderId="62" xfId="0" applyFont="1" applyFill="1" applyBorder="1" applyAlignment="1">
      <alignment horizontal="center" vertical="center" wrapText="1"/>
    </xf>
    <xf numFmtId="0" fontId="101" fillId="33" borderId="63" xfId="0" applyFont="1" applyFill="1" applyBorder="1" applyAlignment="1">
      <alignment horizontal="center" vertical="center"/>
    </xf>
    <xf numFmtId="0" fontId="101" fillId="33" borderId="64" xfId="0" applyFont="1" applyFill="1" applyBorder="1" applyAlignment="1">
      <alignment horizontal="center" vertical="center"/>
    </xf>
    <xf numFmtId="0" fontId="101" fillId="33" borderId="65" xfId="0" applyFont="1" applyFill="1" applyBorder="1" applyAlignment="1">
      <alignment horizontal="left" vertical="center" wrapText="1"/>
    </xf>
    <xf numFmtId="0" fontId="106" fillId="33" borderId="10" xfId="0" applyFont="1" applyFill="1" applyBorder="1" applyAlignment="1">
      <alignment horizontal="center" vertical="center" wrapText="1"/>
    </xf>
    <xf numFmtId="0" fontId="106" fillId="33" borderId="11" xfId="0" applyFont="1" applyFill="1" applyBorder="1" applyAlignment="1">
      <alignment horizontal="center" vertical="center" wrapText="1"/>
    </xf>
    <xf numFmtId="0" fontId="106" fillId="33" borderId="66" xfId="0" applyFont="1" applyFill="1" applyBorder="1" applyAlignment="1">
      <alignment horizontal="center" vertical="center" wrapText="1"/>
    </xf>
    <xf numFmtId="0" fontId="101" fillId="33" borderId="10" xfId="0" applyFont="1" applyFill="1" applyBorder="1" applyAlignment="1">
      <alignment horizontal="center" vertical="center"/>
    </xf>
    <xf numFmtId="0" fontId="101" fillId="33" borderId="66" xfId="0" applyFont="1" applyFill="1" applyBorder="1" applyAlignment="1">
      <alignment horizontal="center" vertical="center"/>
    </xf>
    <xf numFmtId="0" fontId="101" fillId="33" borderId="67" xfId="0" applyFont="1" applyFill="1" applyBorder="1" applyAlignment="1">
      <alignment horizontal="center" vertical="center" wrapText="1"/>
    </xf>
    <xf numFmtId="0" fontId="102" fillId="33" borderId="18" xfId="0" applyFont="1" applyFill="1" applyBorder="1" applyAlignment="1">
      <alignment horizontal="center" vertical="center" wrapText="1"/>
    </xf>
    <xf numFmtId="0" fontId="102" fillId="33" borderId="60" xfId="0" applyFont="1" applyFill="1" applyBorder="1" applyAlignment="1">
      <alignment horizontal="center" vertical="center" wrapText="1"/>
    </xf>
    <xf numFmtId="0" fontId="101" fillId="33" borderId="65" xfId="0" applyFont="1" applyFill="1" applyBorder="1" applyAlignment="1">
      <alignment horizontal="center" vertical="center" wrapText="1"/>
    </xf>
    <xf numFmtId="0" fontId="102" fillId="33" borderId="16" xfId="0" applyFont="1" applyFill="1" applyBorder="1" applyAlignment="1">
      <alignment horizontal="center" vertical="center" wrapText="1"/>
    </xf>
    <xf numFmtId="0" fontId="102" fillId="33" borderId="68" xfId="0" applyFont="1" applyFill="1" applyBorder="1" applyAlignment="1">
      <alignment horizontal="center" vertical="center" wrapText="1"/>
    </xf>
    <xf numFmtId="3" fontId="101" fillId="33" borderId="17" xfId="0" applyNumberFormat="1" applyFont="1" applyFill="1" applyBorder="1" applyAlignment="1">
      <alignment horizontal="center" vertical="center" wrapText="1"/>
    </xf>
    <xf numFmtId="3" fontId="101" fillId="33" borderId="69" xfId="0" applyNumberFormat="1" applyFont="1" applyFill="1" applyBorder="1" applyAlignment="1">
      <alignment horizontal="center" vertical="center" wrapText="1"/>
    </xf>
    <xf numFmtId="0" fontId="101" fillId="33" borderId="17" xfId="0" applyFont="1" applyFill="1" applyBorder="1" applyAlignment="1">
      <alignment horizontal="center" vertical="center" wrapText="1"/>
    </xf>
    <xf numFmtId="165" fontId="101" fillId="33" borderId="68" xfId="0" applyNumberFormat="1" applyFont="1" applyFill="1" applyBorder="1" applyAlignment="1">
      <alignment horizontal="center" vertical="center"/>
    </xf>
    <xf numFmtId="0" fontId="107" fillId="33" borderId="0" xfId="0" applyNumberFormat="1" applyFont="1" applyFill="1" applyBorder="1" applyAlignment="1" applyProtection="1">
      <alignment horizontal="center" vertical="center" wrapText="1"/>
    </xf>
    <xf numFmtId="3" fontId="107" fillId="33" borderId="0" xfId="0" applyNumberFormat="1" applyFont="1" applyFill="1" applyBorder="1" applyAlignment="1" applyProtection="1">
      <alignment horizontal="right" vertical="center" wrapText="1"/>
    </xf>
    <xf numFmtId="0" fontId="102" fillId="33" borderId="70" xfId="0" applyFont="1" applyFill="1" applyBorder="1" applyAlignment="1">
      <alignment horizontal="center" vertical="center" wrapText="1"/>
    </xf>
    <xf numFmtId="0" fontId="102" fillId="33" borderId="11" xfId="0" applyFont="1" applyFill="1" applyBorder="1" applyAlignment="1">
      <alignment horizontal="center" vertical="center" wrapText="1"/>
    </xf>
    <xf numFmtId="0" fontId="102" fillId="33" borderId="66" xfId="0" applyFont="1" applyFill="1" applyBorder="1" applyAlignment="1">
      <alignment horizontal="center" vertical="center" wrapText="1"/>
    </xf>
    <xf numFmtId="0" fontId="108" fillId="33" borderId="0" xfId="0" applyNumberFormat="1" applyFont="1" applyFill="1" applyBorder="1" applyAlignment="1" applyProtection="1">
      <alignment horizontal="center" vertical="center" wrapText="1"/>
    </xf>
    <xf numFmtId="3" fontId="108" fillId="33" borderId="0" xfId="0" applyNumberFormat="1" applyFont="1" applyFill="1" applyBorder="1" applyAlignment="1" applyProtection="1">
      <alignment horizontal="right" vertical="center" wrapText="1"/>
    </xf>
    <xf numFmtId="0" fontId="101" fillId="33" borderId="65" xfId="0" applyFont="1" applyFill="1" applyBorder="1" applyAlignment="1">
      <alignment horizontal="left" vertical="center" wrapText="1" indent="1"/>
    </xf>
    <xf numFmtId="3" fontId="101" fillId="33" borderId="16" xfId="0" applyNumberFormat="1" applyFont="1" applyFill="1" applyBorder="1" applyAlignment="1">
      <alignment horizontal="center" vertical="center"/>
    </xf>
    <xf numFmtId="0" fontId="109" fillId="33" borderId="65" xfId="0" applyFont="1" applyFill="1" applyBorder="1" applyAlignment="1">
      <alignment horizontal="left" vertical="center" wrapText="1" indent="1"/>
    </xf>
    <xf numFmtId="3" fontId="109" fillId="33" borderId="16" xfId="0" applyNumberFormat="1" applyFont="1" applyFill="1" applyBorder="1" applyAlignment="1">
      <alignment horizontal="center" vertical="center"/>
    </xf>
    <xf numFmtId="3" fontId="109" fillId="33" borderId="68" xfId="0" applyNumberFormat="1" applyFont="1" applyFill="1" applyBorder="1" applyAlignment="1">
      <alignment horizontal="center" vertical="center"/>
    </xf>
    <xf numFmtId="3" fontId="101" fillId="33" borderId="68" xfId="0" applyNumberFormat="1" applyFont="1" applyFill="1" applyBorder="1" applyAlignment="1">
      <alignment horizontal="center" vertical="center"/>
    </xf>
    <xf numFmtId="0" fontId="110" fillId="33" borderId="0" xfId="0" applyNumberFormat="1" applyFont="1" applyFill="1" applyBorder="1" applyAlignment="1" applyProtection="1">
      <alignment horizontal="center" vertical="center" wrapText="1"/>
    </xf>
    <xf numFmtId="168" fontId="111" fillId="33" borderId="0" xfId="0" applyNumberFormat="1" applyFont="1" applyFill="1" applyBorder="1"/>
    <xf numFmtId="0" fontId="112" fillId="33" borderId="0" xfId="0" applyNumberFormat="1" applyFont="1" applyFill="1" applyBorder="1" applyAlignment="1" applyProtection="1">
      <alignment horizontal="left" vertical="center" wrapText="1"/>
    </xf>
    <xf numFmtId="0" fontId="113" fillId="33" borderId="71" xfId="0" applyFont="1" applyFill="1" applyBorder="1" applyAlignment="1">
      <alignment horizontal="left" vertical="center" wrapText="1" indent="1"/>
    </xf>
    <xf numFmtId="0" fontId="105" fillId="33" borderId="65" xfId="0" applyFont="1" applyFill="1" applyBorder="1" applyAlignment="1">
      <alignment vertical="center" wrapText="1"/>
    </xf>
    <xf numFmtId="3" fontId="102" fillId="33" borderId="16" xfId="0" applyNumberFormat="1" applyFont="1" applyFill="1" applyBorder="1" applyAlignment="1">
      <alignment horizontal="center" vertical="center"/>
    </xf>
    <xf numFmtId="0" fontId="101" fillId="33" borderId="66" xfId="0" applyFont="1" applyFill="1" applyBorder="1" applyAlignment="1">
      <alignment horizontal="center" vertical="center" wrapText="1"/>
    </xf>
    <xf numFmtId="0" fontId="101" fillId="33" borderId="69" xfId="0" applyFont="1" applyFill="1" applyBorder="1" applyAlignment="1">
      <alignment horizontal="center" vertical="center" wrapText="1"/>
    </xf>
    <xf numFmtId="0" fontId="105" fillId="33" borderId="71" xfId="0" applyFont="1" applyFill="1" applyBorder="1" applyAlignment="1">
      <alignment horizontal="left" vertical="center" wrapText="1" indent="1"/>
    </xf>
    <xf numFmtId="3" fontId="102" fillId="33" borderId="68" xfId="0" applyNumberFormat="1" applyFont="1" applyFill="1" applyBorder="1" applyAlignment="1">
      <alignment horizontal="center" vertical="center"/>
    </xf>
    <xf numFmtId="0" fontId="102" fillId="33" borderId="72" xfId="0" applyFont="1" applyFill="1" applyBorder="1" applyAlignment="1">
      <alignment horizontal="center" vertical="center" wrapText="1"/>
    </xf>
    <xf numFmtId="0" fontId="102" fillId="33" borderId="73" xfId="0" applyFont="1" applyFill="1" applyBorder="1" applyAlignment="1">
      <alignment horizontal="center" vertical="center" wrapText="1"/>
    </xf>
    <xf numFmtId="0" fontId="102" fillId="33" borderId="74" xfId="0" applyFont="1" applyFill="1" applyBorder="1" applyAlignment="1">
      <alignment horizontal="center" vertical="center" wrapText="1"/>
    </xf>
    <xf numFmtId="0" fontId="101" fillId="33" borderId="21" xfId="0" applyFont="1" applyFill="1" applyBorder="1" applyAlignment="1">
      <alignment horizontal="center" vertical="center" wrapText="1"/>
    </xf>
    <xf numFmtId="0" fontId="101" fillId="33" borderId="17" xfId="0" applyFont="1" applyFill="1" applyBorder="1" applyAlignment="1">
      <alignment horizontal="left" vertical="center" wrapText="1" indent="1"/>
    </xf>
    <xf numFmtId="0" fontId="109" fillId="33" borderId="17" xfId="0" applyFont="1" applyFill="1" applyBorder="1" applyAlignment="1">
      <alignment horizontal="left" vertical="center" wrapText="1" indent="1"/>
    </xf>
    <xf numFmtId="0" fontId="105" fillId="33" borderId="21" xfId="0" applyFont="1" applyFill="1" applyBorder="1" applyAlignment="1">
      <alignment horizontal="left" vertical="center" wrapText="1" indent="1"/>
    </xf>
    <xf numFmtId="9" fontId="104" fillId="33" borderId="10" xfId="0" applyNumberFormat="1" applyFont="1" applyFill="1" applyBorder="1" applyAlignment="1">
      <alignment horizontal="center" vertical="center"/>
    </xf>
    <xf numFmtId="9" fontId="104" fillId="33" borderId="11" xfId="0" applyNumberFormat="1" applyFont="1" applyFill="1" applyBorder="1" applyAlignment="1">
      <alignment horizontal="center" vertical="center"/>
    </xf>
    <xf numFmtId="9" fontId="104" fillId="33" borderId="14" xfId="0" applyNumberFormat="1" applyFont="1" applyFill="1" applyBorder="1" applyAlignment="1">
      <alignment horizontal="center" vertical="center"/>
    </xf>
    <xf numFmtId="0" fontId="105" fillId="33" borderId="17" xfId="0" applyFont="1" applyFill="1" applyBorder="1" applyAlignment="1">
      <alignment horizontal="left" vertical="center" wrapText="1"/>
    </xf>
    <xf numFmtId="0" fontId="103" fillId="33" borderId="10" xfId="0" applyFont="1" applyFill="1" applyBorder="1" applyAlignment="1">
      <alignment vertical="center" wrapText="1"/>
    </xf>
    <xf numFmtId="0" fontId="103" fillId="33" borderId="20" xfId="0" applyFont="1" applyFill="1" applyBorder="1" applyAlignment="1">
      <alignment vertical="center" wrapText="1"/>
    </xf>
    <xf numFmtId="0" fontId="103" fillId="33" borderId="11" xfId="0" applyFont="1" applyFill="1" applyBorder="1" applyAlignment="1">
      <alignment vertical="center"/>
    </xf>
    <xf numFmtId="0" fontId="103" fillId="33" borderId="14" xfId="0" applyFont="1" applyFill="1" applyBorder="1" applyAlignment="1">
      <alignment vertical="center"/>
    </xf>
    <xf numFmtId="0" fontId="14" fillId="33" borderId="0" xfId="0" applyFont="1" applyFill="1"/>
    <xf numFmtId="0" fontId="102" fillId="33" borderId="10" xfId="0" applyFont="1" applyFill="1" applyBorder="1" applyAlignment="1">
      <alignment horizontal="center" vertical="center" wrapText="1"/>
    </xf>
    <xf numFmtId="0" fontId="102" fillId="33" borderId="14" xfId="0" applyFont="1" applyFill="1" applyBorder="1" applyAlignment="1">
      <alignment horizontal="center" vertical="center" wrapText="1"/>
    </xf>
    <xf numFmtId="0" fontId="113" fillId="33" borderId="21" xfId="0" applyFont="1" applyFill="1" applyBorder="1" applyAlignment="1">
      <alignment horizontal="left" vertical="center" wrapText="1" indent="1"/>
    </xf>
    <xf numFmtId="0" fontId="114" fillId="33" borderId="17" xfId="0" applyFont="1" applyFill="1" applyBorder="1" applyAlignment="1">
      <alignment horizontal="left" vertical="center" wrapText="1"/>
    </xf>
    <xf numFmtId="0" fontId="101" fillId="33" borderId="10" xfId="0" applyFont="1" applyFill="1" applyBorder="1" applyAlignment="1">
      <alignment vertical="center" wrapText="1"/>
    </xf>
    <xf numFmtId="0" fontId="105" fillId="33" borderId="20" xfId="0" applyFont="1" applyFill="1" applyBorder="1" applyAlignment="1">
      <alignment vertical="center" wrapText="1"/>
    </xf>
    <xf numFmtId="0" fontId="101" fillId="33" borderId="11" xfId="0" applyFont="1" applyFill="1" applyBorder="1" applyAlignment="1">
      <alignment vertical="center"/>
    </xf>
    <xf numFmtId="0" fontId="101" fillId="33" borderId="14" xfId="0" applyFont="1" applyFill="1" applyBorder="1" applyAlignment="1">
      <alignment vertical="center"/>
    </xf>
    <xf numFmtId="0" fontId="101" fillId="33" borderId="17" xfId="0" applyFont="1" applyFill="1" applyBorder="1" applyAlignment="1">
      <alignment horizontal="right" vertical="center" wrapText="1"/>
    </xf>
    <xf numFmtId="9" fontId="101" fillId="33" borderId="10" xfId="0" applyNumberFormat="1" applyFont="1" applyFill="1" applyBorder="1" applyAlignment="1">
      <alignment horizontal="center" vertical="center"/>
    </xf>
    <xf numFmtId="9" fontId="101" fillId="33" borderId="12" xfId="0" applyNumberFormat="1" applyFont="1" applyFill="1" applyBorder="1" applyAlignment="1">
      <alignment horizontal="center" vertical="center"/>
    </xf>
    <xf numFmtId="9" fontId="101" fillId="33" borderId="11" xfId="0" applyNumberFormat="1" applyFont="1" applyFill="1" applyBorder="1" applyAlignment="1">
      <alignment horizontal="center" vertical="center"/>
    </xf>
    <xf numFmtId="9" fontId="101" fillId="33" borderId="14" xfId="0" applyNumberFormat="1" applyFont="1" applyFill="1" applyBorder="1" applyAlignment="1">
      <alignment horizontal="center" vertical="center"/>
    </xf>
    <xf numFmtId="0" fontId="101" fillId="33" borderId="25" xfId="54" applyNumberFormat="1" applyFont="1" applyFill="1" applyBorder="1" applyAlignment="1">
      <alignment vertical="center" wrapText="1"/>
    </xf>
    <xf numFmtId="0" fontId="103" fillId="33" borderId="10" xfId="0" applyFont="1" applyFill="1" applyBorder="1" applyAlignment="1">
      <alignment horizontal="center" vertical="center"/>
    </xf>
    <xf numFmtId="0" fontId="103" fillId="33" borderId="11" xfId="0" applyFont="1" applyFill="1" applyBorder="1" applyAlignment="1">
      <alignment horizontal="center" vertical="center"/>
    </xf>
    <xf numFmtId="0" fontId="103" fillId="33" borderId="14" xfId="0" applyFont="1" applyFill="1" applyBorder="1" applyAlignment="1">
      <alignment horizontal="center" vertical="center"/>
    </xf>
    <xf numFmtId="0" fontId="106" fillId="33" borderId="25" xfId="54" applyNumberFormat="1" applyFont="1" applyFill="1" applyBorder="1" applyAlignment="1">
      <alignment horizontal="left" vertical="center" wrapText="1"/>
    </xf>
    <xf numFmtId="0" fontId="101" fillId="33" borderId="20" xfId="0" applyFont="1" applyFill="1" applyBorder="1" applyAlignment="1">
      <alignment vertical="center" wrapText="1"/>
    </xf>
    <xf numFmtId="168" fontId="106" fillId="33" borderId="25" xfId="53" applyNumberFormat="1" applyFont="1" applyFill="1" applyBorder="1" applyAlignment="1">
      <alignment vertical="center" wrapText="1"/>
    </xf>
    <xf numFmtId="3" fontId="109" fillId="33" borderId="16" xfId="0" applyNumberFormat="1" applyFont="1" applyFill="1" applyBorder="1" applyAlignment="1">
      <alignment horizontal="right" vertical="center"/>
    </xf>
    <xf numFmtId="168" fontId="106" fillId="33" borderId="25" xfId="53" applyNumberFormat="1" applyFont="1" applyFill="1" applyBorder="1" applyAlignment="1">
      <alignment horizontal="right" vertical="center" wrapText="1"/>
    </xf>
    <xf numFmtId="168" fontId="106" fillId="33" borderId="25" xfId="53" applyNumberFormat="1" applyFont="1" applyFill="1" applyBorder="1" applyAlignment="1">
      <alignment horizontal="right" wrapText="1"/>
    </xf>
    <xf numFmtId="0" fontId="106" fillId="33" borderId="25" xfId="54" applyFont="1" applyFill="1" applyBorder="1" applyAlignment="1">
      <alignment horizontal="left" vertical="center" wrapText="1"/>
    </xf>
    <xf numFmtId="3" fontId="106" fillId="33" borderId="25" xfId="53" applyNumberFormat="1" applyFont="1" applyFill="1" applyBorder="1" applyAlignment="1">
      <alignment vertical="center" wrapText="1"/>
    </xf>
    <xf numFmtId="0" fontId="101" fillId="33" borderId="0" xfId="0" applyFont="1" applyFill="1" applyAlignment="1">
      <alignment horizontal="center"/>
    </xf>
    <xf numFmtId="3" fontId="101" fillId="33" borderId="18" xfId="0" applyNumberFormat="1" applyFont="1" applyFill="1" applyBorder="1" applyAlignment="1">
      <alignment horizontal="center" vertical="center"/>
    </xf>
    <xf numFmtId="3" fontId="101" fillId="33" borderId="13" xfId="0" applyNumberFormat="1" applyFont="1" applyFill="1" applyBorder="1" applyAlignment="1">
      <alignment horizontal="center" vertical="center"/>
    </xf>
    <xf numFmtId="3" fontId="101" fillId="33" borderId="25" xfId="0" applyNumberFormat="1" applyFont="1" applyFill="1" applyBorder="1" applyAlignment="1">
      <alignment horizontal="center" vertical="center"/>
    </xf>
    <xf numFmtId="3" fontId="109" fillId="33" borderId="13" xfId="0" applyNumberFormat="1" applyFont="1" applyFill="1" applyBorder="1" applyAlignment="1">
      <alignment horizontal="center" vertical="center"/>
    </xf>
    <xf numFmtId="3" fontId="109" fillId="33" borderId="25" xfId="0" applyNumberFormat="1" applyFont="1" applyFill="1" applyBorder="1" applyAlignment="1">
      <alignment horizontal="center" vertical="center"/>
    </xf>
    <xf numFmtId="43" fontId="101" fillId="33" borderId="25" xfId="53" applyFont="1" applyFill="1" applyBorder="1" applyAlignment="1">
      <alignment horizontal="center"/>
    </xf>
    <xf numFmtId="43" fontId="101" fillId="33" borderId="75" xfId="53" applyFont="1" applyFill="1" applyBorder="1" applyAlignment="1">
      <alignment horizontal="center"/>
    </xf>
    <xf numFmtId="0" fontId="105" fillId="33" borderId="43" xfId="0" applyFont="1" applyFill="1" applyBorder="1" applyAlignment="1">
      <alignment horizontal="left" vertical="center" wrapText="1"/>
    </xf>
    <xf numFmtId="0" fontId="103" fillId="33" borderId="11" xfId="0" applyFont="1" applyFill="1" applyBorder="1" applyAlignment="1">
      <alignment vertical="center" wrapText="1"/>
    </xf>
    <xf numFmtId="0" fontId="103" fillId="33" borderId="16" xfId="0" applyFont="1" applyFill="1" applyBorder="1" applyAlignment="1">
      <alignment horizontal="center" vertical="center"/>
    </xf>
    <xf numFmtId="0" fontId="103" fillId="33" borderId="17" xfId="0" applyFont="1" applyFill="1" applyBorder="1" applyAlignment="1">
      <alignment horizontal="left" vertical="center" wrapText="1"/>
    </xf>
    <xf numFmtId="9" fontId="103" fillId="33" borderId="20" xfId="0" applyNumberFormat="1" applyFont="1" applyFill="1" applyBorder="1" applyAlignment="1">
      <alignment horizontal="center" vertical="center" wrapText="1"/>
    </xf>
    <xf numFmtId="9" fontId="103" fillId="33" borderId="11" xfId="0" applyNumberFormat="1" applyFont="1" applyFill="1" applyBorder="1" applyAlignment="1">
      <alignment horizontal="center" vertical="center"/>
    </xf>
    <xf numFmtId="9" fontId="103" fillId="33" borderId="14" xfId="0" applyNumberFormat="1" applyFont="1" applyFill="1" applyBorder="1" applyAlignment="1">
      <alignment horizontal="center" vertical="center"/>
    </xf>
    <xf numFmtId="0" fontId="113" fillId="33" borderId="26" xfId="0" applyFont="1" applyFill="1" applyBorder="1" applyAlignment="1">
      <alignment horizontal="left" vertical="center" wrapText="1" indent="1"/>
    </xf>
    <xf numFmtId="0" fontId="16" fillId="33" borderId="0" xfId="0" applyFont="1" applyFill="1"/>
    <xf numFmtId="43" fontId="0" fillId="33" borderId="0" xfId="0" applyNumberFormat="1" applyFill="1" applyBorder="1"/>
    <xf numFmtId="3" fontId="109" fillId="33" borderId="18" xfId="0" applyNumberFormat="1" applyFont="1" applyFill="1" applyBorder="1" applyAlignment="1">
      <alignment horizontal="center" vertical="center"/>
    </xf>
    <xf numFmtId="0" fontId="105" fillId="33" borderId="22" xfId="0" applyFont="1" applyFill="1" applyBorder="1" applyAlignment="1">
      <alignment horizontal="left" vertical="center" wrapText="1"/>
    </xf>
    <xf numFmtId="0" fontId="101" fillId="33" borderId="25" xfId="0" applyFont="1" applyFill="1" applyBorder="1" applyAlignment="1">
      <alignment horizontal="center" vertical="center" wrapText="1"/>
    </xf>
    <xf numFmtId="0" fontId="101" fillId="33" borderId="22" xfId="0" applyFont="1" applyFill="1" applyBorder="1" applyAlignment="1">
      <alignment horizontal="left" vertical="center" wrapText="1"/>
    </xf>
    <xf numFmtId="0" fontId="101" fillId="33" borderId="25" xfId="0" applyFont="1" applyFill="1" applyBorder="1"/>
    <xf numFmtId="0" fontId="101" fillId="33" borderId="25" xfId="0" applyFont="1" applyFill="1" applyBorder="1" applyAlignment="1">
      <alignment horizontal="center" vertical="center"/>
    </xf>
    <xf numFmtId="3" fontId="106" fillId="33" borderId="25" xfId="42" applyNumberFormat="1" applyFont="1" applyFill="1" applyBorder="1" applyAlignment="1">
      <alignment vertical="center" wrapText="1"/>
    </xf>
    <xf numFmtId="0" fontId="105" fillId="33" borderId="17" xfId="0" applyFont="1" applyFill="1" applyBorder="1" applyAlignment="1">
      <alignment vertical="center" wrapText="1"/>
    </xf>
    <xf numFmtId="3" fontId="102" fillId="33" borderId="13" xfId="0" applyNumberFormat="1" applyFont="1" applyFill="1" applyBorder="1" applyAlignment="1">
      <alignment horizontal="center" vertical="center"/>
    </xf>
    <xf numFmtId="0" fontId="102" fillId="33" borderId="0" xfId="0" applyFont="1" applyFill="1" applyBorder="1" applyAlignment="1">
      <alignment horizontal="left" vertical="center" wrapText="1" indent="1"/>
    </xf>
    <xf numFmtId="3" fontId="101" fillId="33" borderId="0" xfId="0" applyNumberFormat="1" applyFont="1" applyFill="1" applyBorder="1" applyAlignment="1">
      <alignment horizontal="center" vertical="center"/>
    </xf>
    <xf numFmtId="3" fontId="101" fillId="33" borderId="0" xfId="0" applyNumberFormat="1" applyFont="1" applyFill="1"/>
    <xf numFmtId="0" fontId="102" fillId="0" borderId="0" xfId="0" applyFont="1" applyAlignment="1">
      <alignment horizontal="center"/>
    </xf>
    <xf numFmtId="0" fontId="0" fillId="0" borderId="0" xfId="0" applyFont="1"/>
    <xf numFmtId="0" fontId="102" fillId="0" borderId="0" xfId="0" applyFont="1" applyAlignment="1">
      <alignment horizontal="center" wrapText="1"/>
    </xf>
    <xf numFmtId="0" fontId="105" fillId="34" borderId="0" xfId="0" applyFont="1" applyFill="1" applyAlignment="1">
      <alignment horizontal="center"/>
    </xf>
    <xf numFmtId="0" fontId="101" fillId="0" borderId="0" xfId="0" applyFont="1"/>
    <xf numFmtId="0" fontId="102" fillId="0" borderId="10" xfId="0" applyFont="1" applyBorder="1" applyAlignment="1">
      <alignment horizontal="center"/>
    </xf>
    <xf numFmtId="0" fontId="102" fillId="0" borderId="11" xfId="0" applyFont="1" applyBorder="1" applyAlignment="1">
      <alignment horizontal="center"/>
    </xf>
    <xf numFmtId="0" fontId="102" fillId="0" borderId="14" xfId="0" applyFont="1" applyBorder="1" applyAlignment="1">
      <alignment horizontal="center"/>
    </xf>
    <xf numFmtId="0" fontId="101" fillId="0" borderId="10" xfId="0" applyFont="1" applyBorder="1" applyAlignment="1">
      <alignment horizontal="center" vertical="center" wrapText="1"/>
    </xf>
    <xf numFmtId="0" fontId="101" fillId="0" borderId="11" xfId="0" applyFont="1" applyBorder="1" applyAlignment="1">
      <alignment horizontal="center" vertical="center" wrapText="1"/>
    </xf>
    <xf numFmtId="0" fontId="101" fillId="0" borderId="14" xfId="0" applyFont="1" applyBorder="1" applyAlignment="1">
      <alignment horizontal="center" vertical="center" wrapText="1"/>
    </xf>
    <xf numFmtId="0" fontId="102" fillId="37" borderId="20" xfId="0" applyFont="1" applyFill="1" applyBorder="1" applyAlignment="1">
      <alignment vertical="center" wrapText="1"/>
    </xf>
    <xf numFmtId="0" fontId="101" fillId="37" borderId="11" xfId="0" applyFont="1" applyFill="1" applyBorder="1" applyAlignment="1">
      <alignment horizontal="center" vertical="center" wrapText="1"/>
    </xf>
    <xf numFmtId="0" fontId="101" fillId="37" borderId="11" xfId="0" applyFont="1" applyFill="1" applyBorder="1" applyAlignment="1">
      <alignment horizontal="center" vertical="center"/>
    </xf>
    <xf numFmtId="0" fontId="101" fillId="37" borderId="14" xfId="0" applyFont="1" applyFill="1" applyBorder="1" applyAlignment="1">
      <alignment horizontal="center" vertical="center"/>
    </xf>
    <xf numFmtId="0" fontId="115" fillId="38" borderId="17" xfId="0" applyFont="1" applyFill="1" applyBorder="1" applyAlignment="1">
      <alignment horizontal="left" wrapText="1"/>
    </xf>
    <xf numFmtId="165" fontId="101" fillId="33" borderId="16" xfId="43" applyNumberFormat="1" applyFont="1" applyFill="1" applyBorder="1" applyAlignment="1">
      <alignment horizontal="center" vertical="center" wrapText="1"/>
    </xf>
    <xf numFmtId="49" fontId="101" fillId="33" borderId="16" xfId="43" applyNumberFormat="1" applyFont="1" applyFill="1" applyBorder="1" applyAlignment="1">
      <alignment horizontal="center" vertical="center" wrapText="1"/>
    </xf>
    <xf numFmtId="3" fontId="101" fillId="33" borderId="16" xfId="43" quotePrefix="1" applyNumberFormat="1" applyFont="1" applyFill="1" applyBorder="1" applyAlignment="1">
      <alignment horizontal="center" vertical="center" wrapText="1"/>
    </xf>
    <xf numFmtId="0" fontId="106" fillId="39" borderId="17" xfId="0" applyFont="1" applyFill="1" applyBorder="1" applyAlignment="1">
      <alignment horizontal="left" wrapText="1"/>
    </xf>
    <xf numFmtId="0" fontId="106" fillId="33" borderId="20" xfId="0" applyFont="1" applyFill="1" applyBorder="1" applyAlignment="1">
      <alignment horizontal="center" vertical="center" wrapText="1"/>
    </xf>
    <xf numFmtId="3" fontId="101" fillId="33" borderId="20" xfId="43" quotePrefix="1" applyNumberFormat="1" applyFont="1" applyFill="1" applyBorder="1" applyAlignment="1">
      <alignment horizontal="center" vertical="center" wrapText="1"/>
    </xf>
    <xf numFmtId="0" fontId="106" fillId="33" borderId="20" xfId="0" quotePrefix="1" applyFont="1" applyFill="1" applyBorder="1" applyAlignment="1">
      <alignment horizontal="center" vertical="center" wrapText="1"/>
    </xf>
    <xf numFmtId="0" fontId="102" fillId="37" borderId="17" xfId="0" applyFont="1" applyFill="1" applyBorder="1" applyAlignment="1">
      <alignment vertical="center" wrapText="1"/>
    </xf>
    <xf numFmtId="0" fontId="101" fillId="37" borderId="10" xfId="0" applyFont="1" applyFill="1" applyBorder="1" applyAlignment="1">
      <alignment horizontal="left" vertical="center" wrapText="1"/>
    </xf>
    <xf numFmtId="0" fontId="101" fillId="37" borderId="11" xfId="0" applyFont="1" applyFill="1" applyBorder="1" applyAlignment="1">
      <alignment horizontal="left" vertical="center" wrapText="1"/>
    </xf>
    <xf numFmtId="0" fontId="101" fillId="37" borderId="14" xfId="0" applyFont="1" applyFill="1" applyBorder="1" applyAlignment="1">
      <alignment horizontal="left" vertical="center" wrapText="1"/>
    </xf>
    <xf numFmtId="167" fontId="101" fillId="33" borderId="16" xfId="43" applyNumberFormat="1" applyFont="1" applyFill="1" applyBorder="1" applyAlignment="1">
      <alignment horizontal="center" vertical="center" wrapText="1"/>
    </xf>
    <xf numFmtId="3" fontId="101" fillId="33" borderId="16" xfId="43" applyNumberFormat="1" applyFont="1" applyFill="1" applyBorder="1" applyAlignment="1">
      <alignment horizontal="center" vertical="center"/>
    </xf>
    <xf numFmtId="0" fontId="102" fillId="37" borderId="10" xfId="0" applyFont="1" applyFill="1" applyBorder="1" applyAlignment="1">
      <alignment horizontal="center" vertical="center"/>
    </xf>
    <xf numFmtId="0" fontId="102" fillId="37" borderId="11" xfId="0" applyFont="1" applyFill="1" applyBorder="1" applyAlignment="1">
      <alignment horizontal="center" vertical="center"/>
    </xf>
    <xf numFmtId="0" fontId="102" fillId="37" borderId="14" xfId="0" applyFont="1" applyFill="1" applyBorder="1" applyAlignment="1">
      <alignment horizontal="center" vertical="center"/>
    </xf>
    <xf numFmtId="0" fontId="105" fillId="37" borderId="17" xfId="0" applyFont="1" applyFill="1" applyBorder="1" applyAlignment="1">
      <alignment horizontal="left" vertical="center" wrapText="1"/>
    </xf>
    <xf numFmtId="0" fontId="101" fillId="37" borderId="10" xfId="0" applyFont="1" applyFill="1" applyBorder="1" applyAlignment="1">
      <alignment horizontal="center" vertical="center" wrapText="1"/>
    </xf>
    <xf numFmtId="0" fontId="101" fillId="37" borderId="11" xfId="0" applyFont="1" applyFill="1" applyBorder="1" applyAlignment="1">
      <alignment horizontal="center" vertical="center" wrapText="1"/>
    </xf>
    <xf numFmtId="0" fontId="101" fillId="37" borderId="14" xfId="0" applyFont="1" applyFill="1" applyBorder="1" applyAlignment="1">
      <alignment horizontal="center" vertical="center" wrapText="1"/>
    </xf>
    <xf numFmtId="0" fontId="101" fillId="33" borderId="10" xfId="0" applyFont="1" applyFill="1" applyBorder="1" applyAlignment="1">
      <alignment horizontal="center" vertical="center"/>
    </xf>
    <xf numFmtId="0" fontId="101" fillId="33" borderId="11" xfId="0" applyFont="1" applyFill="1" applyBorder="1" applyAlignment="1">
      <alignment horizontal="center" vertical="center"/>
    </xf>
    <xf numFmtId="0" fontId="101" fillId="33" borderId="14" xfId="0" applyFont="1" applyFill="1" applyBorder="1" applyAlignment="1">
      <alignment horizontal="center" vertical="center"/>
    </xf>
    <xf numFmtId="0" fontId="101" fillId="33" borderId="19" xfId="0" applyFont="1" applyFill="1" applyBorder="1" applyAlignment="1">
      <alignment horizontal="center" vertical="center" wrapText="1"/>
    </xf>
    <xf numFmtId="0" fontId="102" fillId="37" borderId="10" xfId="0" applyFont="1" applyFill="1" applyBorder="1" applyAlignment="1">
      <alignment horizontal="center" vertical="center" wrapText="1"/>
    </xf>
    <xf numFmtId="0" fontId="102" fillId="37" borderId="11" xfId="0" applyFont="1" applyFill="1" applyBorder="1" applyAlignment="1">
      <alignment horizontal="center" vertical="center" wrapText="1"/>
    </xf>
    <xf numFmtId="0" fontId="102" fillId="37" borderId="14" xfId="0" applyFont="1" applyFill="1" applyBorder="1" applyAlignment="1">
      <alignment horizontal="center" vertical="center" wrapText="1"/>
    </xf>
    <xf numFmtId="0" fontId="101" fillId="0" borderId="17" xfId="0" applyFont="1" applyBorder="1" applyAlignment="1">
      <alignment horizontal="left" vertical="center" wrapText="1" indent="1"/>
    </xf>
    <xf numFmtId="3" fontId="101" fillId="0" borderId="16" xfId="0" applyNumberFormat="1" applyFont="1" applyBorder="1" applyAlignment="1">
      <alignment horizontal="center" vertical="center"/>
    </xf>
    <xf numFmtId="0" fontId="109" fillId="0" borderId="17" xfId="0" applyFont="1" applyBorder="1" applyAlignment="1">
      <alignment horizontal="left" vertical="center" wrapText="1" indent="1"/>
    </xf>
    <xf numFmtId="3" fontId="109" fillId="0" borderId="16" xfId="0" applyNumberFormat="1" applyFont="1" applyBorder="1" applyAlignment="1">
      <alignment horizontal="center" vertical="center"/>
    </xf>
    <xf numFmtId="9" fontId="101" fillId="0" borderId="16" xfId="43" applyFont="1" applyBorder="1" applyAlignment="1">
      <alignment horizontal="center" vertical="center"/>
    </xf>
    <xf numFmtId="165" fontId="101" fillId="0" borderId="16" xfId="43" applyNumberFormat="1" applyFont="1" applyBorder="1" applyAlignment="1">
      <alignment horizontal="center" vertical="center"/>
    </xf>
    <xf numFmtId="0" fontId="113" fillId="0" borderId="21" xfId="0" applyFont="1" applyBorder="1" applyAlignment="1">
      <alignment horizontal="left" vertical="center" wrapText="1" indent="1"/>
    </xf>
    <xf numFmtId="0" fontId="105" fillId="34" borderId="17" xfId="0" applyFont="1" applyFill="1" applyBorder="1" applyAlignment="1">
      <alignment vertical="center" wrapText="1"/>
    </xf>
    <xf numFmtId="3" fontId="102" fillId="34" borderId="16" xfId="0" applyNumberFormat="1" applyFont="1" applyFill="1" applyBorder="1" applyAlignment="1">
      <alignment horizontal="center" vertical="center"/>
    </xf>
    <xf numFmtId="0" fontId="105" fillId="37" borderId="17" xfId="0" applyFont="1" applyFill="1" applyBorder="1" applyAlignment="1">
      <alignment vertical="center" wrapText="1"/>
    </xf>
    <xf numFmtId="0" fontId="101" fillId="37" borderId="10" xfId="0" applyFont="1" applyFill="1" applyBorder="1" applyAlignment="1">
      <alignment horizontal="center" vertical="center"/>
    </xf>
    <xf numFmtId="0" fontId="102" fillId="37" borderId="10" xfId="0" applyFont="1" applyFill="1" applyBorder="1" applyAlignment="1">
      <alignment horizontal="center" vertical="center" wrapText="1"/>
    </xf>
    <xf numFmtId="0" fontId="102" fillId="37" borderId="11" xfId="0" applyFont="1" applyFill="1" applyBorder="1" applyAlignment="1">
      <alignment horizontal="center" vertical="center" wrapText="1"/>
    </xf>
    <xf numFmtId="0" fontId="102" fillId="37" borderId="14" xfId="0" applyFont="1" applyFill="1" applyBorder="1" applyAlignment="1">
      <alignment horizontal="center" vertical="center" wrapText="1"/>
    </xf>
    <xf numFmtId="0" fontId="105" fillId="0" borderId="21" xfId="0" applyFont="1" applyBorder="1" applyAlignment="1">
      <alignment horizontal="left" vertical="center" wrapText="1" indent="1"/>
    </xf>
    <xf numFmtId="0" fontId="101" fillId="37" borderId="10" xfId="0" applyFont="1" applyFill="1" applyBorder="1" applyAlignment="1">
      <alignment horizontal="center" vertical="center" wrapText="1"/>
    </xf>
    <xf numFmtId="0" fontId="101" fillId="40" borderId="20" xfId="0" applyFont="1" applyFill="1" applyBorder="1" applyAlignment="1">
      <alignment vertical="center" wrapText="1"/>
    </xf>
    <xf numFmtId="9" fontId="101" fillId="33" borderId="20" xfId="0" applyNumberFormat="1" applyFont="1" applyFill="1" applyBorder="1" applyAlignment="1">
      <alignment horizontal="center" vertical="center" wrapText="1"/>
    </xf>
    <xf numFmtId="10" fontId="106" fillId="0" borderId="20" xfId="0" applyNumberFormat="1" applyFont="1" applyFill="1" applyBorder="1" applyAlignment="1">
      <alignment horizontal="center" vertical="center" wrapText="1"/>
    </xf>
    <xf numFmtId="9" fontId="101" fillId="33" borderId="20" xfId="0" applyNumberFormat="1" applyFont="1" applyFill="1" applyBorder="1" applyAlignment="1">
      <alignment horizontal="center" vertical="center"/>
    </xf>
    <xf numFmtId="0" fontId="106" fillId="0" borderId="20" xfId="0" applyFont="1" applyFill="1" applyBorder="1" applyAlignment="1">
      <alignment horizontal="center" vertical="center" wrapText="1"/>
    </xf>
    <xf numFmtId="165" fontId="101" fillId="33" borderId="20" xfId="0" applyNumberFormat="1" applyFont="1" applyFill="1" applyBorder="1" applyAlignment="1">
      <alignment horizontal="center" vertical="center"/>
    </xf>
    <xf numFmtId="0" fontId="106" fillId="33" borderId="14" xfId="0" applyFont="1" applyFill="1" applyBorder="1" applyAlignment="1">
      <alignment horizontal="center" vertical="center" wrapText="1"/>
    </xf>
    <xf numFmtId="9" fontId="101" fillId="33" borderId="16" xfId="43" applyNumberFormat="1" applyFont="1" applyFill="1" applyBorder="1" applyAlignment="1">
      <alignment horizontal="center" vertical="center"/>
    </xf>
    <xf numFmtId="0" fontId="101" fillId="0" borderId="17" xfId="0" applyFont="1" applyFill="1" applyBorder="1" applyAlignment="1">
      <alignment vertical="center" wrapText="1"/>
    </xf>
    <xf numFmtId="3" fontId="101" fillId="0" borderId="16" xfId="43" applyNumberFormat="1" applyFont="1" applyFill="1" applyBorder="1" applyAlignment="1">
      <alignment horizontal="center" vertical="center"/>
    </xf>
    <xf numFmtId="9" fontId="101" fillId="0" borderId="16" xfId="0" applyNumberFormat="1" applyFont="1" applyFill="1" applyBorder="1" applyAlignment="1">
      <alignment horizontal="center" vertical="center"/>
    </xf>
    <xf numFmtId="9" fontId="101" fillId="0" borderId="16" xfId="43" applyNumberFormat="1" applyFont="1" applyFill="1" applyBorder="1" applyAlignment="1">
      <alignment horizontal="center" vertical="center"/>
    </xf>
    <xf numFmtId="0" fontId="104" fillId="37" borderId="10" xfId="0" applyFont="1" applyFill="1" applyBorder="1" applyAlignment="1">
      <alignment horizontal="center" vertical="center" wrapText="1"/>
    </xf>
    <xf numFmtId="0" fontId="104" fillId="37" borderId="11" xfId="0" applyFont="1" applyFill="1" applyBorder="1" applyAlignment="1">
      <alignment horizontal="center" vertical="center" wrapText="1"/>
    </xf>
    <xf numFmtId="0" fontId="104" fillId="37" borderId="14" xfId="0" applyFont="1" applyFill="1" applyBorder="1" applyAlignment="1">
      <alignment horizontal="center" vertical="center" wrapText="1"/>
    </xf>
    <xf numFmtId="0" fontId="106" fillId="37" borderId="10" xfId="0" applyFont="1" applyFill="1" applyBorder="1" applyAlignment="1">
      <alignment horizontal="left" vertical="center" wrapText="1"/>
    </xf>
    <xf numFmtId="0" fontId="106" fillId="37" borderId="11" xfId="0" applyFont="1" applyFill="1" applyBorder="1" applyAlignment="1">
      <alignment horizontal="left" vertical="center" wrapText="1"/>
    </xf>
    <xf numFmtId="0" fontId="106" fillId="37" borderId="14" xfId="0" applyFont="1" applyFill="1" applyBorder="1" applyAlignment="1">
      <alignment horizontal="left" vertical="center" wrapText="1"/>
    </xf>
    <xf numFmtId="0" fontId="101" fillId="33" borderId="10" xfId="0" applyFont="1" applyFill="1" applyBorder="1" applyAlignment="1">
      <alignment horizontal="left" vertical="center" wrapText="1"/>
    </xf>
    <xf numFmtId="0" fontId="101" fillId="33" borderId="11" xfId="0" applyFont="1" applyFill="1" applyBorder="1" applyAlignment="1">
      <alignment horizontal="left" vertical="center" wrapText="1"/>
    </xf>
    <xf numFmtId="0" fontId="101" fillId="33" borderId="14" xfId="0" applyFont="1" applyFill="1" applyBorder="1" applyAlignment="1">
      <alignment horizontal="left" vertical="center" wrapText="1"/>
    </xf>
    <xf numFmtId="0" fontId="104" fillId="0" borderId="59" xfId="0" applyFont="1" applyFill="1" applyBorder="1" applyAlignment="1">
      <alignment horizontal="center" vertical="center" wrapText="1"/>
    </xf>
    <xf numFmtId="9" fontId="101" fillId="37" borderId="10" xfId="0" applyNumberFormat="1" applyFont="1" applyFill="1" applyBorder="1" applyAlignment="1">
      <alignment horizontal="center" vertical="center"/>
    </xf>
    <xf numFmtId="9" fontId="101" fillId="37" borderId="11" xfId="0" applyNumberFormat="1" applyFont="1" applyFill="1" applyBorder="1" applyAlignment="1">
      <alignment horizontal="center" vertical="center"/>
    </xf>
    <xf numFmtId="9" fontId="101" fillId="37" borderId="14" xfId="0" applyNumberFormat="1" applyFont="1" applyFill="1" applyBorder="1" applyAlignment="1">
      <alignment horizontal="center" vertical="center"/>
    </xf>
    <xf numFmtId="9" fontId="105" fillId="37" borderId="20" xfId="0" applyNumberFormat="1" applyFont="1" applyFill="1" applyBorder="1" applyAlignment="1">
      <alignment horizontal="center" vertical="center" wrapText="1"/>
    </xf>
    <xf numFmtId="0" fontId="101" fillId="33" borderId="22" xfId="0" applyFont="1" applyFill="1" applyBorder="1" applyAlignment="1">
      <alignment vertical="center" wrapText="1"/>
    </xf>
    <xf numFmtId="0" fontId="105" fillId="41" borderId="17" xfId="0" applyFont="1" applyFill="1" applyBorder="1" applyAlignment="1">
      <alignment vertical="center" wrapText="1"/>
    </xf>
    <xf numFmtId="3" fontId="102" fillId="41" borderId="16" xfId="0" applyNumberFormat="1" applyFont="1" applyFill="1" applyBorder="1" applyAlignment="1">
      <alignment horizontal="center" vertical="center"/>
    </xf>
    <xf numFmtId="3" fontId="102" fillId="37" borderId="16" xfId="0" applyNumberFormat="1" applyFont="1" applyFill="1" applyBorder="1" applyAlignment="1">
      <alignment horizontal="center" vertical="center"/>
    </xf>
    <xf numFmtId="3" fontId="102" fillId="0" borderId="16" xfId="0" applyNumberFormat="1" applyFont="1" applyBorder="1" applyAlignment="1">
      <alignment horizontal="center" vertical="center"/>
    </xf>
    <xf numFmtId="0" fontId="101" fillId="33" borderId="0" xfId="0" applyFont="1" applyFill="1" applyAlignment="1">
      <alignment horizontal="center"/>
    </xf>
    <xf numFmtId="0" fontId="102" fillId="33" borderId="0" xfId="0" applyFont="1" applyFill="1" applyAlignment="1">
      <alignment horizontal="center" vertical="center"/>
    </xf>
    <xf numFmtId="0" fontId="105" fillId="33" borderId="0" xfId="0" applyFont="1" applyFill="1" applyAlignment="1">
      <alignment horizontal="center" vertical="center"/>
    </xf>
    <xf numFmtId="0" fontId="102" fillId="33" borderId="10" xfId="0" applyFont="1" applyFill="1" applyBorder="1" applyAlignment="1">
      <alignment horizontal="center"/>
    </xf>
    <xf numFmtId="0" fontId="102" fillId="33" borderId="11" xfId="0" applyFont="1" applyFill="1" applyBorder="1" applyAlignment="1">
      <alignment horizontal="center"/>
    </xf>
    <xf numFmtId="0" fontId="102" fillId="33" borderId="14" xfId="0" applyFont="1" applyFill="1" applyBorder="1" applyAlignment="1">
      <alignment horizontal="center"/>
    </xf>
    <xf numFmtId="0" fontId="101" fillId="33" borderId="23" xfId="0" applyFont="1" applyFill="1" applyBorder="1" applyAlignment="1">
      <alignment horizontal="left" vertical="top" wrapText="1"/>
    </xf>
    <xf numFmtId="0" fontId="101" fillId="33" borderId="12" xfId="0" applyFont="1" applyFill="1" applyBorder="1" applyAlignment="1">
      <alignment horizontal="left" vertical="top" wrapText="1"/>
    </xf>
    <xf numFmtId="0" fontId="101" fillId="33" borderId="15" xfId="0" applyFont="1" applyFill="1" applyBorder="1" applyAlignment="1">
      <alignment horizontal="left" vertical="top" wrapText="1"/>
    </xf>
    <xf numFmtId="0" fontId="101" fillId="33" borderId="24" xfId="0" applyFont="1" applyFill="1" applyBorder="1" applyAlignment="1">
      <alignment horizontal="left" vertical="top" wrapText="1"/>
    </xf>
    <xf numFmtId="0" fontId="101" fillId="33" borderId="0" xfId="0" applyFont="1" applyFill="1" applyBorder="1" applyAlignment="1">
      <alignment horizontal="left" vertical="top" wrapText="1"/>
    </xf>
    <xf numFmtId="0" fontId="101" fillId="33" borderId="18" xfId="0" applyFont="1" applyFill="1" applyBorder="1" applyAlignment="1">
      <alignment horizontal="left" vertical="top" wrapText="1"/>
    </xf>
    <xf numFmtId="0" fontId="101" fillId="33" borderId="10" xfId="0" applyFont="1" applyFill="1" applyBorder="1" applyAlignment="1">
      <alignment horizontal="left" vertical="top" wrapText="1"/>
    </xf>
    <xf numFmtId="0" fontId="101" fillId="33" borderId="11" xfId="0" applyFont="1" applyFill="1" applyBorder="1" applyAlignment="1">
      <alignment horizontal="left" vertical="top" wrapText="1"/>
    </xf>
    <xf numFmtId="0" fontId="101" fillId="33" borderId="14" xfId="0" applyFont="1" applyFill="1" applyBorder="1" applyAlignment="1">
      <alignment horizontal="left" vertical="top" wrapText="1"/>
    </xf>
    <xf numFmtId="0" fontId="101" fillId="33" borderId="10" xfId="0" quotePrefix="1" applyFont="1" applyFill="1" applyBorder="1" applyAlignment="1">
      <alignment horizontal="left" vertical="center" wrapText="1"/>
    </xf>
    <xf numFmtId="165" fontId="106" fillId="33" borderId="16" xfId="0" applyNumberFormat="1" applyFont="1" applyFill="1" applyBorder="1" applyAlignment="1">
      <alignment horizontal="center" vertical="center"/>
    </xf>
    <xf numFmtId="0" fontId="101" fillId="33" borderId="21" xfId="0" applyFont="1" applyFill="1" applyBorder="1" applyAlignment="1">
      <alignment horizontal="left" vertical="center" wrapText="1" indent="1"/>
    </xf>
    <xf numFmtId="0" fontId="101" fillId="33" borderId="25" xfId="0" applyFont="1" applyFill="1" applyBorder="1" applyAlignment="1">
      <alignment horizontal="left" vertical="center" wrapText="1" indent="1"/>
    </xf>
    <xf numFmtId="3" fontId="106" fillId="33" borderId="17" xfId="0" applyNumberFormat="1" applyFont="1" applyFill="1" applyBorder="1" applyAlignment="1">
      <alignment horizontal="center" vertical="center" wrapText="1"/>
    </xf>
    <xf numFmtId="3" fontId="116" fillId="33" borderId="17" xfId="0" applyNumberFormat="1" applyFont="1" applyFill="1" applyBorder="1" applyAlignment="1">
      <alignment horizontal="center" vertical="center" wrapText="1"/>
    </xf>
    <xf numFmtId="3" fontId="106" fillId="33" borderId="16" xfId="0" applyNumberFormat="1" applyFont="1" applyFill="1" applyBorder="1" applyAlignment="1">
      <alignment horizontal="center" vertical="center" wrapText="1"/>
    </xf>
    <xf numFmtId="0" fontId="101" fillId="33" borderId="19" xfId="0" applyFont="1" applyFill="1" applyBorder="1" applyAlignment="1">
      <alignment vertical="center" wrapText="1"/>
    </xf>
    <xf numFmtId="0" fontId="101" fillId="33" borderId="23" xfId="0" applyFont="1" applyFill="1" applyBorder="1" applyAlignment="1">
      <alignment horizontal="center" vertical="center"/>
    </xf>
    <xf numFmtId="0" fontId="101" fillId="33" borderId="12" xfId="0" applyFont="1" applyFill="1" applyBorder="1" applyAlignment="1">
      <alignment horizontal="center" vertical="center"/>
    </xf>
    <xf numFmtId="0" fontId="101" fillId="33" borderId="15" xfId="0" applyFont="1" applyFill="1" applyBorder="1" applyAlignment="1">
      <alignment horizontal="center" vertical="center"/>
    </xf>
    <xf numFmtId="0" fontId="101" fillId="33" borderId="21" xfId="0" applyFont="1" applyFill="1" applyBorder="1" applyAlignment="1">
      <alignment vertical="center" wrapText="1"/>
    </xf>
    <xf numFmtId="0" fontId="101" fillId="33" borderId="24" xfId="0" applyFont="1" applyFill="1" applyBorder="1" applyAlignment="1">
      <alignment horizontal="center" vertical="center"/>
    </xf>
    <xf numFmtId="0" fontId="101" fillId="33" borderId="0" xfId="0" applyFont="1" applyFill="1" applyBorder="1" applyAlignment="1">
      <alignment horizontal="center" vertical="center"/>
    </xf>
    <xf numFmtId="0" fontId="101" fillId="33" borderId="18" xfId="0" applyFont="1" applyFill="1" applyBorder="1" applyAlignment="1">
      <alignment horizontal="center" vertical="center"/>
    </xf>
    <xf numFmtId="0" fontId="101" fillId="33" borderId="17" xfId="0" applyFont="1" applyFill="1" applyBorder="1" applyAlignment="1">
      <alignment vertical="center" wrapText="1"/>
    </xf>
    <xf numFmtId="0" fontId="101" fillId="33" borderId="22" xfId="0" applyFont="1" applyFill="1" applyBorder="1" applyAlignment="1">
      <alignment horizontal="center" vertical="center"/>
    </xf>
    <xf numFmtId="0" fontId="101" fillId="33" borderId="13" xfId="0" applyFont="1" applyFill="1" applyBorder="1" applyAlignment="1">
      <alignment horizontal="center" vertical="center"/>
    </xf>
    <xf numFmtId="0" fontId="101" fillId="33" borderId="16" xfId="0" applyFont="1" applyFill="1" applyBorder="1" applyAlignment="1">
      <alignment horizontal="center" vertical="center"/>
    </xf>
    <xf numFmtId="0" fontId="104" fillId="33" borderId="17" xfId="0" applyFont="1" applyFill="1" applyBorder="1" applyAlignment="1">
      <alignment horizontal="center" vertical="center" wrapText="1"/>
    </xf>
    <xf numFmtId="0" fontId="102" fillId="33" borderId="17" xfId="0" applyFont="1" applyFill="1" applyBorder="1" applyAlignment="1">
      <alignment vertical="top" wrapText="1"/>
    </xf>
    <xf numFmtId="0" fontId="104" fillId="33" borderId="17" xfId="0" applyFont="1" applyFill="1" applyBorder="1" applyAlignment="1">
      <alignment horizontal="left" vertical="center" wrapText="1" indent="1"/>
    </xf>
    <xf numFmtId="3" fontId="104" fillId="33" borderId="16" xfId="0" applyNumberFormat="1" applyFont="1" applyFill="1" applyBorder="1" applyAlignment="1">
      <alignment horizontal="center" vertical="center"/>
    </xf>
    <xf numFmtId="0" fontId="117" fillId="33" borderId="17" xfId="0" applyFont="1" applyFill="1" applyBorder="1" applyAlignment="1">
      <alignment horizontal="left" vertical="center" wrapText="1" indent="1"/>
    </xf>
    <xf numFmtId="0" fontId="106" fillId="33" borderId="17" xfId="0" applyFont="1" applyFill="1" applyBorder="1" applyAlignment="1">
      <alignment horizontal="left" vertical="center" wrapText="1" indent="1"/>
    </xf>
    <xf numFmtId="0" fontId="104" fillId="33" borderId="0" xfId="0" applyFont="1" applyFill="1" applyAlignment="1">
      <alignment horizontal="center"/>
    </xf>
    <xf numFmtId="0" fontId="105" fillId="33" borderId="0" xfId="0" applyFont="1" applyFill="1" applyAlignment="1">
      <alignment horizontal="center"/>
    </xf>
    <xf numFmtId="0" fontId="106" fillId="33" borderId="0" xfId="0" applyFont="1" applyFill="1"/>
    <xf numFmtId="0" fontId="104" fillId="33" borderId="20" xfId="0" applyFont="1" applyFill="1" applyBorder="1" applyAlignment="1">
      <alignment horizontal="left" vertical="center" wrapText="1"/>
    </xf>
    <xf numFmtId="0" fontId="106" fillId="33" borderId="20" xfId="0" applyFont="1" applyFill="1" applyBorder="1" applyAlignment="1">
      <alignment horizontal="center" vertical="center"/>
    </xf>
    <xf numFmtId="49" fontId="106" fillId="33" borderId="10" xfId="0" applyNumberFormat="1" applyFont="1" applyFill="1" applyBorder="1" applyAlignment="1">
      <alignment horizontal="center" vertical="center"/>
    </xf>
    <xf numFmtId="49" fontId="106" fillId="33" borderId="11" xfId="0" applyNumberFormat="1" applyFont="1" applyFill="1" applyBorder="1" applyAlignment="1">
      <alignment horizontal="center" vertical="center"/>
    </xf>
    <xf numFmtId="49" fontId="106" fillId="33" borderId="14" xfId="0" applyNumberFormat="1" applyFont="1" applyFill="1" applyBorder="1" applyAlignment="1">
      <alignment horizontal="center" vertical="center"/>
    </xf>
    <xf numFmtId="0" fontId="104" fillId="33" borderId="10" xfId="0" applyFont="1" applyFill="1" applyBorder="1" applyAlignment="1">
      <alignment horizontal="center"/>
    </xf>
    <xf numFmtId="0" fontId="104" fillId="33" borderId="11" xfId="0" applyFont="1" applyFill="1" applyBorder="1" applyAlignment="1">
      <alignment horizontal="center"/>
    </xf>
    <xf numFmtId="0" fontId="104" fillId="33" borderId="14" xfId="0" applyFont="1" applyFill="1" applyBorder="1" applyAlignment="1">
      <alignment horizontal="center"/>
    </xf>
    <xf numFmtId="0" fontId="106" fillId="33" borderId="23" xfId="0" applyFont="1" applyFill="1" applyBorder="1" applyAlignment="1">
      <alignment horizontal="left" vertical="top" wrapText="1"/>
    </xf>
    <xf numFmtId="0" fontId="106" fillId="33" borderId="12" xfId="0" applyFont="1" applyFill="1" applyBorder="1" applyAlignment="1">
      <alignment horizontal="left" vertical="top" wrapText="1"/>
    </xf>
    <xf numFmtId="0" fontId="106" fillId="33" borderId="15" xfId="0" applyFont="1" applyFill="1" applyBorder="1" applyAlignment="1">
      <alignment horizontal="left" vertical="top" wrapText="1"/>
    </xf>
    <xf numFmtId="0" fontId="104" fillId="33" borderId="20" xfId="0" applyFont="1" applyFill="1" applyBorder="1" applyAlignment="1">
      <alignment vertical="center" wrapText="1"/>
    </xf>
    <xf numFmtId="0" fontId="106" fillId="33" borderId="10" xfId="0" applyFont="1" applyFill="1" applyBorder="1" applyAlignment="1">
      <alignment horizontal="left" vertical="top" wrapText="1"/>
    </xf>
    <xf numFmtId="0" fontId="106" fillId="33" borderId="11" xfId="0" applyFont="1" applyFill="1" applyBorder="1" applyAlignment="1">
      <alignment horizontal="left" vertical="top"/>
    </xf>
    <xf numFmtId="0" fontId="106" fillId="33" borderId="14" xfId="0" applyFont="1" applyFill="1" applyBorder="1" applyAlignment="1">
      <alignment horizontal="left" vertical="top"/>
    </xf>
    <xf numFmtId="0" fontId="106" fillId="33" borderId="19" xfId="0" applyFont="1" applyFill="1" applyBorder="1" applyAlignment="1">
      <alignment horizontal="center" vertical="center" wrapText="1"/>
    </xf>
    <xf numFmtId="0" fontId="106" fillId="33" borderId="18" xfId="0" applyFont="1" applyFill="1" applyBorder="1" applyAlignment="1">
      <alignment horizontal="center" vertical="center" wrapText="1"/>
    </xf>
    <xf numFmtId="0" fontId="106" fillId="33" borderId="17" xfId="0" applyFont="1" applyFill="1" applyBorder="1" applyAlignment="1">
      <alignment horizontal="center" vertical="center" wrapText="1"/>
    </xf>
    <xf numFmtId="0" fontId="106" fillId="33" borderId="16" xfId="0" applyFont="1" applyFill="1" applyBorder="1" applyAlignment="1">
      <alignment horizontal="center" vertical="center" wrapText="1"/>
    </xf>
    <xf numFmtId="0" fontId="106" fillId="33" borderId="17" xfId="0" applyFont="1" applyFill="1" applyBorder="1" applyAlignment="1">
      <alignment vertical="center" wrapText="1"/>
    </xf>
    <xf numFmtId="9" fontId="106" fillId="33" borderId="16" xfId="0" applyNumberFormat="1" applyFont="1" applyFill="1" applyBorder="1" applyAlignment="1">
      <alignment horizontal="center" vertical="center"/>
    </xf>
    <xf numFmtId="0" fontId="106" fillId="33" borderId="17" xfId="0" applyFont="1" applyFill="1" applyBorder="1" applyAlignment="1">
      <alignment horizontal="left" vertical="center" wrapText="1"/>
    </xf>
    <xf numFmtId="1" fontId="106" fillId="33" borderId="16" xfId="0" applyNumberFormat="1" applyFont="1" applyFill="1" applyBorder="1" applyAlignment="1">
      <alignment horizontal="center" vertical="center"/>
    </xf>
    <xf numFmtId="0" fontId="106" fillId="33" borderId="16" xfId="0" applyNumberFormat="1" applyFont="1" applyFill="1" applyBorder="1" applyAlignment="1">
      <alignment horizontal="center" vertical="center"/>
    </xf>
    <xf numFmtId="0" fontId="104" fillId="33" borderId="10" xfId="0" applyFont="1" applyFill="1" applyBorder="1" applyAlignment="1">
      <alignment horizontal="center" vertical="center"/>
    </xf>
    <xf numFmtId="0" fontId="104" fillId="33" borderId="11" xfId="0" applyFont="1" applyFill="1" applyBorder="1" applyAlignment="1">
      <alignment horizontal="center" vertical="center"/>
    </xf>
    <xf numFmtId="0" fontId="104" fillId="33" borderId="14" xfId="0" applyFont="1" applyFill="1" applyBorder="1" applyAlignment="1">
      <alignment horizontal="center" vertical="center"/>
    </xf>
    <xf numFmtId="0" fontId="106" fillId="33" borderId="10" xfId="0" applyFont="1" applyFill="1" applyBorder="1" applyAlignment="1">
      <alignment horizontal="center" vertical="center"/>
    </xf>
    <xf numFmtId="0" fontId="106" fillId="33" borderId="11" xfId="0" applyFont="1" applyFill="1" applyBorder="1" applyAlignment="1">
      <alignment horizontal="center" vertical="center"/>
    </xf>
    <xf numFmtId="0" fontId="106" fillId="33" borderId="14" xfId="0" applyFont="1" applyFill="1" applyBorder="1" applyAlignment="1">
      <alignment horizontal="center" vertical="center"/>
    </xf>
    <xf numFmtId="0" fontId="104" fillId="33" borderId="18" xfId="0" applyFont="1" applyFill="1" applyBorder="1" applyAlignment="1">
      <alignment horizontal="center" vertical="center" wrapText="1"/>
    </xf>
    <xf numFmtId="0" fontId="104" fillId="33" borderId="16" xfId="0" applyFont="1" applyFill="1" applyBorder="1" applyAlignment="1">
      <alignment horizontal="center" vertical="center" wrapText="1"/>
    </xf>
    <xf numFmtId="0" fontId="106" fillId="33" borderId="17" xfId="0" applyFont="1" applyFill="1" applyBorder="1" applyAlignment="1">
      <alignment horizontal="center" vertical="center" wrapText="1"/>
    </xf>
    <xf numFmtId="0" fontId="104" fillId="33" borderId="10" xfId="0" applyFont="1" applyFill="1" applyBorder="1" applyAlignment="1">
      <alignment horizontal="center" vertical="center" wrapText="1"/>
    </xf>
    <xf numFmtId="0" fontId="104" fillId="33" borderId="11" xfId="0" applyFont="1" applyFill="1" applyBorder="1" applyAlignment="1">
      <alignment horizontal="center" vertical="center" wrapText="1"/>
    </xf>
    <xf numFmtId="0" fontId="104" fillId="33" borderId="14" xfId="0" applyFont="1" applyFill="1" applyBorder="1" applyAlignment="1">
      <alignment horizontal="center" vertical="center" wrapText="1"/>
    </xf>
    <xf numFmtId="3" fontId="106" fillId="33" borderId="16" xfId="0" applyNumberFormat="1" applyFont="1" applyFill="1" applyBorder="1" applyAlignment="1">
      <alignment horizontal="center" vertical="center"/>
    </xf>
    <xf numFmtId="3" fontId="117" fillId="33" borderId="16" xfId="0" applyNumberFormat="1" applyFont="1" applyFill="1" applyBorder="1" applyAlignment="1">
      <alignment horizontal="center" vertical="center"/>
    </xf>
    <xf numFmtId="0" fontId="118" fillId="33" borderId="21" xfId="0" applyFont="1" applyFill="1" applyBorder="1" applyAlignment="1">
      <alignment horizontal="left" vertical="center" wrapText="1" indent="1"/>
    </xf>
    <xf numFmtId="0" fontId="104" fillId="33" borderId="21" xfId="0" applyFont="1" applyFill="1" applyBorder="1" applyAlignment="1">
      <alignment horizontal="left" vertical="center" wrapText="1" indent="1"/>
    </xf>
    <xf numFmtId="0" fontId="106" fillId="33" borderId="19" xfId="0" applyFont="1" applyFill="1" applyBorder="1" applyAlignment="1">
      <alignment vertical="center" wrapText="1"/>
    </xf>
    <xf numFmtId="0" fontId="106" fillId="33" borderId="23" xfId="0" applyFont="1" applyFill="1" applyBorder="1" applyAlignment="1">
      <alignment horizontal="left" vertical="center" wrapText="1"/>
    </xf>
    <xf numFmtId="0" fontId="106" fillId="33" borderId="12" xfId="0" applyFont="1" applyFill="1" applyBorder="1" applyAlignment="1">
      <alignment horizontal="left" vertical="center" wrapText="1"/>
    </xf>
    <xf numFmtId="0" fontId="106" fillId="33" borderId="15" xfId="0" applyFont="1" applyFill="1" applyBorder="1" applyAlignment="1">
      <alignment horizontal="left" vertical="center" wrapText="1"/>
    </xf>
    <xf numFmtId="0" fontId="104" fillId="33" borderId="10" xfId="0" applyFont="1" applyFill="1" applyBorder="1" applyAlignment="1">
      <alignment horizontal="left" vertical="top" wrapText="1"/>
    </xf>
    <xf numFmtId="0" fontId="104" fillId="33" borderId="11" xfId="0" applyFont="1" applyFill="1" applyBorder="1" applyAlignment="1">
      <alignment horizontal="left" vertical="top" wrapText="1"/>
    </xf>
    <xf numFmtId="0" fontId="104" fillId="33" borderId="14" xfId="0" applyFont="1" applyFill="1" applyBorder="1" applyAlignment="1">
      <alignment horizontal="left" vertical="top" wrapText="1"/>
    </xf>
    <xf numFmtId="168" fontId="106" fillId="33" borderId="25" xfId="53" applyNumberFormat="1" applyFont="1" applyFill="1" applyBorder="1" applyAlignment="1" applyProtection="1">
      <alignment horizontal="right" vertical="center" wrapText="1"/>
    </xf>
    <xf numFmtId="3" fontId="106" fillId="33" borderId="16" xfId="0" applyNumberFormat="1" applyFont="1" applyFill="1" applyBorder="1" applyAlignment="1">
      <alignment horizontal="right" vertical="center"/>
    </xf>
    <xf numFmtId="0" fontId="106" fillId="33" borderId="10" xfId="0" applyFont="1" applyFill="1" applyBorder="1" applyAlignment="1">
      <alignment horizontal="left" vertical="center"/>
    </xf>
    <xf numFmtId="0" fontId="106" fillId="33" borderId="11" xfId="0" applyFont="1" applyFill="1" applyBorder="1" applyAlignment="1">
      <alignment horizontal="left" vertical="top"/>
    </xf>
    <xf numFmtId="0" fontId="106" fillId="33" borderId="14" xfId="0" applyFont="1" applyFill="1" applyBorder="1" applyAlignment="1">
      <alignment horizontal="left" vertical="top"/>
    </xf>
    <xf numFmtId="0" fontId="106" fillId="33" borderId="11" xfId="0" applyFont="1" applyFill="1" applyBorder="1" applyAlignment="1">
      <alignment horizontal="left" vertical="top" wrapText="1"/>
    </xf>
    <xf numFmtId="0" fontId="106" fillId="33" borderId="14" xfId="0" applyFont="1" applyFill="1" applyBorder="1" applyAlignment="1">
      <alignment horizontal="left" vertical="top" wrapText="1"/>
    </xf>
    <xf numFmtId="3" fontId="118" fillId="33" borderId="16" xfId="0" applyNumberFormat="1" applyFont="1" applyFill="1" applyBorder="1" applyAlignment="1">
      <alignment horizontal="center" vertical="center"/>
    </xf>
    <xf numFmtId="3" fontId="106" fillId="33" borderId="10" xfId="0" applyNumberFormat="1" applyFont="1" applyFill="1" applyBorder="1" applyAlignment="1">
      <alignment horizontal="center" vertical="center" wrapText="1"/>
    </xf>
    <xf numFmtId="3" fontId="106" fillId="33" borderId="11" xfId="0" applyNumberFormat="1" applyFont="1" applyFill="1" applyBorder="1" applyAlignment="1">
      <alignment horizontal="center" vertical="center" wrapText="1"/>
    </xf>
    <xf numFmtId="3" fontId="106" fillId="33" borderId="14" xfId="0" applyNumberFormat="1" applyFont="1" applyFill="1" applyBorder="1" applyAlignment="1">
      <alignment horizontal="center" vertical="center" wrapText="1"/>
    </xf>
    <xf numFmtId="0" fontId="106" fillId="33" borderId="22" xfId="0" applyFont="1" applyFill="1" applyBorder="1" applyAlignment="1">
      <alignment horizontal="center" vertical="center" wrapText="1"/>
    </xf>
    <xf numFmtId="0" fontId="106" fillId="33" borderId="13" xfId="0" applyFont="1" applyFill="1" applyBorder="1" applyAlignment="1">
      <alignment horizontal="center" vertical="center" wrapText="1"/>
    </xf>
    <xf numFmtId="0" fontId="106" fillId="33" borderId="16" xfId="0" applyFont="1" applyFill="1" applyBorder="1" applyAlignment="1">
      <alignment horizontal="center" vertical="center" wrapText="1"/>
    </xf>
    <xf numFmtId="0" fontId="106" fillId="33" borderId="21" xfId="0" applyFont="1" applyFill="1" applyBorder="1" applyAlignment="1">
      <alignment horizontal="left" vertical="center" wrapText="1" indent="1"/>
    </xf>
    <xf numFmtId="3" fontId="106" fillId="33" borderId="24" xfId="0" applyNumberFormat="1" applyFont="1" applyFill="1" applyBorder="1" applyAlignment="1">
      <alignment horizontal="center" vertical="center" wrapText="1"/>
    </xf>
    <xf numFmtId="3" fontId="106" fillId="33" borderId="0" xfId="0" applyNumberFormat="1" applyFont="1" applyFill="1" applyBorder="1" applyAlignment="1">
      <alignment horizontal="center" vertical="center" wrapText="1"/>
    </xf>
    <xf numFmtId="3" fontId="106" fillId="33" borderId="18" xfId="0" applyNumberFormat="1" applyFont="1" applyFill="1" applyBorder="1" applyAlignment="1">
      <alignment horizontal="center" vertical="center" wrapText="1"/>
    </xf>
    <xf numFmtId="9" fontId="106" fillId="33" borderId="10" xfId="0" applyNumberFormat="1" applyFont="1" applyFill="1" applyBorder="1" applyAlignment="1">
      <alignment horizontal="center" vertical="center"/>
    </xf>
    <xf numFmtId="9" fontId="106" fillId="33" borderId="12" xfId="0" applyNumberFormat="1" applyFont="1" applyFill="1" applyBorder="1" applyAlignment="1">
      <alignment horizontal="center" vertical="center"/>
    </xf>
    <xf numFmtId="9" fontId="106" fillId="33" borderId="11" xfId="0" applyNumberFormat="1" applyFont="1" applyFill="1" applyBorder="1" applyAlignment="1">
      <alignment horizontal="center" vertical="center"/>
    </xf>
    <xf numFmtId="9" fontId="106" fillId="33" borderId="14" xfId="0" applyNumberFormat="1" applyFont="1" applyFill="1" applyBorder="1" applyAlignment="1">
      <alignment horizontal="center" vertical="center"/>
    </xf>
    <xf numFmtId="9" fontId="106" fillId="33" borderId="0" xfId="0" applyNumberFormat="1" applyFont="1" applyFill="1" applyBorder="1" applyAlignment="1">
      <alignment horizontal="center" vertical="center"/>
    </xf>
    <xf numFmtId="9" fontId="104" fillId="33" borderId="20" xfId="0" applyNumberFormat="1" applyFont="1" applyFill="1" applyBorder="1" applyAlignment="1">
      <alignment horizontal="center" vertical="center" wrapText="1"/>
    </xf>
    <xf numFmtId="0" fontId="118" fillId="33" borderId="26" xfId="0" applyFont="1" applyFill="1" applyBorder="1" applyAlignment="1">
      <alignment horizontal="left" vertical="center" wrapText="1" indent="1"/>
    </xf>
    <xf numFmtId="0" fontId="106" fillId="33" borderId="10" xfId="0" applyFont="1" applyFill="1" applyBorder="1" applyAlignment="1">
      <alignment vertical="center" wrapText="1"/>
    </xf>
    <xf numFmtId="49" fontId="101" fillId="33" borderId="25" xfId="0" applyNumberFormat="1" applyFont="1" applyFill="1" applyBorder="1" applyAlignment="1">
      <alignment wrapText="1"/>
    </xf>
    <xf numFmtId="0" fontId="106" fillId="33" borderId="14" xfId="0" applyFont="1" applyFill="1" applyBorder="1" applyAlignment="1">
      <alignment vertical="center"/>
    </xf>
    <xf numFmtId="0" fontId="117" fillId="33" borderId="21" xfId="0" applyFont="1" applyFill="1" applyBorder="1" applyAlignment="1">
      <alignment horizontal="left" vertical="center" wrapText="1" indent="1"/>
    </xf>
    <xf numFmtId="0" fontId="117" fillId="33" borderId="25" xfId="0" applyFont="1" applyFill="1" applyBorder="1" applyAlignment="1">
      <alignment horizontal="left" vertical="center" wrapText="1" indent="1"/>
    </xf>
    <xf numFmtId="0" fontId="106" fillId="33" borderId="25" xfId="0" applyFont="1" applyFill="1" applyBorder="1" applyAlignment="1">
      <alignment horizontal="left" vertical="center" wrapText="1" indent="1"/>
    </xf>
    <xf numFmtId="49" fontId="101" fillId="33" borderId="25" xfId="0" applyNumberFormat="1" applyFont="1" applyFill="1" applyBorder="1" applyAlignment="1">
      <alignment horizontal="center" vertical="center" wrapText="1"/>
    </xf>
    <xf numFmtId="0" fontId="104" fillId="33" borderId="20" xfId="0" applyFont="1" applyFill="1" applyBorder="1" applyAlignment="1">
      <alignment horizontal="center" vertical="center" wrapText="1"/>
    </xf>
    <xf numFmtId="49" fontId="101" fillId="33" borderId="25" xfId="0" applyNumberFormat="1" applyFont="1" applyFill="1" applyBorder="1" applyAlignment="1">
      <alignment horizontal="center" vertical="top" wrapText="1"/>
    </xf>
    <xf numFmtId="0" fontId="106" fillId="33" borderId="11" xfId="0" applyFont="1" applyFill="1" applyBorder="1" applyAlignment="1">
      <alignment vertical="center"/>
    </xf>
    <xf numFmtId="0" fontId="106" fillId="33" borderId="10" xfId="0" applyFont="1" applyFill="1" applyBorder="1" applyAlignment="1">
      <alignment horizontal="center" vertical="top" wrapText="1"/>
    </xf>
    <xf numFmtId="0" fontId="106" fillId="33" borderId="11" xfId="0" applyFont="1" applyFill="1" applyBorder="1" applyAlignment="1">
      <alignment horizontal="center" vertical="top" wrapText="1"/>
    </xf>
    <xf numFmtId="0" fontId="106" fillId="33" borderId="14" xfId="0" applyFont="1" applyFill="1" applyBorder="1" applyAlignment="1">
      <alignment horizontal="center" vertical="top" wrapText="1"/>
    </xf>
    <xf numFmtId="0" fontId="101" fillId="33" borderId="25" xfId="0" applyFont="1" applyFill="1" applyBorder="1" applyAlignment="1">
      <alignment horizontal="center"/>
    </xf>
    <xf numFmtId="0" fontId="101" fillId="33" borderId="25" xfId="45" applyFont="1" applyFill="1" applyBorder="1" applyAlignment="1">
      <alignment horizontal="left" vertical="center" wrapText="1"/>
    </xf>
    <xf numFmtId="0" fontId="117" fillId="33" borderId="58" xfId="0" applyFont="1" applyFill="1" applyBorder="1" applyAlignment="1">
      <alignment horizontal="left" vertical="center" wrapText="1" indent="1"/>
    </xf>
    <xf numFmtId="3" fontId="106" fillId="33" borderId="18" xfId="0" applyNumberFormat="1" applyFont="1" applyFill="1" applyBorder="1" applyAlignment="1">
      <alignment horizontal="center" vertical="center"/>
    </xf>
    <xf numFmtId="3" fontId="106" fillId="33" borderId="25" xfId="0" applyNumberFormat="1" applyFont="1" applyFill="1" applyBorder="1" applyAlignment="1">
      <alignment horizontal="center" vertical="center" wrapText="1"/>
    </xf>
    <xf numFmtId="3" fontId="101" fillId="33" borderId="25" xfId="55" applyNumberFormat="1" applyFont="1" applyFill="1" applyBorder="1" applyAlignment="1">
      <alignment horizontal="center" vertical="center"/>
    </xf>
    <xf numFmtId="3" fontId="106" fillId="33" borderId="25" xfId="55" applyNumberFormat="1" applyFont="1" applyFill="1" applyBorder="1" applyAlignment="1">
      <alignment horizontal="center" vertical="center"/>
    </xf>
    <xf numFmtId="0" fontId="106" fillId="33" borderId="25" xfId="45" applyFont="1" applyFill="1" applyBorder="1" applyAlignment="1">
      <alignment horizontal="left" vertical="center" wrapText="1"/>
    </xf>
    <xf numFmtId="3" fontId="101" fillId="33" borderId="46" xfId="55" applyNumberFormat="1" applyFont="1" applyFill="1" applyBorder="1" applyAlignment="1">
      <alignment horizontal="center" vertical="center"/>
    </xf>
    <xf numFmtId="3" fontId="106" fillId="33" borderId="21" xfId="0" applyNumberFormat="1" applyFont="1" applyFill="1" applyBorder="1" applyAlignment="1">
      <alignment horizontal="center" vertical="center" wrapText="1"/>
    </xf>
    <xf numFmtId="3" fontId="119" fillId="33" borderId="16" xfId="43" applyNumberFormat="1" applyFont="1" applyFill="1" applyBorder="1" applyAlignment="1">
      <alignment horizontal="center" vertical="center"/>
    </xf>
    <xf numFmtId="9" fontId="119" fillId="33" borderId="16" xfId="0" applyNumberFormat="1" applyFont="1" applyFill="1" applyBorder="1" applyAlignment="1">
      <alignment horizontal="center" vertical="center"/>
    </xf>
    <xf numFmtId="0" fontId="101" fillId="33" borderId="22" xfId="0" applyFont="1" applyFill="1" applyBorder="1" applyAlignment="1">
      <alignment horizontal="center" vertical="center" wrapText="1"/>
    </xf>
    <xf numFmtId="165" fontId="109" fillId="33" borderId="16" xfId="0" applyNumberFormat="1" applyFont="1" applyFill="1" applyBorder="1" applyAlignment="1">
      <alignment horizontal="center" vertical="center"/>
    </xf>
    <xf numFmtId="0" fontId="109" fillId="33" borderId="21" xfId="0" applyFont="1" applyFill="1" applyBorder="1" applyAlignment="1">
      <alignment horizontal="left" vertical="center" wrapText="1" indent="1"/>
    </xf>
    <xf numFmtId="0" fontId="109" fillId="33" borderId="36" xfId="0" applyFont="1" applyFill="1" applyBorder="1" applyAlignment="1">
      <alignment horizontal="left" vertical="center" wrapText="1" indent="1"/>
    </xf>
    <xf numFmtId="165" fontId="101" fillId="33" borderId="16" xfId="43" applyNumberFormat="1" applyFont="1" applyFill="1" applyBorder="1" applyAlignment="1">
      <alignment horizontal="center" vertical="center"/>
    </xf>
    <xf numFmtId="9" fontId="101" fillId="33" borderId="16" xfId="43" applyFont="1" applyFill="1" applyBorder="1" applyAlignment="1">
      <alignment horizontal="center" vertical="center"/>
    </xf>
    <xf numFmtId="0" fontId="113" fillId="33" borderId="36" xfId="0" applyFont="1" applyFill="1" applyBorder="1" applyAlignment="1">
      <alignment horizontal="left" vertical="center" wrapText="1" indent="1"/>
    </xf>
    <xf numFmtId="0" fontId="105" fillId="33" borderId="36" xfId="0" applyFont="1" applyFill="1" applyBorder="1" applyAlignment="1">
      <alignment vertical="center" wrapText="1"/>
    </xf>
    <xf numFmtId="0" fontId="109" fillId="33" borderId="19" xfId="0" applyFont="1" applyFill="1" applyBorder="1" applyAlignment="1">
      <alignment horizontal="left" vertical="center" wrapText="1" indent="1"/>
    </xf>
    <xf numFmtId="165" fontId="101" fillId="33" borderId="18" xfId="43" applyNumberFormat="1" applyFont="1" applyFill="1" applyBorder="1" applyAlignment="1">
      <alignment horizontal="center" vertical="center"/>
    </xf>
    <xf numFmtId="9" fontId="101" fillId="33" borderId="18" xfId="43" applyFont="1" applyFill="1" applyBorder="1" applyAlignment="1">
      <alignment horizontal="center" vertical="center"/>
    </xf>
    <xf numFmtId="3" fontId="109" fillId="33" borderId="36" xfId="0" applyNumberFormat="1" applyFont="1" applyFill="1" applyBorder="1" applyAlignment="1">
      <alignment horizontal="center" vertical="center"/>
    </xf>
    <xf numFmtId="3" fontId="102" fillId="33" borderId="36" xfId="0" applyNumberFormat="1" applyFont="1" applyFill="1" applyBorder="1" applyAlignment="1">
      <alignment horizontal="center" vertical="center"/>
    </xf>
    <xf numFmtId="0" fontId="119" fillId="33" borderId="10" xfId="0" applyFont="1" applyFill="1" applyBorder="1" applyAlignment="1">
      <alignment horizontal="center" vertical="center" wrapText="1"/>
    </xf>
    <xf numFmtId="0" fontId="119" fillId="33" borderId="11" xfId="0" applyFont="1" applyFill="1" applyBorder="1" applyAlignment="1">
      <alignment horizontal="center" vertical="center"/>
    </xf>
    <xf numFmtId="0" fontId="119" fillId="33" borderId="14" xfId="0" applyFont="1" applyFill="1" applyBorder="1" applyAlignment="1">
      <alignment horizontal="center" vertical="center"/>
    </xf>
    <xf numFmtId="0" fontId="119" fillId="33" borderId="11" xfId="0" applyFont="1" applyFill="1" applyBorder="1" applyAlignment="1">
      <alignment horizontal="center" vertical="center" wrapText="1"/>
    </xf>
    <xf numFmtId="0" fontId="119" fillId="33" borderId="14" xfId="0" applyFont="1" applyFill="1" applyBorder="1" applyAlignment="1">
      <alignment horizontal="center" vertical="center" wrapText="1"/>
    </xf>
    <xf numFmtId="3" fontId="101" fillId="33" borderId="17" xfId="0" applyNumberFormat="1" applyFont="1" applyFill="1" applyBorder="1" applyAlignment="1">
      <alignment horizontal="right" vertical="center" wrapText="1"/>
    </xf>
    <xf numFmtId="168" fontId="101" fillId="33" borderId="16" xfId="50" applyNumberFormat="1" applyFont="1" applyFill="1" applyBorder="1" applyAlignment="1">
      <alignment horizontal="right" vertical="center"/>
    </xf>
    <xf numFmtId="169" fontId="101" fillId="33" borderId="17" xfId="50" applyNumberFormat="1" applyFont="1" applyFill="1" applyBorder="1" applyAlignment="1">
      <alignment horizontal="right" vertical="center" wrapText="1"/>
    </xf>
    <xf numFmtId="169" fontId="101" fillId="33" borderId="17" xfId="0" applyNumberFormat="1" applyFont="1" applyFill="1" applyBorder="1" applyAlignment="1">
      <alignment horizontal="right" vertical="center" wrapText="1"/>
    </xf>
    <xf numFmtId="165" fontId="101" fillId="33" borderId="16" xfId="0" applyNumberFormat="1" applyFont="1" applyFill="1" applyBorder="1" applyAlignment="1">
      <alignment horizontal="right" vertical="center"/>
    </xf>
    <xf numFmtId="3" fontId="120" fillId="33" borderId="16" xfId="0" applyNumberFormat="1" applyFont="1" applyFill="1" applyBorder="1" applyAlignment="1">
      <alignment horizontal="center" vertical="center"/>
    </xf>
    <xf numFmtId="3" fontId="113" fillId="33" borderId="16" xfId="0" applyNumberFormat="1" applyFont="1" applyFill="1" applyBorder="1" applyAlignment="1">
      <alignment horizontal="center" vertical="center"/>
    </xf>
    <xf numFmtId="3" fontId="121" fillId="33" borderId="16" xfId="0" applyNumberFormat="1" applyFont="1" applyFill="1" applyBorder="1" applyAlignment="1">
      <alignment horizontal="center" vertical="center"/>
    </xf>
    <xf numFmtId="0" fontId="101" fillId="33" borderId="19" xfId="0" applyFont="1" applyFill="1" applyBorder="1" applyAlignment="1">
      <alignment vertical="center" wrapText="1"/>
    </xf>
    <xf numFmtId="0" fontId="101" fillId="33" borderId="23" xfId="0" applyFont="1" applyFill="1" applyBorder="1" applyAlignment="1">
      <alignment horizontal="center" vertical="center" wrapText="1"/>
    </xf>
    <xf numFmtId="0" fontId="101" fillId="33" borderId="12" xfId="0" applyFont="1" applyFill="1" applyBorder="1" applyAlignment="1">
      <alignment horizontal="center" vertical="center" wrapText="1"/>
    </xf>
    <xf numFmtId="0" fontId="101" fillId="33" borderId="15" xfId="0" applyFont="1" applyFill="1" applyBorder="1" applyAlignment="1">
      <alignment horizontal="center" vertical="center" wrapText="1"/>
    </xf>
    <xf numFmtId="1" fontId="101" fillId="33" borderId="16" xfId="0" applyNumberFormat="1" applyFont="1" applyFill="1" applyBorder="1" applyAlignment="1">
      <alignment horizontal="center" vertical="center"/>
    </xf>
    <xf numFmtId="170" fontId="101" fillId="33" borderId="17" xfId="0" applyNumberFormat="1" applyFont="1" applyFill="1" applyBorder="1" applyAlignment="1">
      <alignment horizontal="center" vertical="center" wrapText="1"/>
    </xf>
    <xf numFmtId="0" fontId="102" fillId="33" borderId="22" xfId="0" applyFont="1" applyFill="1" applyBorder="1" applyAlignment="1">
      <alignment horizontal="center" vertical="center"/>
    </xf>
    <xf numFmtId="0" fontId="102" fillId="33" borderId="17" xfId="0" applyFont="1" applyFill="1" applyBorder="1" applyAlignment="1">
      <alignment horizontal="left" vertical="center" wrapText="1"/>
    </xf>
    <xf numFmtId="9" fontId="102" fillId="33" borderId="10" xfId="0" applyNumberFormat="1" applyFont="1" applyFill="1" applyBorder="1" applyAlignment="1">
      <alignment horizontal="center" vertical="center"/>
    </xf>
    <xf numFmtId="9" fontId="102" fillId="33" borderId="11" xfId="0" applyNumberFormat="1" applyFont="1" applyFill="1" applyBorder="1" applyAlignment="1">
      <alignment horizontal="center" vertical="center"/>
    </xf>
    <xf numFmtId="9" fontId="102" fillId="33" borderId="14" xfId="0" applyNumberFormat="1" applyFont="1" applyFill="1" applyBorder="1" applyAlignment="1">
      <alignment horizontal="center" vertical="center"/>
    </xf>
    <xf numFmtId="0" fontId="113" fillId="33" borderId="76" xfId="0" applyFont="1" applyFill="1" applyBorder="1" applyAlignment="1">
      <alignment horizontal="left" vertical="center" wrapText="1" indent="1"/>
    </xf>
    <xf numFmtId="0" fontId="101" fillId="33" borderId="21" xfId="0" applyFont="1" applyFill="1" applyBorder="1" applyAlignment="1">
      <alignment horizontal="left" vertical="center" wrapText="1"/>
    </xf>
    <xf numFmtId="0" fontId="101" fillId="33" borderId="21" xfId="0" applyFont="1" applyFill="1" applyBorder="1" applyAlignment="1">
      <alignment horizontal="center" vertical="center" wrapText="1"/>
    </xf>
    <xf numFmtId="165" fontId="101" fillId="33" borderId="18" xfId="0" applyNumberFormat="1" applyFont="1" applyFill="1" applyBorder="1" applyAlignment="1">
      <alignment horizontal="center" vertical="center"/>
    </xf>
    <xf numFmtId="0" fontId="101" fillId="33" borderId="25" xfId="0" applyFont="1" applyFill="1" applyBorder="1" applyAlignment="1">
      <alignment horizontal="left" vertical="center" wrapText="1"/>
    </xf>
    <xf numFmtId="0" fontId="101" fillId="33" borderId="25" xfId="0" applyFont="1" applyFill="1" applyBorder="1" applyAlignment="1">
      <alignment horizontal="center" vertical="center" wrapText="1"/>
    </xf>
    <xf numFmtId="165" fontId="101" fillId="33" borderId="25" xfId="0" applyNumberFormat="1" applyFont="1" applyFill="1" applyBorder="1" applyAlignment="1">
      <alignment horizontal="center" vertical="center"/>
    </xf>
    <xf numFmtId="0" fontId="102" fillId="33" borderId="25" xfId="0" applyFont="1" applyFill="1" applyBorder="1" applyAlignment="1">
      <alignment horizontal="center" vertical="center" wrapText="1"/>
    </xf>
    <xf numFmtId="0" fontId="102" fillId="33" borderId="25" xfId="0" applyFont="1" applyFill="1" applyBorder="1" applyAlignment="1">
      <alignment horizontal="center" vertical="center" wrapText="1"/>
    </xf>
    <xf numFmtId="9" fontId="102" fillId="33" borderId="12" xfId="0" applyNumberFormat="1" applyFont="1" applyFill="1" applyBorder="1" applyAlignment="1">
      <alignment horizontal="center" vertical="center"/>
    </xf>
    <xf numFmtId="0" fontId="102" fillId="33" borderId="25" xfId="0" applyFont="1" applyFill="1" applyBorder="1" applyAlignment="1">
      <alignment horizontal="center" wrapText="1"/>
    </xf>
    <xf numFmtId="9" fontId="105" fillId="33" borderId="20" xfId="0" applyNumberFormat="1" applyFont="1" applyFill="1" applyBorder="1" applyAlignment="1">
      <alignment horizontal="center" vertical="center" wrapText="1"/>
    </xf>
    <xf numFmtId="9" fontId="101" fillId="33" borderId="11" xfId="0" applyNumberFormat="1" applyFont="1" applyFill="1" applyBorder="1" applyAlignment="1">
      <alignment horizontal="center" vertical="center" wrapText="1"/>
    </xf>
    <xf numFmtId="0" fontId="105" fillId="33" borderId="17" xfId="0" applyFont="1" applyFill="1" applyBorder="1" applyAlignment="1">
      <alignment horizontal="left" vertical="center"/>
    </xf>
    <xf numFmtId="9" fontId="101" fillId="33" borderId="13" xfId="0" applyNumberFormat="1" applyFont="1" applyFill="1" applyBorder="1" applyAlignment="1">
      <alignment horizontal="center" vertical="center"/>
    </xf>
    <xf numFmtId="0" fontId="105" fillId="33" borderId="20" xfId="0" applyFont="1" applyFill="1" applyBorder="1" applyAlignment="1">
      <alignment horizontal="left" vertical="center" wrapText="1"/>
    </xf>
    <xf numFmtId="0" fontId="102" fillId="33" borderId="10" xfId="0" applyFont="1" applyFill="1" applyBorder="1" applyAlignment="1">
      <alignment vertical="center" wrapText="1"/>
    </xf>
    <xf numFmtId="0" fontId="102" fillId="33" borderId="10" xfId="0" applyFont="1" applyFill="1" applyBorder="1" applyAlignment="1">
      <alignment horizontal="center" vertical="center" wrapText="1"/>
    </xf>
    <xf numFmtId="0" fontId="105" fillId="33" borderId="10" xfId="0" applyFont="1" applyFill="1" applyBorder="1" applyAlignment="1">
      <alignment horizontal="center" vertical="center" wrapText="1"/>
    </xf>
    <xf numFmtId="0" fontId="101" fillId="33" borderId="49" xfId="0" applyFont="1" applyFill="1" applyBorder="1" applyAlignment="1">
      <alignment horizontal="center" vertical="center"/>
    </xf>
    <xf numFmtId="0" fontId="101" fillId="33" borderId="46" xfId="0" applyFont="1" applyFill="1" applyBorder="1" applyAlignment="1">
      <alignment horizontal="center" vertical="center"/>
    </xf>
    <xf numFmtId="0" fontId="101" fillId="33" borderId="13" xfId="0" applyFont="1" applyFill="1" applyBorder="1" applyAlignment="1">
      <alignment horizontal="center" vertical="center" wrapText="1"/>
    </xf>
    <xf numFmtId="0" fontId="101" fillId="33" borderId="16" xfId="0" applyFont="1" applyFill="1" applyBorder="1" applyAlignment="1">
      <alignment horizontal="center" vertical="center" wrapText="1"/>
    </xf>
    <xf numFmtId="0" fontId="105" fillId="33" borderId="10" xfId="0" applyFont="1" applyFill="1" applyBorder="1" applyAlignment="1">
      <alignment horizontal="center" vertical="center" wrapText="1"/>
    </xf>
    <xf numFmtId="0" fontId="105" fillId="33" borderId="11" xfId="0" applyFont="1" applyFill="1" applyBorder="1" applyAlignment="1">
      <alignment horizontal="center" vertical="center" wrapText="1"/>
    </xf>
    <xf numFmtId="0" fontId="105" fillId="33" borderId="14" xfId="0" applyFont="1" applyFill="1" applyBorder="1" applyAlignment="1">
      <alignment horizontal="center" vertical="center" wrapText="1"/>
    </xf>
    <xf numFmtId="9" fontId="102" fillId="33" borderId="20" xfId="0" applyNumberFormat="1" applyFont="1" applyFill="1" applyBorder="1" applyAlignment="1">
      <alignment horizontal="center" vertical="center" wrapText="1"/>
    </xf>
    <xf numFmtId="0" fontId="0" fillId="42" borderId="0" xfId="0" applyFill="1"/>
    <xf numFmtId="0" fontId="101" fillId="33" borderId="10" xfId="0" applyFont="1" applyFill="1" applyBorder="1" applyAlignment="1">
      <alignment vertical="center"/>
    </xf>
    <xf numFmtId="43" fontId="101" fillId="33" borderId="0" xfId="0" applyNumberFormat="1" applyFont="1" applyFill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3" builtinId="3"/>
    <cellStyle name="Comma 2" xfId="50"/>
    <cellStyle name="Comma 8" xfId="5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9"/>
    <cellStyle name="Normal 2" xfId="42"/>
    <cellStyle name="Normal 2 3" xfId="51"/>
    <cellStyle name="Normal 3" xfId="44"/>
    <cellStyle name="Normal 4" xfId="45"/>
    <cellStyle name="Normal 5" xfId="46"/>
    <cellStyle name="Normal 6" xfId="52"/>
    <cellStyle name="Normal 7" xfId="47"/>
    <cellStyle name="Normal 9" xfId="48"/>
    <cellStyle name="Normal_Tabela_Investimeve" xfId="54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_AFTSH_vite\v_2019\PBA_Gusht\FORM_Raporte%20te%20PBA%202020-2022_mars2020%20-%20pas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enz dhe administ"/>
      <sheetName val="format nr e perfit"/>
      <sheetName val="strukt e produkt aktivit"/>
      <sheetName val="strukt sipas artikujve"/>
      <sheetName val="te ardhurat"/>
      <sheetName val="Formati 1 Misioni"/>
      <sheetName val="Rap_Standart_Mof"/>
      <sheetName val="Financimi total"/>
      <sheetName val="FMFE"/>
      <sheetName val="FMM"/>
      <sheetName val="F_P1"/>
      <sheetName val="F_P2"/>
      <sheetName val="F_P3"/>
      <sheetName val="sht.1A_Pasqyra nr 1&quot;TE ARDH&quot;"/>
      <sheetName val="sht 1A_p2-0 &quot;Buxh vjet_20&quot;"/>
      <sheetName val="sht 1A_p2-1&quot;buxh-2021&quot;"/>
      <sheetName val="Sht_1A_P_2-2&quot;Buxh vjet 2022&quot;"/>
      <sheetName val="fluks_parash_20"/>
      <sheetName val="fluks para-21"/>
      <sheetName val="fluks para 22"/>
      <sheetName val="Transf_2020"/>
      <sheetName val="transf_2021"/>
      <sheetName val="Trans_2022"/>
      <sheetName val="Sheet3"/>
      <sheetName val="Tregues ardh-shpenz-nr"/>
    </sheetNames>
    <sheetDataSet>
      <sheetData sheetId="0" refreshError="1"/>
      <sheetData sheetId="1" refreshError="1">
        <row r="10">
          <cell r="C10">
            <v>639816.60267218773</v>
          </cell>
          <cell r="D10">
            <v>651524.00744720071</v>
          </cell>
          <cell r="E10">
            <v>668160.88879444997</v>
          </cell>
          <cell r="F10">
            <v>684611.32597102039</v>
          </cell>
        </row>
        <row r="16">
          <cell r="C16">
            <v>3050.64</v>
          </cell>
          <cell r="D16">
            <v>3470.7750000000001</v>
          </cell>
          <cell r="E16">
            <v>3748.4370000000004</v>
          </cell>
          <cell r="F16">
            <v>4048.3119600000005</v>
          </cell>
        </row>
        <row r="18">
          <cell r="C18">
            <v>920.50400000000002</v>
          </cell>
          <cell r="D18">
            <v>989.68580000000009</v>
          </cell>
          <cell r="E18">
            <v>1058.9638060000002</v>
          </cell>
          <cell r="F18">
            <v>1133.0912724200002</v>
          </cell>
        </row>
        <row r="19">
          <cell r="C19">
            <v>7631</v>
          </cell>
          <cell r="D19">
            <v>7783.62</v>
          </cell>
          <cell r="E19">
            <v>7939.2924000000003</v>
          </cell>
          <cell r="F19">
            <v>8098.0782480000007</v>
          </cell>
        </row>
        <row r="20">
          <cell r="C20">
            <v>3000</v>
          </cell>
          <cell r="D20">
            <v>3060</v>
          </cell>
          <cell r="E20">
            <v>3121.2000000000003</v>
          </cell>
          <cell r="F20">
            <v>3183.6240000000003</v>
          </cell>
        </row>
        <row r="21">
          <cell r="C21">
            <v>14364.727884412327</v>
          </cell>
          <cell r="D21">
            <v>14575.705100000001</v>
          </cell>
          <cell r="E21">
            <v>15012.976253000001</v>
          </cell>
          <cell r="F21">
            <v>15463.365540590001</v>
          </cell>
        </row>
        <row r="24">
          <cell r="C24">
            <v>520345.36086448858</v>
          </cell>
          <cell r="D24">
            <v>549256.36411377043</v>
          </cell>
          <cell r="E24">
            <v>551918.57555456623</v>
          </cell>
          <cell r="F24">
            <v>554197.29110656213</v>
          </cell>
        </row>
        <row r="25">
          <cell r="C25">
            <v>273.60720000000003</v>
          </cell>
        </row>
        <row r="26">
          <cell r="C26">
            <v>3050.3519718749994</v>
          </cell>
          <cell r="D26">
            <v>2843.7774999999997</v>
          </cell>
          <cell r="E26">
            <v>2701.5886249999994</v>
          </cell>
          <cell r="F26">
            <v>2566.5091937499992</v>
          </cell>
        </row>
        <row r="27">
          <cell r="C27">
            <v>521.64</v>
          </cell>
          <cell r="D27">
            <v>1049.9545220068001</v>
          </cell>
          <cell r="E27">
            <v>1060.4540672268681</v>
          </cell>
          <cell r="F27">
            <v>1071.0586078991369</v>
          </cell>
        </row>
        <row r="28">
          <cell r="C28">
            <v>337906.6668012967</v>
          </cell>
          <cell r="D28">
            <v>343098.45752314903</v>
          </cell>
          <cell r="E28">
            <v>333429.81714071543</v>
          </cell>
          <cell r="F28">
            <v>324108.99770716409</v>
          </cell>
        </row>
        <row r="29">
          <cell r="C29">
            <v>2884.0271250000001</v>
          </cell>
          <cell r="D29">
            <v>2982.0560000000005</v>
          </cell>
          <cell r="E29">
            <v>3101.3382400000005</v>
          </cell>
          <cell r="F29">
            <v>3256.4051520000007</v>
          </cell>
        </row>
        <row r="30">
          <cell r="C30">
            <v>344.99520000000001</v>
          </cell>
          <cell r="D30">
            <v>345.75254999999999</v>
          </cell>
          <cell r="E30">
            <v>342.29502449999995</v>
          </cell>
          <cell r="F30">
            <v>338.87207425499997</v>
          </cell>
        </row>
        <row r="34">
          <cell r="C34">
            <v>19419.223461183246</v>
          </cell>
          <cell r="D34">
            <v>15931.655141474539</v>
          </cell>
          <cell r="E34">
            <v>16092.564858403432</v>
          </cell>
          <cell r="F34">
            <v>16255.099763473307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D15">
            <v>0.64561909740606072</v>
          </cell>
          <cell r="E15">
            <v>0.64457910850925582</v>
          </cell>
          <cell r="F15">
            <v>0.65547694559692482</v>
          </cell>
          <cell r="G15">
            <v>0.65275213504888485</v>
          </cell>
        </row>
        <row r="16">
          <cell r="D16">
            <v>1.5316048952987047</v>
          </cell>
          <cell r="E16">
            <v>1.5143094177401035</v>
          </cell>
          <cell r="F16">
            <v>1.513798899364792</v>
          </cell>
          <cell r="G16">
            <v>1.5170422672535899</v>
          </cell>
        </row>
        <row r="17">
          <cell r="D17" t="str">
            <v>Rritja e cilesise se sherbimit ndaj perfituesve me 2.5% per cdo vit.                                                                  Përmirësimi në vazhdimësi i shërbimeve ndaj qytetareve duke e fokusuar te gjithë veprimtarinë e ISSH-se pro-klientit.</v>
          </cell>
        </row>
        <row r="19">
          <cell r="D19">
            <v>2.5000000000000001E-2</v>
          </cell>
          <cell r="E19">
            <v>2.5000000000000001E-2</v>
          </cell>
          <cell r="F19">
            <v>2.5000000000000001E-2</v>
          </cell>
          <cell r="G19">
            <v>2.5000000000000001E-2</v>
          </cell>
        </row>
        <row r="22">
          <cell r="D22" t="str">
            <v>Përfitues dhe transferta nga Fondi i Sigurimeve Shoqërore për skemën e pensioneve</v>
          </cell>
        </row>
        <row r="23">
          <cell r="D23" t="str">
            <v>Parashikohen fonde nga sigurimet shoqërore për përfituesit e skemës së pensioneve për rreth 651 mijë persona</v>
          </cell>
        </row>
        <row r="24">
          <cell r="D24" t="str">
            <v>numri i përfituesve nga skema e pensioneve</v>
          </cell>
        </row>
        <row r="61">
          <cell r="C61" t="str">
            <v>Cilesia e shërbimit ndaj përfituesve</v>
          </cell>
          <cell r="D61">
            <v>0.02</v>
          </cell>
          <cell r="E61">
            <v>0.02</v>
          </cell>
          <cell r="F61">
            <v>0.02</v>
          </cell>
          <cell r="G61">
            <v>0.02</v>
          </cell>
        </row>
        <row r="64">
          <cell r="D64" t="str">
            <v>Përfitues dhe pagesa të llogaritura e të shpërndara për sigurimin shtetëror suplementar</v>
          </cell>
        </row>
        <row r="65">
          <cell r="D65" t="str">
            <v xml:space="preserve">Parashikohen nevojat per fond per llogaritjen dhe kryerjen e pagesave për rreth 3800 përfitues që trajtohen me pension suplementar </v>
          </cell>
        </row>
        <row r="66">
          <cell r="D66" t="str">
            <v xml:space="preserve">numri i përfituesve që përfitojne sigurim suplementar </v>
          </cell>
        </row>
        <row r="138">
          <cell r="D138" t="str">
            <v>Përfitues dhe pagesa të llogaritura e të shpërndara për sigurimin suplementar të personave me statusin "Profesor"</v>
          </cell>
        </row>
        <row r="139">
          <cell r="D139" t="str">
            <v>Parashikohen nevojat për fond për llogaritjen dhe kryerjen e pagesave për rreth 1000 përfitues që kanë statusin "Profesor"</v>
          </cell>
        </row>
        <row r="140">
          <cell r="D140" t="str">
            <v>numri i përfituesve të statusit "Profesor"</v>
          </cell>
        </row>
        <row r="175">
          <cell r="D175" t="str">
            <v>Përfitues dhe pagesa të llogaritura dhe shpërndara për sigurimin suplementar për persona nën statusin "Naftëtar"</v>
          </cell>
        </row>
        <row r="176">
          <cell r="D176" t="str">
            <v>Parashikohen nevojat per fond per llogaritjen dhe kryerjen e pagesave përrreth 7784 përfituesve që kanë statustin e naftëtarit</v>
          </cell>
        </row>
        <row r="177">
          <cell r="D177" t="str">
            <v>numri i përfituesve nën statusin "Naftëtar"</v>
          </cell>
        </row>
        <row r="212">
          <cell r="D212" t="str">
            <v>Përfitues dhe pagesa të llogaritura e shpërndara për sigurimin suplementar për persona mëm statusin "Metalurg"</v>
          </cell>
        </row>
        <row r="213">
          <cell r="D213" t="str">
            <v>Parashikohen nevojat për fond për llogaritjen dhe kryerjen e pagesave për rreth 3060 përfitues që kanë statustin e metalurgut</v>
          </cell>
        </row>
        <row r="214">
          <cell r="D214" t="str">
            <v>numri i përfituesve nën statusin "Metalurg"</v>
          </cell>
        </row>
        <row r="249">
          <cell r="D249" t="str">
            <v>Përfitues dhe pagesa të llogaritura e shpërndara për sigurimin suplementar të "Punonjesve të nëntokës"</v>
          </cell>
        </row>
        <row r="250">
          <cell r="D250" t="str">
            <v>Parashikohen nevojat për fond për llogaritjen dhe kryerjen e pagesave për rreth 14,576 përfitues që kanë statusin e "Minator"</v>
          </cell>
        </row>
        <row r="251">
          <cell r="D251" t="str">
            <v>numri i përfituesve nën statusin "Minator"</v>
          </cell>
        </row>
        <row r="288">
          <cell r="C288" t="str">
            <v>Rritja e cilësisë së shërbimit ndaj përfituesve</v>
          </cell>
          <cell r="D288">
            <v>0.02</v>
          </cell>
          <cell r="E288">
            <v>0.02</v>
          </cell>
          <cell r="F288">
            <v>0.02</v>
          </cell>
          <cell r="G288">
            <v>0.02</v>
          </cell>
        </row>
        <row r="291">
          <cell r="D291" t="str">
            <v>Përfitues dhe kompensime të llogaritura për t'u shpërndarë për programin "Kompensime të Çmimeve"</v>
          </cell>
        </row>
        <row r="292">
          <cell r="D292" t="str">
            <v>Parashikohen nevojat për fonde për llogaritjen dhe kryerjen e pagesave në mbështetje me të ardhura për rreth 550 mijë përfitues</v>
          </cell>
        </row>
        <row r="293">
          <cell r="D293" t="str">
            <v>numri i përfituesve për programin "Kompensime Çmimesh"</v>
          </cell>
        </row>
        <row r="328">
          <cell r="D328" t="str">
            <v>Përfitues dhe fonde të llogaritura për t'u shpërndara për programin "Pensione të posacme shtetërore"</v>
          </cell>
        </row>
        <row r="329">
          <cell r="D329" t="str">
            <v>Parashikohen nevojat për fonde dhe kryerjen e pagesave në rastin e pensioneve të posacme për 274 përfitues</v>
          </cell>
        </row>
        <row r="330">
          <cell r="D330" t="str">
            <v>numri i përfituesve për programin "Pensione të posaçme"</v>
          </cell>
        </row>
        <row r="365">
          <cell r="D365" t="str">
            <v>Përfitues dhe fonde të llogaritura për t'u shpërndarë për "Pensionet e Veteraneve dhe Invalidëve të luftës"</v>
          </cell>
        </row>
        <row r="366">
          <cell r="D366" t="str">
            <v>Parashikohen nevojat per fond page dhe kryerjen e pagesave për rreth 2800 përfitues</v>
          </cell>
        </row>
        <row r="367">
          <cell r="D367" t="str">
            <v>numri i përfituesve që përfitojnë pensione si veteranë dhe invalidë lufte</v>
          </cell>
        </row>
        <row r="402">
          <cell r="D402" t="str">
            <v>Përfitues dhe fonde të llogaritura për t'u shpërndarë nën statusin "Invalid Pune"</v>
          </cell>
        </row>
        <row r="403">
          <cell r="D403" t="str">
            <v>Parashikohen nevojat për fonde dhe kryerjen e pagesave për rreth 1050 përfitues</v>
          </cell>
        </row>
        <row r="404">
          <cell r="D404" t="str">
            <v>numri i përfituesve nën statusin "Invalid pune"</v>
          </cell>
        </row>
        <row r="439">
          <cell r="D439" t="str">
            <v>Përfitues dhe fonde të llogaritura për t'u shpërndarë për kompensime për të ardhurat minimale te pensionistëve</v>
          </cell>
        </row>
        <row r="440">
          <cell r="D440" t="str">
            <v>Parashikohen nevojat për fond dhe kryerjen e pagesave për rreth 343 mijë përfitues</v>
          </cell>
        </row>
        <row r="441">
          <cell r="D441" t="str">
            <v>numri i përfituesve që përfitojnë kompensime për të ardhurat minimale</v>
          </cell>
        </row>
        <row r="476">
          <cell r="D476" t="str">
            <v>Përfitues dhe fonde të llogaritura për t'u shpërndarë për personat në kushte e perfitimit të pensionit social</v>
          </cell>
        </row>
        <row r="477">
          <cell r="D477" t="str">
            <v>Parashikohen nevojat për fond dhe kryerjen e pagesave për rreth 3 000 përfitues</v>
          </cell>
        </row>
        <row r="478">
          <cell r="D478" t="str">
            <v>numri i përfituesve për pension social</v>
          </cell>
        </row>
        <row r="513">
          <cell r="D513" t="str">
            <v>Përfitues dhe fonde të llogaritura për t'u shpërndarë për statusin "Dëshmor i Atdheut"</v>
          </cell>
        </row>
        <row r="514">
          <cell r="D514" t="str">
            <v>Parashikohen nevojat për fonde dhe kryerjen e pagesave për rreth 346 familjeve të dëshmorëve</v>
          </cell>
        </row>
        <row r="515">
          <cell r="D515" t="str">
            <v>numri i përfituesve nën statusin "Deshmor i Atdheut"</v>
          </cell>
        </row>
        <row r="661">
          <cell r="D661" t="str">
            <v>Përfitues dhe fonde të llogaritura për t'u shpërndarë për trajtimin e veçantë për shpenzime varrimi</v>
          </cell>
        </row>
        <row r="662">
          <cell r="D662" t="str">
            <v>Parashikohen nevojat për fond dhe kryerjen e pagesave për rreth 16 000 përfitues</v>
          </cell>
        </row>
        <row r="663">
          <cell r="D663" t="str">
            <v>numri i përfituesve për "Trajtimin e veçantë për shpenzime varrimi"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../../../../../../../Desktop/Desktop/PBA/DOKUMENTI%20I%20PBA%20NE%20VITE/PBA%202020-2022/Dokumenti%20i%20PBA%20FAZA%20II/Dropbox/AppData/Local/Microsoft/Windows/INetCache/Content.Outlook/Microsoft/Windows/INetCache/Content.Outlook/Dropbox/AppData/Local/Microsoft/Windows/INetCache/Content.Outlook/AppData/Local/Microsoft/Windows/INetCache/AppData/Local/Microsoft/Windows/Temporary%20Internet%20Files/Content.Outlook/AppData/Roaming/Microsoft/AppData/Roaming/Microsoft/AppData/Roaming/AppData/Local/Temp/09240-%20Arsimi%20i%20mesem%20profesional%20Formatet%20e%20Raporteve%20te%20PBA%202019-2021%20-%20final.xls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0"/>
  <sheetViews>
    <sheetView view="pageBreakPreview" zoomScaleNormal="100" zoomScaleSheetLayoutView="100" workbookViewId="0">
      <selection activeCell="N8" sqref="N8"/>
    </sheetView>
  </sheetViews>
  <sheetFormatPr defaultRowHeight="15" x14ac:dyDescent="0.25"/>
  <cols>
    <col min="1" max="1" width="26" style="3" customWidth="1"/>
    <col min="2" max="2" width="11.42578125" style="3" customWidth="1"/>
    <col min="3" max="6" width="9.140625" style="3"/>
    <col min="7" max="7" width="22.7109375" style="3" customWidth="1"/>
    <col min="8" max="16384" width="9.140625" style="3"/>
  </cols>
  <sheetData>
    <row r="1" spans="1:7" x14ac:dyDescent="0.25">
      <c r="A1" s="369" t="s">
        <v>194</v>
      </c>
      <c r="B1" s="369"/>
      <c r="C1" s="369"/>
      <c r="D1" s="369"/>
      <c r="E1" s="369"/>
      <c r="F1" s="369"/>
      <c r="G1" s="369"/>
    </row>
    <row r="2" spans="1:7" ht="15.75" thickBot="1" x14ac:dyDescent="0.3">
      <c r="A2" s="2"/>
      <c r="B2" s="2"/>
      <c r="C2" s="2"/>
      <c r="D2" s="2"/>
      <c r="E2" s="2"/>
      <c r="F2" s="2"/>
      <c r="G2" s="2"/>
    </row>
    <row r="3" spans="1:7" ht="65.25" customHeight="1" thickBot="1" x14ac:dyDescent="0.3">
      <c r="A3" s="4" t="s">
        <v>195</v>
      </c>
      <c r="B3" s="370" t="s">
        <v>196</v>
      </c>
      <c r="C3" s="371"/>
      <c r="D3" s="371"/>
      <c r="E3" s="371"/>
      <c r="F3" s="371"/>
      <c r="G3" s="372"/>
    </row>
    <row r="4" spans="1:7" ht="60" customHeight="1" thickBot="1" x14ac:dyDescent="0.3">
      <c r="A4" s="5" t="s">
        <v>197</v>
      </c>
      <c r="B4" s="373" t="s">
        <v>198</v>
      </c>
      <c r="C4" s="374"/>
      <c r="D4" s="374"/>
      <c r="E4" s="374"/>
      <c r="F4" s="374"/>
      <c r="G4" s="375"/>
    </row>
    <row r="5" spans="1:7" ht="211.5" customHeight="1" thickBot="1" x14ac:dyDescent="0.3">
      <c r="A5" s="5" t="s">
        <v>199</v>
      </c>
      <c r="B5" s="366" t="s">
        <v>200</v>
      </c>
      <c r="C5" s="367"/>
      <c r="D5" s="367"/>
      <c r="E5" s="367"/>
      <c r="F5" s="367"/>
      <c r="G5" s="368"/>
    </row>
    <row r="6" spans="1:7" ht="52.5" customHeight="1" thickBot="1" x14ac:dyDescent="0.3">
      <c r="A6" s="4" t="s">
        <v>201</v>
      </c>
      <c r="B6" s="6" t="s">
        <v>4</v>
      </c>
      <c r="C6" s="376" t="s">
        <v>7</v>
      </c>
      <c r="D6" s="376"/>
      <c r="E6" s="376"/>
      <c r="F6" s="376"/>
      <c r="G6" s="377"/>
    </row>
    <row r="7" spans="1:7" ht="43.5" hidden="1" customHeight="1" thickBot="1" x14ac:dyDescent="0.3">
      <c r="A7" s="7" t="s">
        <v>202</v>
      </c>
      <c r="B7" s="8" t="s">
        <v>203</v>
      </c>
      <c r="C7" s="366"/>
      <c r="D7" s="367"/>
      <c r="E7" s="367"/>
      <c r="F7" s="367"/>
      <c r="G7" s="368"/>
    </row>
    <row r="8" spans="1:7" ht="152.25" customHeight="1" thickBot="1" x14ac:dyDescent="0.3">
      <c r="A8" s="5" t="s">
        <v>204</v>
      </c>
      <c r="B8" s="8" t="s">
        <v>156</v>
      </c>
      <c r="C8" s="366" t="s">
        <v>157</v>
      </c>
      <c r="D8" s="367"/>
      <c r="E8" s="367"/>
      <c r="F8" s="367"/>
      <c r="G8" s="368"/>
    </row>
    <row r="9" spans="1:7" ht="87" customHeight="1" thickBot="1" x14ac:dyDescent="0.3">
      <c r="A9" s="5" t="s">
        <v>205</v>
      </c>
      <c r="B9" s="8" t="s">
        <v>206</v>
      </c>
      <c r="C9" s="366" t="s">
        <v>455</v>
      </c>
      <c r="D9" s="367"/>
      <c r="E9" s="367"/>
      <c r="F9" s="367"/>
      <c r="G9" s="368"/>
    </row>
    <row r="10" spans="1:7" ht="75" customHeight="1" thickBot="1" x14ac:dyDescent="0.3">
      <c r="A10" s="5" t="s">
        <v>207</v>
      </c>
      <c r="B10" s="8" t="s">
        <v>78</v>
      </c>
      <c r="C10" s="366" t="s">
        <v>79</v>
      </c>
      <c r="D10" s="367"/>
      <c r="E10" s="367"/>
      <c r="F10" s="367"/>
      <c r="G10" s="368"/>
    </row>
    <row r="11" spans="1:7" ht="72" customHeight="1" thickBot="1" x14ac:dyDescent="0.3">
      <c r="A11" s="5" t="s">
        <v>208</v>
      </c>
      <c r="B11" s="8" t="s">
        <v>119</v>
      </c>
      <c r="C11" s="366" t="s">
        <v>120</v>
      </c>
      <c r="D11" s="367"/>
      <c r="E11" s="367"/>
      <c r="F11" s="367"/>
      <c r="G11" s="368"/>
    </row>
    <row r="12" spans="1:7" ht="117" customHeight="1" thickBot="1" x14ac:dyDescent="0.3">
      <c r="A12" s="5" t="s">
        <v>209</v>
      </c>
      <c r="B12" s="8" t="s">
        <v>151</v>
      </c>
      <c r="C12" s="378" t="s">
        <v>152</v>
      </c>
      <c r="D12" s="379"/>
      <c r="E12" s="379"/>
      <c r="F12" s="379"/>
      <c r="G12" s="380"/>
    </row>
    <row r="13" spans="1:7" ht="121.5" customHeight="1" thickBot="1" x14ac:dyDescent="0.3">
      <c r="A13" s="5" t="s">
        <v>210</v>
      </c>
      <c r="B13" s="8" t="s">
        <v>211</v>
      </c>
      <c r="C13" s="378" t="s">
        <v>212</v>
      </c>
      <c r="D13" s="379"/>
      <c r="E13" s="379"/>
      <c r="F13" s="379"/>
      <c r="G13" s="380"/>
    </row>
    <row r="14" spans="1:7" ht="142.5" customHeight="1" thickBot="1" x14ac:dyDescent="0.3">
      <c r="A14" s="5" t="s">
        <v>213</v>
      </c>
      <c r="B14" s="8" t="s">
        <v>139</v>
      </c>
      <c r="C14" s="366" t="s">
        <v>214</v>
      </c>
      <c r="D14" s="367"/>
      <c r="E14" s="367"/>
      <c r="F14" s="367"/>
      <c r="G14" s="368"/>
    </row>
    <row r="15" spans="1:7" ht="174" customHeight="1" thickBot="1" x14ac:dyDescent="0.3">
      <c r="A15" s="5" t="s">
        <v>130</v>
      </c>
      <c r="B15" s="8">
        <v>10220</v>
      </c>
      <c r="C15" s="366" t="s">
        <v>215</v>
      </c>
      <c r="D15" s="367"/>
      <c r="E15" s="367"/>
      <c r="F15" s="367"/>
      <c r="G15" s="368"/>
    </row>
    <row r="16" spans="1:7" ht="148.5" customHeight="1" thickBot="1" x14ac:dyDescent="0.3">
      <c r="A16" s="5" t="s">
        <v>216</v>
      </c>
      <c r="B16" s="8">
        <v>10550</v>
      </c>
      <c r="C16" s="366" t="s">
        <v>217</v>
      </c>
      <c r="D16" s="367"/>
      <c r="E16" s="367"/>
      <c r="F16" s="367"/>
      <c r="G16" s="368"/>
    </row>
    <row r="17" spans="1:7" ht="117.75" customHeight="1" thickBot="1" x14ac:dyDescent="0.3">
      <c r="A17" s="7" t="s">
        <v>218</v>
      </c>
      <c r="B17" s="8" t="s">
        <v>219</v>
      </c>
      <c r="C17" s="366" t="s">
        <v>220</v>
      </c>
      <c r="D17" s="367"/>
      <c r="E17" s="367"/>
      <c r="F17" s="367"/>
      <c r="G17" s="368"/>
    </row>
    <row r="18" spans="1:7" ht="152.25" customHeight="1" thickBot="1" x14ac:dyDescent="0.3">
      <c r="A18" s="5" t="s">
        <v>221</v>
      </c>
      <c r="B18" s="8" t="s">
        <v>128</v>
      </c>
      <c r="C18" s="366" t="s">
        <v>138</v>
      </c>
      <c r="D18" s="367"/>
      <c r="E18" s="367"/>
      <c r="F18" s="367"/>
      <c r="G18" s="368"/>
    </row>
    <row r="19" spans="1:7" ht="128.25" customHeight="1" thickBot="1" x14ac:dyDescent="0.3">
      <c r="A19" s="5" t="s">
        <v>154</v>
      </c>
      <c r="B19" s="8" t="s">
        <v>155</v>
      </c>
      <c r="C19" s="366" t="s">
        <v>222</v>
      </c>
      <c r="D19" s="367"/>
      <c r="E19" s="367"/>
      <c r="F19" s="367"/>
      <c r="G19" s="368"/>
    </row>
    <row r="20" spans="1:7" x14ac:dyDescent="0.25">
      <c r="G20" s="9"/>
    </row>
  </sheetData>
  <mergeCells count="18">
    <mergeCell ref="A1:G1"/>
    <mergeCell ref="C14:G14"/>
    <mergeCell ref="B3:G3"/>
    <mergeCell ref="B4:G4"/>
    <mergeCell ref="B5:G5"/>
    <mergeCell ref="C6:G6"/>
    <mergeCell ref="C7:G7"/>
    <mergeCell ref="C8:G8"/>
    <mergeCell ref="C9:G9"/>
    <mergeCell ref="C10:G10"/>
    <mergeCell ref="C11:G11"/>
    <mergeCell ref="C12:G12"/>
    <mergeCell ref="C13:G13"/>
    <mergeCell ref="C15:G15"/>
    <mergeCell ref="C16:G16"/>
    <mergeCell ref="C17:G17"/>
    <mergeCell ref="C18:G18"/>
    <mergeCell ref="C19:G19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12"/>
  <sheetViews>
    <sheetView zoomScale="130" zoomScaleNormal="130" workbookViewId="0">
      <selection activeCell="G653" sqref="G653"/>
    </sheetView>
  </sheetViews>
  <sheetFormatPr defaultRowHeight="15" x14ac:dyDescent="0.25"/>
  <cols>
    <col min="1" max="1" width="32" style="36" customWidth="1"/>
    <col min="2" max="5" width="18.7109375" style="36" customWidth="1"/>
    <col min="6" max="6" width="16.140625" style="36" customWidth="1"/>
    <col min="7" max="7" width="9.140625" style="36"/>
  </cols>
  <sheetData>
    <row r="1" spans="1:5" ht="15.75" x14ac:dyDescent="0.25">
      <c r="A1" s="381" t="s">
        <v>193</v>
      </c>
      <c r="B1" s="381"/>
      <c r="C1" s="381"/>
      <c r="D1" s="381"/>
      <c r="E1" s="381"/>
    </row>
    <row r="2" spans="1:5" ht="15" customHeight="1" x14ac:dyDescent="0.25">
      <c r="A2" s="248"/>
    </row>
    <row r="3" spans="1:5" x14ac:dyDescent="0.25">
      <c r="A3" s="441" t="s">
        <v>134</v>
      </c>
      <c r="B3" s="441"/>
      <c r="C3" s="441"/>
      <c r="D3" s="441"/>
      <c r="E3" s="441"/>
    </row>
    <row r="4" spans="1:5" ht="15.75" thickBot="1" x14ac:dyDescent="0.3"/>
    <row r="5" spans="1:5" ht="15.75" customHeight="1" thickBot="1" x14ac:dyDescent="0.3">
      <c r="A5" s="21" t="s">
        <v>21</v>
      </c>
      <c r="B5" s="639" t="s">
        <v>130</v>
      </c>
      <c r="C5" s="639"/>
      <c r="D5" s="639"/>
      <c r="E5" s="639"/>
    </row>
    <row r="6" spans="1:5" ht="15.75" customHeight="1" thickBot="1" x14ac:dyDescent="0.3">
      <c r="A6" s="21" t="s">
        <v>4</v>
      </c>
      <c r="B6" s="640" t="s">
        <v>319</v>
      </c>
      <c r="C6" s="641"/>
      <c r="D6" s="641"/>
      <c r="E6" s="642"/>
    </row>
    <row r="7" spans="1:5" ht="15.75" customHeight="1" thickBot="1" x14ac:dyDescent="0.3">
      <c r="A7" s="21" t="s">
        <v>26</v>
      </c>
      <c r="B7" s="643" t="s">
        <v>135</v>
      </c>
      <c r="C7" s="644"/>
      <c r="D7" s="644"/>
      <c r="E7" s="645"/>
    </row>
    <row r="8" spans="1:5" ht="15.75" customHeight="1" thickBot="1" x14ac:dyDescent="0.3">
      <c r="A8" s="445" t="s">
        <v>7</v>
      </c>
      <c r="B8" s="446"/>
      <c r="C8" s="446"/>
      <c r="D8" s="446"/>
      <c r="E8" s="447"/>
    </row>
    <row r="9" spans="1:5" ht="15.75" customHeight="1" thickBot="1" x14ac:dyDescent="0.3">
      <c r="A9" s="397" t="s">
        <v>320</v>
      </c>
      <c r="B9" s="398"/>
      <c r="C9" s="398"/>
      <c r="D9" s="398"/>
      <c r="E9" s="399"/>
    </row>
    <row r="10" spans="1:5" ht="15.75" thickBot="1" x14ac:dyDescent="0.3">
      <c r="A10" s="397"/>
      <c r="B10" s="398"/>
      <c r="C10" s="398"/>
      <c r="D10" s="398"/>
      <c r="E10" s="399"/>
    </row>
    <row r="11" spans="1:5" ht="45.75" customHeight="1" thickBot="1" x14ac:dyDescent="0.3">
      <c r="A11" s="397"/>
      <c r="B11" s="398"/>
      <c r="C11" s="398"/>
      <c r="D11" s="398"/>
      <c r="E11" s="399"/>
    </row>
    <row r="12" spans="1:5" ht="38.25" customHeight="1" thickBot="1" x14ac:dyDescent="0.3">
      <c r="A12" s="61" t="s">
        <v>10</v>
      </c>
      <c r="B12" s="398" t="s">
        <v>321</v>
      </c>
      <c r="C12" s="408"/>
      <c r="D12" s="408"/>
      <c r="E12" s="409"/>
    </row>
    <row r="13" spans="1:5" ht="15" customHeight="1" x14ac:dyDescent="0.25">
      <c r="A13" s="395" t="s">
        <v>11</v>
      </c>
      <c r="B13" s="23">
        <v>2019</v>
      </c>
      <c r="C13" s="23">
        <f>B13+1</f>
        <v>2020</v>
      </c>
      <c r="D13" s="23">
        <f t="shared" ref="D13:E13" si="0">C13+1</f>
        <v>2021</v>
      </c>
      <c r="E13" s="23">
        <f t="shared" si="0"/>
        <v>2022</v>
      </c>
    </row>
    <row r="14" spans="1:5" ht="15.75" thickBot="1" x14ac:dyDescent="0.3">
      <c r="A14" s="396"/>
      <c r="B14" s="24" t="s">
        <v>5</v>
      </c>
      <c r="C14" s="24" t="s">
        <v>6</v>
      </c>
      <c r="D14" s="24" t="s">
        <v>6</v>
      </c>
      <c r="E14" s="24" t="s">
        <v>6</v>
      </c>
    </row>
    <row r="15" spans="1:5" ht="18" customHeight="1" thickBot="1" x14ac:dyDescent="0.3">
      <c r="A15" s="26" t="s">
        <v>552</v>
      </c>
      <c r="B15" s="27">
        <f>'[1]Financimi total'!D15</f>
        <v>0.64561909740606072</v>
      </c>
      <c r="C15" s="27">
        <f>'[1]Financimi total'!E15</f>
        <v>0.64457910850925582</v>
      </c>
      <c r="D15" s="27">
        <f>'[1]Financimi total'!F15</f>
        <v>0.65547694559692482</v>
      </c>
      <c r="E15" s="27">
        <f>'[1]Financimi total'!G15</f>
        <v>0.65275213504888485</v>
      </c>
    </row>
    <row r="16" spans="1:5" ht="19.5" customHeight="1" thickBot="1" x14ac:dyDescent="0.3">
      <c r="A16" s="28" t="s">
        <v>322</v>
      </c>
      <c r="B16" s="249">
        <f>'[1]Financimi total'!D16</f>
        <v>1.5316048952987047</v>
      </c>
      <c r="C16" s="249">
        <f>'[1]Financimi total'!E16</f>
        <v>1.5143094177401035</v>
      </c>
      <c r="D16" s="249">
        <f>'[1]Financimi total'!F16</f>
        <v>1.513798899364792</v>
      </c>
      <c r="E16" s="249">
        <f>'[1]Financimi total'!G16</f>
        <v>1.5170422672535899</v>
      </c>
    </row>
    <row r="17" spans="1:5" ht="48" customHeight="1" thickBot="1" x14ac:dyDescent="0.3">
      <c r="A17" s="34" t="s">
        <v>12</v>
      </c>
      <c r="B17" s="425" t="e">
        <f>'[1]Financimi total'!D17:G17</f>
        <v>#VALUE!</v>
      </c>
      <c r="C17" s="426"/>
      <c r="D17" s="426"/>
      <c r="E17" s="427"/>
    </row>
    <row r="18" spans="1:5" ht="15.75" customHeight="1" thickBot="1" x14ac:dyDescent="0.3">
      <c r="A18" s="397" t="s">
        <v>13</v>
      </c>
      <c r="B18" s="398"/>
      <c r="C18" s="398"/>
      <c r="D18" s="398"/>
      <c r="E18" s="399"/>
    </row>
    <row r="19" spans="1:5" ht="38.25" customHeight="1" thickBot="1" x14ac:dyDescent="0.3">
      <c r="A19" s="26" t="s">
        <v>553</v>
      </c>
      <c r="B19" s="72">
        <f>'[1]Financimi total'!D19</f>
        <v>2.5000000000000001E-2</v>
      </c>
      <c r="C19" s="72">
        <f>'[1]Financimi total'!E19</f>
        <v>2.5000000000000001E-2</v>
      </c>
      <c r="D19" s="72">
        <f>'[1]Financimi total'!F19</f>
        <v>2.5000000000000001E-2</v>
      </c>
      <c r="E19" s="72">
        <f>'[1]Financimi total'!G19</f>
        <v>2.5000000000000001E-2</v>
      </c>
    </row>
    <row r="20" spans="1:5" ht="15.75" thickBot="1" x14ac:dyDescent="0.3">
      <c r="A20" s="460" t="s">
        <v>32</v>
      </c>
      <c r="B20" s="461"/>
      <c r="C20" s="461"/>
      <c r="D20" s="461"/>
      <c r="E20" s="462"/>
    </row>
    <row r="21" spans="1:5" ht="23.25" customHeight="1" thickBot="1" x14ac:dyDescent="0.3">
      <c r="A21" s="77" t="s">
        <v>28</v>
      </c>
      <c r="B21" s="397"/>
      <c r="C21" s="398"/>
      <c r="D21" s="398"/>
      <c r="E21" s="399"/>
    </row>
    <row r="22" spans="1:5" ht="26.25" customHeight="1" thickBot="1" x14ac:dyDescent="0.3">
      <c r="A22" s="28" t="s">
        <v>9</v>
      </c>
      <c r="B22" s="397" t="s">
        <v>554</v>
      </c>
      <c r="C22" s="398"/>
      <c r="D22" s="398"/>
      <c r="E22" s="399"/>
    </row>
    <row r="23" spans="1:5" ht="26.25" customHeight="1" thickBot="1" x14ac:dyDescent="0.3">
      <c r="A23" s="28" t="s">
        <v>14</v>
      </c>
      <c r="B23" s="407"/>
      <c r="C23" s="408"/>
      <c r="D23" s="408"/>
      <c r="E23" s="409"/>
    </row>
    <row r="24" spans="1:5" x14ac:dyDescent="0.25">
      <c r="A24" s="395"/>
      <c r="B24" s="29">
        <v>2019</v>
      </c>
      <c r="C24" s="29">
        <v>2020</v>
      </c>
      <c r="D24" s="29">
        <v>2021</v>
      </c>
      <c r="E24" s="29">
        <v>2022</v>
      </c>
    </row>
    <row r="25" spans="1:5" ht="15.75" thickBot="1" x14ac:dyDescent="0.3">
      <c r="A25" s="396"/>
      <c r="B25" s="30" t="s">
        <v>5</v>
      </c>
      <c r="C25" s="30" t="s">
        <v>6</v>
      </c>
      <c r="D25" s="30" t="s">
        <v>6</v>
      </c>
      <c r="E25" s="30" t="s">
        <v>6</v>
      </c>
    </row>
    <row r="26" spans="1:5" ht="15.75" thickBot="1" x14ac:dyDescent="0.3">
      <c r="A26" s="28" t="s">
        <v>8</v>
      </c>
      <c r="B26" s="116" t="e">
        <f>'[1]format nr e perfit'!#REF!</f>
        <v>#REF!</v>
      </c>
      <c r="C26" s="116" t="e">
        <f>'[1]format nr e perfit'!#REF!</f>
        <v>#REF!</v>
      </c>
      <c r="D26" s="116" t="e">
        <f>'[1]format nr e perfit'!#REF!</f>
        <v>#REF!</v>
      </c>
      <c r="E26" s="116" t="e">
        <f>'[1]format nr e perfit'!#REF!</f>
        <v>#REF!</v>
      </c>
    </row>
    <row r="27" spans="1:5" ht="15.75" thickBot="1" x14ac:dyDescent="0.3">
      <c r="A27" s="28" t="s">
        <v>15</v>
      </c>
      <c r="B27" s="250"/>
      <c r="C27" s="31">
        <f>C35+C38+C41</f>
        <v>6350</v>
      </c>
      <c r="D27" s="31">
        <v>6350</v>
      </c>
      <c r="E27" s="31">
        <f t="shared" ref="E27" si="1">E35+E38+E41</f>
        <v>6350</v>
      </c>
    </row>
    <row r="28" spans="1:5" ht="15.75" thickBot="1" x14ac:dyDescent="0.3">
      <c r="A28" s="28" t="s">
        <v>23</v>
      </c>
      <c r="B28" s="31" t="e">
        <f>B27/B26</f>
        <v>#REF!</v>
      </c>
      <c r="C28" s="31" t="e">
        <f>C27/C26</f>
        <v>#REF!</v>
      </c>
      <c r="D28" s="31" t="e">
        <f>D27/D26</f>
        <v>#REF!</v>
      </c>
      <c r="E28" s="31" t="e">
        <f>E27/E26</f>
        <v>#REF!</v>
      </c>
    </row>
    <row r="29" spans="1:5" ht="15.75" thickBot="1" x14ac:dyDescent="0.3">
      <c r="A29" s="28" t="s">
        <v>16</v>
      </c>
      <c r="B29" s="32"/>
      <c r="C29" s="33" t="e">
        <f t="shared" ref="C29:E31" si="2">C26/B26-1</f>
        <v>#REF!</v>
      </c>
      <c r="D29" s="33" t="e">
        <f t="shared" si="2"/>
        <v>#REF!</v>
      </c>
      <c r="E29" s="33" t="e">
        <f t="shared" si="2"/>
        <v>#REF!</v>
      </c>
    </row>
    <row r="30" spans="1:5" ht="15.75" thickBot="1" x14ac:dyDescent="0.3">
      <c r="A30" s="28" t="s">
        <v>17</v>
      </c>
      <c r="B30" s="32"/>
      <c r="C30" s="33" t="e">
        <f t="shared" si="2"/>
        <v>#DIV/0!</v>
      </c>
      <c r="D30" s="33">
        <f t="shared" si="2"/>
        <v>0</v>
      </c>
      <c r="E30" s="33">
        <f t="shared" si="2"/>
        <v>0</v>
      </c>
    </row>
    <row r="31" spans="1:5" ht="15.75" customHeight="1" thickBot="1" x14ac:dyDescent="0.3">
      <c r="A31" s="28" t="s">
        <v>18</v>
      </c>
      <c r="B31" s="32"/>
      <c r="C31" s="33" t="e">
        <f t="shared" si="2"/>
        <v>#REF!</v>
      </c>
      <c r="D31" s="33" t="e">
        <f t="shared" si="2"/>
        <v>#REF!</v>
      </c>
      <c r="E31" s="33" t="e">
        <f t="shared" si="2"/>
        <v>#REF!</v>
      </c>
    </row>
    <row r="32" spans="1:5" ht="15.75" customHeight="1" thickBot="1" x14ac:dyDescent="0.3">
      <c r="A32" s="428" t="s">
        <v>555</v>
      </c>
      <c r="B32" s="429"/>
      <c r="C32" s="429"/>
      <c r="D32" s="429"/>
      <c r="E32" s="430"/>
    </row>
    <row r="33" spans="1:5" ht="15.75" customHeight="1" x14ac:dyDescent="0.25">
      <c r="A33" s="395"/>
      <c r="B33" s="29">
        <v>2019</v>
      </c>
      <c r="C33" s="29">
        <v>2020</v>
      </c>
      <c r="D33" s="29">
        <v>2021</v>
      </c>
      <c r="E33" s="29">
        <v>2022</v>
      </c>
    </row>
    <row r="34" spans="1:5" ht="15.75" thickBot="1" x14ac:dyDescent="0.3">
      <c r="A34" s="396"/>
      <c r="B34" s="30" t="s">
        <v>5</v>
      </c>
      <c r="C34" s="30" t="s">
        <v>6</v>
      </c>
      <c r="D34" s="30" t="s">
        <v>6</v>
      </c>
      <c r="E34" s="30" t="s">
        <v>6</v>
      </c>
    </row>
    <row r="35" spans="1:5" ht="15.75" thickBot="1" x14ac:dyDescent="0.3">
      <c r="A35" s="66" t="s">
        <v>0</v>
      </c>
      <c r="B35" s="68">
        <f>B36+B37</f>
        <v>0</v>
      </c>
      <c r="C35" s="68">
        <f>C36+C37</f>
        <v>4600</v>
      </c>
      <c r="D35" s="68">
        <f>D36+D37</f>
        <v>4600</v>
      </c>
      <c r="E35" s="68">
        <f>D35</f>
        <v>4600</v>
      </c>
    </row>
    <row r="36" spans="1:5" ht="15.75" thickBot="1" x14ac:dyDescent="0.3">
      <c r="A36" s="69" t="s">
        <v>48</v>
      </c>
      <c r="B36" s="67"/>
      <c r="C36" s="251">
        <v>4600</v>
      </c>
      <c r="D36" s="251">
        <v>4600</v>
      </c>
      <c r="E36" s="251">
        <v>4600</v>
      </c>
    </row>
    <row r="37" spans="1:5" ht="15.75" thickBot="1" x14ac:dyDescent="0.3">
      <c r="A37" s="69" t="s">
        <v>49</v>
      </c>
      <c r="B37" s="67"/>
      <c r="C37" s="70"/>
      <c r="D37" s="70"/>
      <c r="E37" s="70"/>
    </row>
    <row r="38" spans="1:5" ht="24.75" thickBot="1" x14ac:dyDescent="0.3">
      <c r="A38" s="66" t="s">
        <v>31</v>
      </c>
      <c r="B38" s="68">
        <f>B39+B40</f>
        <v>0</v>
      </c>
      <c r="C38" s="68">
        <v>750</v>
      </c>
      <c r="D38" s="68">
        <f>D39+D40</f>
        <v>750</v>
      </c>
      <c r="E38" s="68">
        <v>750</v>
      </c>
    </row>
    <row r="39" spans="1:5" ht="24" customHeight="1" thickBot="1" x14ac:dyDescent="0.3">
      <c r="A39" s="69" t="s">
        <v>48</v>
      </c>
      <c r="B39" s="67"/>
      <c r="C39" s="67">
        <v>750</v>
      </c>
      <c r="D39" s="67">
        <v>750</v>
      </c>
      <c r="E39" s="67">
        <v>750</v>
      </c>
    </row>
    <row r="40" spans="1:5" ht="15.75" thickBot="1" x14ac:dyDescent="0.3">
      <c r="A40" s="69" t="s">
        <v>49</v>
      </c>
      <c r="B40" s="67"/>
      <c r="C40" s="68"/>
      <c r="D40" s="68"/>
      <c r="E40" s="68"/>
    </row>
    <row r="41" spans="1:5" ht="15.75" thickBot="1" x14ac:dyDescent="0.3">
      <c r="A41" s="66" t="s">
        <v>1</v>
      </c>
      <c r="B41" s="67">
        <f>B42+B43</f>
        <v>0</v>
      </c>
      <c r="C41" s="67">
        <f>C42+C43</f>
        <v>1000</v>
      </c>
      <c r="D41" s="67">
        <f>D42+D43</f>
        <v>1000</v>
      </c>
      <c r="E41" s="67">
        <v>1000</v>
      </c>
    </row>
    <row r="42" spans="1:5" ht="15.75" thickBot="1" x14ac:dyDescent="0.3">
      <c r="A42" s="69" t="s">
        <v>48</v>
      </c>
      <c r="B42" s="67"/>
      <c r="C42" s="67">
        <v>1000</v>
      </c>
      <c r="D42" s="67">
        <v>1000</v>
      </c>
      <c r="E42" s="67">
        <v>1000</v>
      </c>
    </row>
    <row r="43" spans="1:5" ht="15.75" thickBot="1" x14ac:dyDescent="0.3">
      <c r="A43" s="69" t="s">
        <v>49</v>
      </c>
      <c r="B43" s="67"/>
      <c r="C43" s="68"/>
      <c r="D43" s="68"/>
      <c r="E43" s="68"/>
    </row>
    <row r="44" spans="1:5" ht="15.75" thickBot="1" x14ac:dyDescent="0.3">
      <c r="A44" s="66" t="s">
        <v>2</v>
      </c>
      <c r="B44" s="67">
        <f>B45+B46</f>
        <v>0</v>
      </c>
      <c r="C44" s="67">
        <f>C45+C46</f>
        <v>0</v>
      </c>
      <c r="D44" s="67">
        <f>D45+D46</f>
        <v>0</v>
      </c>
      <c r="E44" s="67">
        <f>E45+E46</f>
        <v>0</v>
      </c>
    </row>
    <row r="45" spans="1:5" ht="15.75" thickBot="1" x14ac:dyDescent="0.3">
      <c r="A45" s="69" t="s">
        <v>48</v>
      </c>
      <c r="B45" s="67"/>
      <c r="C45" s="68"/>
      <c r="D45" s="68"/>
      <c r="E45" s="68"/>
    </row>
    <row r="46" spans="1:5" ht="15.75" thickBot="1" x14ac:dyDescent="0.3">
      <c r="A46" s="69" t="s">
        <v>49</v>
      </c>
      <c r="B46" s="67"/>
      <c r="C46" s="68"/>
      <c r="D46" s="68"/>
      <c r="E46" s="68"/>
    </row>
    <row r="47" spans="1:5" ht="15.75" thickBot="1" x14ac:dyDescent="0.3">
      <c r="A47" s="66" t="s">
        <v>24</v>
      </c>
      <c r="B47" s="67"/>
      <c r="C47" s="67"/>
      <c r="D47" s="67"/>
      <c r="E47" s="67"/>
    </row>
    <row r="48" spans="1:5" ht="15.75" thickBot="1" x14ac:dyDescent="0.3">
      <c r="A48" s="69" t="s">
        <v>48</v>
      </c>
      <c r="B48" s="67"/>
      <c r="C48" s="67"/>
      <c r="D48" s="67"/>
      <c r="E48" s="67"/>
    </row>
    <row r="49" spans="1:5" ht="15.75" thickBot="1" x14ac:dyDescent="0.3">
      <c r="A49" s="69" t="s">
        <v>49</v>
      </c>
      <c r="B49" s="67"/>
      <c r="C49" s="68"/>
      <c r="D49" s="68"/>
      <c r="E49" s="68"/>
    </row>
    <row r="50" spans="1:5" ht="15.75" thickBot="1" x14ac:dyDescent="0.3">
      <c r="A50" s="66" t="s">
        <v>25</v>
      </c>
      <c r="B50" s="67">
        <f>B51+B52</f>
        <v>0</v>
      </c>
      <c r="C50" s="67">
        <f>C51+C52</f>
        <v>0</v>
      </c>
      <c r="D50" s="67">
        <f>D51+D52</f>
        <v>0</v>
      </c>
      <c r="E50" s="67">
        <f>E51+E52</f>
        <v>0</v>
      </c>
    </row>
    <row r="51" spans="1:5" ht="15.75" thickBot="1" x14ac:dyDescent="0.3">
      <c r="A51" s="69" t="s">
        <v>48</v>
      </c>
      <c r="B51" s="67"/>
      <c r="C51" s="68"/>
      <c r="D51" s="68"/>
      <c r="E51" s="68"/>
    </row>
    <row r="52" spans="1:5" ht="15.75" thickBot="1" x14ac:dyDescent="0.3">
      <c r="A52" s="69" t="s">
        <v>49</v>
      </c>
      <c r="B52" s="67"/>
      <c r="C52" s="68"/>
      <c r="D52" s="68"/>
      <c r="E52" s="68"/>
    </row>
    <row r="53" spans="1:5" ht="15.75" thickBot="1" x14ac:dyDescent="0.3">
      <c r="A53" s="66" t="s">
        <v>3</v>
      </c>
      <c r="B53" s="67">
        <f>B54+B55</f>
        <v>0</v>
      </c>
      <c r="C53" s="67">
        <f>C54+C55</f>
        <v>0</v>
      </c>
      <c r="D53" s="67">
        <f>D54+D55</f>
        <v>0</v>
      </c>
      <c r="E53" s="67">
        <f>E54+E55</f>
        <v>0</v>
      </c>
    </row>
    <row r="54" spans="1:5" ht="24.75" customHeight="1" thickBot="1" x14ac:dyDescent="0.3">
      <c r="A54" s="69" t="s">
        <v>48</v>
      </c>
      <c r="B54" s="67"/>
      <c r="C54" s="67"/>
      <c r="D54" s="67"/>
      <c r="E54" s="67"/>
    </row>
    <row r="55" spans="1:5" ht="15.75" thickBot="1" x14ac:dyDescent="0.3">
      <c r="A55" s="69" t="s">
        <v>49</v>
      </c>
      <c r="B55" s="67"/>
      <c r="C55" s="72"/>
      <c r="D55" s="73"/>
      <c r="E55" s="73"/>
    </row>
    <row r="56" spans="1:5" ht="15.75" thickBot="1" x14ac:dyDescent="0.3">
      <c r="A56" s="252" t="s">
        <v>33</v>
      </c>
      <c r="B56" s="67">
        <f>ROUND(B53+B50+B47+B44+B41+B38+B35,4)</f>
        <v>0</v>
      </c>
      <c r="C56" s="67">
        <f>ROUND(C53+C50+C47+C44+C41+C38+C35,0)</f>
        <v>6350</v>
      </c>
      <c r="D56" s="67">
        <f>ROUND(D53+D50+D47+D44+D41+D38+D35,4)</f>
        <v>6350</v>
      </c>
      <c r="E56" s="67">
        <f>ROUND(E53+E50+E47+E44+E41+E38+E35,4)</f>
        <v>6350</v>
      </c>
    </row>
    <row r="57" spans="1:5" ht="15.75" thickBot="1" x14ac:dyDescent="0.3">
      <c r="A57" s="457" t="s">
        <v>43</v>
      </c>
      <c r="B57" s="458"/>
      <c r="C57" s="458"/>
      <c r="D57" s="458"/>
      <c r="E57" s="459"/>
    </row>
    <row r="58" spans="1:5" ht="15.75" thickBot="1" x14ac:dyDescent="0.3">
      <c r="A58" s="77" t="s">
        <v>28</v>
      </c>
      <c r="B58" s="397" t="e">
        <f>'[1]Financimi total'!D22:G22</f>
        <v>#VALUE!</v>
      </c>
      <c r="C58" s="398"/>
      <c r="D58" s="398"/>
      <c r="E58" s="399"/>
    </row>
    <row r="59" spans="1:5" ht="25.5" customHeight="1" thickBot="1" x14ac:dyDescent="0.3">
      <c r="A59" s="28" t="s">
        <v>9</v>
      </c>
      <c r="B59" s="397" t="e">
        <f>'[1]Financimi total'!D23:G23</f>
        <v>#VALUE!</v>
      </c>
      <c r="C59" s="398"/>
      <c r="D59" s="398"/>
      <c r="E59" s="399"/>
    </row>
    <row r="60" spans="1:5" ht="26.25" customHeight="1" thickBot="1" x14ac:dyDescent="0.3">
      <c r="A60" s="28" t="s">
        <v>14</v>
      </c>
      <c r="B60" s="407" t="e">
        <f>'[1]Financimi total'!D24:G24</f>
        <v>#VALUE!</v>
      </c>
      <c r="C60" s="408"/>
      <c r="D60" s="408"/>
      <c r="E60" s="409"/>
    </row>
    <row r="61" spans="1:5" x14ac:dyDescent="0.25">
      <c r="A61" s="395"/>
      <c r="B61" s="29">
        <v>2019</v>
      </c>
      <c r="C61" s="29">
        <v>2020</v>
      </c>
      <c r="D61" s="29">
        <v>2021</v>
      </c>
      <c r="E61" s="29">
        <v>2022</v>
      </c>
    </row>
    <row r="62" spans="1:5" ht="12.75" customHeight="1" thickBot="1" x14ac:dyDescent="0.3">
      <c r="A62" s="396"/>
      <c r="B62" s="30" t="s">
        <v>5</v>
      </c>
      <c r="C62" s="30" t="s">
        <v>6</v>
      </c>
      <c r="D62" s="30" t="s">
        <v>6</v>
      </c>
      <c r="E62" s="30" t="s">
        <v>6</v>
      </c>
    </row>
    <row r="63" spans="1:5" ht="14.25" customHeight="1" thickBot="1" x14ac:dyDescent="0.3">
      <c r="A63" s="28" t="s">
        <v>8</v>
      </c>
      <c r="B63" s="116">
        <f>'[1]format nr e perfit'!C10</f>
        <v>639816.60267218773</v>
      </c>
      <c r="C63" s="116">
        <f>'[1]format nr e perfit'!D10</f>
        <v>651524.00744720071</v>
      </c>
      <c r="D63" s="116">
        <f>'[1]format nr e perfit'!E10</f>
        <v>668160.88879444997</v>
      </c>
      <c r="E63" s="116">
        <f>'[1]format nr e perfit'!F10</f>
        <v>684611.32597102039</v>
      </c>
    </row>
    <row r="64" spans="1:5" ht="15.75" thickBot="1" x14ac:dyDescent="0.3">
      <c r="A64" s="28" t="s">
        <v>15</v>
      </c>
      <c r="B64" s="250">
        <v>28128638.977600001</v>
      </c>
      <c r="C64" s="31">
        <v>30380140</v>
      </c>
      <c r="D64" s="31">
        <v>30815177.923999999</v>
      </c>
      <c r="E64" s="31">
        <v>33479139.463</v>
      </c>
    </row>
    <row r="65" spans="1:5" ht="15.75" thickBot="1" x14ac:dyDescent="0.3">
      <c r="A65" s="28" t="s">
        <v>23</v>
      </c>
      <c r="B65" s="31">
        <f>B64/B63</f>
        <v>43.963596537071744</v>
      </c>
      <c r="C65" s="31">
        <f>C64/C63</f>
        <v>46.629348500963715</v>
      </c>
      <c r="D65" s="31">
        <f>D64/D63</f>
        <v>46.119397948597737</v>
      </c>
      <c r="E65" s="31">
        <f>E64/E63</f>
        <v>48.902403733263931</v>
      </c>
    </row>
    <row r="66" spans="1:5" ht="15.75" thickBot="1" x14ac:dyDescent="0.3">
      <c r="A66" s="28" t="s">
        <v>16</v>
      </c>
      <c r="B66" s="32"/>
      <c r="C66" s="33">
        <f t="shared" ref="C66:E68" si="3">C63/B63-1</f>
        <v>1.8298063423357824E-2</v>
      </c>
      <c r="D66" s="33">
        <f t="shared" si="3"/>
        <v>2.5535331249627813E-2</v>
      </c>
      <c r="E66" s="33">
        <f t="shared" si="3"/>
        <v>2.4620473081343741E-2</v>
      </c>
    </row>
    <row r="67" spans="1:5" ht="15.75" thickBot="1" x14ac:dyDescent="0.3">
      <c r="A67" s="28" t="s">
        <v>17</v>
      </c>
      <c r="B67" s="32"/>
      <c r="C67" s="33">
        <f t="shared" si="3"/>
        <v>8.0043013250408634E-2</v>
      </c>
      <c r="D67" s="33">
        <f t="shared" si="3"/>
        <v>1.4319813009419979E-2</v>
      </c>
      <c r="E67" s="33">
        <f t="shared" si="3"/>
        <v>8.6449656256088359E-2</v>
      </c>
    </row>
    <row r="68" spans="1:5" ht="15.75" customHeight="1" thickBot="1" x14ac:dyDescent="0.3">
      <c r="A68" s="28" t="s">
        <v>18</v>
      </c>
      <c r="B68" s="32"/>
      <c r="C68" s="33">
        <f t="shared" si="3"/>
        <v>6.0635438723583679E-2</v>
      </c>
      <c r="D68" s="33">
        <f t="shared" si="3"/>
        <v>-1.0936257287734508E-2</v>
      </c>
      <c r="E68" s="33">
        <f t="shared" si="3"/>
        <v>6.0343497713651661E-2</v>
      </c>
    </row>
    <row r="69" spans="1:5" ht="15.75" customHeight="1" thickBot="1" x14ac:dyDescent="0.3">
      <c r="A69" s="428" t="s">
        <v>555</v>
      </c>
      <c r="B69" s="429"/>
      <c r="C69" s="429"/>
      <c r="D69" s="429"/>
      <c r="E69" s="430"/>
    </row>
    <row r="70" spans="1:5" ht="15.75" customHeight="1" x14ac:dyDescent="0.25">
      <c r="A70" s="395"/>
      <c r="B70" s="29">
        <v>2019</v>
      </c>
      <c r="C70" s="29">
        <v>2020</v>
      </c>
      <c r="D70" s="29">
        <v>2021</v>
      </c>
      <c r="E70" s="29">
        <v>2022</v>
      </c>
    </row>
    <row r="71" spans="1:5" ht="15.75" thickBot="1" x14ac:dyDescent="0.3">
      <c r="A71" s="396"/>
      <c r="B71" s="30" t="s">
        <v>5</v>
      </c>
      <c r="C71" s="30" t="s">
        <v>6</v>
      </c>
      <c r="D71" s="30" t="s">
        <v>6</v>
      </c>
      <c r="E71" s="30" t="s">
        <v>6</v>
      </c>
    </row>
    <row r="72" spans="1:5" ht="15.75" thickBot="1" x14ac:dyDescent="0.3">
      <c r="A72" s="66" t="s">
        <v>0</v>
      </c>
      <c r="B72" s="68">
        <f>B73+B74</f>
        <v>0</v>
      </c>
      <c r="C72" s="68">
        <f>C73+C74</f>
        <v>0</v>
      </c>
      <c r="D72" s="68">
        <f>D73+D74</f>
        <v>0</v>
      </c>
      <c r="E72" s="68">
        <f>E73+E74</f>
        <v>0</v>
      </c>
    </row>
    <row r="73" spans="1:5" ht="15.75" thickBot="1" x14ac:dyDescent="0.3">
      <c r="A73" s="69" t="s">
        <v>48</v>
      </c>
      <c r="B73" s="67"/>
      <c r="C73" s="251"/>
      <c r="D73" s="251"/>
      <c r="E73" s="251"/>
    </row>
    <row r="74" spans="1:5" ht="15.75" thickBot="1" x14ac:dyDescent="0.3">
      <c r="A74" s="69" t="s">
        <v>49</v>
      </c>
      <c r="B74" s="67"/>
      <c r="C74" s="70"/>
      <c r="D74" s="70"/>
      <c r="E74" s="70"/>
    </row>
    <row r="75" spans="1:5" ht="24.75" thickBot="1" x14ac:dyDescent="0.3">
      <c r="A75" s="66" t="s">
        <v>31</v>
      </c>
      <c r="B75" s="68">
        <f>B76+B77</f>
        <v>0</v>
      </c>
      <c r="C75" s="68">
        <f>C76+C77</f>
        <v>0</v>
      </c>
      <c r="D75" s="68">
        <f>D76+D77</f>
        <v>0</v>
      </c>
      <c r="E75" s="68">
        <f>E76+E77</f>
        <v>0</v>
      </c>
    </row>
    <row r="76" spans="1:5" ht="15.75" thickBot="1" x14ac:dyDescent="0.3">
      <c r="A76" s="69" t="s">
        <v>48</v>
      </c>
      <c r="B76" s="67"/>
      <c r="C76" s="67"/>
      <c r="D76" s="67"/>
      <c r="E76" s="67"/>
    </row>
    <row r="77" spans="1:5" ht="15.75" thickBot="1" x14ac:dyDescent="0.3">
      <c r="A77" s="69" t="s">
        <v>49</v>
      </c>
      <c r="B77" s="67"/>
      <c r="C77" s="68"/>
      <c r="D77" s="68"/>
      <c r="E77" s="68"/>
    </row>
    <row r="78" spans="1:5" ht="15.75" thickBot="1" x14ac:dyDescent="0.3">
      <c r="A78" s="66" t="s">
        <v>1</v>
      </c>
      <c r="B78" s="67">
        <f>B79+B80</f>
        <v>0</v>
      </c>
      <c r="C78" s="67">
        <f>C79+C80</f>
        <v>0</v>
      </c>
      <c r="D78" s="67">
        <f>D79+D80</f>
        <v>0</v>
      </c>
      <c r="E78" s="67">
        <f>E79+E80</f>
        <v>0</v>
      </c>
    </row>
    <row r="79" spans="1:5" ht="15.75" thickBot="1" x14ac:dyDescent="0.3">
      <c r="A79" s="69" t="s">
        <v>48</v>
      </c>
      <c r="B79" s="67"/>
      <c r="C79" s="67"/>
      <c r="D79" s="67"/>
      <c r="E79" s="67"/>
    </row>
    <row r="80" spans="1:5" ht="15.75" thickBot="1" x14ac:dyDescent="0.3">
      <c r="A80" s="69" t="s">
        <v>49</v>
      </c>
      <c r="B80" s="67"/>
      <c r="C80" s="68"/>
      <c r="D80" s="68"/>
      <c r="E80" s="68"/>
    </row>
    <row r="81" spans="1:5" ht="15.75" thickBot="1" x14ac:dyDescent="0.3">
      <c r="A81" s="66" t="s">
        <v>2</v>
      </c>
      <c r="B81" s="67">
        <f>B82+B83</f>
        <v>0</v>
      </c>
      <c r="C81" s="67">
        <f>C82+C83</f>
        <v>0</v>
      </c>
      <c r="D81" s="67">
        <f>D82+D83</f>
        <v>0</v>
      </c>
      <c r="E81" s="67">
        <f>E82+E83</f>
        <v>0</v>
      </c>
    </row>
    <row r="82" spans="1:5" ht="15.75" thickBot="1" x14ac:dyDescent="0.3">
      <c r="A82" s="69" t="s">
        <v>48</v>
      </c>
      <c r="B82" s="67"/>
      <c r="C82" s="68"/>
      <c r="D82" s="68"/>
      <c r="E82" s="68"/>
    </row>
    <row r="83" spans="1:5" ht="15.75" thickBot="1" x14ac:dyDescent="0.3">
      <c r="A83" s="69" t="s">
        <v>49</v>
      </c>
      <c r="B83" s="67"/>
      <c r="C83" s="68"/>
      <c r="D83" s="68"/>
      <c r="E83" s="68"/>
    </row>
    <row r="84" spans="1:5" ht="15.75" thickBot="1" x14ac:dyDescent="0.3">
      <c r="A84" s="66" t="s">
        <v>24</v>
      </c>
      <c r="B84" s="67">
        <f>B85+B86</f>
        <v>28128638.977600001</v>
      </c>
      <c r="C84" s="67">
        <f>C85+C86</f>
        <v>30380140</v>
      </c>
      <c r="D84" s="67">
        <f>D85+D86</f>
        <v>30815177.923999999</v>
      </c>
      <c r="E84" s="67">
        <f>E85+E86</f>
        <v>33479139.463</v>
      </c>
    </row>
    <row r="85" spans="1:5" ht="15.75" thickBot="1" x14ac:dyDescent="0.3">
      <c r="A85" s="69" t="s">
        <v>48</v>
      </c>
      <c r="B85" s="67">
        <f>B64</f>
        <v>28128638.977600001</v>
      </c>
      <c r="C85" s="67">
        <f t="shared" ref="C85:E85" si="4">C64</f>
        <v>30380140</v>
      </c>
      <c r="D85" s="67">
        <f t="shared" si="4"/>
        <v>30815177.923999999</v>
      </c>
      <c r="E85" s="67">
        <f t="shared" si="4"/>
        <v>33479139.463</v>
      </c>
    </row>
    <row r="86" spans="1:5" ht="15.75" thickBot="1" x14ac:dyDescent="0.3">
      <c r="A86" s="69" t="s">
        <v>49</v>
      </c>
      <c r="B86" s="67"/>
      <c r="C86" s="68"/>
      <c r="D86" s="68"/>
      <c r="E86" s="68"/>
    </row>
    <row r="87" spans="1:5" ht="15.75" thickBot="1" x14ac:dyDescent="0.3">
      <c r="A87" s="66" t="s">
        <v>25</v>
      </c>
      <c r="B87" s="67">
        <f>B88+B89</f>
        <v>0</v>
      </c>
      <c r="C87" s="67">
        <f>C88+C89</f>
        <v>0</v>
      </c>
      <c r="D87" s="67">
        <f>D88+D89</f>
        <v>0</v>
      </c>
      <c r="E87" s="67">
        <f>E88+E89</f>
        <v>0</v>
      </c>
    </row>
    <row r="88" spans="1:5" ht="15.75" thickBot="1" x14ac:dyDescent="0.3">
      <c r="A88" s="69" t="s">
        <v>48</v>
      </c>
      <c r="B88" s="67"/>
      <c r="C88" s="68"/>
      <c r="D88" s="68"/>
      <c r="E88" s="68"/>
    </row>
    <row r="89" spans="1:5" ht="15.75" thickBot="1" x14ac:dyDescent="0.3">
      <c r="A89" s="69" t="s">
        <v>49</v>
      </c>
      <c r="B89" s="67"/>
      <c r="C89" s="68"/>
      <c r="D89" s="68"/>
      <c r="E89" s="68"/>
    </row>
    <row r="90" spans="1:5" ht="15.75" thickBot="1" x14ac:dyDescent="0.3">
      <c r="A90" s="66" t="s">
        <v>3</v>
      </c>
      <c r="B90" s="67">
        <f>B91+B92</f>
        <v>0</v>
      </c>
      <c r="C90" s="67">
        <f>C91+C92</f>
        <v>0</v>
      </c>
      <c r="D90" s="67">
        <f>D91+D92</f>
        <v>0</v>
      </c>
      <c r="E90" s="67">
        <f>E91+E92</f>
        <v>0</v>
      </c>
    </row>
    <row r="91" spans="1:5" ht="24.75" customHeight="1" thickBot="1" x14ac:dyDescent="0.3">
      <c r="A91" s="69" t="s">
        <v>48</v>
      </c>
      <c r="B91" s="67"/>
      <c r="C91" s="67"/>
      <c r="D91" s="67"/>
      <c r="E91" s="67"/>
    </row>
    <row r="92" spans="1:5" ht="15.75" thickBot="1" x14ac:dyDescent="0.3">
      <c r="A92" s="69" t="s">
        <v>49</v>
      </c>
      <c r="B92" s="67"/>
      <c r="C92" s="72"/>
      <c r="D92" s="73"/>
      <c r="E92" s="73"/>
    </row>
    <row r="93" spans="1:5" ht="15.75" thickBot="1" x14ac:dyDescent="0.3">
      <c r="A93" s="252" t="s">
        <v>33</v>
      </c>
      <c r="B93" s="67">
        <f>ROUND(B90+B87+B84+B81+B78+B75+B72,4)</f>
        <v>28128638.977600001</v>
      </c>
      <c r="C93" s="67">
        <f>ROUND(C90+C87+C84+C81+C78+C75+C72,0)</f>
        <v>30380140</v>
      </c>
      <c r="D93" s="67">
        <f>ROUND(D90+D87+D84+D81+D78+D75+D72,4)</f>
        <v>30815177.923999999</v>
      </c>
      <c r="E93" s="67">
        <f>ROUND(E90+E87+E84+E81+E78+E75+E72,4)</f>
        <v>33479139.463</v>
      </c>
    </row>
    <row r="94" spans="1:5" ht="34.5" customHeight="1" thickBot="1" x14ac:dyDescent="0.3">
      <c r="A94" s="75" t="s">
        <v>35</v>
      </c>
      <c r="B94" s="76">
        <f>IF(B93-B64=0,0,"Error")</f>
        <v>0</v>
      </c>
      <c r="C94" s="76">
        <f>IF(C93-C64=0,0,"Error")</f>
        <v>0</v>
      </c>
      <c r="D94" s="76">
        <f>IF(D93-D64=0,0,"Error")</f>
        <v>0</v>
      </c>
      <c r="E94" s="76">
        <f>IF(E93-E64=0,0,"Error")</f>
        <v>0</v>
      </c>
    </row>
    <row r="95" spans="1:5" ht="15.75" customHeight="1" thickBot="1" x14ac:dyDescent="0.3">
      <c r="A95" s="253" t="s">
        <v>121</v>
      </c>
      <c r="B95" s="397" t="s">
        <v>325</v>
      </c>
      <c r="C95" s="398"/>
      <c r="D95" s="398"/>
      <c r="E95" s="399"/>
    </row>
    <row r="96" spans="1:5" ht="41.25" customHeight="1" thickBot="1" x14ac:dyDescent="0.3">
      <c r="A96" s="397" t="s">
        <v>326</v>
      </c>
      <c r="B96" s="398"/>
      <c r="C96" s="398"/>
      <c r="D96" s="398"/>
      <c r="E96" s="399"/>
    </row>
    <row r="97" spans="1:5" ht="34.5" customHeight="1" thickBot="1" x14ac:dyDescent="0.3">
      <c r="A97" s="254" t="str">
        <f>'[1]Financimi total'!C61</f>
        <v>Cilesia e shërbimit ndaj përfituesve</v>
      </c>
      <c r="B97" s="72">
        <f>'[1]Financimi total'!D61</f>
        <v>0.02</v>
      </c>
      <c r="C97" s="72">
        <f>'[1]Financimi total'!E61</f>
        <v>0.02</v>
      </c>
      <c r="D97" s="72">
        <f>'[1]Financimi total'!F61</f>
        <v>0.02</v>
      </c>
      <c r="E97" s="72">
        <f>'[1]Financimi total'!G61</f>
        <v>0.02</v>
      </c>
    </row>
    <row r="98" spans="1:5" ht="15.75" thickBot="1" x14ac:dyDescent="0.3">
      <c r="A98" s="460" t="s">
        <v>122</v>
      </c>
      <c r="B98" s="461"/>
      <c r="C98" s="461"/>
      <c r="D98" s="461"/>
      <c r="E98" s="462"/>
    </row>
    <row r="99" spans="1:5" ht="15.75" thickBot="1" x14ac:dyDescent="0.3">
      <c r="A99" s="457" t="s">
        <v>43</v>
      </c>
      <c r="B99" s="458"/>
      <c r="C99" s="458"/>
      <c r="D99" s="458"/>
      <c r="E99" s="459"/>
    </row>
    <row r="100" spans="1:5" ht="15.75" thickBot="1" x14ac:dyDescent="0.3">
      <c r="A100" s="65" t="s">
        <v>28</v>
      </c>
      <c r="B100" s="397" t="e">
        <f>'[1]Financimi total'!D64:G64</f>
        <v>#VALUE!</v>
      </c>
      <c r="C100" s="398"/>
      <c r="D100" s="398"/>
      <c r="E100" s="399"/>
    </row>
    <row r="101" spans="1:5" ht="15.75" customHeight="1" thickBot="1" x14ac:dyDescent="0.3">
      <c r="A101" s="28" t="s">
        <v>9</v>
      </c>
      <c r="B101" s="397" t="e">
        <f>'[1]Financimi total'!D65:G65</f>
        <v>#VALUE!</v>
      </c>
      <c r="C101" s="398"/>
      <c r="D101" s="398"/>
      <c r="E101" s="399"/>
    </row>
    <row r="102" spans="1:5" ht="15.75" customHeight="1" thickBot="1" x14ac:dyDescent="0.3">
      <c r="A102" s="28" t="s">
        <v>14</v>
      </c>
      <c r="B102" s="407" t="e">
        <f>'[1]Financimi total'!D66:G66</f>
        <v>#VALUE!</v>
      </c>
      <c r="C102" s="408"/>
      <c r="D102" s="408"/>
      <c r="E102" s="409"/>
    </row>
    <row r="103" spans="1:5" x14ac:dyDescent="0.25">
      <c r="A103" s="395"/>
      <c r="B103" s="29">
        <v>2019</v>
      </c>
      <c r="C103" s="29">
        <v>2020</v>
      </c>
      <c r="D103" s="29">
        <v>2021</v>
      </c>
      <c r="E103" s="29">
        <v>2022</v>
      </c>
    </row>
    <row r="104" spans="1:5" ht="15.75" thickBot="1" x14ac:dyDescent="0.3">
      <c r="A104" s="396"/>
      <c r="B104" s="30" t="s">
        <v>5</v>
      </c>
      <c r="C104" s="30" t="s">
        <v>6</v>
      </c>
      <c r="D104" s="30" t="s">
        <v>6</v>
      </c>
      <c r="E104" s="30" t="s">
        <v>6</v>
      </c>
    </row>
    <row r="105" spans="1:5" ht="15.75" thickBot="1" x14ac:dyDescent="0.3">
      <c r="A105" s="28" t="s">
        <v>8</v>
      </c>
      <c r="B105" s="31">
        <f>'[1]format nr e perfit'!C16</f>
        <v>3050.64</v>
      </c>
      <c r="C105" s="31">
        <f>'[1]format nr e perfit'!D16</f>
        <v>3470.7750000000001</v>
      </c>
      <c r="D105" s="31">
        <f>'[1]format nr e perfit'!E16</f>
        <v>3748.4370000000004</v>
      </c>
      <c r="E105" s="31">
        <f>'[1]format nr e perfit'!F16</f>
        <v>4048.3119600000005</v>
      </c>
    </row>
    <row r="106" spans="1:5" ht="15.75" thickBot="1" x14ac:dyDescent="0.3">
      <c r="A106" s="28" t="s">
        <v>15</v>
      </c>
      <c r="B106" s="31">
        <v>264031</v>
      </c>
      <c r="C106" s="31">
        <v>372556</v>
      </c>
      <c r="D106" s="31">
        <v>450926</v>
      </c>
      <c r="E106" s="31">
        <v>533857</v>
      </c>
    </row>
    <row r="107" spans="1:5" ht="15.75" customHeight="1" thickBot="1" x14ac:dyDescent="0.3">
      <c r="A107" s="28" t="s">
        <v>23</v>
      </c>
      <c r="B107" s="31">
        <f>B106/B105</f>
        <v>86.549379802271005</v>
      </c>
      <c r="C107" s="31">
        <f>C106/C105</f>
        <v>107.34086767364637</v>
      </c>
      <c r="D107" s="31">
        <f>D106/D105</f>
        <v>120.29707315342367</v>
      </c>
      <c r="E107" s="31">
        <f>E106/E105</f>
        <v>131.87150725410004</v>
      </c>
    </row>
    <row r="108" spans="1:5" ht="15.75" thickBot="1" x14ac:dyDescent="0.3">
      <c r="A108" s="28" t="s">
        <v>16</v>
      </c>
      <c r="B108" s="32" t="s">
        <v>22</v>
      </c>
      <c r="C108" s="33">
        <f>C105/B105-1</f>
        <v>0.13772028164581873</v>
      </c>
      <c r="D108" s="33">
        <f t="shared" ref="D108:E110" si="5">D105/C105-1</f>
        <v>8.0000000000000071E-2</v>
      </c>
      <c r="E108" s="33">
        <f t="shared" si="5"/>
        <v>8.0000000000000071E-2</v>
      </c>
    </row>
    <row r="109" spans="1:5" ht="15.75" thickBot="1" x14ac:dyDescent="0.3">
      <c r="A109" s="28" t="s">
        <v>17</v>
      </c>
      <c r="B109" s="32" t="s">
        <v>22</v>
      </c>
      <c r="C109" s="33">
        <f>C106/B106-1</f>
        <v>0.41103128041782977</v>
      </c>
      <c r="D109" s="33">
        <f t="shared" si="5"/>
        <v>0.21035763750952885</v>
      </c>
      <c r="E109" s="33">
        <f t="shared" si="5"/>
        <v>0.18391265972687321</v>
      </c>
    </row>
    <row r="110" spans="1:5" ht="15.75" customHeight="1" thickBot="1" x14ac:dyDescent="0.3">
      <c r="A110" s="28" t="s">
        <v>18</v>
      </c>
      <c r="B110" s="117" t="s">
        <v>22</v>
      </c>
      <c r="C110" s="118">
        <f>C107/B107-1</f>
        <v>0.24022688457011698</v>
      </c>
      <c r="D110" s="33">
        <f t="shared" si="5"/>
        <v>0.12070151621252667</v>
      </c>
      <c r="E110" s="33">
        <f t="shared" si="5"/>
        <v>9.6215425673030763E-2</v>
      </c>
    </row>
    <row r="111" spans="1:5" ht="15.75" customHeight="1" thickBot="1" x14ac:dyDescent="0.3">
      <c r="A111" s="428" t="s">
        <v>34</v>
      </c>
      <c r="B111" s="429"/>
      <c r="C111" s="429"/>
      <c r="D111" s="429"/>
      <c r="E111" s="430"/>
    </row>
    <row r="112" spans="1:5" x14ac:dyDescent="0.25">
      <c r="A112" s="395"/>
      <c r="B112" s="29">
        <v>2019</v>
      </c>
      <c r="C112" s="29">
        <v>2020</v>
      </c>
      <c r="D112" s="29">
        <v>2021</v>
      </c>
      <c r="E112" s="29">
        <v>2022</v>
      </c>
    </row>
    <row r="113" spans="1:5" ht="15.75" thickBot="1" x14ac:dyDescent="0.3">
      <c r="A113" s="396"/>
      <c r="B113" s="30" t="s">
        <v>5</v>
      </c>
      <c r="C113" s="30" t="s">
        <v>6</v>
      </c>
      <c r="D113" s="30" t="s">
        <v>6</v>
      </c>
      <c r="E113" s="30" t="s">
        <v>6</v>
      </c>
    </row>
    <row r="114" spans="1:5" ht="15.75" thickBot="1" x14ac:dyDescent="0.3">
      <c r="A114" s="66" t="s">
        <v>0</v>
      </c>
      <c r="B114" s="68">
        <f>B115+B116</f>
        <v>0</v>
      </c>
      <c r="C114" s="68">
        <f>C115+C116</f>
        <v>0</v>
      </c>
      <c r="D114" s="68">
        <f>D115+D116</f>
        <v>0</v>
      </c>
      <c r="E114" s="68">
        <f>E115+E116</f>
        <v>0</v>
      </c>
    </row>
    <row r="115" spans="1:5" ht="15.75" thickBot="1" x14ac:dyDescent="0.3">
      <c r="A115" s="69" t="s">
        <v>48</v>
      </c>
      <c r="B115" s="67"/>
      <c r="C115" s="251"/>
      <c r="D115" s="251"/>
      <c r="E115" s="251"/>
    </row>
    <row r="116" spans="1:5" ht="15.75" thickBot="1" x14ac:dyDescent="0.3">
      <c r="A116" s="69" t="s">
        <v>49</v>
      </c>
      <c r="B116" s="67"/>
      <c r="C116" s="70"/>
      <c r="D116" s="70"/>
      <c r="E116" s="70"/>
    </row>
    <row r="117" spans="1:5" ht="24.75" thickBot="1" x14ac:dyDescent="0.3">
      <c r="A117" s="66" t="s">
        <v>31</v>
      </c>
      <c r="B117" s="68">
        <f>B118+B119</f>
        <v>0</v>
      </c>
      <c r="C117" s="68">
        <f>C118+C119</f>
        <v>0</v>
      </c>
      <c r="D117" s="68">
        <f>D118+D119</f>
        <v>0</v>
      </c>
      <c r="E117" s="68">
        <f>E118+E119</f>
        <v>0</v>
      </c>
    </row>
    <row r="118" spans="1:5" ht="15.75" thickBot="1" x14ac:dyDescent="0.3">
      <c r="A118" s="69" t="s">
        <v>48</v>
      </c>
      <c r="B118" s="67"/>
      <c r="C118" s="67"/>
      <c r="D118" s="67"/>
      <c r="E118" s="67"/>
    </row>
    <row r="119" spans="1:5" ht="15.75" thickBot="1" x14ac:dyDescent="0.3">
      <c r="A119" s="69" t="s">
        <v>49</v>
      </c>
      <c r="B119" s="67"/>
      <c r="C119" s="68"/>
      <c r="D119" s="68"/>
      <c r="E119" s="68"/>
    </row>
    <row r="120" spans="1:5" ht="15.75" thickBot="1" x14ac:dyDescent="0.3">
      <c r="A120" s="66" t="s">
        <v>1</v>
      </c>
      <c r="B120" s="67">
        <f>B121+B122</f>
        <v>0</v>
      </c>
      <c r="C120" s="67">
        <f>C121+C122</f>
        <v>0</v>
      </c>
      <c r="D120" s="67">
        <f>D121+D122</f>
        <v>0</v>
      </c>
      <c r="E120" s="67">
        <f>E121+E122</f>
        <v>0</v>
      </c>
    </row>
    <row r="121" spans="1:5" ht="15.75" thickBot="1" x14ac:dyDescent="0.3">
      <c r="A121" s="69" t="s">
        <v>48</v>
      </c>
      <c r="B121" s="67"/>
      <c r="C121" s="67"/>
      <c r="D121" s="67"/>
      <c r="E121" s="67"/>
    </row>
    <row r="122" spans="1:5" ht="15.75" thickBot="1" x14ac:dyDescent="0.3">
      <c r="A122" s="69" t="s">
        <v>49</v>
      </c>
      <c r="B122" s="67"/>
      <c r="C122" s="68"/>
      <c r="D122" s="68"/>
      <c r="E122" s="68"/>
    </row>
    <row r="123" spans="1:5" ht="15.75" thickBot="1" x14ac:dyDescent="0.3">
      <c r="A123" s="66" t="s">
        <v>2</v>
      </c>
      <c r="B123" s="67">
        <f>B124+B125</f>
        <v>0</v>
      </c>
      <c r="C123" s="67">
        <f>C124+C125</f>
        <v>0</v>
      </c>
      <c r="D123" s="67">
        <f>D124+D125</f>
        <v>0</v>
      </c>
      <c r="E123" s="67">
        <f>E124+E125</f>
        <v>0</v>
      </c>
    </row>
    <row r="124" spans="1:5" ht="15.75" thickBot="1" x14ac:dyDescent="0.3">
      <c r="A124" s="69" t="s">
        <v>48</v>
      </c>
      <c r="B124" s="67"/>
      <c r="C124" s="68"/>
      <c r="D124" s="68"/>
      <c r="E124" s="68"/>
    </row>
    <row r="125" spans="1:5" ht="15.75" thickBot="1" x14ac:dyDescent="0.3">
      <c r="A125" s="69" t="s">
        <v>49</v>
      </c>
      <c r="B125" s="67"/>
      <c r="C125" s="68"/>
      <c r="D125" s="68"/>
      <c r="E125" s="68"/>
    </row>
    <row r="126" spans="1:5" ht="15.75" thickBot="1" x14ac:dyDescent="0.3">
      <c r="A126" s="66" t="s">
        <v>24</v>
      </c>
      <c r="B126" s="67">
        <f>B127+B128</f>
        <v>264031</v>
      </c>
      <c r="C126" s="67">
        <f>C127+C128</f>
        <v>372556</v>
      </c>
      <c r="D126" s="67">
        <f>D127+D128</f>
        <v>450926</v>
      </c>
      <c r="E126" s="67">
        <f>E127+E128</f>
        <v>533857</v>
      </c>
    </row>
    <row r="127" spans="1:5" ht="15.75" thickBot="1" x14ac:dyDescent="0.3">
      <c r="A127" s="69" t="s">
        <v>48</v>
      </c>
      <c r="B127" s="67">
        <f>B106</f>
        <v>264031</v>
      </c>
      <c r="C127" s="67">
        <f t="shared" ref="C127:E127" si="6">C106</f>
        <v>372556</v>
      </c>
      <c r="D127" s="67">
        <f t="shared" si="6"/>
        <v>450926</v>
      </c>
      <c r="E127" s="67">
        <f t="shared" si="6"/>
        <v>533857</v>
      </c>
    </row>
    <row r="128" spans="1:5" ht="24.75" customHeight="1" thickBot="1" x14ac:dyDescent="0.3">
      <c r="A128" s="69" t="s">
        <v>49</v>
      </c>
      <c r="B128" s="67"/>
      <c r="C128" s="68"/>
      <c r="D128" s="68"/>
      <c r="E128" s="68"/>
    </row>
    <row r="129" spans="1:5" ht="15.75" thickBot="1" x14ac:dyDescent="0.3">
      <c r="A129" s="66" t="s">
        <v>25</v>
      </c>
      <c r="B129" s="67">
        <f>B130+B131</f>
        <v>0</v>
      </c>
      <c r="C129" s="67">
        <f>C130+C131</f>
        <v>0</v>
      </c>
      <c r="D129" s="67">
        <f>D130+D131</f>
        <v>0</v>
      </c>
      <c r="E129" s="67">
        <f>E130+E131</f>
        <v>0</v>
      </c>
    </row>
    <row r="130" spans="1:5" ht="15.75" thickBot="1" x14ac:dyDescent="0.3">
      <c r="A130" s="69" t="s">
        <v>48</v>
      </c>
      <c r="B130" s="67"/>
      <c r="C130" s="68"/>
      <c r="D130" s="68"/>
      <c r="E130" s="68"/>
    </row>
    <row r="131" spans="1:5" ht="15.75" thickBot="1" x14ac:dyDescent="0.3">
      <c r="A131" s="69" t="s">
        <v>49</v>
      </c>
      <c r="B131" s="67"/>
      <c r="C131" s="68"/>
      <c r="D131" s="68"/>
      <c r="E131" s="68"/>
    </row>
    <row r="132" spans="1:5" ht="15.75" thickBot="1" x14ac:dyDescent="0.3">
      <c r="A132" s="66" t="s">
        <v>3</v>
      </c>
      <c r="B132" s="67">
        <f>B133+B134</f>
        <v>0</v>
      </c>
      <c r="C132" s="67">
        <f>C133+C134</f>
        <v>0</v>
      </c>
      <c r="D132" s="67">
        <f>D133+D134</f>
        <v>0</v>
      </c>
      <c r="E132" s="67">
        <f>E133+E134</f>
        <v>0</v>
      </c>
    </row>
    <row r="133" spans="1:5" ht="27.75" customHeight="1" thickBot="1" x14ac:dyDescent="0.3">
      <c r="A133" s="69" t="s">
        <v>48</v>
      </c>
      <c r="B133" s="67"/>
      <c r="C133" s="67"/>
      <c r="D133" s="67"/>
      <c r="E133" s="67"/>
    </row>
    <row r="134" spans="1:5" ht="24.75" customHeight="1" thickBot="1" x14ac:dyDescent="0.3">
      <c r="A134" s="69" t="s">
        <v>49</v>
      </c>
      <c r="B134" s="67"/>
      <c r="C134" s="72"/>
      <c r="D134" s="73"/>
      <c r="E134" s="73"/>
    </row>
    <row r="135" spans="1:5" ht="15.75" thickBot="1" x14ac:dyDescent="0.3">
      <c r="A135" s="83" t="s">
        <v>33</v>
      </c>
      <c r="B135" s="67">
        <f>ROUND(B132+B129+B126+B123+B120+B117+B114,4)</f>
        <v>264031</v>
      </c>
      <c r="C135" s="67">
        <f>ROUND(C132+C129+C126+C123+C120+C117+C114,4)</f>
        <v>372556</v>
      </c>
      <c r="D135" s="67">
        <f>ROUND(D132+D129+D126+D123+D120+D117+D114,4)</f>
        <v>450926</v>
      </c>
      <c r="E135" s="67">
        <f>ROUND(E132+E129+E126+E123+E120+E117+E114,4)</f>
        <v>533857</v>
      </c>
    </row>
    <row r="136" spans="1:5" ht="15.75" customHeight="1" thickBot="1" x14ac:dyDescent="0.3">
      <c r="A136" s="75" t="s">
        <v>35</v>
      </c>
      <c r="B136" s="76">
        <f>IF(B135-B106=0,0,"Error")</f>
        <v>0</v>
      </c>
      <c r="C136" s="76">
        <f>IF(C135-C106=0,0,"Error")</f>
        <v>0</v>
      </c>
      <c r="D136" s="76">
        <f>IF(D135-D106=0,0,"Error")</f>
        <v>0</v>
      </c>
      <c r="E136" s="76">
        <f>IF(E135-E106=0,0,"Error")</f>
        <v>0</v>
      </c>
    </row>
    <row r="137" spans="1:5" ht="15.75" customHeight="1" thickBot="1" x14ac:dyDescent="0.3">
      <c r="A137" s="65" t="s">
        <v>28</v>
      </c>
      <c r="B137" s="397" t="s">
        <v>556</v>
      </c>
      <c r="C137" s="398"/>
      <c r="D137" s="398"/>
      <c r="E137" s="399"/>
    </row>
    <row r="138" spans="1:5" ht="15.75" customHeight="1" thickBot="1" x14ac:dyDescent="0.3">
      <c r="A138" s="28" t="s">
        <v>9</v>
      </c>
      <c r="B138" s="397" t="s">
        <v>557</v>
      </c>
      <c r="C138" s="398"/>
      <c r="D138" s="398"/>
      <c r="E138" s="399"/>
    </row>
    <row r="139" spans="1:5" ht="15.75" customHeight="1" thickBot="1" x14ac:dyDescent="0.3">
      <c r="A139" s="28" t="s">
        <v>14</v>
      </c>
      <c r="B139" s="407" t="s">
        <v>558</v>
      </c>
      <c r="C139" s="408"/>
      <c r="D139" s="408"/>
      <c r="E139" s="409"/>
    </row>
    <row r="140" spans="1:5" x14ac:dyDescent="0.25">
      <c r="A140" s="395"/>
      <c r="B140" s="29">
        <v>2019</v>
      </c>
      <c r="C140" s="29">
        <v>2020</v>
      </c>
      <c r="D140" s="29">
        <v>2021</v>
      </c>
      <c r="E140" s="29">
        <v>2022</v>
      </c>
    </row>
    <row r="141" spans="1:5" ht="15.75" thickBot="1" x14ac:dyDescent="0.3">
      <c r="A141" s="396"/>
      <c r="B141" s="30" t="s">
        <v>5</v>
      </c>
      <c r="C141" s="30" t="s">
        <v>6</v>
      </c>
      <c r="D141" s="30" t="s">
        <v>6</v>
      </c>
      <c r="E141" s="30" t="s">
        <v>6</v>
      </c>
    </row>
    <row r="142" spans="1:5" ht="15.75" thickBot="1" x14ac:dyDescent="0.3">
      <c r="A142" s="28" t="s">
        <v>8</v>
      </c>
      <c r="B142" s="31">
        <v>6990</v>
      </c>
      <c r="C142" s="31">
        <v>7059.9</v>
      </c>
      <c r="D142" s="31">
        <v>7130.4989999999998</v>
      </c>
      <c r="E142" s="31">
        <v>7201.8039899999994</v>
      </c>
    </row>
    <row r="143" spans="1:5" ht="15.75" thickBot="1" x14ac:dyDescent="0.3">
      <c r="A143" s="28" t="s">
        <v>15</v>
      </c>
      <c r="B143" s="31">
        <v>171162.54240000001</v>
      </c>
      <c r="C143" s="31">
        <v>176925.17790000001</v>
      </c>
      <c r="D143" s="31">
        <v>179634.8168</v>
      </c>
      <c r="E143" s="31">
        <v>180776.326</v>
      </c>
    </row>
    <row r="144" spans="1:5" ht="15.75" customHeight="1" thickBot="1" x14ac:dyDescent="0.3">
      <c r="A144" s="28" t="s">
        <v>23</v>
      </c>
      <c r="B144" s="31">
        <f>B143/B142</f>
        <v>24.486772875536481</v>
      </c>
      <c r="C144" s="31">
        <f>C143/C142</f>
        <v>25.060578464284198</v>
      </c>
      <c r="D144" s="31">
        <f>D143/D142</f>
        <v>25.192460836191128</v>
      </c>
      <c r="E144" s="31">
        <f>E143/E142</f>
        <v>25.101533761681843</v>
      </c>
    </row>
    <row r="145" spans="1:5" ht="15.75" thickBot="1" x14ac:dyDescent="0.3">
      <c r="A145" s="28" t="s">
        <v>16</v>
      </c>
      <c r="B145" s="32" t="s">
        <v>22</v>
      </c>
      <c r="C145" s="33">
        <f>C142/B142-1</f>
        <v>1.0000000000000009E-2</v>
      </c>
      <c r="D145" s="33">
        <f t="shared" ref="D145:E147" si="7">D142/C142-1</f>
        <v>1.0000000000000009E-2</v>
      </c>
      <c r="E145" s="33">
        <f t="shared" si="7"/>
        <v>1.0000000000000009E-2</v>
      </c>
    </row>
    <row r="146" spans="1:5" ht="15.75" thickBot="1" x14ac:dyDescent="0.3">
      <c r="A146" s="28" t="s">
        <v>17</v>
      </c>
      <c r="B146" s="32" t="s">
        <v>22</v>
      </c>
      <c r="C146" s="33">
        <f>C143/B143-1</f>
        <v>3.3667620375332774E-2</v>
      </c>
      <c r="D146" s="33">
        <f t="shared" si="7"/>
        <v>1.5315168435390936E-2</v>
      </c>
      <c r="E146" s="33">
        <f t="shared" si="7"/>
        <v>6.354609982267112E-3</v>
      </c>
    </row>
    <row r="147" spans="1:5" ht="15.75" customHeight="1" thickBot="1" x14ac:dyDescent="0.3">
      <c r="A147" s="28" t="s">
        <v>18</v>
      </c>
      <c r="B147" s="32" t="s">
        <v>22</v>
      </c>
      <c r="C147" s="118">
        <f>C144/B144-1</f>
        <v>2.343328750032958E-2</v>
      </c>
      <c r="D147" s="33">
        <f t="shared" si="7"/>
        <v>5.2625430053374611E-3</v>
      </c>
      <c r="E147" s="33">
        <f t="shared" si="7"/>
        <v>-3.6092970472603181E-3</v>
      </c>
    </row>
    <row r="148" spans="1:5" ht="15.75" customHeight="1" thickBot="1" x14ac:dyDescent="0.3">
      <c r="A148" s="428" t="s">
        <v>34</v>
      </c>
      <c r="B148" s="429"/>
      <c r="C148" s="429"/>
      <c r="D148" s="429"/>
      <c r="E148" s="430"/>
    </row>
    <row r="149" spans="1:5" x14ac:dyDescent="0.25">
      <c r="A149" s="395"/>
      <c r="B149" s="29">
        <v>2019</v>
      </c>
      <c r="C149" s="29">
        <v>2020</v>
      </c>
      <c r="D149" s="29">
        <v>2021</v>
      </c>
      <c r="E149" s="29">
        <v>2022</v>
      </c>
    </row>
    <row r="150" spans="1:5" ht="15.75" thickBot="1" x14ac:dyDescent="0.3">
      <c r="A150" s="396"/>
      <c r="B150" s="30" t="s">
        <v>5</v>
      </c>
      <c r="C150" s="30" t="s">
        <v>6</v>
      </c>
      <c r="D150" s="30" t="s">
        <v>6</v>
      </c>
      <c r="E150" s="30" t="s">
        <v>6</v>
      </c>
    </row>
    <row r="151" spans="1:5" ht="15.75" thickBot="1" x14ac:dyDescent="0.3">
      <c r="A151" s="66" t="s">
        <v>0</v>
      </c>
      <c r="B151" s="68">
        <f>B152+B153</f>
        <v>0</v>
      </c>
      <c r="C151" s="68">
        <f>C152+C153</f>
        <v>0</v>
      </c>
      <c r="D151" s="68">
        <f>D152+D153</f>
        <v>0</v>
      </c>
      <c r="E151" s="68">
        <f>E152+E153</f>
        <v>0</v>
      </c>
    </row>
    <row r="152" spans="1:5" ht="15.75" thickBot="1" x14ac:dyDescent="0.3">
      <c r="A152" s="69" t="s">
        <v>48</v>
      </c>
      <c r="B152" s="67"/>
      <c r="C152" s="251"/>
      <c r="D152" s="251"/>
      <c r="E152" s="251"/>
    </row>
    <row r="153" spans="1:5" ht="15.75" thickBot="1" x14ac:dyDescent="0.3">
      <c r="A153" s="69" t="s">
        <v>49</v>
      </c>
      <c r="B153" s="67"/>
      <c r="C153" s="70"/>
      <c r="D153" s="70"/>
      <c r="E153" s="70"/>
    </row>
    <row r="154" spans="1:5" ht="24.75" thickBot="1" x14ac:dyDescent="0.3">
      <c r="A154" s="66" t="s">
        <v>31</v>
      </c>
      <c r="B154" s="68">
        <f>B155+B156</f>
        <v>0</v>
      </c>
      <c r="C154" s="68">
        <f>C155+C156</f>
        <v>0</v>
      </c>
      <c r="D154" s="68">
        <f>D155+D156</f>
        <v>0</v>
      </c>
      <c r="E154" s="68">
        <f>E155+E156</f>
        <v>0</v>
      </c>
    </row>
    <row r="155" spans="1:5" ht="15.75" thickBot="1" x14ac:dyDescent="0.3">
      <c r="A155" s="69" t="s">
        <v>48</v>
      </c>
      <c r="B155" s="67"/>
      <c r="C155" s="67"/>
      <c r="D155" s="67"/>
      <c r="E155" s="67"/>
    </row>
    <row r="156" spans="1:5" ht="15.75" thickBot="1" x14ac:dyDescent="0.3">
      <c r="A156" s="69" t="s">
        <v>49</v>
      </c>
      <c r="B156" s="67"/>
      <c r="C156" s="68"/>
      <c r="D156" s="68"/>
      <c r="E156" s="68"/>
    </row>
    <row r="157" spans="1:5" ht="15.75" thickBot="1" x14ac:dyDescent="0.3">
      <c r="A157" s="66" t="s">
        <v>1</v>
      </c>
      <c r="B157" s="67">
        <f>B158+B159</f>
        <v>0</v>
      </c>
      <c r="C157" s="67">
        <f>C158+C159</f>
        <v>0</v>
      </c>
      <c r="D157" s="67">
        <f>D158+D159</f>
        <v>0</v>
      </c>
      <c r="E157" s="67">
        <f>E158+E159</f>
        <v>0</v>
      </c>
    </row>
    <row r="158" spans="1:5" ht="15.75" thickBot="1" x14ac:dyDescent="0.3">
      <c r="A158" s="69" t="s">
        <v>48</v>
      </c>
      <c r="B158" s="67"/>
      <c r="C158" s="67"/>
      <c r="D158" s="67"/>
      <c r="E158" s="67"/>
    </row>
    <row r="159" spans="1:5" ht="15.75" thickBot="1" x14ac:dyDescent="0.3">
      <c r="A159" s="69" t="s">
        <v>49</v>
      </c>
      <c r="B159" s="67"/>
      <c r="C159" s="68"/>
      <c r="D159" s="68"/>
      <c r="E159" s="68"/>
    </row>
    <row r="160" spans="1:5" ht="15.75" thickBot="1" x14ac:dyDescent="0.3">
      <c r="A160" s="66" t="s">
        <v>2</v>
      </c>
      <c r="B160" s="67">
        <f>B161+B162</f>
        <v>0</v>
      </c>
      <c r="C160" s="67">
        <f>C161+C162</f>
        <v>0</v>
      </c>
      <c r="D160" s="67">
        <f>D161+D162</f>
        <v>0</v>
      </c>
      <c r="E160" s="67">
        <f>E161+E162</f>
        <v>0</v>
      </c>
    </row>
    <row r="161" spans="1:5" ht="15.75" thickBot="1" x14ac:dyDescent="0.3">
      <c r="A161" s="69" t="s">
        <v>48</v>
      </c>
      <c r="B161" s="67"/>
      <c r="C161" s="68"/>
      <c r="D161" s="68"/>
      <c r="E161" s="68"/>
    </row>
    <row r="162" spans="1:5" ht="15.75" thickBot="1" x14ac:dyDescent="0.3">
      <c r="A162" s="69" t="s">
        <v>49</v>
      </c>
      <c r="B162" s="67"/>
      <c r="C162" s="68"/>
      <c r="D162" s="68"/>
      <c r="E162" s="68"/>
    </row>
    <row r="163" spans="1:5" ht="15.75" thickBot="1" x14ac:dyDescent="0.3">
      <c r="A163" s="66" t="s">
        <v>24</v>
      </c>
      <c r="B163" s="67">
        <f>B164+B165</f>
        <v>171162.54240000001</v>
      </c>
      <c r="C163" s="67">
        <f>C164+C165</f>
        <v>176925.17790000001</v>
      </c>
      <c r="D163" s="67">
        <f>D164+D165</f>
        <v>179634.8168</v>
      </c>
      <c r="E163" s="67">
        <f>E164+E165</f>
        <v>180776.326</v>
      </c>
    </row>
    <row r="164" spans="1:5" ht="15.75" thickBot="1" x14ac:dyDescent="0.3">
      <c r="A164" s="69" t="s">
        <v>48</v>
      </c>
      <c r="B164" s="67">
        <f>B143</f>
        <v>171162.54240000001</v>
      </c>
      <c r="C164" s="67">
        <f t="shared" ref="C164:E164" si="8">C143</f>
        <v>176925.17790000001</v>
      </c>
      <c r="D164" s="67">
        <f t="shared" si="8"/>
        <v>179634.8168</v>
      </c>
      <c r="E164" s="67">
        <f t="shared" si="8"/>
        <v>180776.326</v>
      </c>
    </row>
    <row r="165" spans="1:5" ht="24.75" customHeight="1" thickBot="1" x14ac:dyDescent="0.3">
      <c r="A165" s="69" t="s">
        <v>49</v>
      </c>
      <c r="B165" s="67"/>
      <c r="C165" s="68"/>
      <c r="D165" s="68"/>
      <c r="E165" s="68"/>
    </row>
    <row r="166" spans="1:5" ht="15.75" thickBot="1" x14ac:dyDescent="0.3">
      <c r="A166" s="66" t="s">
        <v>25</v>
      </c>
      <c r="B166" s="67">
        <f>B167+B168</f>
        <v>0</v>
      </c>
      <c r="C166" s="67">
        <f>C167+C168</f>
        <v>0</v>
      </c>
      <c r="D166" s="67">
        <f>D167+D168</f>
        <v>0</v>
      </c>
      <c r="E166" s="67">
        <f>E167+E168</f>
        <v>0</v>
      </c>
    </row>
    <row r="167" spans="1:5" ht="15.75" thickBot="1" x14ac:dyDescent="0.3">
      <c r="A167" s="69" t="s">
        <v>48</v>
      </c>
      <c r="B167" s="67"/>
      <c r="C167" s="68"/>
      <c r="D167" s="68"/>
      <c r="E167" s="68"/>
    </row>
    <row r="168" spans="1:5" ht="15.75" thickBot="1" x14ac:dyDescent="0.3">
      <c r="A168" s="69" t="s">
        <v>49</v>
      </c>
      <c r="B168" s="67"/>
      <c r="C168" s="68"/>
      <c r="D168" s="68"/>
      <c r="E168" s="68"/>
    </row>
    <row r="169" spans="1:5" ht="15.75" thickBot="1" x14ac:dyDescent="0.3">
      <c r="A169" s="66" t="s">
        <v>3</v>
      </c>
      <c r="B169" s="67">
        <f>B170+B171</f>
        <v>0</v>
      </c>
      <c r="C169" s="67">
        <f>C170+C171</f>
        <v>0</v>
      </c>
      <c r="D169" s="67">
        <f>D170+D171</f>
        <v>0</v>
      </c>
      <c r="E169" s="67">
        <f>E170+E171</f>
        <v>0</v>
      </c>
    </row>
    <row r="170" spans="1:5" ht="23.25" customHeight="1" thickBot="1" x14ac:dyDescent="0.3">
      <c r="A170" s="69" t="s">
        <v>48</v>
      </c>
      <c r="B170" s="67"/>
      <c r="C170" s="67"/>
      <c r="D170" s="67"/>
      <c r="E170" s="67"/>
    </row>
    <row r="171" spans="1:5" ht="30.75" customHeight="1" thickBot="1" x14ac:dyDescent="0.3">
      <c r="A171" s="69" t="s">
        <v>49</v>
      </c>
      <c r="B171" s="67"/>
      <c r="C171" s="72"/>
      <c r="D171" s="73"/>
      <c r="E171" s="73"/>
    </row>
    <row r="172" spans="1:5" ht="15.75" thickBot="1" x14ac:dyDescent="0.3">
      <c r="A172" s="83" t="s">
        <v>33</v>
      </c>
      <c r="B172" s="67">
        <f>ROUND(B169+B166+B163+B160+B157+B154+B151,4)</f>
        <v>171162.54240000001</v>
      </c>
      <c r="C172" s="67">
        <f>ROUND(C169+C166+C163+C160+C157+C154+C151,4)</f>
        <v>176925.17790000001</v>
      </c>
      <c r="D172" s="67">
        <f>ROUND(D169+D166+D163+D160+D157+D154+D151,4)</f>
        <v>179634.8168</v>
      </c>
      <c r="E172" s="67">
        <f>ROUND(E169+E166+E163+E160+E157+E154+E151,4)</f>
        <v>180776.326</v>
      </c>
    </row>
    <row r="173" spans="1:5" ht="15.75" thickBot="1" x14ac:dyDescent="0.3">
      <c r="A173" s="75" t="s">
        <v>35</v>
      </c>
      <c r="B173" s="76">
        <f>IF(B172-B143=0,0,"Error")</f>
        <v>0</v>
      </c>
      <c r="C173" s="76">
        <f>IF(C172-C143=0,0,"Error")</f>
        <v>0</v>
      </c>
      <c r="D173" s="76">
        <f>IF(D172-D143=0,0,"Error")</f>
        <v>0</v>
      </c>
      <c r="E173" s="76">
        <f>IF(E172-E143=0,0,"Error")</f>
        <v>0</v>
      </c>
    </row>
    <row r="174" spans="1:5" ht="15.75" thickBot="1" x14ac:dyDescent="0.3">
      <c r="A174" s="77" t="s">
        <v>53</v>
      </c>
      <c r="B174" s="397" t="e">
        <f>'[1]Financimi total'!D138:G138</f>
        <v>#VALUE!</v>
      </c>
      <c r="C174" s="398"/>
      <c r="D174" s="398"/>
      <c r="E174" s="399"/>
    </row>
    <row r="175" spans="1:5" ht="15.75" customHeight="1" thickBot="1" x14ac:dyDescent="0.3">
      <c r="A175" s="28" t="s">
        <v>9</v>
      </c>
      <c r="B175" s="397" t="e">
        <f>'[1]Financimi total'!D139:G139</f>
        <v>#VALUE!</v>
      </c>
      <c r="C175" s="398"/>
      <c r="D175" s="398"/>
      <c r="E175" s="399"/>
    </row>
    <row r="176" spans="1:5" ht="15.75" customHeight="1" thickBot="1" x14ac:dyDescent="0.3">
      <c r="A176" s="28" t="s">
        <v>14</v>
      </c>
      <c r="B176" s="407" t="e">
        <f>'[1]Financimi total'!D140:G140</f>
        <v>#VALUE!</v>
      </c>
      <c r="C176" s="408"/>
      <c r="D176" s="408"/>
      <c r="E176" s="409"/>
    </row>
    <row r="177" spans="1:5" x14ac:dyDescent="0.25">
      <c r="A177" s="395"/>
      <c r="B177" s="29">
        <v>2019</v>
      </c>
      <c r="C177" s="29">
        <v>2020</v>
      </c>
      <c r="D177" s="29">
        <v>2021</v>
      </c>
      <c r="E177" s="29">
        <v>2022</v>
      </c>
    </row>
    <row r="178" spans="1:5" ht="15.75" thickBot="1" x14ac:dyDescent="0.3">
      <c r="A178" s="396"/>
      <c r="B178" s="30" t="s">
        <v>5</v>
      </c>
      <c r="C178" s="30" t="s">
        <v>6</v>
      </c>
      <c r="D178" s="30" t="s">
        <v>6</v>
      </c>
      <c r="E178" s="30" t="s">
        <v>6</v>
      </c>
    </row>
    <row r="179" spans="1:5" ht="15.75" thickBot="1" x14ac:dyDescent="0.3">
      <c r="A179" s="28" t="s">
        <v>8</v>
      </c>
      <c r="B179" s="31">
        <f>'[1]format nr e perfit'!C18</f>
        <v>920.50400000000002</v>
      </c>
      <c r="C179" s="31">
        <f>'[1]format nr e perfit'!D18</f>
        <v>989.68580000000009</v>
      </c>
      <c r="D179" s="31">
        <f>'[1]format nr e perfit'!E18</f>
        <v>1058.9638060000002</v>
      </c>
      <c r="E179" s="31">
        <f>'[1]format nr e perfit'!F18</f>
        <v>1133.0912724200002</v>
      </c>
    </row>
    <row r="180" spans="1:5" ht="15.75" thickBot="1" x14ac:dyDescent="0.3">
      <c r="A180" s="28" t="s">
        <v>15</v>
      </c>
      <c r="B180" s="31">
        <v>121032</v>
      </c>
      <c r="C180" s="31">
        <v>116174</v>
      </c>
      <c r="D180" s="31">
        <v>128579</v>
      </c>
      <c r="E180" s="31">
        <v>141067</v>
      </c>
    </row>
    <row r="181" spans="1:5" ht="15.75" customHeight="1" thickBot="1" x14ac:dyDescent="0.3">
      <c r="A181" s="28" t="s">
        <v>23</v>
      </c>
      <c r="B181" s="31">
        <f>B180/B179</f>
        <v>131.48449110487297</v>
      </c>
      <c r="C181" s="31">
        <f>C180/C179</f>
        <v>117.38472957781146</v>
      </c>
      <c r="D181" s="31">
        <f>D180/D179</f>
        <v>121.41963613060443</v>
      </c>
      <c r="E181" s="31">
        <f>E180/E179</f>
        <v>124.4974729164722</v>
      </c>
    </row>
    <row r="182" spans="1:5" ht="15.75" thickBot="1" x14ac:dyDescent="0.3">
      <c r="A182" s="28" t="s">
        <v>16</v>
      </c>
      <c r="B182" s="32"/>
      <c r="C182" s="33">
        <f t="shared" ref="C182:E184" si="9">C179/B179-1</f>
        <v>7.5156436039387264E-2</v>
      </c>
      <c r="D182" s="33">
        <f t="shared" si="9"/>
        <v>7.0000000000000062E-2</v>
      </c>
      <c r="E182" s="33">
        <f t="shared" si="9"/>
        <v>7.0000000000000062E-2</v>
      </c>
    </row>
    <row r="183" spans="1:5" ht="15.75" thickBot="1" x14ac:dyDescent="0.3">
      <c r="A183" s="28" t="s">
        <v>17</v>
      </c>
      <c r="B183" s="32"/>
      <c r="C183" s="33">
        <f t="shared" si="9"/>
        <v>-4.0138145283891813E-2</v>
      </c>
      <c r="D183" s="33">
        <f t="shared" si="9"/>
        <v>0.10677948594349851</v>
      </c>
      <c r="E183" s="33">
        <f t="shared" si="9"/>
        <v>9.7123169413356747E-2</v>
      </c>
    </row>
    <row r="184" spans="1:5" ht="15.75" customHeight="1" thickBot="1" x14ac:dyDescent="0.3">
      <c r="A184" s="28" t="s">
        <v>18</v>
      </c>
      <c r="B184" s="32"/>
      <c r="C184" s="33">
        <f t="shared" si="9"/>
        <v>-0.10723516825885915</v>
      </c>
      <c r="D184" s="33">
        <f t="shared" si="9"/>
        <v>3.4373351349064052E-2</v>
      </c>
      <c r="E184" s="33">
        <f t="shared" si="9"/>
        <v>2.5348756461081035E-2</v>
      </c>
    </row>
    <row r="185" spans="1:5" ht="15.75" customHeight="1" thickBot="1" x14ac:dyDescent="0.3">
      <c r="A185" s="428" t="s">
        <v>70</v>
      </c>
      <c r="B185" s="429"/>
      <c r="C185" s="429"/>
      <c r="D185" s="429"/>
      <c r="E185" s="430"/>
    </row>
    <row r="186" spans="1:5" x14ac:dyDescent="0.25">
      <c r="A186" s="395"/>
      <c r="B186" s="29">
        <v>2019</v>
      </c>
      <c r="C186" s="29">
        <v>2020</v>
      </c>
      <c r="D186" s="29">
        <v>2021</v>
      </c>
      <c r="E186" s="29">
        <v>2022</v>
      </c>
    </row>
    <row r="187" spans="1:5" ht="15.75" thickBot="1" x14ac:dyDescent="0.3">
      <c r="A187" s="396"/>
      <c r="B187" s="30" t="s">
        <v>5</v>
      </c>
      <c r="C187" s="30" t="s">
        <v>6</v>
      </c>
      <c r="D187" s="30" t="s">
        <v>6</v>
      </c>
      <c r="E187" s="30" t="s">
        <v>6</v>
      </c>
    </row>
    <row r="188" spans="1:5" ht="15.75" thickBot="1" x14ac:dyDescent="0.3">
      <c r="A188" s="66" t="s">
        <v>0</v>
      </c>
      <c r="B188" s="68">
        <f>B189+B190</f>
        <v>0</v>
      </c>
      <c r="C188" s="68">
        <f>C189+C190</f>
        <v>0</v>
      </c>
      <c r="D188" s="68">
        <f>D189+D190</f>
        <v>0</v>
      </c>
      <c r="E188" s="68">
        <f>E189+E190</f>
        <v>0</v>
      </c>
    </row>
    <row r="189" spans="1:5" ht="15.75" thickBot="1" x14ac:dyDescent="0.3">
      <c r="A189" s="69" t="s">
        <v>48</v>
      </c>
      <c r="B189" s="67"/>
      <c r="C189" s="251"/>
      <c r="D189" s="251"/>
      <c r="E189" s="251"/>
    </row>
    <row r="190" spans="1:5" ht="15.75" thickBot="1" x14ac:dyDescent="0.3">
      <c r="A190" s="69" t="s">
        <v>49</v>
      </c>
      <c r="B190" s="67"/>
      <c r="C190" s="70"/>
      <c r="D190" s="70"/>
      <c r="E190" s="70"/>
    </row>
    <row r="191" spans="1:5" ht="24.75" thickBot="1" x14ac:dyDescent="0.3">
      <c r="A191" s="66" t="s">
        <v>31</v>
      </c>
      <c r="B191" s="68">
        <f>B192+B193</f>
        <v>0</v>
      </c>
      <c r="C191" s="68">
        <f>C192+C193</f>
        <v>0</v>
      </c>
      <c r="D191" s="68">
        <f>D192+D193</f>
        <v>0</v>
      </c>
      <c r="E191" s="68">
        <f>E192+E193</f>
        <v>0</v>
      </c>
    </row>
    <row r="192" spans="1:5" ht="15.75" thickBot="1" x14ac:dyDescent="0.3">
      <c r="A192" s="69" t="s">
        <v>48</v>
      </c>
      <c r="B192" s="67"/>
      <c r="C192" s="67"/>
      <c r="D192" s="67"/>
      <c r="E192" s="67"/>
    </row>
    <row r="193" spans="1:5" ht="15.75" thickBot="1" x14ac:dyDescent="0.3">
      <c r="A193" s="69" t="s">
        <v>49</v>
      </c>
      <c r="B193" s="67"/>
      <c r="C193" s="68"/>
      <c r="D193" s="68"/>
      <c r="E193" s="68"/>
    </row>
    <row r="194" spans="1:5" ht="15.75" thickBot="1" x14ac:dyDescent="0.3">
      <c r="A194" s="66" t="s">
        <v>1</v>
      </c>
      <c r="B194" s="67">
        <f>B195+B196</f>
        <v>0</v>
      </c>
      <c r="C194" s="67">
        <f>C195+C196</f>
        <v>0</v>
      </c>
      <c r="D194" s="67">
        <f>D195+D196</f>
        <v>0</v>
      </c>
      <c r="E194" s="67">
        <f>E195+E196</f>
        <v>0</v>
      </c>
    </row>
    <row r="195" spans="1:5" ht="15.75" thickBot="1" x14ac:dyDescent="0.3">
      <c r="A195" s="69" t="s">
        <v>48</v>
      </c>
      <c r="B195" s="67"/>
      <c r="C195" s="67"/>
      <c r="D195" s="67"/>
      <c r="E195" s="67"/>
    </row>
    <row r="196" spans="1:5" ht="15.75" thickBot="1" x14ac:dyDescent="0.3">
      <c r="A196" s="69" t="s">
        <v>49</v>
      </c>
      <c r="B196" s="67"/>
      <c r="C196" s="68"/>
      <c r="D196" s="68"/>
      <c r="E196" s="68"/>
    </row>
    <row r="197" spans="1:5" ht="15.75" thickBot="1" x14ac:dyDescent="0.3">
      <c r="A197" s="66" t="s">
        <v>2</v>
      </c>
      <c r="B197" s="67">
        <f>B198+B199</f>
        <v>0</v>
      </c>
      <c r="C197" s="67">
        <f>C198+C199</f>
        <v>0</v>
      </c>
      <c r="D197" s="67">
        <f>D198+D199</f>
        <v>0</v>
      </c>
      <c r="E197" s="67">
        <f>E198+E199</f>
        <v>0</v>
      </c>
    </row>
    <row r="198" spans="1:5" ht="15.75" thickBot="1" x14ac:dyDescent="0.3">
      <c r="A198" s="69" t="s">
        <v>48</v>
      </c>
      <c r="B198" s="67"/>
      <c r="C198" s="68"/>
      <c r="D198" s="68"/>
      <c r="E198" s="68"/>
    </row>
    <row r="199" spans="1:5" ht="15.75" thickBot="1" x14ac:dyDescent="0.3">
      <c r="A199" s="69" t="s">
        <v>49</v>
      </c>
      <c r="B199" s="67"/>
      <c r="C199" s="68"/>
      <c r="D199" s="68"/>
      <c r="E199" s="68"/>
    </row>
    <row r="200" spans="1:5" ht="15.75" thickBot="1" x14ac:dyDescent="0.3">
      <c r="A200" s="66" t="s">
        <v>24</v>
      </c>
      <c r="B200" s="67">
        <f>B201+B202</f>
        <v>121032</v>
      </c>
      <c r="C200" s="67">
        <f>C201+C202</f>
        <v>116174</v>
      </c>
      <c r="D200" s="67">
        <f>D201+D202</f>
        <v>128579</v>
      </c>
      <c r="E200" s="67">
        <f>E201+E202</f>
        <v>141067</v>
      </c>
    </row>
    <row r="201" spans="1:5" ht="15.75" thickBot="1" x14ac:dyDescent="0.3">
      <c r="A201" s="69" t="s">
        <v>48</v>
      </c>
      <c r="B201" s="67">
        <f>B180</f>
        <v>121032</v>
      </c>
      <c r="C201" s="67">
        <f t="shared" ref="C201:E201" si="10">C180</f>
        <v>116174</v>
      </c>
      <c r="D201" s="67">
        <f t="shared" si="10"/>
        <v>128579</v>
      </c>
      <c r="E201" s="67">
        <f t="shared" si="10"/>
        <v>141067</v>
      </c>
    </row>
    <row r="202" spans="1:5" ht="24.75" customHeight="1" thickBot="1" x14ac:dyDescent="0.3">
      <c r="A202" s="69" t="s">
        <v>49</v>
      </c>
      <c r="B202" s="67"/>
      <c r="C202" s="68"/>
      <c r="D202" s="68"/>
      <c r="E202" s="68"/>
    </row>
    <row r="203" spans="1:5" ht="15.75" thickBot="1" x14ac:dyDescent="0.3">
      <c r="A203" s="66" t="s">
        <v>25</v>
      </c>
      <c r="B203" s="67">
        <f>B204+B205</f>
        <v>0</v>
      </c>
      <c r="C203" s="67">
        <f>C204+C205</f>
        <v>0</v>
      </c>
      <c r="D203" s="67">
        <f>D204+D205</f>
        <v>0</v>
      </c>
      <c r="E203" s="67">
        <f>E204+E205</f>
        <v>0</v>
      </c>
    </row>
    <row r="204" spans="1:5" ht="15.75" thickBot="1" x14ac:dyDescent="0.3">
      <c r="A204" s="69" t="s">
        <v>48</v>
      </c>
      <c r="B204" s="67"/>
      <c r="C204" s="68"/>
      <c r="D204" s="68"/>
      <c r="E204" s="68"/>
    </row>
    <row r="205" spans="1:5" ht="15.75" thickBot="1" x14ac:dyDescent="0.3">
      <c r="A205" s="69" t="s">
        <v>49</v>
      </c>
      <c r="B205" s="67"/>
      <c r="C205" s="68"/>
      <c r="D205" s="68"/>
      <c r="E205" s="68"/>
    </row>
    <row r="206" spans="1:5" ht="15.75" thickBot="1" x14ac:dyDescent="0.3">
      <c r="A206" s="66" t="s">
        <v>3</v>
      </c>
      <c r="B206" s="67">
        <f>B207+B208</f>
        <v>0</v>
      </c>
      <c r="C206" s="67">
        <f>C207+C208</f>
        <v>0</v>
      </c>
      <c r="D206" s="67">
        <f>D207+D208</f>
        <v>0</v>
      </c>
      <c r="E206" s="67">
        <f>E207+E208</f>
        <v>0</v>
      </c>
    </row>
    <row r="207" spans="1:5" ht="15.75" thickBot="1" x14ac:dyDescent="0.3">
      <c r="A207" s="69" t="s">
        <v>48</v>
      </c>
      <c r="B207" s="67"/>
      <c r="C207" s="67"/>
      <c r="D207" s="67"/>
      <c r="E207" s="67"/>
    </row>
    <row r="208" spans="1:5" ht="49.5" customHeight="1" thickBot="1" x14ac:dyDescent="0.3">
      <c r="A208" s="69" t="s">
        <v>49</v>
      </c>
      <c r="B208" s="67"/>
      <c r="C208" s="72"/>
      <c r="D208" s="73"/>
      <c r="E208" s="73"/>
    </row>
    <row r="209" spans="1:5" ht="15.75" thickBot="1" x14ac:dyDescent="0.3">
      <c r="A209" s="252" t="s">
        <v>56</v>
      </c>
      <c r="B209" s="67">
        <f>ROUND(B206+B203+B200+B197+B194+B191+B188,4)</f>
        <v>121032</v>
      </c>
      <c r="C209" s="67">
        <f>ROUND(C206+C203+C200+C197+C194+C191+C188,4)</f>
        <v>116174</v>
      </c>
      <c r="D209" s="67">
        <f>ROUND(D206+D203+D200+D197+D194+D191+D188,4)</f>
        <v>128579</v>
      </c>
      <c r="E209" s="67">
        <f>ROUND(E206+E203+E200+E197+E194+E191+E188,4)</f>
        <v>141067</v>
      </c>
    </row>
    <row r="210" spans="1:5" ht="15.75" thickBot="1" x14ac:dyDescent="0.3">
      <c r="A210" s="75" t="s">
        <v>35</v>
      </c>
      <c r="B210" s="76">
        <f>IF(B209-B180=0,0,"Error")</f>
        <v>0</v>
      </c>
      <c r="C210" s="76">
        <f>IF(C209-C180=0,0,"Error")</f>
        <v>0</v>
      </c>
      <c r="D210" s="76">
        <f>IF(D209-D180=0,0,"Error")</f>
        <v>0</v>
      </c>
      <c r="E210" s="76">
        <f>IF(E209-E180=0,0,"Error")</f>
        <v>0</v>
      </c>
    </row>
    <row r="211" spans="1:5" ht="15.75" thickBot="1" x14ac:dyDescent="0.3">
      <c r="A211" s="77" t="s">
        <v>54</v>
      </c>
      <c r="B211" s="397" t="e">
        <f>'[1]Financimi total'!D175:G175</f>
        <v>#VALUE!</v>
      </c>
      <c r="C211" s="398"/>
      <c r="D211" s="398"/>
      <c r="E211" s="399"/>
    </row>
    <row r="212" spans="1:5" ht="15.75" customHeight="1" thickBot="1" x14ac:dyDescent="0.3">
      <c r="A212" s="28" t="s">
        <v>9</v>
      </c>
      <c r="B212" s="397" t="e">
        <f>'[1]Financimi total'!D176:G176</f>
        <v>#VALUE!</v>
      </c>
      <c r="C212" s="398"/>
      <c r="D212" s="398"/>
      <c r="E212" s="399"/>
    </row>
    <row r="213" spans="1:5" ht="15.75" customHeight="1" thickBot="1" x14ac:dyDescent="0.3">
      <c r="A213" s="28" t="s">
        <v>14</v>
      </c>
      <c r="B213" s="407" t="e">
        <f>'[1]Financimi total'!D177:G177</f>
        <v>#VALUE!</v>
      </c>
      <c r="C213" s="408"/>
      <c r="D213" s="408"/>
      <c r="E213" s="409"/>
    </row>
    <row r="214" spans="1:5" x14ac:dyDescent="0.25">
      <c r="A214" s="395"/>
      <c r="B214" s="29">
        <v>2019</v>
      </c>
      <c r="C214" s="29">
        <v>2020</v>
      </c>
      <c r="D214" s="29">
        <v>2021</v>
      </c>
      <c r="E214" s="29">
        <v>2022</v>
      </c>
    </row>
    <row r="215" spans="1:5" ht="15.75" thickBot="1" x14ac:dyDescent="0.3">
      <c r="A215" s="396"/>
      <c r="B215" s="30" t="s">
        <v>5</v>
      </c>
      <c r="C215" s="30" t="s">
        <v>6</v>
      </c>
      <c r="D215" s="30" t="s">
        <v>6</v>
      </c>
      <c r="E215" s="30" t="s">
        <v>6</v>
      </c>
    </row>
    <row r="216" spans="1:5" ht="15.75" thickBot="1" x14ac:dyDescent="0.3">
      <c r="A216" s="28" t="s">
        <v>8</v>
      </c>
      <c r="B216" s="31">
        <f>'[1]format nr e perfit'!C19</f>
        <v>7631</v>
      </c>
      <c r="C216" s="31">
        <f>'[1]format nr e perfit'!D19</f>
        <v>7783.62</v>
      </c>
      <c r="D216" s="31">
        <f>'[1]format nr e perfit'!E19</f>
        <v>7939.2924000000003</v>
      </c>
      <c r="E216" s="31">
        <f>'[1]format nr e perfit'!F19</f>
        <v>8098.0782480000007</v>
      </c>
    </row>
    <row r="217" spans="1:5" ht="15.75" thickBot="1" x14ac:dyDescent="0.3">
      <c r="A217" s="28" t="s">
        <v>15</v>
      </c>
      <c r="B217" s="31">
        <v>691697.14280000003</v>
      </c>
      <c r="C217" s="31">
        <v>701759.36849999998</v>
      </c>
      <c r="D217" s="31">
        <v>740490.89</v>
      </c>
      <c r="E217" s="31">
        <v>776806.28099999996</v>
      </c>
    </row>
    <row r="218" spans="1:5" ht="15.75" customHeight="1" thickBot="1" x14ac:dyDescent="0.3">
      <c r="A218" s="28" t="s">
        <v>23</v>
      </c>
      <c r="B218" s="31">
        <f>B217/B216</f>
        <v>90.643053702004977</v>
      </c>
      <c r="C218" s="31">
        <f>C217/C216</f>
        <v>90.158482621196825</v>
      </c>
      <c r="D218" s="31">
        <f>D217/D216</f>
        <v>93.269129374804237</v>
      </c>
      <c r="E218" s="31">
        <f>E217/E216</f>
        <v>95.924768471068973</v>
      </c>
    </row>
    <row r="219" spans="1:5" ht="15.75" thickBot="1" x14ac:dyDescent="0.3">
      <c r="A219" s="28" t="s">
        <v>16</v>
      </c>
      <c r="B219" s="32"/>
      <c r="C219" s="33">
        <f t="shared" ref="C219:E221" si="11">C216/B216-1</f>
        <v>2.0000000000000018E-2</v>
      </c>
      <c r="D219" s="33">
        <f t="shared" si="11"/>
        <v>2.0000000000000018E-2</v>
      </c>
      <c r="E219" s="33">
        <f t="shared" si="11"/>
        <v>2.0000000000000018E-2</v>
      </c>
    </row>
    <row r="220" spans="1:5" ht="15.75" thickBot="1" x14ac:dyDescent="0.3">
      <c r="A220" s="28" t="s">
        <v>17</v>
      </c>
      <c r="B220" s="32"/>
      <c r="C220" s="33">
        <f t="shared" si="11"/>
        <v>1.4547155217770502E-2</v>
      </c>
      <c r="D220" s="33">
        <f t="shared" si="11"/>
        <v>5.5192026267904426E-2</v>
      </c>
      <c r="E220" s="33">
        <f t="shared" si="11"/>
        <v>4.9042319750888463E-2</v>
      </c>
    </row>
    <row r="221" spans="1:5" ht="15.75" customHeight="1" thickBot="1" x14ac:dyDescent="0.3">
      <c r="A221" s="28" t="s">
        <v>18</v>
      </c>
      <c r="B221" s="32"/>
      <c r="C221" s="33">
        <f t="shared" si="11"/>
        <v>-5.3459262570876298E-3</v>
      </c>
      <c r="D221" s="33">
        <f t="shared" si="11"/>
        <v>3.4501986537161189E-2</v>
      </c>
      <c r="E221" s="33">
        <f t="shared" si="11"/>
        <v>2.8472862500870777E-2</v>
      </c>
    </row>
    <row r="222" spans="1:5" ht="15.75" customHeight="1" thickBot="1" x14ac:dyDescent="0.3">
      <c r="A222" s="428" t="s">
        <v>71</v>
      </c>
      <c r="B222" s="429"/>
      <c r="C222" s="429"/>
      <c r="D222" s="429"/>
      <c r="E222" s="430"/>
    </row>
    <row r="223" spans="1:5" x14ac:dyDescent="0.25">
      <c r="A223" s="395"/>
      <c r="B223" s="29">
        <v>2019</v>
      </c>
      <c r="C223" s="29">
        <v>2020</v>
      </c>
      <c r="D223" s="29">
        <v>2021</v>
      </c>
      <c r="E223" s="29">
        <v>2022</v>
      </c>
    </row>
    <row r="224" spans="1:5" ht="15.75" thickBot="1" x14ac:dyDescent="0.3">
      <c r="A224" s="396"/>
      <c r="B224" s="30" t="s">
        <v>5</v>
      </c>
      <c r="C224" s="30" t="s">
        <v>6</v>
      </c>
      <c r="D224" s="30" t="s">
        <v>6</v>
      </c>
      <c r="E224" s="30" t="s">
        <v>6</v>
      </c>
    </row>
    <row r="225" spans="1:5" ht="15.75" thickBot="1" x14ac:dyDescent="0.3">
      <c r="A225" s="66" t="s">
        <v>0</v>
      </c>
      <c r="B225" s="68">
        <f>B226+B227</f>
        <v>0</v>
      </c>
      <c r="C225" s="68">
        <f>C226+C227</f>
        <v>0</v>
      </c>
      <c r="D225" s="68">
        <f>D226+D227</f>
        <v>0</v>
      </c>
      <c r="E225" s="68">
        <f>E226+E227</f>
        <v>0</v>
      </c>
    </row>
    <row r="226" spans="1:5" ht="15.75" thickBot="1" x14ac:dyDescent="0.3">
      <c r="A226" s="69" t="s">
        <v>48</v>
      </c>
      <c r="B226" s="67"/>
      <c r="C226" s="251"/>
      <c r="D226" s="251"/>
      <c r="E226" s="251"/>
    </row>
    <row r="227" spans="1:5" ht="15.75" thickBot="1" x14ac:dyDescent="0.3">
      <c r="A227" s="69" t="s">
        <v>49</v>
      </c>
      <c r="B227" s="67"/>
      <c r="C227" s="70"/>
      <c r="D227" s="70"/>
      <c r="E227" s="70"/>
    </row>
    <row r="228" spans="1:5" ht="24.75" thickBot="1" x14ac:dyDescent="0.3">
      <c r="A228" s="66" t="s">
        <v>31</v>
      </c>
      <c r="B228" s="68">
        <f>B229+B230</f>
        <v>0</v>
      </c>
      <c r="C228" s="68">
        <f>C229+C230</f>
        <v>0</v>
      </c>
      <c r="D228" s="68">
        <f>D229+D230</f>
        <v>0</v>
      </c>
      <c r="E228" s="68">
        <f>E229+E230</f>
        <v>0</v>
      </c>
    </row>
    <row r="229" spans="1:5" ht="15.75" thickBot="1" x14ac:dyDescent="0.3">
      <c r="A229" s="69" t="s">
        <v>48</v>
      </c>
      <c r="B229" s="67"/>
      <c r="C229" s="67"/>
      <c r="D229" s="67"/>
      <c r="E229" s="67"/>
    </row>
    <row r="230" spans="1:5" ht="15.75" thickBot="1" x14ac:dyDescent="0.3">
      <c r="A230" s="69" t="s">
        <v>49</v>
      </c>
      <c r="B230" s="67"/>
      <c r="C230" s="68"/>
      <c r="D230" s="68"/>
      <c r="E230" s="68"/>
    </row>
    <row r="231" spans="1:5" ht="15.75" thickBot="1" x14ac:dyDescent="0.3">
      <c r="A231" s="66" t="s">
        <v>1</v>
      </c>
      <c r="B231" s="67">
        <f>B232+B233</f>
        <v>0</v>
      </c>
      <c r="C231" s="67">
        <f>C232+C233</f>
        <v>0</v>
      </c>
      <c r="D231" s="67">
        <f>D232+D233</f>
        <v>0</v>
      </c>
      <c r="E231" s="67">
        <f>E232+E233</f>
        <v>0</v>
      </c>
    </row>
    <row r="232" spans="1:5" ht="15.75" thickBot="1" x14ac:dyDescent="0.3">
      <c r="A232" s="69" t="s">
        <v>48</v>
      </c>
      <c r="B232" s="67"/>
      <c r="C232" s="67"/>
      <c r="D232" s="67"/>
      <c r="E232" s="67"/>
    </row>
    <row r="233" spans="1:5" ht="15.75" thickBot="1" x14ac:dyDescent="0.3">
      <c r="A233" s="69" t="s">
        <v>49</v>
      </c>
      <c r="B233" s="67"/>
      <c r="C233" s="68"/>
      <c r="D233" s="68"/>
      <c r="E233" s="68"/>
    </row>
    <row r="234" spans="1:5" ht="15.75" thickBot="1" x14ac:dyDescent="0.3">
      <c r="A234" s="66" t="s">
        <v>2</v>
      </c>
      <c r="B234" s="67">
        <f>B235+B236</f>
        <v>0</v>
      </c>
      <c r="C234" s="67">
        <f>C235+C236</f>
        <v>0</v>
      </c>
      <c r="D234" s="67">
        <f>D235+D236</f>
        <v>0</v>
      </c>
      <c r="E234" s="67">
        <f>E235+E236</f>
        <v>0</v>
      </c>
    </row>
    <row r="235" spans="1:5" ht="15.75" thickBot="1" x14ac:dyDescent="0.3">
      <c r="A235" s="69" t="s">
        <v>48</v>
      </c>
      <c r="B235" s="67"/>
      <c r="C235" s="68"/>
      <c r="D235" s="68"/>
      <c r="E235" s="68"/>
    </row>
    <row r="236" spans="1:5" ht="15.75" thickBot="1" x14ac:dyDescent="0.3">
      <c r="A236" s="69" t="s">
        <v>49</v>
      </c>
      <c r="B236" s="67"/>
      <c r="C236" s="68"/>
      <c r="D236" s="68"/>
      <c r="E236" s="68"/>
    </row>
    <row r="237" spans="1:5" ht="15.75" thickBot="1" x14ac:dyDescent="0.3">
      <c r="A237" s="66" t="s">
        <v>24</v>
      </c>
      <c r="B237" s="67">
        <f>B238+B239</f>
        <v>691697.14280000003</v>
      </c>
      <c r="C237" s="67">
        <f>C238+C239</f>
        <v>701759.36849999998</v>
      </c>
      <c r="D237" s="67">
        <f>D238+D239</f>
        <v>740490.89</v>
      </c>
      <c r="E237" s="67">
        <f>E238+E239</f>
        <v>776806.28099999996</v>
      </c>
    </row>
    <row r="238" spans="1:5" ht="15.75" thickBot="1" x14ac:dyDescent="0.3">
      <c r="A238" s="69" t="s">
        <v>48</v>
      </c>
      <c r="B238" s="67">
        <f>B217</f>
        <v>691697.14280000003</v>
      </c>
      <c r="C238" s="67">
        <f t="shared" ref="C238:E238" si="12">C217</f>
        <v>701759.36849999998</v>
      </c>
      <c r="D238" s="67">
        <f t="shared" si="12"/>
        <v>740490.89</v>
      </c>
      <c r="E238" s="67">
        <f t="shared" si="12"/>
        <v>776806.28099999996</v>
      </c>
    </row>
    <row r="239" spans="1:5" ht="24.75" customHeight="1" thickBot="1" x14ac:dyDescent="0.3">
      <c r="A239" s="69" t="s">
        <v>49</v>
      </c>
      <c r="B239" s="67"/>
      <c r="C239" s="68"/>
      <c r="D239" s="68"/>
      <c r="E239" s="68"/>
    </row>
    <row r="240" spans="1:5" ht="15.75" thickBot="1" x14ac:dyDescent="0.3">
      <c r="A240" s="66" t="s">
        <v>25</v>
      </c>
      <c r="B240" s="67">
        <f>B241+B242</f>
        <v>0</v>
      </c>
      <c r="C240" s="67">
        <f>C241+C242</f>
        <v>0</v>
      </c>
      <c r="D240" s="67">
        <f>D241+D242</f>
        <v>0</v>
      </c>
      <c r="E240" s="67">
        <f>E241+E242</f>
        <v>0</v>
      </c>
    </row>
    <row r="241" spans="1:5" ht="15.75" thickBot="1" x14ac:dyDescent="0.3">
      <c r="A241" s="69" t="s">
        <v>48</v>
      </c>
      <c r="B241" s="67"/>
      <c r="C241" s="68"/>
      <c r="D241" s="68"/>
      <c r="E241" s="68"/>
    </row>
    <row r="242" spans="1:5" ht="15.75" thickBot="1" x14ac:dyDescent="0.3">
      <c r="A242" s="69" t="s">
        <v>49</v>
      </c>
      <c r="B242" s="67"/>
      <c r="C242" s="68"/>
      <c r="D242" s="68"/>
      <c r="E242" s="68"/>
    </row>
    <row r="243" spans="1:5" ht="15.75" thickBot="1" x14ac:dyDescent="0.3">
      <c r="A243" s="66" t="s">
        <v>3</v>
      </c>
      <c r="B243" s="67">
        <f>B244+B245</f>
        <v>0</v>
      </c>
      <c r="C243" s="67">
        <f>C244+C245</f>
        <v>0</v>
      </c>
      <c r="D243" s="67">
        <f>D244+D245</f>
        <v>0</v>
      </c>
      <c r="E243" s="67">
        <f>E244+E245</f>
        <v>0</v>
      </c>
    </row>
    <row r="244" spans="1:5" ht="21.75" customHeight="1" thickBot="1" x14ac:dyDescent="0.3">
      <c r="A244" s="69" t="s">
        <v>48</v>
      </c>
      <c r="B244" s="67"/>
      <c r="C244" s="67"/>
      <c r="D244" s="67"/>
      <c r="E244" s="67"/>
    </row>
    <row r="245" spans="1:5" ht="18.75" customHeight="1" thickBot="1" x14ac:dyDescent="0.3">
      <c r="A245" s="69" t="s">
        <v>49</v>
      </c>
      <c r="B245" s="67"/>
      <c r="C245" s="72"/>
      <c r="D245" s="73"/>
      <c r="E245" s="73"/>
    </row>
    <row r="246" spans="1:5" ht="15.75" thickBot="1" x14ac:dyDescent="0.3">
      <c r="A246" s="252" t="s">
        <v>72</v>
      </c>
      <c r="B246" s="67">
        <f>ROUND(B243+B240+B237+B234+B231+B228+B225,4)</f>
        <v>691697.14280000003</v>
      </c>
      <c r="C246" s="67">
        <f>ROUND(C243+C240+C237+C234+C231+C228+C225,4)</f>
        <v>701759.36849999998</v>
      </c>
      <c r="D246" s="67">
        <f>ROUND(D243+D240+D237+D234+D231+D228+D225,4)</f>
        <v>740490.89</v>
      </c>
      <c r="E246" s="67">
        <f>ROUND(E243+E240+E237+E234+E231+E228+E225,4)</f>
        <v>776806.28099999996</v>
      </c>
    </row>
    <row r="247" spans="1:5" ht="22.5" customHeight="1" thickBot="1" x14ac:dyDescent="0.3">
      <c r="A247" s="75" t="s">
        <v>35</v>
      </c>
      <c r="B247" s="76">
        <f>IF(B246-B217=0,0,"Error")</f>
        <v>0</v>
      </c>
      <c r="C247" s="76">
        <f>IF(C246-C217=0,0,"Error")</f>
        <v>0</v>
      </c>
      <c r="D247" s="76">
        <f>IF(D246-D217=0,0,"Error")</f>
        <v>0</v>
      </c>
      <c r="E247" s="76">
        <f>IF(E246-E217=0,0,"Error")</f>
        <v>0</v>
      </c>
    </row>
    <row r="248" spans="1:5" ht="15.75" thickBot="1" x14ac:dyDescent="0.3">
      <c r="A248" s="77" t="s">
        <v>58</v>
      </c>
      <c r="B248" s="397" t="e">
        <f>'[1]Financimi total'!D212:G212</f>
        <v>#VALUE!</v>
      </c>
      <c r="C248" s="398"/>
      <c r="D248" s="398"/>
      <c r="E248" s="399"/>
    </row>
    <row r="249" spans="1:5" ht="19.5" customHeight="1" thickBot="1" x14ac:dyDescent="0.3">
      <c r="A249" s="28" t="s">
        <v>9</v>
      </c>
      <c r="B249" s="397" t="e">
        <f>'[1]Financimi total'!D213:G213</f>
        <v>#VALUE!</v>
      </c>
      <c r="C249" s="398"/>
      <c r="D249" s="398"/>
      <c r="E249" s="399"/>
    </row>
    <row r="250" spans="1:5" ht="26.25" customHeight="1" thickBot="1" x14ac:dyDescent="0.3">
      <c r="A250" s="28" t="s">
        <v>14</v>
      </c>
      <c r="B250" s="407" t="e">
        <f>'[1]Financimi total'!D214:G214</f>
        <v>#VALUE!</v>
      </c>
      <c r="C250" s="408"/>
      <c r="D250" s="408"/>
      <c r="E250" s="409"/>
    </row>
    <row r="251" spans="1:5" x14ac:dyDescent="0.25">
      <c r="A251" s="395"/>
      <c r="B251" s="29">
        <v>2019</v>
      </c>
      <c r="C251" s="29">
        <v>2020</v>
      </c>
      <c r="D251" s="29">
        <v>2021</v>
      </c>
      <c r="E251" s="29">
        <v>2022</v>
      </c>
    </row>
    <row r="252" spans="1:5" ht="15.75" thickBot="1" x14ac:dyDescent="0.3">
      <c r="A252" s="396"/>
      <c r="B252" s="30" t="s">
        <v>5</v>
      </c>
      <c r="C252" s="30" t="s">
        <v>6</v>
      </c>
      <c r="D252" s="30" t="s">
        <v>6</v>
      </c>
      <c r="E252" s="30" t="s">
        <v>6</v>
      </c>
    </row>
    <row r="253" spans="1:5" ht="15.75" thickBot="1" x14ac:dyDescent="0.3">
      <c r="A253" s="28" t="s">
        <v>8</v>
      </c>
      <c r="B253" s="31">
        <f>'[1]format nr e perfit'!C20</f>
        <v>3000</v>
      </c>
      <c r="C253" s="31">
        <f>'[1]format nr e perfit'!D20</f>
        <v>3060</v>
      </c>
      <c r="D253" s="31">
        <f>'[1]format nr e perfit'!E20</f>
        <v>3121.2000000000003</v>
      </c>
      <c r="E253" s="31">
        <f>'[1]format nr e perfit'!F20</f>
        <v>3183.6240000000003</v>
      </c>
    </row>
    <row r="254" spans="1:5" ht="15.75" thickBot="1" x14ac:dyDescent="0.3">
      <c r="A254" s="28" t="s">
        <v>15</v>
      </c>
      <c r="B254" s="31">
        <v>244547.45139999999</v>
      </c>
      <c r="C254" s="31">
        <v>248970.96040000001</v>
      </c>
      <c r="D254" s="31">
        <v>261410.97500000001</v>
      </c>
      <c r="E254" s="31">
        <v>273799.685</v>
      </c>
    </row>
    <row r="255" spans="1:5" ht="15.75" thickBot="1" x14ac:dyDescent="0.3">
      <c r="A255" s="28" t="s">
        <v>23</v>
      </c>
      <c r="B255" s="31">
        <f>B254/B253</f>
        <v>81.515817133333329</v>
      </c>
      <c r="C255" s="31">
        <f>C254/C253</f>
        <v>81.363058954248373</v>
      </c>
      <c r="D255" s="31">
        <f>D254/D253</f>
        <v>83.753356080994479</v>
      </c>
      <c r="E255" s="31">
        <f>E254/E253</f>
        <v>86.002519455815133</v>
      </c>
    </row>
    <row r="256" spans="1:5" ht="15.75" thickBot="1" x14ac:dyDescent="0.3">
      <c r="A256" s="28" t="s">
        <v>16</v>
      </c>
      <c r="B256" s="32"/>
      <c r="C256" s="33">
        <f t="shared" ref="C256:E258" si="13">C253/B253-1</f>
        <v>2.0000000000000018E-2</v>
      </c>
      <c r="D256" s="33">
        <f t="shared" si="13"/>
        <v>2.0000000000000018E-2</v>
      </c>
      <c r="E256" s="33">
        <f t="shared" si="13"/>
        <v>2.0000000000000018E-2</v>
      </c>
    </row>
    <row r="257" spans="1:5" ht="15.75" thickBot="1" x14ac:dyDescent="0.3">
      <c r="A257" s="28" t="s">
        <v>17</v>
      </c>
      <c r="B257" s="32"/>
      <c r="C257" s="33">
        <f t="shared" si="13"/>
        <v>1.8088550809571169E-2</v>
      </c>
      <c r="D257" s="33">
        <f t="shared" si="13"/>
        <v>4.9965725239657255E-2</v>
      </c>
      <c r="E257" s="33">
        <f t="shared" si="13"/>
        <v>4.7391698072355215E-2</v>
      </c>
    </row>
    <row r="258" spans="1:5" ht="15.75" customHeight="1" thickBot="1" x14ac:dyDescent="0.3">
      <c r="A258" s="28" t="s">
        <v>18</v>
      </c>
      <c r="B258" s="32"/>
      <c r="C258" s="33">
        <f t="shared" si="13"/>
        <v>-1.8739697945380218E-3</v>
      </c>
      <c r="D258" s="33">
        <f t="shared" si="13"/>
        <v>2.937816199966381E-2</v>
      </c>
      <c r="E258" s="33">
        <f t="shared" si="13"/>
        <v>2.6854605953289479E-2</v>
      </c>
    </row>
    <row r="259" spans="1:5" ht="15.75" customHeight="1" thickBot="1" x14ac:dyDescent="0.3">
      <c r="A259" s="428" t="s">
        <v>303</v>
      </c>
      <c r="B259" s="429"/>
      <c r="C259" s="429"/>
      <c r="D259" s="429"/>
      <c r="E259" s="430"/>
    </row>
    <row r="260" spans="1:5" ht="15.75" customHeight="1" x14ac:dyDescent="0.25">
      <c r="A260" s="395"/>
      <c r="B260" s="29">
        <v>2019</v>
      </c>
      <c r="C260" s="29">
        <v>2020</v>
      </c>
      <c r="D260" s="29">
        <v>2021</v>
      </c>
      <c r="E260" s="29">
        <v>2022</v>
      </c>
    </row>
    <row r="261" spans="1:5" ht="15.75" thickBot="1" x14ac:dyDescent="0.3">
      <c r="A261" s="396"/>
      <c r="B261" s="30" t="s">
        <v>5</v>
      </c>
      <c r="C261" s="30" t="s">
        <v>6</v>
      </c>
      <c r="D261" s="30" t="s">
        <v>6</v>
      </c>
      <c r="E261" s="30" t="s">
        <v>6</v>
      </c>
    </row>
    <row r="262" spans="1:5" ht="15.75" thickBot="1" x14ac:dyDescent="0.3">
      <c r="A262" s="66" t="s">
        <v>0</v>
      </c>
      <c r="B262" s="68">
        <f>B263+B264</f>
        <v>0</v>
      </c>
      <c r="C262" s="68">
        <f>C263+C264</f>
        <v>0</v>
      </c>
      <c r="D262" s="68">
        <f>D263+D264</f>
        <v>0</v>
      </c>
      <c r="E262" s="68">
        <f>E263+E264</f>
        <v>0</v>
      </c>
    </row>
    <row r="263" spans="1:5" ht="15.75" thickBot="1" x14ac:dyDescent="0.3">
      <c r="A263" s="69" t="s">
        <v>48</v>
      </c>
      <c r="B263" s="67"/>
      <c r="C263" s="251"/>
      <c r="D263" s="251"/>
      <c r="E263" s="251"/>
    </row>
    <row r="264" spans="1:5" ht="15.75" thickBot="1" x14ac:dyDescent="0.3">
      <c r="A264" s="69" t="s">
        <v>49</v>
      </c>
      <c r="B264" s="67"/>
      <c r="C264" s="70"/>
      <c r="D264" s="70"/>
      <c r="E264" s="70"/>
    </row>
    <row r="265" spans="1:5" ht="24.75" thickBot="1" x14ac:dyDescent="0.3">
      <c r="A265" s="66" t="s">
        <v>31</v>
      </c>
      <c r="B265" s="68">
        <f>B266+B267</f>
        <v>0</v>
      </c>
      <c r="C265" s="68">
        <f>C266+C267</f>
        <v>0</v>
      </c>
      <c r="D265" s="68">
        <f>D266+D267</f>
        <v>0</v>
      </c>
      <c r="E265" s="68">
        <f>E266+E267</f>
        <v>0</v>
      </c>
    </row>
    <row r="266" spans="1:5" ht="15.75" thickBot="1" x14ac:dyDescent="0.3">
      <c r="A266" s="69" t="s">
        <v>48</v>
      </c>
      <c r="B266" s="67"/>
      <c r="C266" s="67"/>
      <c r="D266" s="67"/>
      <c r="E266" s="67"/>
    </row>
    <row r="267" spans="1:5" ht="15.75" thickBot="1" x14ac:dyDescent="0.3">
      <c r="A267" s="69" t="s">
        <v>49</v>
      </c>
      <c r="B267" s="67"/>
      <c r="C267" s="68"/>
      <c r="D267" s="68"/>
      <c r="E267" s="68"/>
    </row>
    <row r="268" spans="1:5" ht="15.75" thickBot="1" x14ac:dyDescent="0.3">
      <c r="A268" s="66" t="s">
        <v>1</v>
      </c>
      <c r="B268" s="67">
        <f>B269+B270</f>
        <v>0</v>
      </c>
      <c r="C268" s="67">
        <f>C269+C270</f>
        <v>0</v>
      </c>
      <c r="D268" s="67">
        <f>D269+D270</f>
        <v>0</v>
      </c>
      <c r="E268" s="67">
        <f>E269+E270</f>
        <v>0</v>
      </c>
    </row>
    <row r="269" spans="1:5" ht="15.75" thickBot="1" x14ac:dyDescent="0.3">
      <c r="A269" s="69" t="s">
        <v>48</v>
      </c>
      <c r="B269" s="67"/>
      <c r="C269" s="67"/>
      <c r="D269" s="67"/>
      <c r="E269" s="67"/>
    </row>
    <row r="270" spans="1:5" ht="15.75" thickBot="1" x14ac:dyDescent="0.3">
      <c r="A270" s="69" t="s">
        <v>49</v>
      </c>
      <c r="B270" s="67"/>
      <c r="C270" s="68"/>
      <c r="D270" s="68"/>
      <c r="E270" s="68"/>
    </row>
    <row r="271" spans="1:5" ht="15.75" thickBot="1" x14ac:dyDescent="0.3">
      <c r="A271" s="66" t="s">
        <v>2</v>
      </c>
      <c r="B271" s="67">
        <f>B272+B273</f>
        <v>0</v>
      </c>
      <c r="C271" s="67">
        <f>C272+C273</f>
        <v>0</v>
      </c>
      <c r="D271" s="67">
        <f>D272+D273</f>
        <v>0</v>
      </c>
      <c r="E271" s="67">
        <f>E272+E273</f>
        <v>0</v>
      </c>
    </row>
    <row r="272" spans="1:5" ht="15.75" thickBot="1" x14ac:dyDescent="0.3">
      <c r="A272" s="69" t="s">
        <v>48</v>
      </c>
      <c r="B272" s="67"/>
      <c r="C272" s="68"/>
      <c r="D272" s="68"/>
      <c r="E272" s="68"/>
    </row>
    <row r="273" spans="1:5" ht="15.75" thickBot="1" x14ac:dyDescent="0.3">
      <c r="A273" s="69" t="s">
        <v>49</v>
      </c>
      <c r="B273" s="67"/>
      <c r="C273" s="68"/>
      <c r="D273" s="68"/>
      <c r="E273" s="68"/>
    </row>
    <row r="274" spans="1:5" ht="15.75" thickBot="1" x14ac:dyDescent="0.3">
      <c r="A274" s="66" t="s">
        <v>24</v>
      </c>
      <c r="B274" s="67">
        <f>B275+B276</f>
        <v>244547.45139999999</v>
      </c>
      <c r="C274" s="67">
        <f>C275+C276</f>
        <v>248970.96040000001</v>
      </c>
      <c r="D274" s="67">
        <f>D275+D276</f>
        <v>261410.97500000001</v>
      </c>
      <c r="E274" s="67">
        <f>E275+E276</f>
        <v>273799.685</v>
      </c>
    </row>
    <row r="275" spans="1:5" ht="15.75" thickBot="1" x14ac:dyDescent="0.3">
      <c r="A275" s="69" t="s">
        <v>48</v>
      </c>
      <c r="B275" s="67">
        <f>B254</f>
        <v>244547.45139999999</v>
      </c>
      <c r="C275" s="67">
        <f t="shared" ref="C275:E275" si="14">C254</f>
        <v>248970.96040000001</v>
      </c>
      <c r="D275" s="67">
        <f t="shared" si="14"/>
        <v>261410.97500000001</v>
      </c>
      <c r="E275" s="67">
        <f t="shared" si="14"/>
        <v>273799.685</v>
      </c>
    </row>
    <row r="276" spans="1:5" ht="15.75" thickBot="1" x14ac:dyDescent="0.3">
      <c r="A276" s="69" t="s">
        <v>49</v>
      </c>
      <c r="B276" s="67"/>
      <c r="C276" s="68"/>
      <c r="D276" s="68"/>
      <c r="E276" s="68"/>
    </row>
    <row r="277" spans="1:5" ht="15.75" thickBot="1" x14ac:dyDescent="0.3">
      <c r="A277" s="66" t="s">
        <v>25</v>
      </c>
      <c r="B277" s="67">
        <f>B278+B279</f>
        <v>0</v>
      </c>
      <c r="C277" s="67">
        <f>C278+C279</f>
        <v>0</v>
      </c>
      <c r="D277" s="67">
        <f>D278+D279</f>
        <v>0</v>
      </c>
      <c r="E277" s="67">
        <f>E278+E279</f>
        <v>0</v>
      </c>
    </row>
    <row r="278" spans="1:5" ht="15.75" thickBot="1" x14ac:dyDescent="0.3">
      <c r="A278" s="69" t="s">
        <v>48</v>
      </c>
      <c r="B278" s="67"/>
      <c r="C278" s="68"/>
      <c r="D278" s="68"/>
      <c r="E278" s="68"/>
    </row>
    <row r="279" spans="1:5" ht="15.75" thickBot="1" x14ac:dyDescent="0.3">
      <c r="A279" s="69" t="s">
        <v>49</v>
      </c>
      <c r="B279" s="67"/>
      <c r="C279" s="68"/>
      <c r="D279" s="68"/>
      <c r="E279" s="68"/>
    </row>
    <row r="280" spans="1:5" ht="15.75" thickBot="1" x14ac:dyDescent="0.3">
      <c r="A280" s="66" t="s">
        <v>3</v>
      </c>
      <c r="B280" s="67">
        <f>B281+B282</f>
        <v>0</v>
      </c>
      <c r="C280" s="67">
        <f>C281+C282</f>
        <v>0</v>
      </c>
      <c r="D280" s="67">
        <f>D281+D282</f>
        <v>0</v>
      </c>
      <c r="E280" s="67">
        <f>E281+E282</f>
        <v>0</v>
      </c>
    </row>
    <row r="281" spans="1:5" ht="24.75" customHeight="1" thickBot="1" x14ac:dyDescent="0.3">
      <c r="A281" s="69" t="s">
        <v>48</v>
      </c>
      <c r="B281" s="67"/>
      <c r="C281" s="67"/>
      <c r="D281" s="67"/>
      <c r="E281" s="67"/>
    </row>
    <row r="282" spans="1:5" ht="15.75" thickBot="1" x14ac:dyDescent="0.3">
      <c r="A282" s="69" t="s">
        <v>49</v>
      </c>
      <c r="B282" s="67"/>
      <c r="C282" s="72"/>
      <c r="D282" s="73"/>
      <c r="E282" s="73"/>
    </row>
    <row r="283" spans="1:5" ht="15.75" thickBot="1" x14ac:dyDescent="0.3">
      <c r="A283" s="252" t="s">
        <v>72</v>
      </c>
      <c r="B283" s="67">
        <f>ROUND(B280+B277+B274+B271+B268+B265+B262,4)</f>
        <v>244547.45139999999</v>
      </c>
      <c r="C283" s="67">
        <f>ROUND(C280+C277+C274+C271+C268+C265+C262,4)</f>
        <v>248970.96040000001</v>
      </c>
      <c r="D283" s="67">
        <f>ROUND(D280+D277+D274+D271+D268+D265+D262,4)</f>
        <v>261410.97500000001</v>
      </c>
      <c r="E283" s="67">
        <f>ROUND(E280+E277+E274+E271+E268+E265+E262,4)</f>
        <v>273799.685</v>
      </c>
    </row>
    <row r="284" spans="1:5" ht="15.75" thickBot="1" x14ac:dyDescent="0.3">
      <c r="A284" s="75" t="s">
        <v>35</v>
      </c>
      <c r="B284" s="76">
        <f>IF(B283-B254=0,0,"Error")</f>
        <v>0</v>
      </c>
      <c r="C284" s="76">
        <f>IF(C283-C254=0,0,"Error")</f>
        <v>0</v>
      </c>
      <c r="D284" s="76">
        <f>IF(D283-D254=0,0,"Error")</f>
        <v>0</v>
      </c>
      <c r="E284" s="76">
        <f>IF(E283-E254=0,0,"Error")</f>
        <v>0</v>
      </c>
    </row>
    <row r="285" spans="1:5" ht="15.75" thickBot="1" x14ac:dyDescent="0.3">
      <c r="A285" s="77" t="s">
        <v>60</v>
      </c>
      <c r="B285" s="397" t="e">
        <f>'[1]Financimi total'!D249:G249</f>
        <v>#VALUE!</v>
      </c>
      <c r="C285" s="398"/>
      <c r="D285" s="398"/>
      <c r="E285" s="399"/>
    </row>
    <row r="286" spans="1:5" ht="21.75" customHeight="1" thickBot="1" x14ac:dyDescent="0.3">
      <c r="A286" s="28" t="s">
        <v>9</v>
      </c>
      <c r="B286" s="397" t="e">
        <f>'[1]Financimi total'!D250:G250</f>
        <v>#VALUE!</v>
      </c>
      <c r="C286" s="398"/>
      <c r="D286" s="398"/>
      <c r="E286" s="399"/>
    </row>
    <row r="287" spans="1:5" ht="28.5" customHeight="1" thickBot="1" x14ac:dyDescent="0.3">
      <c r="A287" s="28" t="s">
        <v>14</v>
      </c>
      <c r="B287" s="407" t="e">
        <f>'[1]Financimi total'!D251:G251</f>
        <v>#VALUE!</v>
      </c>
      <c r="C287" s="408"/>
      <c r="D287" s="408"/>
      <c r="E287" s="409"/>
    </row>
    <row r="288" spans="1:5" x14ac:dyDescent="0.25">
      <c r="A288" s="395"/>
      <c r="B288" s="29">
        <v>2019</v>
      </c>
      <c r="C288" s="29">
        <v>2020</v>
      </c>
      <c r="D288" s="29">
        <v>2021</v>
      </c>
      <c r="E288" s="29">
        <v>2022</v>
      </c>
    </row>
    <row r="289" spans="1:5" ht="15.75" thickBot="1" x14ac:dyDescent="0.3">
      <c r="A289" s="396"/>
      <c r="B289" s="30" t="s">
        <v>5</v>
      </c>
      <c r="C289" s="30" t="s">
        <v>6</v>
      </c>
      <c r="D289" s="30" t="s">
        <v>6</v>
      </c>
      <c r="E289" s="30" t="s">
        <v>6</v>
      </c>
    </row>
    <row r="290" spans="1:5" ht="15.75" thickBot="1" x14ac:dyDescent="0.3">
      <c r="A290" s="28" t="s">
        <v>8</v>
      </c>
      <c r="B290" s="31">
        <f>'[1]format nr e perfit'!C21</f>
        <v>14364.727884412327</v>
      </c>
      <c r="C290" s="31">
        <f>'[1]format nr e perfit'!D21</f>
        <v>14575.705100000001</v>
      </c>
      <c r="D290" s="31">
        <f>'[1]format nr e perfit'!E21</f>
        <v>15012.976253000001</v>
      </c>
      <c r="E290" s="31">
        <f>'[1]format nr e perfit'!F21</f>
        <v>15463.365540590001</v>
      </c>
    </row>
    <row r="291" spans="1:5" ht="15.75" thickBot="1" x14ac:dyDescent="0.3">
      <c r="A291" s="28" t="s">
        <v>15</v>
      </c>
      <c r="B291" s="31">
        <v>1217084</v>
      </c>
      <c r="C291" s="31">
        <v>1235663.2507</v>
      </c>
      <c r="D291" s="31">
        <v>1321119.564</v>
      </c>
      <c r="E291" s="31">
        <v>1406445.683</v>
      </c>
    </row>
    <row r="292" spans="1:5" ht="15.75" thickBot="1" x14ac:dyDescent="0.3">
      <c r="A292" s="28" t="s">
        <v>23</v>
      </c>
      <c r="B292" s="31">
        <f>B291/B290</f>
        <v>84.727257612773911</v>
      </c>
      <c r="C292" s="31">
        <f>C291/C290</f>
        <v>84.77553862557221</v>
      </c>
      <c r="D292" s="31">
        <f>D291/D290</f>
        <v>87.998511536711746</v>
      </c>
      <c r="E292" s="31">
        <f>E291/E290</f>
        <v>90.953400752779288</v>
      </c>
    </row>
    <row r="293" spans="1:5" ht="15.75" thickBot="1" x14ac:dyDescent="0.3">
      <c r="A293" s="28" t="s">
        <v>16</v>
      </c>
      <c r="B293" s="32"/>
      <c r="C293" s="33">
        <f t="shared" ref="C293:E295" si="15">C290/B290-1</f>
        <v>1.468717105435835E-2</v>
      </c>
      <c r="D293" s="33">
        <f t="shared" si="15"/>
        <v>3.0000000000000027E-2</v>
      </c>
      <c r="E293" s="33">
        <f t="shared" si="15"/>
        <v>3.0000000000000027E-2</v>
      </c>
    </row>
    <row r="294" spans="1:5" ht="15.75" thickBot="1" x14ac:dyDescent="0.3">
      <c r="A294" s="28" t="s">
        <v>17</v>
      </c>
      <c r="B294" s="32"/>
      <c r="C294" s="33">
        <f t="shared" si="15"/>
        <v>1.5265380778976656E-2</v>
      </c>
      <c r="D294" s="33">
        <f t="shared" si="15"/>
        <v>6.9158254282944309E-2</v>
      </c>
      <c r="E294" s="33">
        <f t="shared" si="15"/>
        <v>6.4586220146233497E-2</v>
      </c>
    </row>
    <row r="295" spans="1:5" ht="15.75" customHeight="1" thickBot="1" x14ac:dyDescent="0.3">
      <c r="A295" s="28" t="s">
        <v>18</v>
      </c>
      <c r="B295" s="32"/>
      <c r="C295" s="33">
        <f t="shared" si="15"/>
        <v>5.6984038146201677E-4</v>
      </c>
      <c r="D295" s="33">
        <f t="shared" si="15"/>
        <v>3.8017722604800186E-2</v>
      </c>
      <c r="E295" s="33">
        <f t="shared" si="15"/>
        <v>3.3578854510906142E-2</v>
      </c>
    </row>
    <row r="296" spans="1:5" ht="15.75" customHeight="1" thickBot="1" x14ac:dyDescent="0.3">
      <c r="A296" s="428" t="s">
        <v>323</v>
      </c>
      <c r="B296" s="429"/>
      <c r="C296" s="429"/>
      <c r="D296" s="429"/>
      <c r="E296" s="430"/>
    </row>
    <row r="297" spans="1:5" ht="15.75" customHeight="1" x14ac:dyDescent="0.25">
      <c r="A297" s="395"/>
      <c r="B297" s="29">
        <v>2019</v>
      </c>
      <c r="C297" s="29">
        <v>2020</v>
      </c>
      <c r="D297" s="29">
        <v>2021</v>
      </c>
      <c r="E297" s="29">
        <v>2022</v>
      </c>
    </row>
    <row r="298" spans="1:5" ht="15.75" thickBot="1" x14ac:dyDescent="0.3">
      <c r="A298" s="396"/>
      <c r="B298" s="30" t="s">
        <v>5</v>
      </c>
      <c r="C298" s="30" t="s">
        <v>6</v>
      </c>
      <c r="D298" s="30" t="s">
        <v>6</v>
      </c>
      <c r="E298" s="30" t="s">
        <v>6</v>
      </c>
    </row>
    <row r="299" spans="1:5" ht="15.75" thickBot="1" x14ac:dyDescent="0.3">
      <c r="A299" s="66" t="s">
        <v>0</v>
      </c>
      <c r="B299" s="68">
        <f>B300+B301</f>
        <v>0</v>
      </c>
      <c r="C299" s="68">
        <f>C300+C301</f>
        <v>0</v>
      </c>
      <c r="D299" s="68">
        <f>D300+D301</f>
        <v>0</v>
      </c>
      <c r="E299" s="68">
        <f>E300+E301</f>
        <v>0</v>
      </c>
    </row>
    <row r="300" spans="1:5" ht="15.75" thickBot="1" x14ac:dyDescent="0.3">
      <c r="A300" s="69" t="s">
        <v>48</v>
      </c>
      <c r="B300" s="67"/>
      <c r="C300" s="251"/>
      <c r="D300" s="251"/>
      <c r="E300" s="251"/>
    </row>
    <row r="301" spans="1:5" ht="15.75" thickBot="1" x14ac:dyDescent="0.3">
      <c r="A301" s="69" t="s">
        <v>49</v>
      </c>
      <c r="B301" s="67"/>
      <c r="C301" s="70"/>
      <c r="D301" s="70"/>
      <c r="E301" s="70"/>
    </row>
    <row r="302" spans="1:5" ht="24.75" thickBot="1" x14ac:dyDescent="0.3">
      <c r="A302" s="66" t="s">
        <v>31</v>
      </c>
      <c r="B302" s="68">
        <f>B303+B304</f>
        <v>0</v>
      </c>
      <c r="C302" s="68">
        <f>C303+C304</f>
        <v>0</v>
      </c>
      <c r="D302" s="68">
        <f>D303+D304</f>
        <v>0</v>
      </c>
      <c r="E302" s="68">
        <f>E303+E304</f>
        <v>0</v>
      </c>
    </row>
    <row r="303" spans="1:5" ht="15.75" thickBot="1" x14ac:dyDescent="0.3">
      <c r="A303" s="69" t="s">
        <v>48</v>
      </c>
      <c r="B303" s="67"/>
      <c r="C303" s="67"/>
      <c r="D303" s="67"/>
      <c r="E303" s="67"/>
    </row>
    <row r="304" spans="1:5" ht="15.75" thickBot="1" x14ac:dyDescent="0.3">
      <c r="A304" s="69" t="s">
        <v>49</v>
      </c>
      <c r="B304" s="67"/>
      <c r="C304" s="68"/>
      <c r="D304" s="68"/>
      <c r="E304" s="68"/>
    </row>
    <row r="305" spans="1:5" ht="15.75" thickBot="1" x14ac:dyDescent="0.3">
      <c r="A305" s="66" t="s">
        <v>1</v>
      </c>
      <c r="B305" s="67">
        <f>B306+B307</f>
        <v>0</v>
      </c>
      <c r="C305" s="67">
        <f>C306+C307</f>
        <v>0</v>
      </c>
      <c r="D305" s="67">
        <f>D306+D307</f>
        <v>0</v>
      </c>
      <c r="E305" s="67">
        <f>E306+E307</f>
        <v>0</v>
      </c>
    </row>
    <row r="306" spans="1:5" ht="15.75" thickBot="1" x14ac:dyDescent="0.3">
      <c r="A306" s="69" t="s">
        <v>48</v>
      </c>
      <c r="B306" s="67"/>
      <c r="C306" s="67"/>
      <c r="D306" s="67"/>
      <c r="E306" s="67"/>
    </row>
    <row r="307" spans="1:5" ht="15.75" thickBot="1" x14ac:dyDescent="0.3">
      <c r="A307" s="69" t="s">
        <v>49</v>
      </c>
      <c r="B307" s="67"/>
      <c r="C307" s="68"/>
      <c r="D307" s="68"/>
      <c r="E307" s="68"/>
    </row>
    <row r="308" spans="1:5" ht="15.75" thickBot="1" x14ac:dyDescent="0.3">
      <c r="A308" s="66" t="s">
        <v>2</v>
      </c>
      <c r="B308" s="67">
        <f>B309+B310</f>
        <v>0</v>
      </c>
      <c r="C308" s="67">
        <f>C309+C310</f>
        <v>0</v>
      </c>
      <c r="D308" s="67">
        <f>D309+D310</f>
        <v>0</v>
      </c>
      <c r="E308" s="67">
        <f>E309+E310</f>
        <v>0</v>
      </c>
    </row>
    <row r="309" spans="1:5" ht="15.75" thickBot="1" x14ac:dyDescent="0.3">
      <c r="A309" s="69" t="s">
        <v>48</v>
      </c>
      <c r="B309" s="67"/>
      <c r="C309" s="68"/>
      <c r="D309" s="68"/>
      <c r="E309" s="68"/>
    </row>
    <row r="310" spans="1:5" ht="15.75" thickBot="1" x14ac:dyDescent="0.3">
      <c r="A310" s="69" t="s">
        <v>49</v>
      </c>
      <c r="B310" s="67"/>
      <c r="C310" s="68"/>
      <c r="D310" s="68"/>
      <c r="E310" s="68"/>
    </row>
    <row r="311" spans="1:5" ht="15.75" thickBot="1" x14ac:dyDescent="0.3">
      <c r="A311" s="66" t="s">
        <v>24</v>
      </c>
      <c r="B311" s="67">
        <f>B312+B313</f>
        <v>1217084</v>
      </c>
      <c r="C311" s="67">
        <f>C312+C313</f>
        <v>1235663.2507</v>
      </c>
      <c r="D311" s="67">
        <f>D312+D313</f>
        <v>1321119.564</v>
      </c>
      <c r="E311" s="67">
        <f>E312+E313</f>
        <v>1406445.683</v>
      </c>
    </row>
    <row r="312" spans="1:5" ht="15.75" thickBot="1" x14ac:dyDescent="0.3">
      <c r="A312" s="69" t="s">
        <v>48</v>
      </c>
      <c r="B312" s="67">
        <f>B291</f>
        <v>1217084</v>
      </c>
      <c r="C312" s="67">
        <f t="shared" ref="C312:E312" si="16">C291</f>
        <v>1235663.2507</v>
      </c>
      <c r="D312" s="67">
        <f t="shared" si="16"/>
        <v>1321119.564</v>
      </c>
      <c r="E312" s="67">
        <f t="shared" si="16"/>
        <v>1406445.683</v>
      </c>
    </row>
    <row r="313" spans="1:5" ht="15.75" thickBot="1" x14ac:dyDescent="0.3">
      <c r="A313" s="69" t="s">
        <v>49</v>
      </c>
      <c r="B313" s="67"/>
      <c r="C313" s="68"/>
      <c r="D313" s="68"/>
      <c r="E313" s="68"/>
    </row>
    <row r="314" spans="1:5" ht="15.75" thickBot="1" x14ac:dyDescent="0.3">
      <c r="A314" s="66" t="s">
        <v>25</v>
      </c>
      <c r="B314" s="67">
        <f>B315+B316</f>
        <v>0</v>
      </c>
      <c r="C314" s="67">
        <f>C315+C316</f>
        <v>0</v>
      </c>
      <c r="D314" s="67">
        <f>D315+D316</f>
        <v>0</v>
      </c>
      <c r="E314" s="67">
        <f>E315+E316</f>
        <v>0</v>
      </c>
    </row>
    <row r="315" spans="1:5" ht="15.75" thickBot="1" x14ac:dyDescent="0.3">
      <c r="A315" s="69" t="s">
        <v>48</v>
      </c>
      <c r="B315" s="67"/>
      <c r="C315" s="68"/>
      <c r="D315" s="68"/>
      <c r="E315" s="68"/>
    </row>
    <row r="316" spans="1:5" ht="15.75" thickBot="1" x14ac:dyDescent="0.3">
      <c r="A316" s="69" t="s">
        <v>49</v>
      </c>
      <c r="B316" s="67"/>
      <c r="C316" s="68"/>
      <c r="D316" s="68"/>
      <c r="E316" s="68"/>
    </row>
    <row r="317" spans="1:5" ht="15.75" thickBot="1" x14ac:dyDescent="0.3">
      <c r="A317" s="66" t="s">
        <v>3</v>
      </c>
      <c r="B317" s="67">
        <f>B318+B319</f>
        <v>0</v>
      </c>
      <c r="C317" s="67">
        <f>C318+C319</f>
        <v>0</v>
      </c>
      <c r="D317" s="67">
        <f>D318+D319</f>
        <v>0</v>
      </c>
      <c r="E317" s="67">
        <f>E318+E319</f>
        <v>0</v>
      </c>
    </row>
    <row r="318" spans="1:5" ht="24.75" customHeight="1" thickBot="1" x14ac:dyDescent="0.3">
      <c r="A318" s="69" t="s">
        <v>48</v>
      </c>
      <c r="B318" s="67"/>
      <c r="C318" s="67"/>
      <c r="D318" s="67"/>
      <c r="E318" s="67"/>
    </row>
    <row r="319" spans="1:5" ht="15.75" thickBot="1" x14ac:dyDescent="0.3">
      <c r="A319" s="69" t="s">
        <v>49</v>
      </c>
      <c r="B319" s="67"/>
      <c r="C319" s="72"/>
      <c r="D319" s="73"/>
      <c r="E319" s="73"/>
    </row>
    <row r="320" spans="1:5" ht="15.75" thickBot="1" x14ac:dyDescent="0.3">
      <c r="A320" s="252" t="s">
        <v>61</v>
      </c>
      <c r="B320" s="67">
        <f>ROUND(B317+B314+B311+B308+B305+B302+B299,4)</f>
        <v>1217084</v>
      </c>
      <c r="C320" s="67">
        <f>ROUND(C317+C314+C311+C308+C305+C302+C299,4)</f>
        <v>1235663.2507</v>
      </c>
      <c r="D320" s="67">
        <f>ROUND(D317+D314+D311+D308+D305+D302+D299,4)</f>
        <v>1321119.564</v>
      </c>
      <c r="E320" s="67">
        <f>ROUND(E317+E314+E311+E308+E305+E302+E299,4)</f>
        <v>1406445.683</v>
      </c>
    </row>
    <row r="321" spans="1:5" ht="102" customHeight="1" thickBot="1" x14ac:dyDescent="0.3">
      <c r="A321" s="75" t="s">
        <v>35</v>
      </c>
      <c r="B321" s="76">
        <f>IF(B320-B291=0,0,"Error")</f>
        <v>0</v>
      </c>
      <c r="C321" s="76">
        <f>IF(C320-C291=0,0,"Error")</f>
        <v>0</v>
      </c>
      <c r="D321" s="76">
        <f>IF(D320-D291=0,0,"Error")</f>
        <v>0</v>
      </c>
      <c r="E321" s="76">
        <f>IF(E320-E291=0,0,"Error")</f>
        <v>0</v>
      </c>
    </row>
    <row r="322" spans="1:5" ht="34.5" customHeight="1" thickBot="1" x14ac:dyDescent="0.3">
      <c r="A322" s="255" t="s">
        <v>559</v>
      </c>
      <c r="B322" s="397" t="s">
        <v>329</v>
      </c>
      <c r="C322" s="398"/>
      <c r="D322" s="398"/>
      <c r="E322" s="399"/>
    </row>
    <row r="323" spans="1:5" ht="15.75" customHeight="1" thickBot="1" x14ac:dyDescent="0.3">
      <c r="A323" s="397" t="s">
        <v>330</v>
      </c>
      <c r="B323" s="398"/>
      <c r="C323" s="398"/>
      <c r="D323" s="398"/>
      <c r="E323" s="399"/>
    </row>
    <row r="324" spans="1:5" ht="28.5" customHeight="1" thickBot="1" x14ac:dyDescent="0.3">
      <c r="A324" s="26" t="str">
        <f>'[1]Financimi total'!C288</f>
        <v>Rritja e cilësisë së shërbimit ndaj përfituesve</v>
      </c>
      <c r="B324" s="72">
        <f>'[1]Financimi total'!D288</f>
        <v>0.02</v>
      </c>
      <c r="C324" s="72">
        <f>'[1]Financimi total'!E288</f>
        <v>0.02</v>
      </c>
      <c r="D324" s="72">
        <f>'[1]Financimi total'!F288</f>
        <v>0.02</v>
      </c>
      <c r="E324" s="72">
        <f>'[1]Financimi total'!G288</f>
        <v>0.02</v>
      </c>
    </row>
    <row r="325" spans="1:5" ht="15.75" thickBot="1" x14ac:dyDescent="0.3">
      <c r="A325" s="460" t="s">
        <v>331</v>
      </c>
      <c r="B325" s="461"/>
      <c r="C325" s="461"/>
      <c r="D325" s="461"/>
      <c r="E325" s="462"/>
    </row>
    <row r="326" spans="1:5" ht="15.75" thickBot="1" x14ac:dyDescent="0.3">
      <c r="A326" s="457" t="s">
        <v>43</v>
      </c>
      <c r="B326" s="458"/>
      <c r="C326" s="458"/>
      <c r="D326" s="458"/>
      <c r="E326" s="459"/>
    </row>
    <row r="327" spans="1:5" ht="15.75" thickBot="1" x14ac:dyDescent="0.3">
      <c r="A327" s="65" t="s">
        <v>28</v>
      </c>
      <c r="B327" s="407" t="e">
        <f>'[1]Financimi total'!D291:G291</f>
        <v>#VALUE!</v>
      </c>
      <c r="C327" s="408"/>
      <c r="D327" s="408"/>
      <c r="E327" s="409"/>
    </row>
    <row r="328" spans="1:5" ht="15.75" customHeight="1" thickBot="1" x14ac:dyDescent="0.3">
      <c r="A328" s="28" t="s">
        <v>9</v>
      </c>
      <c r="B328" s="397" t="e">
        <f>'[1]Financimi total'!D292:G292</f>
        <v>#VALUE!</v>
      </c>
      <c r="C328" s="398"/>
      <c r="D328" s="398"/>
      <c r="E328" s="399"/>
    </row>
    <row r="329" spans="1:5" ht="15.75" customHeight="1" thickBot="1" x14ac:dyDescent="0.3">
      <c r="A329" s="28" t="s">
        <v>14</v>
      </c>
      <c r="B329" s="407" t="e">
        <f>'[1]Financimi total'!D293:G293</f>
        <v>#VALUE!</v>
      </c>
      <c r="C329" s="408"/>
      <c r="D329" s="408"/>
      <c r="E329" s="409"/>
    </row>
    <row r="330" spans="1:5" x14ac:dyDescent="0.25">
      <c r="A330" s="395"/>
      <c r="B330" s="29">
        <v>2019</v>
      </c>
      <c r="C330" s="29">
        <v>2020</v>
      </c>
      <c r="D330" s="29">
        <v>2021</v>
      </c>
      <c r="E330" s="29">
        <v>2022</v>
      </c>
    </row>
    <row r="331" spans="1:5" ht="15.75" thickBot="1" x14ac:dyDescent="0.3">
      <c r="A331" s="396"/>
      <c r="B331" s="30" t="s">
        <v>5</v>
      </c>
      <c r="C331" s="30" t="s">
        <v>6</v>
      </c>
      <c r="D331" s="30" t="s">
        <v>6</v>
      </c>
      <c r="E331" s="30" t="s">
        <v>6</v>
      </c>
    </row>
    <row r="332" spans="1:5" ht="15.75" thickBot="1" x14ac:dyDescent="0.3">
      <c r="A332" s="28" t="s">
        <v>8</v>
      </c>
      <c r="B332" s="31">
        <f>'[1]format nr e perfit'!C24</f>
        <v>520345.36086448858</v>
      </c>
      <c r="C332" s="31">
        <f>'[1]format nr e perfit'!D24</f>
        <v>549256.36411377043</v>
      </c>
      <c r="D332" s="31">
        <f>'[1]format nr e perfit'!E24</f>
        <v>551918.57555456623</v>
      </c>
      <c r="E332" s="31">
        <f>'[1]format nr e perfit'!F24</f>
        <v>554197.29110656213</v>
      </c>
    </row>
    <row r="333" spans="1:5" ht="15.75" thickBot="1" x14ac:dyDescent="0.3">
      <c r="A333" s="28" t="s">
        <v>15</v>
      </c>
      <c r="B333" s="31">
        <v>5091777</v>
      </c>
      <c r="C333" s="31">
        <v>5260466.4698000001</v>
      </c>
      <c r="D333" s="31">
        <v>5318936.585</v>
      </c>
      <c r="E333" s="31">
        <v>5381797.0659999996</v>
      </c>
    </row>
    <row r="334" spans="1:5" ht="15.75" customHeight="1" thickBot="1" x14ac:dyDescent="0.3">
      <c r="A334" s="28" t="s">
        <v>23</v>
      </c>
      <c r="B334" s="31">
        <f>B333/B332</f>
        <v>9.7853798322342129</v>
      </c>
      <c r="C334" s="31">
        <f>C333/C332</f>
        <v>9.5774338059565416</v>
      </c>
      <c r="D334" s="31">
        <f>D333/D332</f>
        <v>9.6371762440782991</v>
      </c>
      <c r="E334" s="31">
        <f>E333/E332</f>
        <v>9.7109768531242739</v>
      </c>
    </row>
    <row r="335" spans="1:5" ht="15.75" thickBot="1" x14ac:dyDescent="0.3">
      <c r="A335" s="28" t="s">
        <v>16</v>
      </c>
      <c r="B335" s="32" t="s">
        <v>22</v>
      </c>
      <c r="C335" s="33">
        <f>C332/B332-1</f>
        <v>5.5561181906666368E-2</v>
      </c>
      <c r="D335" s="33">
        <f t="shared" ref="D335:E337" si="17">D332/C332-1</f>
        <v>4.846937813986596E-3</v>
      </c>
      <c r="E335" s="33">
        <f t="shared" si="17"/>
        <v>4.1287169030437276E-3</v>
      </c>
    </row>
    <row r="336" spans="1:5" ht="15.75" thickBot="1" x14ac:dyDescent="0.3">
      <c r="A336" s="28" t="s">
        <v>17</v>
      </c>
      <c r="B336" s="32" t="s">
        <v>22</v>
      </c>
      <c r="C336" s="33">
        <f>C333/B333-1</f>
        <v>3.3129783531368417E-2</v>
      </c>
      <c r="D336" s="33">
        <f t="shared" si="17"/>
        <v>1.1115005776706877E-2</v>
      </c>
      <c r="E336" s="33">
        <f t="shared" si="17"/>
        <v>1.1818242236102838E-2</v>
      </c>
    </row>
    <row r="337" spans="1:5" ht="15.75" customHeight="1" thickBot="1" x14ac:dyDescent="0.3">
      <c r="A337" s="28" t="s">
        <v>18</v>
      </c>
      <c r="B337" s="32" t="s">
        <v>22</v>
      </c>
      <c r="C337" s="33">
        <f>C334/B334-1</f>
        <v>-2.125068518982498E-2</v>
      </c>
      <c r="D337" s="33">
        <f t="shared" si="17"/>
        <v>6.2378335713060284E-3</v>
      </c>
      <c r="E337" s="33">
        <f t="shared" si="17"/>
        <v>7.6579079988625676E-3</v>
      </c>
    </row>
    <row r="338" spans="1:5" ht="15.75" customHeight="1" thickBot="1" x14ac:dyDescent="0.3">
      <c r="A338" s="428" t="s">
        <v>34</v>
      </c>
      <c r="B338" s="429"/>
      <c r="C338" s="429"/>
      <c r="D338" s="429"/>
      <c r="E338" s="430"/>
    </row>
    <row r="339" spans="1:5" x14ac:dyDescent="0.25">
      <c r="A339" s="395"/>
      <c r="B339" s="29">
        <v>2019</v>
      </c>
      <c r="C339" s="29">
        <v>2020</v>
      </c>
      <c r="D339" s="29">
        <v>2021</v>
      </c>
      <c r="E339" s="29">
        <v>2022</v>
      </c>
    </row>
    <row r="340" spans="1:5" ht="15.75" thickBot="1" x14ac:dyDescent="0.3">
      <c r="A340" s="396"/>
      <c r="B340" s="30" t="s">
        <v>5</v>
      </c>
      <c r="C340" s="30" t="s">
        <v>6</v>
      </c>
      <c r="D340" s="30" t="s">
        <v>6</v>
      </c>
      <c r="E340" s="30" t="s">
        <v>6</v>
      </c>
    </row>
    <row r="341" spans="1:5" ht="15.75" thickBot="1" x14ac:dyDescent="0.3">
      <c r="A341" s="66" t="s">
        <v>0</v>
      </c>
      <c r="B341" s="68">
        <f>B342+B343</f>
        <v>0</v>
      </c>
      <c r="C341" s="68">
        <f>C342+C343</f>
        <v>0</v>
      </c>
      <c r="D341" s="68">
        <f>D342+D343</f>
        <v>0</v>
      </c>
      <c r="E341" s="68">
        <f>E342+E343</f>
        <v>0</v>
      </c>
    </row>
    <row r="342" spans="1:5" ht="15.75" thickBot="1" x14ac:dyDescent="0.3">
      <c r="A342" s="69" t="s">
        <v>48</v>
      </c>
      <c r="B342" s="67"/>
      <c r="C342" s="251"/>
      <c r="D342" s="251"/>
      <c r="E342" s="251"/>
    </row>
    <row r="343" spans="1:5" ht="15.75" thickBot="1" x14ac:dyDescent="0.3">
      <c r="A343" s="69" t="s">
        <v>49</v>
      </c>
      <c r="B343" s="67"/>
      <c r="C343" s="70"/>
      <c r="D343" s="70"/>
      <c r="E343" s="70"/>
    </row>
    <row r="344" spans="1:5" ht="24.75" thickBot="1" x14ac:dyDescent="0.3">
      <c r="A344" s="66" t="s">
        <v>31</v>
      </c>
      <c r="B344" s="68">
        <f>B345+B346</f>
        <v>0</v>
      </c>
      <c r="C344" s="68">
        <f>C345+C346</f>
        <v>0</v>
      </c>
      <c r="D344" s="68">
        <f>D345+D346</f>
        <v>0</v>
      </c>
      <c r="E344" s="68">
        <f>E345+E346</f>
        <v>0</v>
      </c>
    </row>
    <row r="345" spans="1:5" ht="15.75" thickBot="1" x14ac:dyDescent="0.3">
      <c r="A345" s="69" t="s">
        <v>48</v>
      </c>
      <c r="B345" s="67"/>
      <c r="C345" s="67"/>
      <c r="D345" s="67"/>
      <c r="E345" s="67"/>
    </row>
    <row r="346" spans="1:5" ht="15.75" thickBot="1" x14ac:dyDescent="0.3">
      <c r="A346" s="69" t="s">
        <v>49</v>
      </c>
      <c r="B346" s="67"/>
      <c r="C346" s="68"/>
      <c r="D346" s="68"/>
      <c r="E346" s="68"/>
    </row>
    <row r="347" spans="1:5" ht="15.75" thickBot="1" x14ac:dyDescent="0.3">
      <c r="A347" s="66" t="s">
        <v>1</v>
      </c>
      <c r="B347" s="67">
        <f>B348+B349</f>
        <v>0</v>
      </c>
      <c r="C347" s="67">
        <f>C348+C349</f>
        <v>0</v>
      </c>
      <c r="D347" s="67">
        <f>D348+D349</f>
        <v>0</v>
      </c>
      <c r="E347" s="67">
        <f>E348+E349</f>
        <v>0</v>
      </c>
    </row>
    <row r="348" spans="1:5" ht="15.75" thickBot="1" x14ac:dyDescent="0.3">
      <c r="A348" s="69" t="s">
        <v>48</v>
      </c>
      <c r="B348" s="67"/>
      <c r="C348" s="67"/>
      <c r="D348" s="67"/>
      <c r="E348" s="67"/>
    </row>
    <row r="349" spans="1:5" ht="15.75" thickBot="1" x14ac:dyDescent="0.3">
      <c r="A349" s="69" t="s">
        <v>49</v>
      </c>
      <c r="B349" s="67"/>
      <c r="C349" s="68"/>
      <c r="D349" s="68"/>
      <c r="E349" s="68"/>
    </row>
    <row r="350" spans="1:5" ht="15.75" thickBot="1" x14ac:dyDescent="0.3">
      <c r="A350" s="66" t="s">
        <v>2</v>
      </c>
      <c r="B350" s="67">
        <f>B351+B352</f>
        <v>0</v>
      </c>
      <c r="C350" s="67">
        <f>C351+C352</f>
        <v>0</v>
      </c>
      <c r="D350" s="67">
        <f>D351+D352</f>
        <v>0</v>
      </c>
      <c r="E350" s="67">
        <f>E351+E352</f>
        <v>0</v>
      </c>
    </row>
    <row r="351" spans="1:5" ht="15.75" thickBot="1" x14ac:dyDescent="0.3">
      <c r="A351" s="69" t="s">
        <v>48</v>
      </c>
      <c r="B351" s="67"/>
      <c r="C351" s="68"/>
      <c r="D351" s="68"/>
      <c r="E351" s="68"/>
    </row>
    <row r="352" spans="1:5" ht="15.75" thickBot="1" x14ac:dyDescent="0.3">
      <c r="A352" s="69" t="s">
        <v>49</v>
      </c>
      <c r="B352" s="67"/>
      <c r="C352" s="68"/>
      <c r="D352" s="68"/>
      <c r="E352" s="68"/>
    </row>
    <row r="353" spans="1:5" ht="15.75" thickBot="1" x14ac:dyDescent="0.3">
      <c r="A353" s="66" t="s">
        <v>24</v>
      </c>
      <c r="B353" s="67">
        <f>B354</f>
        <v>5091777</v>
      </c>
      <c r="C353" s="67">
        <f t="shared" ref="C353:E353" si="18">C354</f>
        <v>5260466.4698000001</v>
      </c>
      <c r="D353" s="67">
        <f t="shared" si="18"/>
        <v>5318936.585</v>
      </c>
      <c r="E353" s="67">
        <f t="shared" si="18"/>
        <v>5381797.0659999996</v>
      </c>
    </row>
    <row r="354" spans="1:5" ht="15.75" thickBot="1" x14ac:dyDescent="0.3">
      <c r="A354" s="69" t="s">
        <v>48</v>
      </c>
      <c r="B354" s="67">
        <f>B333</f>
        <v>5091777</v>
      </c>
      <c r="C354" s="67">
        <f t="shared" ref="C354:E354" si="19">C333</f>
        <v>5260466.4698000001</v>
      </c>
      <c r="D354" s="67">
        <f t="shared" si="19"/>
        <v>5318936.585</v>
      </c>
      <c r="E354" s="67">
        <f t="shared" si="19"/>
        <v>5381797.0659999996</v>
      </c>
    </row>
    <row r="355" spans="1:5" ht="24.75" customHeight="1" thickBot="1" x14ac:dyDescent="0.3">
      <c r="A355" s="69" t="s">
        <v>49</v>
      </c>
      <c r="B355" s="67"/>
      <c r="C355" s="68"/>
      <c r="D355" s="68"/>
      <c r="E355" s="68"/>
    </row>
    <row r="356" spans="1:5" ht="15.75" thickBot="1" x14ac:dyDescent="0.3">
      <c r="A356" s="66" t="s">
        <v>25</v>
      </c>
      <c r="B356" s="67">
        <f>B357+B358</f>
        <v>0</v>
      </c>
      <c r="C356" s="67">
        <f>C357+C358</f>
        <v>0</v>
      </c>
      <c r="D356" s="67">
        <f>D357+D358</f>
        <v>0</v>
      </c>
      <c r="E356" s="67">
        <f>E357+E358</f>
        <v>0</v>
      </c>
    </row>
    <row r="357" spans="1:5" ht="15.75" thickBot="1" x14ac:dyDescent="0.3">
      <c r="A357" s="69" t="s">
        <v>48</v>
      </c>
      <c r="B357" s="67"/>
      <c r="C357" s="68"/>
      <c r="D357" s="68"/>
      <c r="E357" s="68"/>
    </row>
    <row r="358" spans="1:5" ht="15.75" thickBot="1" x14ac:dyDescent="0.3">
      <c r="A358" s="69" t="s">
        <v>49</v>
      </c>
      <c r="B358" s="67"/>
      <c r="C358" s="68"/>
      <c r="D358" s="68"/>
      <c r="E358" s="68"/>
    </row>
    <row r="359" spans="1:5" ht="15.75" thickBot="1" x14ac:dyDescent="0.3">
      <c r="A359" s="66" t="s">
        <v>3</v>
      </c>
      <c r="B359" s="67">
        <f>B360+B361</f>
        <v>0</v>
      </c>
      <c r="C359" s="67">
        <f>C360+C361</f>
        <v>0</v>
      </c>
      <c r="D359" s="67">
        <f>D360+D361</f>
        <v>0</v>
      </c>
      <c r="E359" s="67">
        <f>E360+E361</f>
        <v>0</v>
      </c>
    </row>
    <row r="360" spans="1:5" ht="15.75" customHeight="1" thickBot="1" x14ac:dyDescent="0.3">
      <c r="A360" s="69" t="s">
        <v>48</v>
      </c>
      <c r="B360" s="67"/>
      <c r="C360" s="67"/>
      <c r="D360" s="67"/>
      <c r="E360" s="67"/>
    </row>
    <row r="361" spans="1:5" ht="30" customHeight="1" thickBot="1" x14ac:dyDescent="0.3">
      <c r="A361" s="69" t="s">
        <v>49</v>
      </c>
      <c r="B361" s="67"/>
      <c r="C361" s="72"/>
      <c r="D361" s="73"/>
      <c r="E361" s="73"/>
    </row>
    <row r="362" spans="1:5" ht="15.75" thickBot="1" x14ac:dyDescent="0.3">
      <c r="A362" s="83" t="s">
        <v>33</v>
      </c>
      <c r="B362" s="67">
        <f>ROUND(B359+B356+B353+B350+B347+B344+B341,4)</f>
        <v>5091777</v>
      </c>
      <c r="C362" s="67">
        <f>ROUND(C359+C356+C353+C350+C347+C344+C341,4)</f>
        <v>5260466.4698000001</v>
      </c>
      <c r="D362" s="67">
        <f>ROUND(D359+D356+D353+D350+D347+D344+D341,4)</f>
        <v>5318936.585</v>
      </c>
      <c r="E362" s="67">
        <f>ROUND(E359+E356+E353+E350+E347+E344+E341,4)</f>
        <v>5381797.0659999996</v>
      </c>
    </row>
    <row r="363" spans="1:5" ht="15.75" thickBot="1" x14ac:dyDescent="0.3">
      <c r="A363" s="75" t="s">
        <v>35</v>
      </c>
      <c r="B363" s="76">
        <f>IF(B362-B333=0,0,"Error")</f>
        <v>0</v>
      </c>
      <c r="C363" s="76">
        <f>IF(C362-C333=0,0,"Error")</f>
        <v>0</v>
      </c>
      <c r="D363" s="76">
        <f>IF(D362-D333=0,0,"Error")</f>
        <v>0</v>
      </c>
      <c r="E363" s="76">
        <f>IF(E362-E333=0,0,"Error")</f>
        <v>0</v>
      </c>
    </row>
    <row r="364" spans="1:5" ht="15.75" thickBot="1" x14ac:dyDescent="0.3">
      <c r="A364" s="77" t="s">
        <v>53</v>
      </c>
      <c r="B364" s="397" t="e">
        <f>'[1]Financimi total'!D328:G328</f>
        <v>#VALUE!</v>
      </c>
      <c r="C364" s="398"/>
      <c r="D364" s="398"/>
      <c r="E364" s="399"/>
    </row>
    <row r="365" spans="1:5" ht="15.75" customHeight="1" thickBot="1" x14ac:dyDescent="0.3">
      <c r="A365" s="28" t="s">
        <v>9</v>
      </c>
      <c r="B365" s="397" t="e">
        <f>'[1]Financimi total'!D329:G329</f>
        <v>#VALUE!</v>
      </c>
      <c r="C365" s="398"/>
      <c r="D365" s="398"/>
      <c r="E365" s="399"/>
    </row>
    <row r="366" spans="1:5" ht="15.75" customHeight="1" thickBot="1" x14ac:dyDescent="0.3">
      <c r="A366" s="28" t="s">
        <v>14</v>
      </c>
      <c r="B366" s="407" t="e">
        <f>'[1]Financimi total'!D330:G330</f>
        <v>#VALUE!</v>
      </c>
      <c r="C366" s="408"/>
      <c r="D366" s="408"/>
      <c r="E366" s="409"/>
    </row>
    <row r="367" spans="1:5" x14ac:dyDescent="0.25">
      <c r="A367" s="395"/>
      <c r="B367" s="29">
        <v>2019</v>
      </c>
      <c r="C367" s="29">
        <v>2020</v>
      </c>
      <c r="D367" s="29">
        <v>2021</v>
      </c>
      <c r="E367" s="29">
        <v>2022</v>
      </c>
    </row>
    <row r="368" spans="1:5" ht="15.75" thickBot="1" x14ac:dyDescent="0.3">
      <c r="A368" s="396"/>
      <c r="B368" s="30" t="s">
        <v>5</v>
      </c>
      <c r="C368" s="30" t="s">
        <v>6</v>
      </c>
      <c r="D368" s="30" t="s">
        <v>6</v>
      </c>
      <c r="E368" s="30" t="s">
        <v>6</v>
      </c>
    </row>
    <row r="369" spans="1:5" ht="15.75" thickBot="1" x14ac:dyDescent="0.3">
      <c r="A369" s="28" t="s">
        <v>8</v>
      </c>
      <c r="B369" s="31">
        <f>'[1]format nr e perfit'!C25</f>
        <v>273.60720000000003</v>
      </c>
      <c r="C369" s="31">
        <v>273.60720000000003</v>
      </c>
      <c r="D369" s="31">
        <v>290.02363200000008</v>
      </c>
      <c r="E369" s="31">
        <v>307.42504992000011</v>
      </c>
    </row>
    <row r="370" spans="1:5" ht="15.75" thickBot="1" x14ac:dyDescent="0.3">
      <c r="A370" s="28" t="s">
        <v>15</v>
      </c>
      <c r="B370" s="31">
        <v>95330</v>
      </c>
      <c r="C370" s="31">
        <v>85377.182100000005</v>
      </c>
      <c r="D370" s="31">
        <v>103318.376</v>
      </c>
      <c r="E370" s="31">
        <v>106604.705</v>
      </c>
    </row>
    <row r="371" spans="1:5" ht="15.75" customHeight="1" thickBot="1" x14ac:dyDescent="0.3">
      <c r="A371" s="28" t="s">
        <v>23</v>
      </c>
      <c r="B371" s="31">
        <f>B370/B369</f>
        <v>348.41919364695076</v>
      </c>
      <c r="C371" s="31">
        <f>C370/C369</f>
        <v>312.04289251160054</v>
      </c>
      <c r="D371" s="31">
        <f>D370/D369</f>
        <v>356.24123209380389</v>
      </c>
      <c r="E371" s="31">
        <f>E370/E369</f>
        <v>346.76648837738264</v>
      </c>
    </row>
    <row r="372" spans="1:5" ht="15.75" thickBot="1" x14ac:dyDescent="0.3">
      <c r="A372" s="28" t="s">
        <v>16</v>
      </c>
      <c r="B372" s="32"/>
      <c r="C372" s="33">
        <f t="shared" ref="C372:E374" si="20">C369/B369-1</f>
        <v>0</v>
      </c>
      <c r="D372" s="33">
        <f t="shared" si="20"/>
        <v>6.0000000000000053E-2</v>
      </c>
      <c r="E372" s="33">
        <f t="shared" si="20"/>
        <v>6.0000000000000053E-2</v>
      </c>
    </row>
    <row r="373" spans="1:5" ht="15.75" thickBot="1" x14ac:dyDescent="0.3">
      <c r="A373" s="28" t="s">
        <v>17</v>
      </c>
      <c r="B373" s="32"/>
      <c r="C373" s="33">
        <f t="shared" si="20"/>
        <v>-0.10440383824609245</v>
      </c>
      <c r="D373" s="33">
        <f t="shared" si="20"/>
        <v>0.21014038480429065</v>
      </c>
      <c r="E373" s="33">
        <f t="shared" si="20"/>
        <v>3.1807787996977366E-2</v>
      </c>
    </row>
    <row r="374" spans="1:5" ht="15.75" customHeight="1" thickBot="1" x14ac:dyDescent="0.3">
      <c r="A374" s="28" t="s">
        <v>18</v>
      </c>
      <c r="B374" s="32"/>
      <c r="C374" s="33">
        <f t="shared" si="20"/>
        <v>-0.10440383824609245</v>
      </c>
      <c r="D374" s="33">
        <f t="shared" si="20"/>
        <v>0.14164187245687776</v>
      </c>
      <c r="E374" s="33">
        <f t="shared" si="20"/>
        <v>-2.6596426417945906E-2</v>
      </c>
    </row>
    <row r="375" spans="1:5" ht="15.75" customHeight="1" thickBot="1" x14ac:dyDescent="0.3">
      <c r="A375" s="428" t="s">
        <v>70</v>
      </c>
      <c r="B375" s="429"/>
      <c r="C375" s="429"/>
      <c r="D375" s="429"/>
      <c r="E375" s="430"/>
    </row>
    <row r="376" spans="1:5" x14ac:dyDescent="0.25">
      <c r="A376" s="395"/>
      <c r="B376" s="29">
        <v>2019</v>
      </c>
      <c r="C376" s="29">
        <v>2020</v>
      </c>
      <c r="D376" s="29">
        <v>2021</v>
      </c>
      <c r="E376" s="29">
        <v>2022</v>
      </c>
    </row>
    <row r="377" spans="1:5" ht="15.75" thickBot="1" x14ac:dyDescent="0.3">
      <c r="A377" s="396"/>
      <c r="B377" s="30" t="s">
        <v>5</v>
      </c>
      <c r="C377" s="30" t="s">
        <v>6</v>
      </c>
      <c r="D377" s="30" t="s">
        <v>6</v>
      </c>
      <c r="E377" s="30" t="s">
        <v>6</v>
      </c>
    </row>
    <row r="378" spans="1:5" ht="15.75" thickBot="1" x14ac:dyDescent="0.3">
      <c r="A378" s="66" t="s">
        <v>0</v>
      </c>
      <c r="B378" s="68">
        <f>B379+B380</f>
        <v>0</v>
      </c>
      <c r="C378" s="68">
        <f>C379+C380</f>
        <v>0</v>
      </c>
      <c r="D378" s="68">
        <f>D379+D380</f>
        <v>0</v>
      </c>
      <c r="E378" s="68">
        <f>E379+E380</f>
        <v>0</v>
      </c>
    </row>
    <row r="379" spans="1:5" ht="15.75" thickBot="1" x14ac:dyDescent="0.3">
      <c r="A379" s="69" t="s">
        <v>48</v>
      </c>
      <c r="B379" s="67"/>
      <c r="C379" s="251"/>
      <c r="D379" s="251"/>
      <c r="E379" s="251"/>
    </row>
    <row r="380" spans="1:5" ht="15.75" thickBot="1" x14ac:dyDescent="0.3">
      <c r="A380" s="69" t="s">
        <v>49</v>
      </c>
      <c r="B380" s="67"/>
      <c r="C380" s="70"/>
      <c r="D380" s="70"/>
      <c r="E380" s="70"/>
    </row>
    <row r="381" spans="1:5" ht="24.75" thickBot="1" x14ac:dyDescent="0.3">
      <c r="A381" s="66" t="s">
        <v>31</v>
      </c>
      <c r="B381" s="68">
        <f>B382+B383</f>
        <v>0</v>
      </c>
      <c r="C381" s="68">
        <f>C382+C383</f>
        <v>0</v>
      </c>
      <c r="D381" s="68">
        <f>D382+D383</f>
        <v>0</v>
      </c>
      <c r="E381" s="68">
        <f>E382+E383</f>
        <v>0</v>
      </c>
    </row>
    <row r="382" spans="1:5" ht="15.75" thickBot="1" x14ac:dyDescent="0.3">
      <c r="A382" s="69" t="s">
        <v>48</v>
      </c>
      <c r="B382" s="67"/>
      <c r="C382" s="67"/>
      <c r="D382" s="67"/>
      <c r="E382" s="67"/>
    </row>
    <row r="383" spans="1:5" ht="15.75" thickBot="1" x14ac:dyDescent="0.3">
      <c r="A383" s="69" t="s">
        <v>49</v>
      </c>
      <c r="B383" s="67"/>
      <c r="C383" s="68"/>
      <c r="D383" s="68"/>
      <c r="E383" s="68"/>
    </row>
    <row r="384" spans="1:5" ht="15.75" thickBot="1" x14ac:dyDescent="0.3">
      <c r="A384" s="66" t="s">
        <v>1</v>
      </c>
      <c r="B384" s="67">
        <f>B385+B386</f>
        <v>0</v>
      </c>
      <c r="C384" s="67">
        <f>C385+C386</f>
        <v>0</v>
      </c>
      <c r="D384" s="67">
        <f>D385+D386</f>
        <v>0</v>
      </c>
      <c r="E384" s="67">
        <f>E385+E386</f>
        <v>0</v>
      </c>
    </row>
    <row r="385" spans="1:5" ht="15.75" thickBot="1" x14ac:dyDescent="0.3">
      <c r="A385" s="69" t="s">
        <v>48</v>
      </c>
      <c r="B385" s="67"/>
      <c r="C385" s="67"/>
      <c r="D385" s="67"/>
      <c r="E385" s="67"/>
    </row>
    <row r="386" spans="1:5" ht="15.75" thickBot="1" x14ac:dyDescent="0.3">
      <c r="A386" s="69" t="s">
        <v>49</v>
      </c>
      <c r="B386" s="67"/>
      <c r="C386" s="68"/>
      <c r="D386" s="68"/>
      <c r="E386" s="68"/>
    </row>
    <row r="387" spans="1:5" ht="15.75" thickBot="1" x14ac:dyDescent="0.3">
      <c r="A387" s="66" t="s">
        <v>2</v>
      </c>
      <c r="B387" s="67">
        <f>B388+B389</f>
        <v>0</v>
      </c>
      <c r="C387" s="67">
        <f>C388+C389</f>
        <v>0</v>
      </c>
      <c r="D387" s="67">
        <f>D388+D389</f>
        <v>0</v>
      </c>
      <c r="E387" s="67">
        <f>E388+E389</f>
        <v>0</v>
      </c>
    </row>
    <row r="388" spans="1:5" ht="15.75" thickBot="1" x14ac:dyDescent="0.3">
      <c r="A388" s="69" t="s">
        <v>48</v>
      </c>
      <c r="B388" s="67"/>
      <c r="C388" s="68"/>
      <c r="D388" s="68"/>
      <c r="E388" s="68"/>
    </row>
    <row r="389" spans="1:5" ht="15.75" thickBot="1" x14ac:dyDescent="0.3">
      <c r="A389" s="69" t="s">
        <v>49</v>
      </c>
      <c r="B389" s="67"/>
      <c r="C389" s="68"/>
      <c r="D389" s="68"/>
      <c r="E389" s="68"/>
    </row>
    <row r="390" spans="1:5" ht="15.75" thickBot="1" x14ac:dyDescent="0.3">
      <c r="A390" s="66" t="s">
        <v>24</v>
      </c>
      <c r="B390" s="67">
        <f>B391+B392</f>
        <v>95330</v>
      </c>
      <c r="C390" s="67">
        <f>C391+C392</f>
        <v>85377.182100000005</v>
      </c>
      <c r="D390" s="67">
        <f>D391+D392</f>
        <v>103318.376</v>
      </c>
      <c r="E390" s="67">
        <f>E391+E392</f>
        <v>106604.705</v>
      </c>
    </row>
    <row r="391" spans="1:5" ht="15.75" thickBot="1" x14ac:dyDescent="0.3">
      <c r="A391" s="69" t="s">
        <v>48</v>
      </c>
      <c r="B391" s="67">
        <f>B370</f>
        <v>95330</v>
      </c>
      <c r="C391" s="67">
        <f t="shared" ref="C391:E391" si="21">C370</f>
        <v>85377.182100000005</v>
      </c>
      <c r="D391" s="67">
        <f t="shared" si="21"/>
        <v>103318.376</v>
      </c>
      <c r="E391" s="67">
        <f t="shared" si="21"/>
        <v>106604.705</v>
      </c>
    </row>
    <row r="392" spans="1:5" ht="24.75" customHeight="1" thickBot="1" x14ac:dyDescent="0.3">
      <c r="A392" s="69" t="s">
        <v>49</v>
      </c>
      <c r="B392" s="67"/>
      <c r="C392" s="68"/>
      <c r="D392" s="68"/>
      <c r="E392" s="68"/>
    </row>
    <row r="393" spans="1:5" ht="15.75" thickBot="1" x14ac:dyDescent="0.3">
      <c r="A393" s="66" t="s">
        <v>25</v>
      </c>
      <c r="B393" s="67">
        <f>B394+B395</f>
        <v>0</v>
      </c>
      <c r="C393" s="67">
        <f>C394+C395</f>
        <v>0</v>
      </c>
      <c r="D393" s="67">
        <f>D394+D395</f>
        <v>0</v>
      </c>
      <c r="E393" s="67">
        <f>E394+E395</f>
        <v>0</v>
      </c>
    </row>
    <row r="394" spans="1:5" ht="15.75" thickBot="1" x14ac:dyDescent="0.3">
      <c r="A394" s="69" t="s">
        <v>48</v>
      </c>
      <c r="B394" s="67"/>
      <c r="C394" s="68"/>
      <c r="D394" s="68"/>
      <c r="E394" s="68"/>
    </row>
    <row r="395" spans="1:5" ht="15.75" thickBot="1" x14ac:dyDescent="0.3">
      <c r="A395" s="69" t="s">
        <v>49</v>
      </c>
      <c r="B395" s="67"/>
      <c r="C395" s="68"/>
      <c r="D395" s="68"/>
      <c r="E395" s="68"/>
    </row>
    <row r="396" spans="1:5" ht="15.75" thickBot="1" x14ac:dyDescent="0.3">
      <c r="A396" s="66" t="s">
        <v>3</v>
      </c>
      <c r="B396" s="67">
        <f>B397+B398</f>
        <v>0</v>
      </c>
      <c r="C396" s="67">
        <f>C397+C398</f>
        <v>0</v>
      </c>
      <c r="D396" s="67">
        <f>D397+D398</f>
        <v>0</v>
      </c>
      <c r="E396" s="67">
        <f>E397+E398</f>
        <v>0</v>
      </c>
    </row>
    <row r="397" spans="1:5" ht="15.75" customHeight="1" thickBot="1" x14ac:dyDescent="0.3">
      <c r="A397" s="69" t="s">
        <v>48</v>
      </c>
      <c r="B397" s="67"/>
      <c r="C397" s="67"/>
      <c r="D397" s="67"/>
      <c r="E397" s="67"/>
    </row>
    <row r="398" spans="1:5" ht="23.25" customHeight="1" thickBot="1" x14ac:dyDescent="0.3">
      <c r="A398" s="69" t="s">
        <v>49</v>
      </c>
      <c r="B398" s="67"/>
      <c r="C398" s="72"/>
      <c r="D398" s="73"/>
      <c r="E398" s="73"/>
    </row>
    <row r="399" spans="1:5" ht="15.75" thickBot="1" x14ac:dyDescent="0.3">
      <c r="A399" s="83" t="s">
        <v>55</v>
      </c>
      <c r="B399" s="67">
        <f>ROUND(B396+B393+B390+B387+B384+B381+B378,4)</f>
        <v>95330</v>
      </c>
      <c r="C399" s="67">
        <f>ROUND(C396+C393+C390+C387+C384+C381+C378,4)</f>
        <v>85377.182100000005</v>
      </c>
      <c r="D399" s="67">
        <f>ROUND(D396+D393+D390+D387+D384+D381+D378,4)</f>
        <v>103318.376</v>
      </c>
      <c r="E399" s="67">
        <f>ROUND(E396+E393+E390+E387+E384+E381+E378,4)</f>
        <v>106604.705</v>
      </c>
    </row>
    <row r="400" spans="1:5" ht="15.75" thickBot="1" x14ac:dyDescent="0.3">
      <c r="A400" s="75" t="s">
        <v>35</v>
      </c>
      <c r="B400" s="76">
        <f>IF(B399-B370=0,0,"Error")</f>
        <v>0</v>
      </c>
      <c r="C400" s="76">
        <f>IF(C399-C370=0,0,"Error")</f>
        <v>0</v>
      </c>
      <c r="D400" s="76">
        <f>IF(D399-D370=0,0,"Error")</f>
        <v>0</v>
      </c>
      <c r="E400" s="76">
        <f>IF(E399-E370=0,0,"Error")</f>
        <v>0</v>
      </c>
    </row>
    <row r="401" spans="1:5" ht="15.75" thickBot="1" x14ac:dyDescent="0.3">
      <c r="A401" s="77" t="s">
        <v>54</v>
      </c>
      <c r="B401" s="397" t="e">
        <f>'[1]Financimi total'!D365:G365</f>
        <v>#VALUE!</v>
      </c>
      <c r="C401" s="398"/>
      <c r="D401" s="398"/>
      <c r="E401" s="399"/>
    </row>
    <row r="402" spans="1:5" ht="15.75" customHeight="1" thickBot="1" x14ac:dyDescent="0.3">
      <c r="A402" s="28" t="s">
        <v>9</v>
      </c>
      <c r="B402" s="397" t="e">
        <f>'[1]Financimi total'!D366:G366</f>
        <v>#VALUE!</v>
      </c>
      <c r="C402" s="398"/>
      <c r="D402" s="398"/>
      <c r="E402" s="399"/>
    </row>
    <row r="403" spans="1:5" ht="15.75" customHeight="1" thickBot="1" x14ac:dyDescent="0.3">
      <c r="A403" s="28" t="s">
        <v>14</v>
      </c>
      <c r="B403" s="407" t="e">
        <f>'[1]Financimi total'!D367:G367</f>
        <v>#VALUE!</v>
      </c>
      <c r="C403" s="408"/>
      <c r="D403" s="408"/>
      <c r="E403" s="409"/>
    </row>
    <row r="404" spans="1:5" x14ac:dyDescent="0.25">
      <c r="A404" s="395"/>
      <c r="B404" s="29">
        <v>2019</v>
      </c>
      <c r="C404" s="29">
        <v>2020</v>
      </c>
      <c r="D404" s="29">
        <v>2021</v>
      </c>
      <c r="E404" s="29">
        <v>2022</v>
      </c>
    </row>
    <row r="405" spans="1:5" ht="15.75" thickBot="1" x14ac:dyDescent="0.3">
      <c r="A405" s="396"/>
      <c r="B405" s="30" t="s">
        <v>5</v>
      </c>
      <c r="C405" s="30" t="s">
        <v>6</v>
      </c>
      <c r="D405" s="30" t="s">
        <v>6</v>
      </c>
      <c r="E405" s="30" t="s">
        <v>6</v>
      </c>
    </row>
    <row r="406" spans="1:5" ht="15.75" thickBot="1" x14ac:dyDescent="0.3">
      <c r="A406" s="28" t="s">
        <v>8</v>
      </c>
      <c r="B406" s="31">
        <f>'[1]format nr e perfit'!C26</f>
        <v>3050.3519718749994</v>
      </c>
      <c r="C406" s="31">
        <f>'[1]format nr e perfit'!D26</f>
        <v>2843.7774999999997</v>
      </c>
      <c r="D406" s="31">
        <f>'[1]format nr e perfit'!E26</f>
        <v>2701.5886249999994</v>
      </c>
      <c r="E406" s="31">
        <f>'[1]format nr e perfit'!F26</f>
        <v>2566.5091937499992</v>
      </c>
    </row>
    <row r="407" spans="1:5" ht="15.75" thickBot="1" x14ac:dyDescent="0.3">
      <c r="A407" s="28" t="s">
        <v>15</v>
      </c>
      <c r="B407" s="31">
        <v>128958</v>
      </c>
      <c r="C407" s="31">
        <v>104976.9859</v>
      </c>
      <c r="D407" s="31">
        <v>110511.174</v>
      </c>
      <c r="E407" s="31">
        <v>107642.614</v>
      </c>
    </row>
    <row r="408" spans="1:5" ht="15.75" customHeight="1" thickBot="1" x14ac:dyDescent="0.3">
      <c r="A408" s="28" t="s">
        <v>23</v>
      </c>
      <c r="B408" s="31">
        <f>B407/B406</f>
        <v>42.276432749080989</v>
      </c>
      <c r="C408" s="31">
        <f>C407/C406</f>
        <v>36.914627076133776</v>
      </c>
      <c r="D408" s="31">
        <f>D407/D406</f>
        <v>40.905996189556809</v>
      </c>
      <c r="E408" s="31">
        <f>E407/E406</f>
        <v>41.941254004518228</v>
      </c>
    </row>
    <row r="409" spans="1:5" ht="15.75" thickBot="1" x14ac:dyDescent="0.3">
      <c r="A409" s="28" t="s">
        <v>16</v>
      </c>
      <c r="B409" s="32"/>
      <c r="C409" s="33">
        <f t="shared" ref="C409:E411" si="22">C406/B406-1</f>
        <v>-6.772151993595088E-2</v>
      </c>
      <c r="D409" s="33">
        <f t="shared" si="22"/>
        <v>-5.0000000000000155E-2</v>
      </c>
      <c r="E409" s="33">
        <f t="shared" si="22"/>
        <v>-5.0000000000000044E-2</v>
      </c>
    </row>
    <row r="410" spans="1:5" ht="15.75" thickBot="1" x14ac:dyDescent="0.3">
      <c r="A410" s="28" t="s">
        <v>17</v>
      </c>
      <c r="B410" s="32"/>
      <c r="C410" s="33">
        <f t="shared" si="22"/>
        <v>-0.18595987918547119</v>
      </c>
      <c r="D410" s="33">
        <f t="shared" si="22"/>
        <v>5.2718108188701596E-2</v>
      </c>
      <c r="E410" s="33">
        <f t="shared" si="22"/>
        <v>-2.5957194156674079E-2</v>
      </c>
    </row>
    <row r="411" spans="1:5" ht="15.75" customHeight="1" thickBot="1" x14ac:dyDescent="0.3">
      <c r="A411" s="28" t="s">
        <v>18</v>
      </c>
      <c r="B411" s="32"/>
      <c r="C411" s="33">
        <f t="shared" si="22"/>
        <v>-0.12682729654061853</v>
      </c>
      <c r="D411" s="33">
        <f t="shared" si="22"/>
        <v>0.10812432440915964</v>
      </c>
      <c r="E411" s="33">
        <f t="shared" si="22"/>
        <v>2.5308216677185191E-2</v>
      </c>
    </row>
    <row r="412" spans="1:5" ht="15.75" customHeight="1" thickBot="1" x14ac:dyDescent="0.3">
      <c r="A412" s="428" t="s">
        <v>71</v>
      </c>
      <c r="B412" s="429"/>
      <c r="C412" s="429"/>
      <c r="D412" s="429"/>
      <c r="E412" s="430"/>
    </row>
    <row r="413" spans="1:5" x14ac:dyDescent="0.25">
      <c r="A413" s="395"/>
      <c r="B413" s="29">
        <v>2019</v>
      </c>
      <c r="C413" s="29">
        <v>2020</v>
      </c>
      <c r="D413" s="29">
        <v>2021</v>
      </c>
      <c r="E413" s="29">
        <v>2022</v>
      </c>
    </row>
    <row r="414" spans="1:5" ht="15.75" thickBot="1" x14ac:dyDescent="0.3">
      <c r="A414" s="396"/>
      <c r="B414" s="30" t="s">
        <v>5</v>
      </c>
      <c r="C414" s="30" t="s">
        <v>6</v>
      </c>
      <c r="D414" s="30" t="s">
        <v>6</v>
      </c>
      <c r="E414" s="30" t="s">
        <v>6</v>
      </c>
    </row>
    <row r="415" spans="1:5" ht="15.75" thickBot="1" x14ac:dyDescent="0.3">
      <c r="A415" s="66" t="s">
        <v>0</v>
      </c>
      <c r="B415" s="68">
        <f>B416+B417</f>
        <v>0</v>
      </c>
      <c r="C415" s="68">
        <f>C416+C417</f>
        <v>0</v>
      </c>
      <c r="D415" s="68">
        <f>D416+D417</f>
        <v>0</v>
      </c>
      <c r="E415" s="68">
        <f>E416+E417</f>
        <v>0</v>
      </c>
    </row>
    <row r="416" spans="1:5" ht="15.75" thickBot="1" x14ac:dyDescent="0.3">
      <c r="A416" s="69" t="s">
        <v>48</v>
      </c>
      <c r="B416" s="67"/>
      <c r="C416" s="251"/>
      <c r="D416" s="251"/>
      <c r="E416" s="251"/>
    </row>
    <row r="417" spans="1:5" ht="15.75" thickBot="1" x14ac:dyDescent="0.3">
      <c r="A417" s="69" t="s">
        <v>49</v>
      </c>
      <c r="B417" s="67"/>
      <c r="C417" s="70"/>
      <c r="D417" s="70"/>
      <c r="E417" s="70"/>
    </row>
    <row r="418" spans="1:5" ht="24.75" thickBot="1" x14ac:dyDescent="0.3">
      <c r="A418" s="66" t="s">
        <v>31</v>
      </c>
      <c r="B418" s="68">
        <f>B419+B420</f>
        <v>0</v>
      </c>
      <c r="C418" s="68">
        <f>C419+C420</f>
        <v>0</v>
      </c>
      <c r="D418" s="68">
        <f>D419+D420</f>
        <v>0</v>
      </c>
      <c r="E418" s="68">
        <f>E419+E420</f>
        <v>0</v>
      </c>
    </row>
    <row r="419" spans="1:5" ht="15.75" thickBot="1" x14ac:dyDescent="0.3">
      <c r="A419" s="69" t="s">
        <v>48</v>
      </c>
      <c r="B419" s="67"/>
      <c r="C419" s="68"/>
      <c r="D419" s="68"/>
      <c r="E419" s="68"/>
    </row>
    <row r="420" spans="1:5" ht="15.75" thickBot="1" x14ac:dyDescent="0.3">
      <c r="A420" s="69" t="s">
        <v>49</v>
      </c>
      <c r="B420" s="67"/>
      <c r="C420" s="68"/>
      <c r="D420" s="68"/>
      <c r="E420" s="68"/>
    </row>
    <row r="421" spans="1:5" ht="15.75" thickBot="1" x14ac:dyDescent="0.3">
      <c r="A421" s="66" t="s">
        <v>1</v>
      </c>
      <c r="B421" s="67">
        <f>B422+B423</f>
        <v>0</v>
      </c>
      <c r="C421" s="67">
        <f>C422+C423</f>
        <v>0</v>
      </c>
      <c r="D421" s="67">
        <f>D422+D423</f>
        <v>0</v>
      </c>
      <c r="E421" s="67">
        <f>E422+E423</f>
        <v>0</v>
      </c>
    </row>
    <row r="422" spans="1:5" ht="15.75" thickBot="1" x14ac:dyDescent="0.3">
      <c r="A422" s="69" t="s">
        <v>48</v>
      </c>
      <c r="B422" s="67"/>
      <c r="C422" s="68"/>
      <c r="D422" s="68"/>
      <c r="E422" s="68"/>
    </row>
    <row r="423" spans="1:5" ht="15.75" thickBot="1" x14ac:dyDescent="0.3">
      <c r="A423" s="69" t="s">
        <v>49</v>
      </c>
      <c r="B423" s="67"/>
      <c r="C423" s="68"/>
      <c r="D423" s="68"/>
      <c r="E423" s="68"/>
    </row>
    <row r="424" spans="1:5" ht="15.75" thickBot="1" x14ac:dyDescent="0.3">
      <c r="A424" s="66" t="s">
        <v>2</v>
      </c>
      <c r="B424" s="67">
        <f>B425+B426</f>
        <v>0</v>
      </c>
      <c r="C424" s="67">
        <f>C425+C426</f>
        <v>0</v>
      </c>
      <c r="D424" s="67">
        <f>D425+D426</f>
        <v>0</v>
      </c>
      <c r="E424" s="67">
        <f>E425+E426</f>
        <v>0</v>
      </c>
    </row>
    <row r="425" spans="1:5" ht="15.75" thickBot="1" x14ac:dyDescent="0.3">
      <c r="A425" s="69" t="s">
        <v>48</v>
      </c>
      <c r="B425" s="67"/>
      <c r="C425" s="68"/>
      <c r="D425" s="68"/>
      <c r="E425" s="68"/>
    </row>
    <row r="426" spans="1:5" ht="15.75" thickBot="1" x14ac:dyDescent="0.3">
      <c r="A426" s="69" t="s">
        <v>49</v>
      </c>
      <c r="B426" s="67"/>
      <c r="C426" s="68"/>
      <c r="D426" s="68"/>
      <c r="E426" s="68"/>
    </row>
    <row r="427" spans="1:5" ht="15.75" thickBot="1" x14ac:dyDescent="0.3">
      <c r="A427" s="66" t="s">
        <v>24</v>
      </c>
      <c r="B427" s="67">
        <f>B428+B429</f>
        <v>128958</v>
      </c>
      <c r="C427" s="67">
        <f>C428+C429</f>
        <v>104976.9859</v>
      </c>
      <c r="D427" s="67">
        <f>D428+D429</f>
        <v>110511.174</v>
      </c>
      <c r="E427" s="67">
        <f>E428+E429</f>
        <v>107642.614</v>
      </c>
    </row>
    <row r="428" spans="1:5" ht="15.75" thickBot="1" x14ac:dyDescent="0.3">
      <c r="A428" s="69" t="s">
        <v>48</v>
      </c>
      <c r="B428" s="67">
        <f>B407</f>
        <v>128958</v>
      </c>
      <c r="C428" s="68">
        <f t="shared" ref="C428:E428" si="23">C407</f>
        <v>104976.9859</v>
      </c>
      <c r="D428" s="68">
        <f t="shared" si="23"/>
        <v>110511.174</v>
      </c>
      <c r="E428" s="68">
        <f t="shared" si="23"/>
        <v>107642.614</v>
      </c>
    </row>
    <row r="429" spans="1:5" ht="24.75" customHeight="1" thickBot="1" x14ac:dyDescent="0.3">
      <c r="A429" s="69" t="s">
        <v>49</v>
      </c>
      <c r="B429" s="67"/>
      <c r="C429" s="68"/>
      <c r="D429" s="68"/>
      <c r="E429" s="68"/>
    </row>
    <row r="430" spans="1:5" ht="15.75" thickBot="1" x14ac:dyDescent="0.3">
      <c r="A430" s="66" t="s">
        <v>25</v>
      </c>
      <c r="B430" s="67">
        <f>B431+B432</f>
        <v>0</v>
      </c>
      <c r="C430" s="67">
        <f>C431+C432</f>
        <v>0</v>
      </c>
      <c r="D430" s="67">
        <f>D431+D432</f>
        <v>0</v>
      </c>
      <c r="E430" s="67">
        <f>E431+E432</f>
        <v>0</v>
      </c>
    </row>
    <row r="431" spans="1:5" ht="15.75" thickBot="1" x14ac:dyDescent="0.3">
      <c r="A431" s="69" t="s">
        <v>48</v>
      </c>
      <c r="B431" s="67"/>
      <c r="C431" s="68"/>
      <c r="D431" s="68"/>
      <c r="E431" s="68"/>
    </row>
    <row r="432" spans="1:5" ht="15.75" thickBot="1" x14ac:dyDescent="0.3">
      <c r="A432" s="69" t="s">
        <v>49</v>
      </c>
      <c r="B432" s="67"/>
      <c r="C432" s="68"/>
      <c r="D432" s="68"/>
      <c r="E432" s="68"/>
    </row>
    <row r="433" spans="1:5" ht="15.75" thickBot="1" x14ac:dyDescent="0.3">
      <c r="A433" s="66" t="s">
        <v>3</v>
      </c>
      <c r="B433" s="67">
        <f>B434+B435</f>
        <v>0</v>
      </c>
      <c r="C433" s="67">
        <f>C434+C435</f>
        <v>0</v>
      </c>
      <c r="D433" s="67">
        <f>D434+D435</f>
        <v>0</v>
      </c>
      <c r="E433" s="67">
        <f>E434+E435</f>
        <v>0</v>
      </c>
    </row>
    <row r="434" spans="1:5" ht="15.75" customHeight="1" thickBot="1" x14ac:dyDescent="0.3">
      <c r="A434" s="69" t="s">
        <v>48</v>
      </c>
      <c r="B434" s="67"/>
      <c r="C434" s="73"/>
      <c r="D434" s="73"/>
      <c r="E434" s="73"/>
    </row>
    <row r="435" spans="1:5" ht="24.75" customHeight="1" thickBot="1" x14ac:dyDescent="0.3">
      <c r="A435" s="69" t="s">
        <v>49</v>
      </c>
      <c r="B435" s="67"/>
      <c r="C435" s="72"/>
      <c r="D435" s="73"/>
      <c r="E435" s="73"/>
    </row>
    <row r="436" spans="1:5" ht="21.75" customHeight="1" thickBot="1" x14ac:dyDescent="0.3">
      <c r="A436" s="252" t="s">
        <v>56</v>
      </c>
      <c r="B436" s="67">
        <f>ROUND(B433+B430+B427+B424+B421+B418+B415,4)</f>
        <v>128958</v>
      </c>
      <c r="C436" s="67">
        <f>ROUND(C433+C430+C427+C424+C421+C418+C415,4)</f>
        <v>104976.9859</v>
      </c>
      <c r="D436" s="67">
        <f>ROUND(D433+D430+D427+D424+D421+D418+D415,4)</f>
        <v>110511.174</v>
      </c>
      <c r="E436" s="67">
        <f>ROUND(E433+E430+E427+E424+E421+E418+E415,4)</f>
        <v>107642.614</v>
      </c>
    </row>
    <row r="437" spans="1:5" ht="15.75" thickBot="1" x14ac:dyDescent="0.3">
      <c r="A437" s="75" t="s">
        <v>35</v>
      </c>
      <c r="B437" s="76">
        <f>IF(B436-B407=0,0,"Error")</f>
        <v>0</v>
      </c>
      <c r="C437" s="76">
        <f>IF(C436-C407=0,0,"Error")</f>
        <v>0</v>
      </c>
      <c r="D437" s="76">
        <f>IF(D436-D407=0,0,"Error")</f>
        <v>0</v>
      </c>
      <c r="E437" s="76">
        <f>IF(E436-E407=0,0,"Error")</f>
        <v>0</v>
      </c>
    </row>
    <row r="438" spans="1:5" ht="15.75" thickBot="1" x14ac:dyDescent="0.3">
      <c r="A438" s="77" t="s">
        <v>58</v>
      </c>
      <c r="B438" s="407" t="e">
        <f>'[1]Financimi total'!D402:G402</f>
        <v>#VALUE!</v>
      </c>
      <c r="C438" s="408"/>
      <c r="D438" s="408"/>
      <c r="E438" s="409"/>
    </row>
    <row r="439" spans="1:5" ht="15.75" customHeight="1" thickBot="1" x14ac:dyDescent="0.3">
      <c r="A439" s="28" t="s">
        <v>9</v>
      </c>
      <c r="B439" s="397" t="e">
        <f>'[1]Financimi total'!D403:G403</f>
        <v>#VALUE!</v>
      </c>
      <c r="C439" s="398"/>
      <c r="D439" s="398"/>
      <c r="E439" s="399"/>
    </row>
    <row r="440" spans="1:5" ht="15.75" customHeight="1" thickBot="1" x14ac:dyDescent="0.3">
      <c r="A440" s="28" t="s">
        <v>14</v>
      </c>
      <c r="B440" s="407" t="e">
        <f>'[1]Financimi total'!D404:G404</f>
        <v>#VALUE!</v>
      </c>
      <c r="C440" s="408"/>
      <c r="D440" s="408"/>
      <c r="E440" s="409"/>
    </row>
    <row r="441" spans="1:5" x14ac:dyDescent="0.25">
      <c r="A441" s="395"/>
      <c r="B441" s="29">
        <v>2019</v>
      </c>
      <c r="C441" s="29">
        <v>2020</v>
      </c>
      <c r="D441" s="29">
        <v>2021</v>
      </c>
      <c r="E441" s="29">
        <v>2022</v>
      </c>
    </row>
    <row r="442" spans="1:5" ht="15.75" thickBot="1" x14ac:dyDescent="0.3">
      <c r="A442" s="396"/>
      <c r="B442" s="30" t="s">
        <v>5</v>
      </c>
      <c r="C442" s="30" t="s">
        <v>6</v>
      </c>
      <c r="D442" s="30" t="s">
        <v>6</v>
      </c>
      <c r="E442" s="30" t="s">
        <v>6</v>
      </c>
    </row>
    <row r="443" spans="1:5" ht="15.75" thickBot="1" x14ac:dyDescent="0.3">
      <c r="A443" s="28" t="s">
        <v>8</v>
      </c>
      <c r="B443" s="31">
        <f>'[1]format nr e perfit'!C27</f>
        <v>521.64</v>
      </c>
      <c r="C443" s="31">
        <f>'[1]format nr e perfit'!D27</f>
        <v>1049.9545220068001</v>
      </c>
      <c r="D443" s="31">
        <f>'[1]format nr e perfit'!E27</f>
        <v>1060.4540672268681</v>
      </c>
      <c r="E443" s="31">
        <f>'[1]format nr e perfit'!F27</f>
        <v>1071.0586078991369</v>
      </c>
    </row>
    <row r="444" spans="1:5" ht="15.75" thickBot="1" x14ac:dyDescent="0.3">
      <c r="A444" s="28" t="s">
        <v>15</v>
      </c>
      <c r="B444" s="31">
        <v>43051</v>
      </c>
      <c r="C444" s="31">
        <v>89736.085699999996</v>
      </c>
      <c r="D444" s="31">
        <v>90713.495999999999</v>
      </c>
      <c r="E444" s="31">
        <v>91648.180999999997</v>
      </c>
    </row>
    <row r="445" spans="1:5" ht="15.75" customHeight="1" thickBot="1" x14ac:dyDescent="0.3">
      <c r="A445" s="28" t="s">
        <v>23</v>
      </c>
      <c r="B445" s="31">
        <f>B444/B443</f>
        <v>82.530097385169853</v>
      </c>
      <c r="C445" s="31">
        <f>C444/C443</f>
        <v>85.466640525044397</v>
      </c>
      <c r="D445" s="31">
        <f>D444/D443</f>
        <v>85.542126531910611</v>
      </c>
      <c r="E445" s="31">
        <f>E444/E443</f>
        <v>85.56784878445292</v>
      </c>
    </row>
    <row r="446" spans="1:5" ht="15.75" thickBot="1" x14ac:dyDescent="0.3">
      <c r="A446" s="28" t="s">
        <v>16</v>
      </c>
      <c r="B446" s="32"/>
      <c r="C446" s="33">
        <f t="shared" ref="C446:E448" si="24">C443/B443-1</f>
        <v>1.0127952649467069</v>
      </c>
      <c r="D446" s="33">
        <f t="shared" si="24"/>
        <v>1.0000000000000009E-2</v>
      </c>
      <c r="E446" s="33">
        <f t="shared" si="24"/>
        <v>1.0000000000000009E-2</v>
      </c>
    </row>
    <row r="447" spans="1:5" ht="15.75" thickBot="1" x14ac:dyDescent="0.3">
      <c r="A447" s="28" t="s">
        <v>17</v>
      </c>
      <c r="B447" s="32"/>
      <c r="C447" s="33">
        <f t="shared" si="24"/>
        <v>1.0844135025899515</v>
      </c>
      <c r="D447" s="33">
        <f t="shared" si="24"/>
        <v>1.0892054098142978E-2</v>
      </c>
      <c r="E447" s="33">
        <f t="shared" si="24"/>
        <v>1.0303703872243997E-2</v>
      </c>
    </row>
    <row r="448" spans="1:5" ht="15.75" customHeight="1" thickBot="1" x14ac:dyDescent="0.3">
      <c r="A448" s="28" t="s">
        <v>18</v>
      </c>
      <c r="B448" s="32"/>
      <c r="C448" s="33">
        <f t="shared" si="24"/>
        <v>3.558148157961849E-2</v>
      </c>
      <c r="D448" s="33">
        <f t="shared" si="24"/>
        <v>8.8322187934952723E-4</v>
      </c>
      <c r="E448" s="33">
        <f t="shared" si="24"/>
        <v>3.0069690321199438E-4</v>
      </c>
    </row>
    <row r="449" spans="1:5" ht="15.75" customHeight="1" thickBot="1" x14ac:dyDescent="0.3">
      <c r="A449" s="428" t="s">
        <v>303</v>
      </c>
      <c r="B449" s="429"/>
      <c r="C449" s="429"/>
      <c r="D449" s="429"/>
      <c r="E449" s="430"/>
    </row>
    <row r="450" spans="1:5" x14ac:dyDescent="0.25">
      <c r="A450" s="395"/>
      <c r="B450" s="29">
        <v>2019</v>
      </c>
      <c r="C450" s="29">
        <v>2020</v>
      </c>
      <c r="D450" s="29">
        <v>2021</v>
      </c>
      <c r="E450" s="29">
        <v>2022</v>
      </c>
    </row>
    <row r="451" spans="1:5" ht="15.75" thickBot="1" x14ac:dyDescent="0.3">
      <c r="A451" s="396"/>
      <c r="B451" s="30" t="s">
        <v>5</v>
      </c>
      <c r="C451" s="30" t="s">
        <v>6</v>
      </c>
      <c r="D451" s="30" t="s">
        <v>6</v>
      </c>
      <c r="E451" s="30" t="s">
        <v>6</v>
      </c>
    </row>
    <row r="452" spans="1:5" ht="15.75" thickBot="1" x14ac:dyDescent="0.3">
      <c r="A452" s="66" t="s">
        <v>0</v>
      </c>
      <c r="B452" s="68">
        <f>B453+B454</f>
        <v>0</v>
      </c>
      <c r="C452" s="68">
        <f>C453+C454</f>
        <v>0</v>
      </c>
      <c r="D452" s="68">
        <f>D453+D454</f>
        <v>0</v>
      </c>
      <c r="E452" s="68">
        <f>E453+E454</f>
        <v>0</v>
      </c>
    </row>
    <row r="453" spans="1:5" ht="15.75" thickBot="1" x14ac:dyDescent="0.3">
      <c r="A453" s="69" t="s">
        <v>48</v>
      </c>
      <c r="B453" s="67"/>
      <c r="C453" s="251"/>
      <c r="D453" s="251"/>
      <c r="E453" s="251"/>
    </row>
    <row r="454" spans="1:5" ht="15.75" thickBot="1" x14ac:dyDescent="0.3">
      <c r="A454" s="69" t="s">
        <v>49</v>
      </c>
      <c r="B454" s="67"/>
      <c r="C454" s="70"/>
      <c r="D454" s="70"/>
      <c r="E454" s="70"/>
    </row>
    <row r="455" spans="1:5" ht="24.75" thickBot="1" x14ac:dyDescent="0.3">
      <c r="A455" s="66" t="s">
        <v>31</v>
      </c>
      <c r="B455" s="68">
        <f>B456+B457</f>
        <v>0</v>
      </c>
      <c r="C455" s="68">
        <f>C456+C457</f>
        <v>0</v>
      </c>
      <c r="D455" s="68">
        <f>D456+D457</f>
        <v>0</v>
      </c>
      <c r="E455" s="68">
        <f>E456+E457</f>
        <v>0</v>
      </c>
    </row>
    <row r="456" spans="1:5" ht="15.75" thickBot="1" x14ac:dyDescent="0.3">
      <c r="A456" s="69" t="s">
        <v>48</v>
      </c>
      <c r="B456" s="67"/>
      <c r="C456" s="68"/>
      <c r="D456" s="68"/>
      <c r="E456" s="68"/>
    </row>
    <row r="457" spans="1:5" ht="15.75" thickBot="1" x14ac:dyDescent="0.3">
      <c r="A457" s="69" t="s">
        <v>49</v>
      </c>
      <c r="B457" s="67"/>
      <c r="C457" s="68"/>
      <c r="D457" s="68"/>
      <c r="E457" s="68"/>
    </row>
    <row r="458" spans="1:5" ht="15.75" thickBot="1" x14ac:dyDescent="0.3">
      <c r="A458" s="66" t="s">
        <v>1</v>
      </c>
      <c r="B458" s="68">
        <f>B459+B460</f>
        <v>0</v>
      </c>
      <c r="C458" s="68">
        <f>C459+C460</f>
        <v>0</v>
      </c>
      <c r="D458" s="68">
        <f>D459+D460</f>
        <v>0</v>
      </c>
      <c r="E458" s="68">
        <f>E459+E460</f>
        <v>0</v>
      </c>
    </row>
    <row r="459" spans="1:5" ht="15.75" thickBot="1" x14ac:dyDescent="0.3">
      <c r="A459" s="69" t="s">
        <v>48</v>
      </c>
      <c r="B459" s="67"/>
      <c r="C459" s="68"/>
      <c r="D459" s="68"/>
      <c r="E459" s="68"/>
    </row>
    <row r="460" spans="1:5" ht="15.75" thickBot="1" x14ac:dyDescent="0.3">
      <c r="A460" s="69" t="s">
        <v>49</v>
      </c>
      <c r="B460" s="67"/>
      <c r="C460" s="68"/>
      <c r="D460" s="68"/>
      <c r="E460" s="68"/>
    </row>
    <row r="461" spans="1:5" ht="15.75" thickBot="1" x14ac:dyDescent="0.3">
      <c r="A461" s="66" t="s">
        <v>2</v>
      </c>
      <c r="B461" s="67">
        <f>B462+B463</f>
        <v>0</v>
      </c>
      <c r="C461" s="67">
        <f>C462+C463</f>
        <v>0</v>
      </c>
      <c r="D461" s="67">
        <f>D462+D463</f>
        <v>0</v>
      </c>
      <c r="E461" s="67">
        <f>E462+E463</f>
        <v>0</v>
      </c>
    </row>
    <row r="462" spans="1:5" ht="15.75" thickBot="1" x14ac:dyDescent="0.3">
      <c r="A462" s="69" t="s">
        <v>48</v>
      </c>
      <c r="B462" s="67"/>
      <c r="C462" s="68"/>
      <c r="D462" s="68"/>
      <c r="E462" s="68"/>
    </row>
    <row r="463" spans="1:5" ht="15.75" thickBot="1" x14ac:dyDescent="0.3">
      <c r="A463" s="69" t="s">
        <v>49</v>
      </c>
      <c r="B463" s="67"/>
      <c r="C463" s="68"/>
      <c r="D463" s="68"/>
      <c r="E463" s="68"/>
    </row>
    <row r="464" spans="1:5" ht="15.75" thickBot="1" x14ac:dyDescent="0.3">
      <c r="A464" s="66" t="s">
        <v>24</v>
      </c>
      <c r="B464" s="68">
        <f>B465+B466</f>
        <v>43051</v>
      </c>
      <c r="C464" s="68">
        <f>C465+C466</f>
        <v>89736.085699999996</v>
      </c>
      <c r="D464" s="68">
        <f>D465+D466</f>
        <v>90713.495999999999</v>
      </c>
      <c r="E464" s="68">
        <f>E465+E466</f>
        <v>91648.180999999997</v>
      </c>
    </row>
    <row r="465" spans="1:5" ht="15.75" thickBot="1" x14ac:dyDescent="0.3">
      <c r="A465" s="69" t="s">
        <v>48</v>
      </c>
      <c r="B465" s="67">
        <f>B444</f>
        <v>43051</v>
      </c>
      <c r="C465" s="68">
        <f t="shared" ref="C465:E465" si="25">C444</f>
        <v>89736.085699999996</v>
      </c>
      <c r="D465" s="68">
        <f t="shared" si="25"/>
        <v>90713.495999999999</v>
      </c>
      <c r="E465" s="68">
        <f t="shared" si="25"/>
        <v>91648.180999999997</v>
      </c>
    </row>
    <row r="466" spans="1:5" ht="24.75" customHeight="1" thickBot="1" x14ac:dyDescent="0.3">
      <c r="A466" s="69" t="s">
        <v>49</v>
      </c>
      <c r="B466" s="67"/>
      <c r="C466" s="68"/>
      <c r="D466" s="68"/>
      <c r="E466" s="68"/>
    </row>
    <row r="467" spans="1:5" ht="15.75" thickBot="1" x14ac:dyDescent="0.3">
      <c r="A467" s="66" t="s">
        <v>25</v>
      </c>
      <c r="B467" s="67">
        <f>B468+B469</f>
        <v>0</v>
      </c>
      <c r="C467" s="67">
        <f>C468+C469</f>
        <v>0</v>
      </c>
      <c r="D467" s="67">
        <f>D468+D469</f>
        <v>0</v>
      </c>
      <c r="E467" s="67">
        <f>E468+E469</f>
        <v>0</v>
      </c>
    </row>
    <row r="468" spans="1:5" ht="15.75" thickBot="1" x14ac:dyDescent="0.3">
      <c r="A468" s="69" t="s">
        <v>48</v>
      </c>
      <c r="B468" s="67"/>
      <c r="C468" s="68"/>
      <c r="D468" s="68"/>
      <c r="E468" s="68"/>
    </row>
    <row r="469" spans="1:5" ht="15.75" thickBot="1" x14ac:dyDescent="0.3">
      <c r="A469" s="69" t="s">
        <v>49</v>
      </c>
      <c r="B469" s="67"/>
      <c r="C469" s="68"/>
      <c r="D469" s="68"/>
      <c r="E469" s="68"/>
    </row>
    <row r="470" spans="1:5" ht="15.75" thickBot="1" x14ac:dyDescent="0.3">
      <c r="A470" s="66" t="s">
        <v>3</v>
      </c>
      <c r="B470" s="67">
        <f>B471+B472</f>
        <v>0</v>
      </c>
      <c r="C470" s="67">
        <f>C471+C472</f>
        <v>0</v>
      </c>
      <c r="D470" s="67">
        <f>D471+D472</f>
        <v>0</v>
      </c>
      <c r="E470" s="67">
        <f>E471+E472</f>
        <v>0</v>
      </c>
    </row>
    <row r="471" spans="1:5" ht="15.75" thickBot="1" x14ac:dyDescent="0.3">
      <c r="A471" s="69" t="s">
        <v>48</v>
      </c>
      <c r="B471" s="67"/>
      <c r="C471" s="73"/>
      <c r="D471" s="73"/>
      <c r="E471" s="73"/>
    </row>
    <row r="472" spans="1:5" ht="24.75" customHeight="1" thickBot="1" x14ac:dyDescent="0.3">
      <c r="A472" s="69" t="s">
        <v>49</v>
      </c>
      <c r="B472" s="67"/>
      <c r="C472" s="72"/>
      <c r="D472" s="73"/>
      <c r="E472" s="73"/>
    </row>
    <row r="473" spans="1:5" ht="15.75" thickBot="1" x14ac:dyDescent="0.3">
      <c r="A473" s="252" t="s">
        <v>72</v>
      </c>
      <c r="B473" s="67">
        <f>ROUND(B470+B467+B464+B461+B458+B455+B452,4)</f>
        <v>43051</v>
      </c>
      <c r="C473" s="67">
        <f>ROUND(C470+C467+C464+C461+C458+C455+C452,4)</f>
        <v>89736.085699999996</v>
      </c>
      <c r="D473" s="67">
        <f>ROUND(D470+D467+D464+D461+D458+D455+D452,4)</f>
        <v>90713.495999999999</v>
      </c>
      <c r="E473" s="67">
        <f>ROUND(E470+E467+E464+E461+E458+E455+E452,4)</f>
        <v>91648.180999999997</v>
      </c>
    </row>
    <row r="474" spans="1:5" ht="15.75" thickBot="1" x14ac:dyDescent="0.3">
      <c r="A474" s="75" t="s">
        <v>35</v>
      </c>
      <c r="B474" s="76">
        <f>IF(B473-B444=0,0,"Error")</f>
        <v>0</v>
      </c>
      <c r="C474" s="76">
        <f>IF(C473-C444=0,0,"Error")</f>
        <v>0</v>
      </c>
      <c r="D474" s="76">
        <f>IF(D473-D444=0,0,"Error")</f>
        <v>0</v>
      </c>
      <c r="E474" s="76">
        <f>IF(E473-E444=0,0,"Error")</f>
        <v>0</v>
      </c>
    </row>
    <row r="475" spans="1:5" ht="15.75" thickBot="1" x14ac:dyDescent="0.3">
      <c r="A475" s="77" t="s">
        <v>60</v>
      </c>
      <c r="B475" s="407" t="e">
        <f>'[1]Financimi total'!D439:G439</f>
        <v>#VALUE!</v>
      </c>
      <c r="C475" s="408"/>
      <c r="D475" s="408"/>
      <c r="E475" s="409"/>
    </row>
    <row r="476" spans="1:5" ht="15.75" customHeight="1" thickBot="1" x14ac:dyDescent="0.3">
      <c r="A476" s="28" t="s">
        <v>9</v>
      </c>
      <c r="B476" s="397" t="e">
        <f>'[1]Financimi total'!D440:G440</f>
        <v>#VALUE!</v>
      </c>
      <c r="C476" s="398"/>
      <c r="D476" s="398"/>
      <c r="E476" s="399"/>
    </row>
    <row r="477" spans="1:5" ht="15.75" customHeight="1" thickBot="1" x14ac:dyDescent="0.3">
      <c r="A477" s="28" t="s">
        <v>14</v>
      </c>
      <c r="B477" s="407" t="e">
        <f>'[1]Financimi total'!D441:G441</f>
        <v>#VALUE!</v>
      </c>
      <c r="C477" s="408"/>
      <c r="D477" s="408"/>
      <c r="E477" s="409"/>
    </row>
    <row r="478" spans="1:5" x14ac:dyDescent="0.25">
      <c r="A478" s="395"/>
      <c r="B478" s="29">
        <v>2019</v>
      </c>
      <c r="C478" s="29">
        <v>2020</v>
      </c>
      <c r="D478" s="29">
        <v>2021</v>
      </c>
      <c r="E478" s="29">
        <v>2022</v>
      </c>
    </row>
    <row r="479" spans="1:5" ht="15.75" thickBot="1" x14ac:dyDescent="0.3">
      <c r="A479" s="396"/>
      <c r="B479" s="30" t="s">
        <v>5</v>
      </c>
      <c r="C479" s="30" t="s">
        <v>6</v>
      </c>
      <c r="D479" s="30" t="s">
        <v>6</v>
      </c>
      <c r="E479" s="30" t="s">
        <v>6</v>
      </c>
    </row>
    <row r="480" spans="1:5" ht="15.75" thickBot="1" x14ac:dyDescent="0.3">
      <c r="A480" s="28" t="s">
        <v>8</v>
      </c>
      <c r="B480" s="31">
        <f>'[1]format nr e perfit'!C28</f>
        <v>337906.6668012967</v>
      </c>
      <c r="C480" s="31">
        <f>'[1]format nr e perfit'!D28</f>
        <v>343098.45752314903</v>
      </c>
      <c r="D480" s="31">
        <f>'[1]format nr e perfit'!E28</f>
        <v>333429.81714071543</v>
      </c>
      <c r="E480" s="31">
        <f>'[1]format nr e perfit'!F28</f>
        <v>324108.99770716409</v>
      </c>
    </row>
    <row r="481" spans="1:5" ht="15.75" thickBot="1" x14ac:dyDescent="0.3">
      <c r="A481" s="28" t="s">
        <v>15</v>
      </c>
      <c r="B481" s="31">
        <v>4589778</v>
      </c>
      <c r="C481" s="31">
        <v>4645619.0626999997</v>
      </c>
      <c r="D481" s="31">
        <v>4272242.432</v>
      </c>
      <c r="E481" s="31">
        <v>4116489.605</v>
      </c>
    </row>
    <row r="482" spans="1:5" ht="15.75" customHeight="1" thickBot="1" x14ac:dyDescent="0.3">
      <c r="A482" s="28" t="s">
        <v>23</v>
      </c>
      <c r="B482" s="31">
        <f>B481/B480</f>
        <v>13.582975569697718</v>
      </c>
      <c r="C482" s="31">
        <f>C481/C480</f>
        <v>13.54019221257081</v>
      </c>
      <c r="D482" s="31">
        <f>D481/D480</f>
        <v>12.813018549558844</v>
      </c>
      <c r="E482" s="31">
        <f>E481/E480</f>
        <v>12.700942072331149</v>
      </c>
    </row>
    <row r="483" spans="1:5" ht="15.75" thickBot="1" x14ac:dyDescent="0.3">
      <c r="A483" s="28" t="s">
        <v>16</v>
      </c>
      <c r="B483" s="32"/>
      <c r="C483" s="33">
        <f t="shared" ref="C483:E485" si="26">C480/B480-1</f>
        <v>1.5364570255446575E-2</v>
      </c>
      <c r="D483" s="33">
        <f t="shared" si="26"/>
        <v>-2.8180366802672774E-2</v>
      </c>
      <c r="E483" s="33">
        <f t="shared" si="26"/>
        <v>-2.7954366869408442E-2</v>
      </c>
    </row>
    <row r="484" spans="1:5" ht="15.75" thickBot="1" x14ac:dyDescent="0.3">
      <c r="A484" s="28" t="s">
        <v>17</v>
      </c>
      <c r="B484" s="32"/>
      <c r="C484" s="33">
        <f t="shared" si="26"/>
        <v>1.2166397307233456E-2</v>
      </c>
      <c r="D484" s="33">
        <f t="shared" si="26"/>
        <v>-8.0371770836284551E-2</v>
      </c>
      <c r="E484" s="33">
        <f t="shared" si="26"/>
        <v>-3.6456926187844241E-2</v>
      </c>
    </row>
    <row r="485" spans="1:5" ht="15.75" customHeight="1" thickBot="1" x14ac:dyDescent="0.3">
      <c r="A485" s="28" t="s">
        <v>18</v>
      </c>
      <c r="B485" s="32"/>
      <c r="C485" s="33">
        <f t="shared" si="26"/>
        <v>-3.1497779634054313E-3</v>
      </c>
      <c r="D485" s="33">
        <f t="shared" si="26"/>
        <v>-5.3704825721517691E-2</v>
      </c>
      <c r="E485" s="33">
        <f t="shared" si="26"/>
        <v>-8.7470783558301068E-3</v>
      </c>
    </row>
    <row r="486" spans="1:5" ht="15.75" customHeight="1" thickBot="1" x14ac:dyDescent="0.3">
      <c r="A486" s="428" t="s">
        <v>323</v>
      </c>
      <c r="B486" s="429"/>
      <c r="C486" s="429"/>
      <c r="D486" s="429"/>
      <c r="E486" s="430"/>
    </row>
    <row r="487" spans="1:5" x14ac:dyDescent="0.25">
      <c r="A487" s="395"/>
      <c r="B487" s="29">
        <v>2019</v>
      </c>
      <c r="C487" s="29">
        <v>2020</v>
      </c>
      <c r="D487" s="29">
        <v>2021</v>
      </c>
      <c r="E487" s="29">
        <v>2022</v>
      </c>
    </row>
    <row r="488" spans="1:5" ht="15.75" thickBot="1" x14ac:dyDescent="0.3">
      <c r="A488" s="396"/>
      <c r="B488" s="30" t="s">
        <v>5</v>
      </c>
      <c r="C488" s="30" t="s">
        <v>6</v>
      </c>
      <c r="D488" s="30" t="s">
        <v>6</v>
      </c>
      <c r="E488" s="30" t="s">
        <v>6</v>
      </c>
    </row>
    <row r="489" spans="1:5" ht="15.75" thickBot="1" x14ac:dyDescent="0.3">
      <c r="A489" s="66" t="s">
        <v>0</v>
      </c>
      <c r="B489" s="68">
        <f>B490+B491</f>
        <v>0</v>
      </c>
      <c r="C489" s="68">
        <f>C490+C491</f>
        <v>0</v>
      </c>
      <c r="D489" s="68">
        <f>D490+D491</f>
        <v>0</v>
      </c>
      <c r="E489" s="68">
        <f>E490+E491</f>
        <v>0</v>
      </c>
    </row>
    <row r="490" spans="1:5" ht="15.75" thickBot="1" x14ac:dyDescent="0.3">
      <c r="A490" s="69" t="s">
        <v>48</v>
      </c>
      <c r="B490" s="67"/>
      <c r="C490" s="251"/>
      <c r="D490" s="251"/>
      <c r="E490" s="251"/>
    </row>
    <row r="491" spans="1:5" ht="15.75" thickBot="1" x14ac:dyDescent="0.3">
      <c r="A491" s="69" t="s">
        <v>49</v>
      </c>
      <c r="B491" s="67"/>
      <c r="C491" s="70"/>
      <c r="D491" s="70"/>
      <c r="E491" s="70"/>
    </row>
    <row r="492" spans="1:5" ht="24.75" thickBot="1" x14ac:dyDescent="0.3">
      <c r="A492" s="66" t="s">
        <v>31</v>
      </c>
      <c r="B492" s="68">
        <f>B493+B494</f>
        <v>0</v>
      </c>
      <c r="C492" s="68">
        <f>C493+C494</f>
        <v>0</v>
      </c>
      <c r="D492" s="68">
        <f>D493+D494</f>
        <v>0</v>
      </c>
      <c r="E492" s="68">
        <f>E493+E494</f>
        <v>0</v>
      </c>
    </row>
    <row r="493" spans="1:5" ht="15.75" thickBot="1" x14ac:dyDescent="0.3">
      <c r="A493" s="69" t="s">
        <v>48</v>
      </c>
      <c r="B493" s="67"/>
      <c r="C493" s="68"/>
      <c r="D493" s="68"/>
      <c r="E493" s="68"/>
    </row>
    <row r="494" spans="1:5" ht="15.75" thickBot="1" x14ac:dyDescent="0.3">
      <c r="A494" s="69" t="s">
        <v>49</v>
      </c>
      <c r="B494" s="67"/>
      <c r="C494" s="68"/>
      <c r="D494" s="68"/>
      <c r="E494" s="68"/>
    </row>
    <row r="495" spans="1:5" ht="15.75" thickBot="1" x14ac:dyDescent="0.3">
      <c r="A495" s="66" t="s">
        <v>1</v>
      </c>
      <c r="B495" s="68">
        <f>B496+B497</f>
        <v>0</v>
      </c>
      <c r="C495" s="68">
        <f>C496+C497</f>
        <v>0</v>
      </c>
      <c r="D495" s="68">
        <f>D496+D497</f>
        <v>0</v>
      </c>
      <c r="E495" s="68">
        <f>E496+E497</f>
        <v>0</v>
      </c>
    </row>
    <row r="496" spans="1:5" ht="15.75" thickBot="1" x14ac:dyDescent="0.3">
      <c r="A496" s="69" t="s">
        <v>48</v>
      </c>
      <c r="B496" s="67"/>
      <c r="C496" s="68"/>
      <c r="D496" s="68"/>
      <c r="E496" s="68"/>
    </row>
    <row r="497" spans="1:5" ht="15.75" thickBot="1" x14ac:dyDescent="0.3">
      <c r="A497" s="69" t="s">
        <v>49</v>
      </c>
      <c r="B497" s="67"/>
      <c r="C497" s="68"/>
      <c r="D497" s="68"/>
      <c r="E497" s="68"/>
    </row>
    <row r="498" spans="1:5" ht="15.75" thickBot="1" x14ac:dyDescent="0.3">
      <c r="A498" s="66" t="s">
        <v>2</v>
      </c>
      <c r="B498" s="67">
        <f>B499+B500</f>
        <v>0</v>
      </c>
      <c r="C498" s="67">
        <f>C499+C500</f>
        <v>0</v>
      </c>
      <c r="D498" s="67">
        <f>D499+D500</f>
        <v>0</v>
      </c>
      <c r="E498" s="67">
        <f>E499+E500</f>
        <v>0</v>
      </c>
    </row>
    <row r="499" spans="1:5" ht="15.75" thickBot="1" x14ac:dyDescent="0.3">
      <c r="A499" s="69" t="s">
        <v>48</v>
      </c>
      <c r="B499" s="67"/>
      <c r="C499" s="68"/>
      <c r="D499" s="68"/>
      <c r="E499" s="68"/>
    </row>
    <row r="500" spans="1:5" ht="15.75" thickBot="1" x14ac:dyDescent="0.3">
      <c r="A500" s="69" t="s">
        <v>49</v>
      </c>
      <c r="B500" s="67"/>
      <c r="C500" s="68"/>
      <c r="D500" s="68"/>
      <c r="E500" s="68"/>
    </row>
    <row r="501" spans="1:5" ht="15.75" thickBot="1" x14ac:dyDescent="0.3">
      <c r="A501" s="66" t="s">
        <v>24</v>
      </c>
      <c r="B501" s="68">
        <f>B502+B503</f>
        <v>4589778</v>
      </c>
      <c r="C501" s="68">
        <f>C502+C503</f>
        <v>4645619.0626999997</v>
      </c>
      <c r="D501" s="68">
        <f>D502+D503</f>
        <v>4272242.432</v>
      </c>
      <c r="E501" s="68">
        <f>E502+E503</f>
        <v>4116489.605</v>
      </c>
    </row>
    <row r="502" spans="1:5" ht="15.75" thickBot="1" x14ac:dyDescent="0.3">
      <c r="A502" s="69" t="s">
        <v>48</v>
      </c>
      <c r="B502" s="67">
        <f>B481</f>
        <v>4589778</v>
      </c>
      <c r="C502" s="68">
        <f t="shared" ref="C502:E502" si="27">C481</f>
        <v>4645619.0626999997</v>
      </c>
      <c r="D502" s="68">
        <f t="shared" si="27"/>
        <v>4272242.432</v>
      </c>
      <c r="E502" s="68">
        <f t="shared" si="27"/>
        <v>4116489.605</v>
      </c>
    </row>
    <row r="503" spans="1:5" ht="24.75" customHeight="1" thickBot="1" x14ac:dyDescent="0.3">
      <c r="A503" s="69" t="s">
        <v>49</v>
      </c>
      <c r="B503" s="67"/>
      <c r="C503" s="68"/>
      <c r="D503" s="68"/>
      <c r="E503" s="68"/>
    </row>
    <row r="504" spans="1:5" ht="15.75" thickBot="1" x14ac:dyDescent="0.3">
      <c r="A504" s="66" t="s">
        <v>25</v>
      </c>
      <c r="B504" s="67">
        <f>B505+B506</f>
        <v>0</v>
      </c>
      <c r="C504" s="67">
        <f>C505+C506</f>
        <v>0</v>
      </c>
      <c r="D504" s="67">
        <f>D505+D506</f>
        <v>0</v>
      </c>
      <c r="E504" s="67">
        <f>E505+E506</f>
        <v>0</v>
      </c>
    </row>
    <row r="505" spans="1:5" ht="15.75" thickBot="1" x14ac:dyDescent="0.3">
      <c r="A505" s="69" t="s">
        <v>48</v>
      </c>
      <c r="B505" s="67"/>
      <c r="C505" s="68"/>
      <c r="D505" s="68"/>
      <c r="E505" s="68"/>
    </row>
    <row r="506" spans="1:5" ht="15.75" thickBot="1" x14ac:dyDescent="0.3">
      <c r="A506" s="69" t="s">
        <v>49</v>
      </c>
      <c r="B506" s="67"/>
      <c r="C506" s="68"/>
      <c r="D506" s="68"/>
      <c r="E506" s="68"/>
    </row>
    <row r="507" spans="1:5" ht="15.75" thickBot="1" x14ac:dyDescent="0.3">
      <c r="A507" s="66" t="s">
        <v>3</v>
      </c>
      <c r="B507" s="67">
        <f>B508+B509</f>
        <v>0</v>
      </c>
      <c r="C507" s="67">
        <f>C508+C509</f>
        <v>0</v>
      </c>
      <c r="D507" s="67">
        <f>D508+D509</f>
        <v>0</v>
      </c>
      <c r="E507" s="67">
        <f>E508+E509</f>
        <v>0</v>
      </c>
    </row>
    <row r="508" spans="1:5" ht="39.75" customHeight="1" thickBot="1" x14ac:dyDescent="0.3">
      <c r="A508" s="69" t="s">
        <v>48</v>
      </c>
      <c r="B508" s="67"/>
      <c r="C508" s="73"/>
      <c r="D508" s="73"/>
      <c r="E508" s="73"/>
    </row>
    <row r="509" spans="1:5" ht="20.25" customHeight="1" thickBot="1" x14ac:dyDescent="0.3">
      <c r="A509" s="69" t="s">
        <v>49</v>
      </c>
      <c r="B509" s="67"/>
      <c r="C509" s="72"/>
      <c r="D509" s="73"/>
      <c r="E509" s="73"/>
    </row>
    <row r="510" spans="1:5" ht="19.5" customHeight="1" thickBot="1" x14ac:dyDescent="0.3">
      <c r="A510" s="252" t="s">
        <v>61</v>
      </c>
      <c r="B510" s="67">
        <f>ROUND(B507+B504+B501+B498+B495+B492+B489,4)</f>
        <v>4589778</v>
      </c>
      <c r="C510" s="67">
        <f>ROUND(C507+C504+C501+C498+C495+C492+C489,4)</f>
        <v>4645619.0626999997</v>
      </c>
      <c r="D510" s="67">
        <f>ROUND(D507+D504+D501+D498+D495+D492+D489,4)</f>
        <v>4272242.432</v>
      </c>
      <c r="E510" s="67">
        <f>ROUND(E507+E504+E501+E498+E495+E492+E489,4)</f>
        <v>4116489.605</v>
      </c>
    </row>
    <row r="511" spans="1:5" ht="15.75" thickBot="1" x14ac:dyDescent="0.3">
      <c r="A511" s="75" t="s">
        <v>35</v>
      </c>
      <c r="B511" s="76">
        <f>IF(B510-B481=0,0,"Error")</f>
        <v>0</v>
      </c>
      <c r="C511" s="76">
        <f>IF(C510-C481=0,0,"Error")</f>
        <v>0</v>
      </c>
      <c r="D511" s="76">
        <f>IF(D510-D481=0,0,"Error")</f>
        <v>0</v>
      </c>
      <c r="E511" s="76">
        <f>IF(E510-E481=0,0,"Error")</f>
        <v>0</v>
      </c>
    </row>
    <row r="512" spans="1:5" ht="15.75" thickBot="1" x14ac:dyDescent="0.3">
      <c r="A512" s="77" t="s">
        <v>62</v>
      </c>
      <c r="B512" s="407" t="e">
        <f>'[1]Financimi total'!D476:G476</f>
        <v>#VALUE!</v>
      </c>
      <c r="C512" s="408"/>
      <c r="D512" s="408"/>
      <c r="E512" s="409"/>
    </row>
    <row r="513" spans="1:5" ht="15.75" customHeight="1" thickBot="1" x14ac:dyDescent="0.3">
      <c r="A513" s="28" t="s">
        <v>9</v>
      </c>
      <c r="B513" s="397" t="e">
        <f>'[1]Financimi total'!D477:G477</f>
        <v>#VALUE!</v>
      </c>
      <c r="C513" s="398"/>
      <c r="D513" s="398"/>
      <c r="E513" s="399"/>
    </row>
    <row r="514" spans="1:5" ht="26.25" customHeight="1" thickBot="1" x14ac:dyDescent="0.3">
      <c r="A514" s="28" t="s">
        <v>14</v>
      </c>
      <c r="B514" s="407" t="e">
        <f>'[1]Financimi total'!D478:G478</f>
        <v>#VALUE!</v>
      </c>
      <c r="C514" s="408"/>
      <c r="D514" s="408"/>
      <c r="E514" s="409"/>
    </row>
    <row r="515" spans="1:5" x14ac:dyDescent="0.25">
      <c r="A515" s="395"/>
      <c r="B515" s="29">
        <v>2019</v>
      </c>
      <c r="C515" s="29">
        <v>2020</v>
      </c>
      <c r="D515" s="29">
        <v>2021</v>
      </c>
      <c r="E515" s="29">
        <v>2022</v>
      </c>
    </row>
    <row r="516" spans="1:5" ht="15.75" thickBot="1" x14ac:dyDescent="0.3">
      <c r="A516" s="396"/>
      <c r="B516" s="30" t="s">
        <v>5</v>
      </c>
      <c r="C516" s="30" t="s">
        <v>6</v>
      </c>
      <c r="D516" s="30" t="s">
        <v>6</v>
      </c>
      <c r="E516" s="30" t="s">
        <v>6</v>
      </c>
    </row>
    <row r="517" spans="1:5" ht="15.75" thickBot="1" x14ac:dyDescent="0.3">
      <c r="A517" s="28" t="s">
        <v>8</v>
      </c>
      <c r="B517" s="31">
        <f>'[1]format nr e perfit'!C29</f>
        <v>2884.0271250000001</v>
      </c>
      <c r="C517" s="31">
        <f>'[1]format nr e perfit'!D29</f>
        <v>2982.0560000000005</v>
      </c>
      <c r="D517" s="31">
        <f>'[1]format nr e perfit'!E29</f>
        <v>3101.3382400000005</v>
      </c>
      <c r="E517" s="31">
        <f>'[1]format nr e perfit'!F29</f>
        <v>3256.4051520000007</v>
      </c>
    </row>
    <row r="518" spans="1:5" ht="15.75" thickBot="1" x14ac:dyDescent="0.3">
      <c r="A518" s="28" t="s">
        <v>15</v>
      </c>
      <c r="B518" s="31">
        <v>198982</v>
      </c>
      <c r="C518" s="31">
        <v>192770.34640000001</v>
      </c>
      <c r="D518" s="31">
        <v>222333.13</v>
      </c>
      <c r="E518" s="31">
        <v>239357.98300000001</v>
      </c>
    </row>
    <row r="519" spans="1:5" ht="15.75" thickBot="1" x14ac:dyDescent="0.3">
      <c r="A519" s="28" t="s">
        <v>23</v>
      </c>
      <c r="B519" s="31">
        <f>B518/B517</f>
        <v>68.994496714381626</v>
      </c>
      <c r="C519" s="31">
        <f>C518/C517</f>
        <v>64.643436072293738</v>
      </c>
      <c r="D519" s="31">
        <f>D518/D517</f>
        <v>71.689416888626752</v>
      </c>
      <c r="E519" s="31">
        <f>E518/E517</f>
        <v>73.503747791638418</v>
      </c>
    </row>
    <row r="520" spans="1:5" ht="15.75" thickBot="1" x14ac:dyDescent="0.3">
      <c r="A520" s="28" t="s">
        <v>16</v>
      </c>
      <c r="B520" s="32"/>
      <c r="C520" s="33">
        <f t="shared" ref="C520:E522" si="28">C517/B517-1</f>
        <v>3.3990274970108203E-2</v>
      </c>
      <c r="D520" s="33">
        <f t="shared" si="28"/>
        <v>4.0000000000000036E-2</v>
      </c>
      <c r="E520" s="33">
        <f t="shared" si="28"/>
        <v>5.0000000000000044E-2</v>
      </c>
    </row>
    <row r="521" spans="1:5" ht="15.75" thickBot="1" x14ac:dyDescent="0.3">
      <c r="A521" s="28" t="s">
        <v>17</v>
      </c>
      <c r="B521" s="32"/>
      <c r="C521" s="33">
        <f t="shared" si="28"/>
        <v>-3.1217163361510036E-2</v>
      </c>
      <c r="D521" s="33">
        <f t="shared" si="28"/>
        <v>0.15335752698528116</v>
      </c>
      <c r="E521" s="33">
        <f t="shared" si="28"/>
        <v>7.6573621753986965E-2</v>
      </c>
    </row>
    <row r="522" spans="1:5" ht="15.75" customHeight="1" thickBot="1" x14ac:dyDescent="0.3">
      <c r="A522" s="28" t="s">
        <v>18</v>
      </c>
      <c r="B522" s="32"/>
      <c r="C522" s="33">
        <f t="shared" si="28"/>
        <v>-6.3063879719278071E-2</v>
      </c>
      <c r="D522" s="33">
        <f t="shared" si="28"/>
        <v>0.10899762210123187</v>
      </c>
      <c r="E522" s="33">
        <f t="shared" si="28"/>
        <v>2.5308211194273289E-2</v>
      </c>
    </row>
    <row r="523" spans="1:5" ht="15.75" customHeight="1" thickBot="1" x14ac:dyDescent="0.3">
      <c r="A523" s="428" t="s">
        <v>327</v>
      </c>
      <c r="B523" s="429"/>
      <c r="C523" s="429"/>
      <c r="D523" s="429"/>
      <c r="E523" s="430"/>
    </row>
    <row r="524" spans="1:5" ht="15.75" customHeight="1" x14ac:dyDescent="0.25">
      <c r="A524" s="395"/>
      <c r="B524" s="29">
        <v>2019</v>
      </c>
      <c r="C524" s="29">
        <v>2020</v>
      </c>
      <c r="D524" s="29">
        <v>2021</v>
      </c>
      <c r="E524" s="29">
        <v>2022</v>
      </c>
    </row>
    <row r="525" spans="1:5" ht="15.75" thickBot="1" x14ac:dyDescent="0.3">
      <c r="A525" s="396"/>
      <c r="B525" s="30" t="s">
        <v>5</v>
      </c>
      <c r="C525" s="30" t="s">
        <v>6</v>
      </c>
      <c r="D525" s="30" t="s">
        <v>6</v>
      </c>
      <c r="E525" s="30" t="s">
        <v>6</v>
      </c>
    </row>
    <row r="526" spans="1:5" ht="15.75" thickBot="1" x14ac:dyDescent="0.3">
      <c r="A526" s="66" t="s">
        <v>0</v>
      </c>
      <c r="B526" s="68">
        <f>B527+B528</f>
        <v>0</v>
      </c>
      <c r="C526" s="68">
        <f>C527+C528</f>
        <v>0</v>
      </c>
      <c r="D526" s="68">
        <f>D527+D528</f>
        <v>0</v>
      </c>
      <c r="E526" s="68">
        <f>E527+E528</f>
        <v>0</v>
      </c>
    </row>
    <row r="527" spans="1:5" ht="15.75" thickBot="1" x14ac:dyDescent="0.3">
      <c r="A527" s="69" t="s">
        <v>48</v>
      </c>
      <c r="B527" s="67"/>
      <c r="C527" s="251"/>
      <c r="D527" s="251"/>
      <c r="E527" s="251"/>
    </row>
    <row r="528" spans="1:5" ht="15.75" thickBot="1" x14ac:dyDescent="0.3">
      <c r="A528" s="69" t="s">
        <v>49</v>
      </c>
      <c r="B528" s="67"/>
      <c r="C528" s="70"/>
      <c r="D528" s="70"/>
      <c r="E528" s="70"/>
    </row>
    <row r="529" spans="1:5" ht="24.75" thickBot="1" x14ac:dyDescent="0.3">
      <c r="A529" s="66" t="s">
        <v>31</v>
      </c>
      <c r="B529" s="68">
        <f>B530+B531</f>
        <v>0</v>
      </c>
      <c r="C529" s="68">
        <f>C530+C531</f>
        <v>0</v>
      </c>
      <c r="D529" s="68">
        <f>D530+D531</f>
        <v>0</v>
      </c>
      <c r="E529" s="68">
        <f>E530+E531</f>
        <v>0</v>
      </c>
    </row>
    <row r="530" spans="1:5" ht="15.75" thickBot="1" x14ac:dyDescent="0.3">
      <c r="A530" s="69" t="s">
        <v>48</v>
      </c>
      <c r="B530" s="67"/>
      <c r="C530" s="68"/>
      <c r="D530" s="68"/>
      <c r="E530" s="68"/>
    </row>
    <row r="531" spans="1:5" ht="15.75" thickBot="1" x14ac:dyDescent="0.3">
      <c r="A531" s="69" t="s">
        <v>49</v>
      </c>
      <c r="B531" s="67"/>
      <c r="C531" s="68"/>
      <c r="D531" s="68"/>
      <c r="E531" s="68"/>
    </row>
    <row r="532" spans="1:5" ht="15.75" thickBot="1" x14ac:dyDescent="0.3">
      <c r="A532" s="66" t="s">
        <v>1</v>
      </c>
      <c r="B532" s="68">
        <f>B533+B534</f>
        <v>0</v>
      </c>
      <c r="C532" s="68">
        <f>C533+C534</f>
        <v>0</v>
      </c>
      <c r="D532" s="68">
        <f>D533+D534</f>
        <v>0</v>
      </c>
      <c r="E532" s="68">
        <f>E533+E534</f>
        <v>0</v>
      </c>
    </row>
    <row r="533" spans="1:5" ht="15.75" thickBot="1" x14ac:dyDescent="0.3">
      <c r="A533" s="69" t="s">
        <v>48</v>
      </c>
      <c r="B533" s="67"/>
      <c r="C533" s="68"/>
      <c r="D533" s="68"/>
      <c r="E533" s="68"/>
    </row>
    <row r="534" spans="1:5" ht="15.75" thickBot="1" x14ac:dyDescent="0.3">
      <c r="A534" s="69" t="s">
        <v>49</v>
      </c>
      <c r="B534" s="67"/>
      <c r="C534" s="68"/>
      <c r="D534" s="68"/>
      <c r="E534" s="68"/>
    </row>
    <row r="535" spans="1:5" ht="15.75" thickBot="1" x14ac:dyDescent="0.3">
      <c r="A535" s="66" t="s">
        <v>2</v>
      </c>
      <c r="B535" s="67">
        <f>B536+B537</f>
        <v>0</v>
      </c>
      <c r="C535" s="67">
        <f>C536+C537</f>
        <v>0</v>
      </c>
      <c r="D535" s="67">
        <f>D536+D537</f>
        <v>0</v>
      </c>
      <c r="E535" s="67">
        <f>E536+E537</f>
        <v>0</v>
      </c>
    </row>
    <row r="536" spans="1:5" ht="15.75" thickBot="1" x14ac:dyDescent="0.3">
      <c r="A536" s="69" t="s">
        <v>48</v>
      </c>
      <c r="B536" s="67"/>
      <c r="C536" s="68"/>
      <c r="D536" s="68"/>
      <c r="E536" s="68"/>
    </row>
    <row r="537" spans="1:5" ht="15.75" thickBot="1" x14ac:dyDescent="0.3">
      <c r="A537" s="69" t="s">
        <v>49</v>
      </c>
      <c r="B537" s="67"/>
      <c r="C537" s="68"/>
      <c r="D537" s="68"/>
      <c r="E537" s="68"/>
    </row>
    <row r="538" spans="1:5" ht="15.75" thickBot="1" x14ac:dyDescent="0.3">
      <c r="A538" s="66" t="s">
        <v>24</v>
      </c>
      <c r="B538" s="68">
        <f>B539+B540</f>
        <v>198982</v>
      </c>
      <c r="C538" s="68">
        <f>C539+C540</f>
        <v>192770.34640000001</v>
      </c>
      <c r="D538" s="68">
        <f>D539+D540</f>
        <v>222333.13</v>
      </c>
      <c r="E538" s="68">
        <f>E539+E540</f>
        <v>239357.98300000001</v>
      </c>
    </row>
    <row r="539" spans="1:5" ht="15.75" thickBot="1" x14ac:dyDescent="0.3">
      <c r="A539" s="69" t="s">
        <v>48</v>
      </c>
      <c r="B539" s="67">
        <f>B518</f>
        <v>198982</v>
      </c>
      <c r="C539" s="68">
        <f t="shared" ref="C539:E539" si="29">C518</f>
        <v>192770.34640000001</v>
      </c>
      <c r="D539" s="68">
        <f t="shared" si="29"/>
        <v>222333.13</v>
      </c>
      <c r="E539" s="68">
        <f t="shared" si="29"/>
        <v>239357.98300000001</v>
      </c>
    </row>
    <row r="540" spans="1:5" ht="15.75" thickBot="1" x14ac:dyDescent="0.3">
      <c r="A540" s="69" t="s">
        <v>49</v>
      </c>
      <c r="B540" s="67"/>
      <c r="C540" s="68"/>
      <c r="D540" s="68"/>
      <c r="E540" s="68"/>
    </row>
    <row r="541" spans="1:5" ht="15.75" thickBot="1" x14ac:dyDescent="0.3">
      <c r="A541" s="66" t="s">
        <v>25</v>
      </c>
      <c r="B541" s="67">
        <f>B542+B543</f>
        <v>0</v>
      </c>
      <c r="C541" s="67">
        <f>C542+C543</f>
        <v>0</v>
      </c>
      <c r="D541" s="67">
        <f>D542+D543</f>
        <v>0</v>
      </c>
      <c r="E541" s="67">
        <f>E542+E543</f>
        <v>0</v>
      </c>
    </row>
    <row r="542" spans="1:5" ht="15.75" thickBot="1" x14ac:dyDescent="0.3">
      <c r="A542" s="69" t="s">
        <v>48</v>
      </c>
      <c r="B542" s="67"/>
      <c r="C542" s="68"/>
      <c r="D542" s="68"/>
      <c r="E542" s="68"/>
    </row>
    <row r="543" spans="1:5" ht="15.75" thickBot="1" x14ac:dyDescent="0.3">
      <c r="A543" s="69" t="s">
        <v>49</v>
      </c>
      <c r="B543" s="67"/>
      <c r="C543" s="68"/>
      <c r="D543" s="68"/>
      <c r="E543" s="68"/>
    </row>
    <row r="544" spans="1:5" ht="15.75" thickBot="1" x14ac:dyDescent="0.3">
      <c r="A544" s="66" t="s">
        <v>3</v>
      </c>
      <c r="B544" s="67">
        <f>B545+B546</f>
        <v>0</v>
      </c>
      <c r="C544" s="67">
        <f>C545+C546</f>
        <v>0</v>
      </c>
      <c r="D544" s="67">
        <f>D545+D546</f>
        <v>0</v>
      </c>
      <c r="E544" s="67">
        <f>E545+E546</f>
        <v>0</v>
      </c>
    </row>
    <row r="545" spans="1:5" ht="24.75" customHeight="1" thickBot="1" x14ac:dyDescent="0.3">
      <c r="A545" s="69" t="s">
        <v>48</v>
      </c>
      <c r="B545" s="67"/>
      <c r="C545" s="73"/>
      <c r="D545" s="73"/>
      <c r="E545" s="73"/>
    </row>
    <row r="546" spans="1:5" ht="15.75" thickBot="1" x14ac:dyDescent="0.3">
      <c r="A546" s="69" t="s">
        <v>49</v>
      </c>
      <c r="B546" s="67"/>
      <c r="C546" s="72"/>
      <c r="D546" s="73"/>
      <c r="E546" s="73"/>
    </row>
    <row r="547" spans="1:5" ht="15.75" thickBot="1" x14ac:dyDescent="0.3">
      <c r="A547" s="252" t="s">
        <v>64</v>
      </c>
      <c r="B547" s="67">
        <f>ROUND(B544+B541+B538+B535+B532+B529+B526,4)</f>
        <v>198982</v>
      </c>
      <c r="C547" s="67">
        <f>ROUND(C544+C541+C538+C535+C532+C529+C526,4)</f>
        <v>192770.34640000001</v>
      </c>
      <c r="D547" s="67">
        <f>ROUND(D544+D541+D538+D535+D532+D529+D526,4)</f>
        <v>222333.13</v>
      </c>
      <c r="E547" s="67">
        <f>ROUND(E544+E541+E538+E535+E532+E529+E526,4)</f>
        <v>239357.98300000001</v>
      </c>
    </row>
    <row r="548" spans="1:5" ht="15.75" thickBot="1" x14ac:dyDescent="0.3">
      <c r="A548" s="75" t="s">
        <v>35</v>
      </c>
      <c r="B548" s="76">
        <f>IF(B547-B518=0,0,"Error")</f>
        <v>0</v>
      </c>
      <c r="C548" s="76">
        <f>IF(C547-C518=0,0,"Error")</f>
        <v>0</v>
      </c>
      <c r="D548" s="76">
        <f>IF(D547-D518=0,0,"Error")</f>
        <v>0</v>
      </c>
      <c r="E548" s="76">
        <f>IF(E547-E518=0,0,"Error")</f>
        <v>0</v>
      </c>
    </row>
    <row r="549" spans="1:5" ht="15.75" thickBot="1" x14ac:dyDescent="0.3">
      <c r="A549" s="77" t="s">
        <v>65</v>
      </c>
      <c r="B549" s="397" t="e">
        <f>'[1]Financimi total'!D513:G513</f>
        <v>#VALUE!</v>
      </c>
      <c r="C549" s="398"/>
      <c r="D549" s="398"/>
      <c r="E549" s="399"/>
    </row>
    <row r="550" spans="1:5" ht="19.5" customHeight="1" thickBot="1" x14ac:dyDescent="0.3">
      <c r="A550" s="28" t="s">
        <v>9</v>
      </c>
      <c r="B550" s="397" t="e">
        <f>'[1]Financimi total'!D514:G514</f>
        <v>#VALUE!</v>
      </c>
      <c r="C550" s="398"/>
      <c r="D550" s="398"/>
      <c r="E550" s="399"/>
    </row>
    <row r="551" spans="1:5" ht="24.75" customHeight="1" thickBot="1" x14ac:dyDescent="0.3">
      <c r="A551" s="28" t="s">
        <v>14</v>
      </c>
      <c r="B551" s="407" t="e">
        <f>'[1]Financimi total'!D515:G515</f>
        <v>#VALUE!</v>
      </c>
      <c r="C551" s="408"/>
      <c r="D551" s="408"/>
      <c r="E551" s="409"/>
    </row>
    <row r="552" spans="1:5" x14ac:dyDescent="0.25">
      <c r="A552" s="395"/>
      <c r="B552" s="29">
        <v>2019</v>
      </c>
      <c r="C552" s="29">
        <v>2020</v>
      </c>
      <c r="D552" s="29">
        <v>2021</v>
      </c>
      <c r="E552" s="29">
        <v>2022</v>
      </c>
    </row>
    <row r="553" spans="1:5" ht="15.75" thickBot="1" x14ac:dyDescent="0.3">
      <c r="A553" s="396"/>
      <c r="B553" s="30" t="s">
        <v>5</v>
      </c>
      <c r="C553" s="30" t="s">
        <v>6</v>
      </c>
      <c r="D553" s="30" t="s">
        <v>6</v>
      </c>
      <c r="E553" s="30" t="s">
        <v>6</v>
      </c>
    </row>
    <row r="554" spans="1:5" ht="15.75" thickBot="1" x14ac:dyDescent="0.3">
      <c r="A554" s="28" t="s">
        <v>8</v>
      </c>
      <c r="B554" s="31">
        <f>'[1]format nr e perfit'!C30</f>
        <v>344.99520000000001</v>
      </c>
      <c r="C554" s="31">
        <f>'[1]format nr e perfit'!D30</f>
        <v>345.75254999999999</v>
      </c>
      <c r="D554" s="31">
        <f>'[1]format nr e perfit'!E30</f>
        <v>342.29502449999995</v>
      </c>
      <c r="E554" s="31">
        <f>'[1]format nr e perfit'!F30</f>
        <v>338.87207425499997</v>
      </c>
    </row>
    <row r="555" spans="1:5" ht="15.75" thickBot="1" x14ac:dyDescent="0.3">
      <c r="A555" s="28" t="s">
        <v>15</v>
      </c>
      <c r="B555" s="31">
        <v>29495</v>
      </c>
      <c r="C555" s="31">
        <v>27520.2582</v>
      </c>
      <c r="D555" s="31">
        <v>29280.644</v>
      </c>
      <c r="E555" s="31">
        <v>28996.555</v>
      </c>
    </row>
    <row r="556" spans="1:5" ht="15.75" thickBot="1" x14ac:dyDescent="0.3">
      <c r="A556" s="28" t="s">
        <v>23</v>
      </c>
      <c r="B556" s="31">
        <f>B555/B554</f>
        <v>85.493943104135937</v>
      </c>
      <c r="C556" s="31">
        <f>C555/C554</f>
        <v>79.595242898425482</v>
      </c>
      <c r="D556" s="31">
        <f>D555/D554</f>
        <v>85.542125664172502</v>
      </c>
      <c r="E556" s="31">
        <f>E555/E554</f>
        <v>85.567850534004762</v>
      </c>
    </row>
    <row r="557" spans="1:5" ht="15.75" thickBot="1" x14ac:dyDescent="0.3">
      <c r="A557" s="28" t="s">
        <v>16</v>
      </c>
      <c r="B557" s="32"/>
      <c r="C557" s="33">
        <f t="shared" ref="C557:E559" si="30">C554/B554-1</f>
        <v>2.195247933884259E-3</v>
      </c>
      <c r="D557" s="33">
        <f t="shared" si="30"/>
        <v>-1.000000000000012E-2</v>
      </c>
      <c r="E557" s="33">
        <f t="shared" si="30"/>
        <v>-9.9999999999998979E-3</v>
      </c>
    </row>
    <row r="558" spans="1:5" ht="15.75" thickBot="1" x14ac:dyDescent="0.3">
      <c r="A558" s="28" t="s">
        <v>17</v>
      </c>
      <c r="B558" s="32"/>
      <c r="C558" s="33">
        <f t="shared" si="30"/>
        <v>-6.6951747753856594E-2</v>
      </c>
      <c r="D558" s="33">
        <f t="shared" si="30"/>
        <v>6.3966907112811944E-2</v>
      </c>
      <c r="E558" s="33">
        <f t="shared" si="30"/>
        <v>-9.7022797722617904E-3</v>
      </c>
    </row>
    <row r="559" spans="1:5" ht="15.75" customHeight="1" thickBot="1" x14ac:dyDescent="0.3">
      <c r="A559" s="28" t="s">
        <v>18</v>
      </c>
      <c r="B559" s="32"/>
      <c r="C559" s="33">
        <f t="shared" si="30"/>
        <v>-6.8995533385628693E-2</v>
      </c>
      <c r="D559" s="33">
        <f t="shared" si="30"/>
        <v>7.4714047588698929E-2</v>
      </c>
      <c r="E559" s="33">
        <f t="shared" si="30"/>
        <v>3.0072750276577409E-4</v>
      </c>
    </row>
    <row r="560" spans="1:5" ht="15.75" customHeight="1" thickBot="1" x14ac:dyDescent="0.3">
      <c r="A560" s="428" t="s">
        <v>324</v>
      </c>
      <c r="B560" s="429"/>
      <c r="C560" s="429"/>
      <c r="D560" s="429"/>
      <c r="E560" s="430"/>
    </row>
    <row r="561" spans="1:5" ht="15.75" customHeight="1" x14ac:dyDescent="0.25">
      <c r="A561" s="395"/>
      <c r="B561" s="29">
        <v>2019</v>
      </c>
      <c r="C561" s="29">
        <v>2020</v>
      </c>
      <c r="D561" s="29">
        <v>2021</v>
      </c>
      <c r="E561" s="29">
        <v>2022</v>
      </c>
    </row>
    <row r="562" spans="1:5" ht="15.75" thickBot="1" x14ac:dyDescent="0.3">
      <c r="A562" s="396"/>
      <c r="B562" s="30" t="s">
        <v>5</v>
      </c>
      <c r="C562" s="30" t="s">
        <v>6</v>
      </c>
      <c r="D562" s="30" t="s">
        <v>6</v>
      </c>
      <c r="E562" s="30" t="s">
        <v>6</v>
      </c>
    </row>
    <row r="563" spans="1:5" ht="15.75" thickBot="1" x14ac:dyDescent="0.3">
      <c r="A563" s="66" t="s">
        <v>0</v>
      </c>
      <c r="B563" s="68">
        <f>B564+B565</f>
        <v>0</v>
      </c>
      <c r="C563" s="68">
        <f>C564+C565</f>
        <v>0</v>
      </c>
      <c r="D563" s="68">
        <f>D564+D565</f>
        <v>0</v>
      </c>
      <c r="E563" s="68">
        <f>E564+E565</f>
        <v>0</v>
      </c>
    </row>
    <row r="564" spans="1:5" ht="15.75" thickBot="1" x14ac:dyDescent="0.3">
      <c r="A564" s="69" t="s">
        <v>48</v>
      </c>
      <c r="B564" s="67"/>
      <c r="C564" s="251"/>
      <c r="D564" s="251"/>
      <c r="E564" s="251"/>
    </row>
    <row r="565" spans="1:5" ht="15.75" thickBot="1" x14ac:dyDescent="0.3">
      <c r="A565" s="69" t="s">
        <v>49</v>
      </c>
      <c r="B565" s="67"/>
      <c r="C565" s="70"/>
      <c r="D565" s="70"/>
      <c r="E565" s="70"/>
    </row>
    <row r="566" spans="1:5" ht="24.75" thickBot="1" x14ac:dyDescent="0.3">
      <c r="A566" s="66" t="s">
        <v>31</v>
      </c>
      <c r="B566" s="68">
        <f>B567+B568</f>
        <v>0</v>
      </c>
      <c r="C566" s="68">
        <f>C567+C568</f>
        <v>0</v>
      </c>
      <c r="D566" s="68">
        <f>D567+D568</f>
        <v>0</v>
      </c>
      <c r="E566" s="68">
        <f>E567+E568</f>
        <v>0</v>
      </c>
    </row>
    <row r="567" spans="1:5" ht="15.75" thickBot="1" x14ac:dyDescent="0.3">
      <c r="A567" s="69" t="s">
        <v>48</v>
      </c>
      <c r="B567" s="67"/>
      <c r="C567" s="68"/>
      <c r="D567" s="68"/>
      <c r="E567" s="68"/>
    </row>
    <row r="568" spans="1:5" ht="15.75" thickBot="1" x14ac:dyDescent="0.3">
      <c r="A568" s="69" t="s">
        <v>49</v>
      </c>
      <c r="B568" s="67"/>
      <c r="C568" s="68"/>
      <c r="D568" s="68"/>
      <c r="E568" s="68"/>
    </row>
    <row r="569" spans="1:5" ht="15.75" thickBot="1" x14ac:dyDescent="0.3">
      <c r="A569" s="66" t="s">
        <v>1</v>
      </c>
      <c r="B569" s="67">
        <f>B570+B571</f>
        <v>0</v>
      </c>
      <c r="C569" s="67">
        <f>C570+C571</f>
        <v>0</v>
      </c>
      <c r="D569" s="67">
        <f>D570+D571</f>
        <v>0</v>
      </c>
      <c r="E569" s="67">
        <f>E570+E571</f>
        <v>0</v>
      </c>
    </row>
    <row r="570" spans="1:5" ht="15.75" thickBot="1" x14ac:dyDescent="0.3">
      <c r="A570" s="69" t="s">
        <v>48</v>
      </c>
      <c r="B570" s="67"/>
      <c r="C570" s="68"/>
      <c r="D570" s="68"/>
      <c r="E570" s="68"/>
    </row>
    <row r="571" spans="1:5" ht="15.75" thickBot="1" x14ac:dyDescent="0.3">
      <c r="A571" s="69" t="s">
        <v>49</v>
      </c>
      <c r="B571" s="67"/>
      <c r="C571" s="68"/>
      <c r="D571" s="68"/>
      <c r="E571" s="68"/>
    </row>
    <row r="572" spans="1:5" ht="15.75" thickBot="1" x14ac:dyDescent="0.3">
      <c r="A572" s="66" t="s">
        <v>2</v>
      </c>
      <c r="B572" s="67">
        <f>B573+B574</f>
        <v>0</v>
      </c>
      <c r="C572" s="67">
        <f>C573+C574</f>
        <v>0</v>
      </c>
      <c r="D572" s="67">
        <f>D573+D574</f>
        <v>0</v>
      </c>
      <c r="E572" s="67">
        <f>E573+E574</f>
        <v>0</v>
      </c>
    </row>
    <row r="573" spans="1:5" ht="15.75" thickBot="1" x14ac:dyDescent="0.3">
      <c r="A573" s="69" t="s">
        <v>48</v>
      </c>
      <c r="B573" s="67"/>
      <c r="C573" s="68"/>
      <c r="D573" s="68"/>
      <c r="E573" s="68"/>
    </row>
    <row r="574" spans="1:5" ht="15.75" thickBot="1" x14ac:dyDescent="0.3">
      <c r="A574" s="69" t="s">
        <v>49</v>
      </c>
      <c r="B574" s="67"/>
      <c r="C574" s="68"/>
      <c r="D574" s="68"/>
      <c r="E574" s="68"/>
    </row>
    <row r="575" spans="1:5" ht="15.75" thickBot="1" x14ac:dyDescent="0.3">
      <c r="A575" s="66" t="s">
        <v>24</v>
      </c>
      <c r="B575" s="67">
        <f>B576+B577</f>
        <v>29495</v>
      </c>
      <c r="C575" s="67">
        <f>C576+C577</f>
        <v>27520.2582</v>
      </c>
      <c r="D575" s="67">
        <f>D576+D577</f>
        <v>29280.644</v>
      </c>
      <c r="E575" s="67">
        <f>E576+E577</f>
        <v>28996.555</v>
      </c>
    </row>
    <row r="576" spans="1:5" ht="15.75" thickBot="1" x14ac:dyDescent="0.3">
      <c r="A576" s="69" t="s">
        <v>48</v>
      </c>
      <c r="B576" s="67">
        <f>B555</f>
        <v>29495</v>
      </c>
      <c r="C576" s="68">
        <f t="shared" ref="C576:E576" si="31">C555</f>
        <v>27520.2582</v>
      </c>
      <c r="D576" s="68">
        <f t="shared" si="31"/>
        <v>29280.644</v>
      </c>
      <c r="E576" s="68">
        <f t="shared" si="31"/>
        <v>28996.555</v>
      </c>
    </row>
    <row r="577" spans="1:5" ht="15.75" thickBot="1" x14ac:dyDescent="0.3">
      <c r="A577" s="69" t="s">
        <v>49</v>
      </c>
      <c r="B577" s="67"/>
      <c r="C577" s="68"/>
      <c r="D577" s="68"/>
      <c r="E577" s="68"/>
    </row>
    <row r="578" spans="1:5" ht="15.75" thickBot="1" x14ac:dyDescent="0.3">
      <c r="A578" s="66" t="s">
        <v>25</v>
      </c>
      <c r="B578" s="67">
        <f>B579+B580</f>
        <v>0</v>
      </c>
      <c r="C578" s="67">
        <f>C579+C580</f>
        <v>0</v>
      </c>
      <c r="D578" s="67">
        <f>D579+D580</f>
        <v>0</v>
      </c>
      <c r="E578" s="67">
        <f>E579+E580</f>
        <v>0</v>
      </c>
    </row>
    <row r="579" spans="1:5" ht="15.75" thickBot="1" x14ac:dyDescent="0.3">
      <c r="A579" s="69" t="s">
        <v>48</v>
      </c>
      <c r="B579" s="67"/>
      <c r="C579" s="68"/>
      <c r="D579" s="68"/>
      <c r="E579" s="68"/>
    </row>
    <row r="580" spans="1:5" ht="15.75" thickBot="1" x14ac:dyDescent="0.3">
      <c r="A580" s="69" t="s">
        <v>49</v>
      </c>
      <c r="B580" s="67"/>
      <c r="C580" s="68"/>
      <c r="D580" s="68"/>
      <c r="E580" s="68"/>
    </row>
    <row r="581" spans="1:5" ht="15.75" thickBot="1" x14ac:dyDescent="0.3">
      <c r="A581" s="66" t="s">
        <v>3</v>
      </c>
      <c r="B581" s="67">
        <f>B582+B583</f>
        <v>0</v>
      </c>
      <c r="C581" s="67">
        <f>C582+C583</f>
        <v>0</v>
      </c>
      <c r="D581" s="67">
        <f>D582+D583</f>
        <v>0</v>
      </c>
      <c r="E581" s="67">
        <f>E582+E583</f>
        <v>0</v>
      </c>
    </row>
    <row r="582" spans="1:5" ht="24.75" customHeight="1" thickBot="1" x14ac:dyDescent="0.3">
      <c r="A582" s="69" t="s">
        <v>48</v>
      </c>
      <c r="B582" s="67"/>
      <c r="C582" s="73"/>
      <c r="D582" s="73"/>
      <c r="E582" s="73"/>
    </row>
    <row r="583" spans="1:5" ht="15.75" thickBot="1" x14ac:dyDescent="0.3">
      <c r="A583" s="69" t="s">
        <v>49</v>
      </c>
      <c r="B583" s="67"/>
      <c r="C583" s="72"/>
      <c r="D583" s="73"/>
      <c r="E583" s="73"/>
    </row>
    <row r="584" spans="1:5" ht="15.75" thickBot="1" x14ac:dyDescent="0.3">
      <c r="A584" s="252" t="s">
        <v>67</v>
      </c>
      <c r="B584" s="67">
        <f>ROUND(B581+B578+B575+B572+B569+B566+B563,4)</f>
        <v>29495</v>
      </c>
      <c r="C584" s="67">
        <f>ROUND(C581+C578+C575+C572+C569+C566+C563,4)</f>
        <v>27520.2582</v>
      </c>
      <c r="D584" s="67">
        <f>ROUND(D581+D578+D575+D572+D569+D566+D563,4)</f>
        <v>29280.644</v>
      </c>
      <c r="E584" s="67">
        <f>ROUND(E581+E578+E575+E572+E569+E566+E563,4)</f>
        <v>28996.555</v>
      </c>
    </row>
    <row r="585" spans="1:5" ht="15.75" thickBot="1" x14ac:dyDescent="0.3">
      <c r="A585" s="75" t="s">
        <v>35</v>
      </c>
      <c r="B585" s="76">
        <f>IF(B584-B555=0,0,"Error")</f>
        <v>0</v>
      </c>
      <c r="C585" s="76">
        <f>IF(C584-C555=0,0,"Error")</f>
        <v>0</v>
      </c>
      <c r="D585" s="76">
        <f>IF(D584-D555=0,0,"Error")</f>
        <v>0</v>
      </c>
      <c r="E585" s="76">
        <f>IF(E584-E555=0,0,"Error")</f>
        <v>0</v>
      </c>
    </row>
    <row r="586" spans="1:5" ht="15.75" thickBot="1" x14ac:dyDescent="0.3">
      <c r="A586" s="77" t="s">
        <v>68</v>
      </c>
      <c r="B586" s="397" t="e">
        <f>'[1]Financimi total'!D661:G661</f>
        <v>#VALUE!</v>
      </c>
      <c r="C586" s="398"/>
      <c r="D586" s="398"/>
      <c r="E586" s="399"/>
    </row>
    <row r="587" spans="1:5" ht="19.5" customHeight="1" thickBot="1" x14ac:dyDescent="0.3">
      <c r="A587" s="28" t="s">
        <v>9</v>
      </c>
      <c r="B587" s="397" t="e">
        <f>'[1]Financimi total'!D662:G662</f>
        <v>#VALUE!</v>
      </c>
      <c r="C587" s="398"/>
      <c r="D587" s="398"/>
      <c r="E587" s="399"/>
    </row>
    <row r="588" spans="1:5" ht="21.75" customHeight="1" thickBot="1" x14ac:dyDescent="0.3">
      <c r="A588" s="28" t="s">
        <v>14</v>
      </c>
      <c r="B588" s="407" t="e">
        <f>'[1]Financimi total'!D663:G663</f>
        <v>#VALUE!</v>
      </c>
      <c r="C588" s="408"/>
      <c r="D588" s="408"/>
      <c r="E588" s="409"/>
    </row>
    <row r="589" spans="1:5" x14ac:dyDescent="0.25">
      <c r="A589" s="395"/>
      <c r="B589" s="29">
        <v>2019</v>
      </c>
      <c r="C589" s="29">
        <v>2020</v>
      </c>
      <c r="D589" s="29">
        <v>2021</v>
      </c>
      <c r="E589" s="29">
        <v>2022</v>
      </c>
    </row>
    <row r="590" spans="1:5" ht="15.75" thickBot="1" x14ac:dyDescent="0.3">
      <c r="A590" s="396"/>
      <c r="B590" s="30" t="s">
        <v>5</v>
      </c>
      <c r="C590" s="30" t="s">
        <v>6</v>
      </c>
      <c r="D590" s="30" t="s">
        <v>6</v>
      </c>
      <c r="E590" s="30" t="s">
        <v>6</v>
      </c>
    </row>
    <row r="591" spans="1:5" ht="15.75" thickBot="1" x14ac:dyDescent="0.3">
      <c r="A591" s="28" t="s">
        <v>8</v>
      </c>
      <c r="B591" s="31">
        <f>'[1]format nr e perfit'!C34</f>
        <v>19419.223461183246</v>
      </c>
      <c r="C591" s="31">
        <f>'[1]format nr e perfit'!D34</f>
        <v>15931.655141474539</v>
      </c>
      <c r="D591" s="31">
        <f>'[1]format nr e perfit'!E34</f>
        <v>16092.564858403432</v>
      </c>
      <c r="E591" s="31">
        <f>'[1]format nr e perfit'!F34</f>
        <v>16255.099763473307</v>
      </c>
    </row>
    <row r="592" spans="1:5" ht="15.75" thickBot="1" x14ac:dyDescent="0.3">
      <c r="A592" s="28" t="s">
        <v>15</v>
      </c>
      <c r="B592" s="31">
        <v>219836</v>
      </c>
      <c r="C592" s="31">
        <v>160745.29190000001</v>
      </c>
      <c r="D592" s="31">
        <v>182324.99299999999</v>
      </c>
      <c r="E592" s="31">
        <v>184221.853</v>
      </c>
    </row>
    <row r="593" spans="1:5" ht="15.75" thickBot="1" x14ac:dyDescent="0.3">
      <c r="A593" s="28" t="s">
        <v>23</v>
      </c>
      <c r="B593" s="31">
        <f>B592/B591</f>
        <v>11.320535058439717</v>
      </c>
      <c r="C593" s="31">
        <f>C592/C591</f>
        <v>10.089679350486016</v>
      </c>
      <c r="D593" s="31">
        <f>D592/D591</f>
        <v>11.329765926330325</v>
      </c>
      <c r="E593" s="31">
        <f>E592/E591</f>
        <v>11.333172707679305</v>
      </c>
    </row>
    <row r="594" spans="1:5" ht="15.75" thickBot="1" x14ac:dyDescent="0.3">
      <c r="A594" s="28" t="s">
        <v>16</v>
      </c>
      <c r="B594" s="32"/>
      <c r="C594" s="33">
        <f t="shared" ref="C594:E596" si="32">C591/B591-1</f>
        <v>-0.17959360355886256</v>
      </c>
      <c r="D594" s="33">
        <f t="shared" si="32"/>
        <v>1.0099999999999998E-2</v>
      </c>
      <c r="E594" s="33">
        <f t="shared" si="32"/>
        <v>1.0099999999999998E-2</v>
      </c>
    </row>
    <row r="595" spans="1:5" ht="15.75" thickBot="1" x14ac:dyDescent="0.3">
      <c r="A595" s="28" t="s">
        <v>17</v>
      </c>
      <c r="B595" s="32"/>
      <c r="C595" s="33">
        <f t="shared" si="32"/>
        <v>-0.26879450181044051</v>
      </c>
      <c r="D595" s="33">
        <f t="shared" si="32"/>
        <v>0.13424779565814449</v>
      </c>
      <c r="E595" s="33">
        <f t="shared" si="32"/>
        <v>1.0403730003159861E-2</v>
      </c>
    </row>
    <row r="596" spans="1:5" ht="15.75" customHeight="1" thickBot="1" x14ac:dyDescent="0.3">
      <c r="A596" s="28" t="s">
        <v>18</v>
      </c>
      <c r="B596" s="32"/>
      <c r="C596" s="33">
        <f t="shared" si="32"/>
        <v>-0.10872769719802866</v>
      </c>
      <c r="D596" s="33">
        <f t="shared" si="32"/>
        <v>0.1229064406080036</v>
      </c>
      <c r="E596" s="33">
        <f t="shared" si="32"/>
        <v>3.0069300382118413E-4</v>
      </c>
    </row>
    <row r="597" spans="1:5" ht="15.75" customHeight="1" thickBot="1" x14ac:dyDescent="0.3">
      <c r="A597" s="428" t="s">
        <v>328</v>
      </c>
      <c r="B597" s="429"/>
      <c r="C597" s="429"/>
      <c r="D597" s="429"/>
      <c r="E597" s="430"/>
    </row>
    <row r="598" spans="1:5" ht="15.75" customHeight="1" x14ac:dyDescent="0.25">
      <c r="A598" s="395"/>
      <c r="B598" s="29">
        <v>2019</v>
      </c>
      <c r="C598" s="29">
        <v>2020</v>
      </c>
      <c r="D598" s="29">
        <v>2021</v>
      </c>
      <c r="E598" s="29">
        <v>2022</v>
      </c>
    </row>
    <row r="599" spans="1:5" ht="15.75" thickBot="1" x14ac:dyDescent="0.3">
      <c r="A599" s="396"/>
      <c r="B599" s="30" t="s">
        <v>5</v>
      </c>
      <c r="C599" s="30" t="s">
        <v>6</v>
      </c>
      <c r="D599" s="30" t="s">
        <v>6</v>
      </c>
      <c r="E599" s="30" t="s">
        <v>6</v>
      </c>
    </row>
    <row r="600" spans="1:5" ht="15.75" thickBot="1" x14ac:dyDescent="0.3">
      <c r="A600" s="66" t="s">
        <v>0</v>
      </c>
      <c r="B600" s="68">
        <f>B601+B602</f>
        <v>0</v>
      </c>
      <c r="C600" s="68">
        <f>C601+C602</f>
        <v>0</v>
      </c>
      <c r="D600" s="68">
        <f>D601+D602</f>
        <v>0</v>
      </c>
      <c r="E600" s="68">
        <f>E601+E602</f>
        <v>0</v>
      </c>
    </row>
    <row r="601" spans="1:5" ht="15.75" thickBot="1" x14ac:dyDescent="0.3">
      <c r="A601" s="69" t="s">
        <v>48</v>
      </c>
      <c r="B601" s="67"/>
      <c r="C601" s="67"/>
      <c r="D601" s="67"/>
      <c r="E601" s="67"/>
    </row>
    <row r="602" spans="1:5" ht="15.75" thickBot="1" x14ac:dyDescent="0.3">
      <c r="A602" s="69" t="s">
        <v>49</v>
      </c>
      <c r="B602" s="67"/>
      <c r="C602" s="70"/>
      <c r="D602" s="70"/>
      <c r="E602" s="70"/>
    </row>
    <row r="603" spans="1:5" ht="24.75" thickBot="1" x14ac:dyDescent="0.3">
      <c r="A603" s="66" t="s">
        <v>31</v>
      </c>
      <c r="B603" s="68">
        <f>B604+B605</f>
        <v>0</v>
      </c>
      <c r="C603" s="68">
        <f>C604+C605</f>
        <v>0</v>
      </c>
      <c r="D603" s="68">
        <f>D604+D605</f>
        <v>0</v>
      </c>
      <c r="E603" s="68">
        <f>E604+E605</f>
        <v>0</v>
      </c>
    </row>
    <row r="604" spans="1:5" ht="15.75" thickBot="1" x14ac:dyDescent="0.3">
      <c r="A604" s="69" t="s">
        <v>48</v>
      </c>
      <c r="B604" s="67"/>
      <c r="C604" s="68"/>
      <c r="D604" s="68"/>
      <c r="E604" s="68"/>
    </row>
    <row r="605" spans="1:5" ht="15.75" thickBot="1" x14ac:dyDescent="0.3">
      <c r="A605" s="69" t="s">
        <v>49</v>
      </c>
      <c r="B605" s="67"/>
      <c r="C605" s="68"/>
      <c r="D605" s="68"/>
      <c r="E605" s="68"/>
    </row>
    <row r="606" spans="1:5" ht="15.75" thickBot="1" x14ac:dyDescent="0.3">
      <c r="A606" s="66" t="s">
        <v>1</v>
      </c>
      <c r="B606" s="67">
        <f>B607+B608</f>
        <v>0</v>
      </c>
      <c r="C606" s="67">
        <f>C607+C608</f>
        <v>0</v>
      </c>
      <c r="D606" s="67">
        <f>D607+D608</f>
        <v>0</v>
      </c>
      <c r="E606" s="67">
        <f>E607+E608</f>
        <v>0</v>
      </c>
    </row>
    <row r="607" spans="1:5" ht="15.75" thickBot="1" x14ac:dyDescent="0.3">
      <c r="A607" s="69" t="s">
        <v>48</v>
      </c>
      <c r="B607" s="67"/>
      <c r="C607" s="68"/>
      <c r="D607" s="68"/>
      <c r="E607" s="68"/>
    </row>
    <row r="608" spans="1:5" ht="15.75" thickBot="1" x14ac:dyDescent="0.3">
      <c r="A608" s="69" t="s">
        <v>49</v>
      </c>
      <c r="B608" s="67"/>
      <c r="C608" s="68"/>
      <c r="D608" s="68"/>
      <c r="E608" s="68"/>
    </row>
    <row r="609" spans="1:5" ht="15.75" thickBot="1" x14ac:dyDescent="0.3">
      <c r="A609" s="66" t="s">
        <v>2</v>
      </c>
      <c r="B609" s="67">
        <f>B610+B611</f>
        <v>0</v>
      </c>
      <c r="C609" s="67">
        <f>C610+C611</f>
        <v>0</v>
      </c>
      <c r="D609" s="67">
        <f>D610+D611</f>
        <v>0</v>
      </c>
      <c r="E609" s="67">
        <f>E610+E611</f>
        <v>0</v>
      </c>
    </row>
    <row r="610" spans="1:5" ht="15.75" thickBot="1" x14ac:dyDescent="0.3">
      <c r="A610" s="69" t="s">
        <v>48</v>
      </c>
      <c r="B610" s="67"/>
      <c r="C610" s="68"/>
      <c r="D610" s="68"/>
      <c r="E610" s="68"/>
    </row>
    <row r="611" spans="1:5" ht="15.75" thickBot="1" x14ac:dyDescent="0.3">
      <c r="A611" s="69" t="s">
        <v>49</v>
      </c>
      <c r="B611" s="67"/>
      <c r="C611" s="68"/>
      <c r="D611" s="68"/>
      <c r="E611" s="68"/>
    </row>
    <row r="612" spans="1:5" ht="15.75" thickBot="1" x14ac:dyDescent="0.3">
      <c r="A612" s="66" t="s">
        <v>24</v>
      </c>
      <c r="B612" s="67">
        <f>B613+B614</f>
        <v>219836</v>
      </c>
      <c r="C612" s="67">
        <f>C613+C614</f>
        <v>160745.29190000001</v>
      </c>
      <c r="D612" s="67">
        <f>D613+D614</f>
        <v>182324.99299999999</v>
      </c>
      <c r="E612" s="67">
        <f>E613+E614</f>
        <v>184221.853</v>
      </c>
    </row>
    <row r="613" spans="1:5" ht="15.75" thickBot="1" x14ac:dyDescent="0.3">
      <c r="A613" s="69" t="s">
        <v>48</v>
      </c>
      <c r="B613" s="67">
        <f>B592</f>
        <v>219836</v>
      </c>
      <c r="C613" s="68">
        <f t="shared" ref="C613:E613" si="33">C592</f>
        <v>160745.29190000001</v>
      </c>
      <c r="D613" s="68">
        <f t="shared" si="33"/>
        <v>182324.99299999999</v>
      </c>
      <c r="E613" s="68">
        <f t="shared" si="33"/>
        <v>184221.853</v>
      </c>
    </row>
    <row r="614" spans="1:5" ht="15.75" thickBot="1" x14ac:dyDescent="0.3">
      <c r="A614" s="69" t="s">
        <v>49</v>
      </c>
      <c r="B614" s="67"/>
      <c r="C614" s="68"/>
      <c r="D614" s="68"/>
      <c r="E614" s="68"/>
    </row>
    <row r="615" spans="1:5" ht="15.75" thickBot="1" x14ac:dyDescent="0.3">
      <c r="A615" s="66" t="s">
        <v>25</v>
      </c>
      <c r="B615" s="67">
        <f>B616+B617</f>
        <v>0</v>
      </c>
      <c r="C615" s="67">
        <f>C616+C617</f>
        <v>0</v>
      </c>
      <c r="D615" s="67">
        <f>D616+D617</f>
        <v>0</v>
      </c>
      <c r="E615" s="67">
        <f>E616+E617</f>
        <v>0</v>
      </c>
    </row>
    <row r="616" spans="1:5" ht="15.75" thickBot="1" x14ac:dyDescent="0.3">
      <c r="A616" s="69" t="s">
        <v>48</v>
      </c>
      <c r="B616" s="67"/>
      <c r="C616" s="68"/>
      <c r="D616" s="68"/>
      <c r="E616" s="68"/>
    </row>
    <row r="617" spans="1:5" ht="15.75" thickBot="1" x14ac:dyDescent="0.3">
      <c r="A617" s="69" t="s">
        <v>49</v>
      </c>
      <c r="B617" s="67"/>
      <c r="C617" s="68"/>
      <c r="D617" s="68"/>
      <c r="E617" s="68"/>
    </row>
    <row r="618" spans="1:5" ht="15.75" thickBot="1" x14ac:dyDescent="0.3">
      <c r="A618" s="66" t="s">
        <v>3</v>
      </c>
      <c r="B618" s="67">
        <f>B619+B620</f>
        <v>0</v>
      </c>
      <c r="C618" s="67">
        <f>C619+C620</f>
        <v>0</v>
      </c>
      <c r="D618" s="67">
        <f>D619+D620</f>
        <v>0</v>
      </c>
      <c r="E618" s="67">
        <f>E619+E620</f>
        <v>0</v>
      </c>
    </row>
    <row r="619" spans="1:5" ht="24.75" customHeight="1" thickBot="1" x14ac:dyDescent="0.3">
      <c r="A619" s="69" t="s">
        <v>48</v>
      </c>
      <c r="B619" s="67"/>
      <c r="C619" s="73"/>
      <c r="D619" s="73"/>
      <c r="E619" s="73"/>
    </row>
    <row r="620" spans="1:5" ht="15.75" thickBot="1" x14ac:dyDescent="0.3">
      <c r="A620" s="69" t="s">
        <v>49</v>
      </c>
      <c r="B620" s="67"/>
      <c r="C620" s="72"/>
      <c r="D620" s="73"/>
      <c r="E620" s="73"/>
    </row>
    <row r="621" spans="1:5" ht="15.75" thickBot="1" x14ac:dyDescent="0.3">
      <c r="A621" s="252" t="s">
        <v>69</v>
      </c>
      <c r="B621" s="67">
        <f>ROUND(B618+B615+B612+B609+B606+B603+B600,4)</f>
        <v>219836</v>
      </c>
      <c r="C621" s="67">
        <f>ROUND(C618+C615+C612+C609+C606+C603+C600,4)</f>
        <v>160745.29190000001</v>
      </c>
      <c r="D621" s="67">
        <f>ROUND(D618+D615+D612+D609+D606+D603+D600,4)</f>
        <v>182324.99299999999</v>
      </c>
      <c r="E621" s="67">
        <f>ROUND(E618+E615+E612+E609+E606+E603+E600,4)</f>
        <v>184221.853</v>
      </c>
    </row>
    <row r="622" spans="1:5" ht="15.75" customHeight="1" thickBot="1" x14ac:dyDescent="0.3">
      <c r="A622" s="75" t="s">
        <v>35</v>
      </c>
      <c r="B622" s="76">
        <f>IF(B621-B592=0,0,"Error")</f>
        <v>0</v>
      </c>
      <c r="C622" s="76">
        <f>IF(C621-C592=0,0,"Error")</f>
        <v>0</v>
      </c>
      <c r="D622" s="76">
        <f>IF(D621-D592=0,0,"Error")</f>
        <v>0</v>
      </c>
      <c r="E622" s="76">
        <f>IF(E621-E592=0,0,"Error")</f>
        <v>0</v>
      </c>
    </row>
    <row r="623" spans="1:5" ht="15.75" customHeight="1" thickBot="1" x14ac:dyDescent="0.3">
      <c r="A623" s="636" t="s">
        <v>336</v>
      </c>
      <c r="B623" s="637"/>
      <c r="C623" s="637"/>
      <c r="D623" s="637"/>
      <c r="E623" s="638"/>
    </row>
    <row r="624" spans="1:5" ht="24.75" thickBot="1" x14ac:dyDescent="0.3">
      <c r="A624" s="34" t="s">
        <v>46</v>
      </c>
      <c r="B624" s="76">
        <f>ROUND(B64+B106+B143+B180+B217+B291+B254+B333+B370+B407+B444+B481+B518+B555+B592,0)</f>
        <v>41235400</v>
      </c>
      <c r="C624" s="76">
        <f>C27+C64+C106+C143+C180+C217+C254+C291+C333+C370+C407+C444+C481+C518+C555+C592</f>
        <v>43805750.440199994</v>
      </c>
      <c r="D624" s="76">
        <f t="shared" ref="D624:E624" si="34">D27+D64+D106+D143+D180+D217+D254+D291+D333+D370+D407+D444+D481+D518+D555+D592</f>
        <v>44233349.999800012</v>
      </c>
      <c r="E624" s="76">
        <f t="shared" si="34"/>
        <v>47055000</v>
      </c>
    </row>
    <row r="625" spans="1:5" ht="15.75" customHeight="1" thickBot="1" x14ac:dyDescent="0.3">
      <c r="A625" s="34" t="s">
        <v>47</v>
      </c>
      <c r="B625" s="76">
        <f>ROUND(B638+B635+B632+B629+B626,4)</f>
        <v>41235400.114200003</v>
      </c>
      <c r="C625" s="76">
        <f>ROUND(C638+C635+C632+C629+C626,0)</f>
        <v>43805750</v>
      </c>
      <c r="D625" s="76">
        <f>ROUND(D638+D635+D632+D629+D626,0)</f>
        <v>44233350</v>
      </c>
      <c r="E625" s="76">
        <f>ROUND(E638+E635+E632+E629+E626,0)</f>
        <v>47055000</v>
      </c>
    </row>
    <row r="626" spans="1:5" ht="15.75" thickBot="1" x14ac:dyDescent="0.3">
      <c r="A626" s="66" t="s">
        <v>0</v>
      </c>
      <c r="B626" s="76">
        <f>B627+B628</f>
        <v>0</v>
      </c>
      <c r="C626" s="76">
        <v>4600</v>
      </c>
      <c r="D626" s="76">
        <f>C626</f>
        <v>4600</v>
      </c>
      <c r="E626" s="76">
        <f>D626</f>
        <v>4600</v>
      </c>
    </row>
    <row r="627" spans="1:5" ht="15.75" thickBot="1" x14ac:dyDescent="0.3">
      <c r="A627" s="69" t="s">
        <v>48</v>
      </c>
      <c r="B627" s="67"/>
      <c r="C627" s="67">
        <v>4600</v>
      </c>
      <c r="D627" s="67">
        <v>4600</v>
      </c>
      <c r="E627" s="67">
        <v>4600</v>
      </c>
    </row>
    <row r="628" spans="1:5" ht="15.75" thickBot="1" x14ac:dyDescent="0.3">
      <c r="A628" s="69" t="s">
        <v>52</v>
      </c>
      <c r="B628" s="67"/>
      <c r="C628" s="67"/>
      <c r="D628" s="67"/>
      <c r="E628" s="67"/>
    </row>
    <row r="629" spans="1:5" ht="24.75" thickBot="1" x14ac:dyDescent="0.3">
      <c r="A629" s="66" t="s">
        <v>31</v>
      </c>
      <c r="B629" s="76">
        <f>B630+B631</f>
        <v>0</v>
      </c>
      <c r="C629" s="76">
        <f>C630+C631</f>
        <v>750</v>
      </c>
      <c r="D629" s="76">
        <f>D630+D631</f>
        <v>750</v>
      </c>
      <c r="E629" s="76">
        <f>E630+E631</f>
        <v>750</v>
      </c>
    </row>
    <row r="630" spans="1:5" ht="15.75" thickBot="1" x14ac:dyDescent="0.3">
      <c r="A630" s="69" t="s">
        <v>48</v>
      </c>
      <c r="B630" s="67"/>
      <c r="C630" s="67">
        <v>750</v>
      </c>
      <c r="D630" s="67">
        <v>750</v>
      </c>
      <c r="E630" s="67">
        <v>750</v>
      </c>
    </row>
    <row r="631" spans="1:5" ht="15.75" thickBot="1" x14ac:dyDescent="0.3">
      <c r="A631" s="69" t="s">
        <v>52</v>
      </c>
      <c r="B631" s="68"/>
      <c r="C631" s="68"/>
      <c r="D631" s="68"/>
      <c r="E631" s="68"/>
    </row>
    <row r="632" spans="1:5" ht="15.75" thickBot="1" x14ac:dyDescent="0.3">
      <c r="A632" s="66" t="s">
        <v>1</v>
      </c>
      <c r="B632" s="76">
        <f>B633+B634</f>
        <v>0</v>
      </c>
      <c r="C632" s="76">
        <f>C633+C634</f>
        <v>1000</v>
      </c>
      <c r="D632" s="76">
        <f>D633+D634</f>
        <v>1000</v>
      </c>
      <c r="E632" s="76">
        <f>E633+E634</f>
        <v>1000</v>
      </c>
    </row>
    <row r="633" spans="1:5" ht="15.75" thickBot="1" x14ac:dyDescent="0.3">
      <c r="A633" s="69" t="s">
        <v>48</v>
      </c>
      <c r="B633" s="67"/>
      <c r="C633" s="67">
        <v>1000</v>
      </c>
      <c r="D633" s="67">
        <v>1000</v>
      </c>
      <c r="E633" s="67">
        <v>1000</v>
      </c>
    </row>
    <row r="634" spans="1:5" ht="15.75" thickBot="1" x14ac:dyDescent="0.3">
      <c r="A634" s="69" t="s">
        <v>52</v>
      </c>
      <c r="B634" s="67"/>
      <c r="C634" s="67"/>
      <c r="D634" s="67"/>
      <c r="E634" s="67"/>
    </row>
    <row r="635" spans="1:5" ht="15.75" customHeight="1" thickBot="1" x14ac:dyDescent="0.3">
      <c r="A635" s="66" t="s">
        <v>2</v>
      </c>
      <c r="B635" s="76">
        <f>B636+B637</f>
        <v>0</v>
      </c>
      <c r="C635" s="76">
        <f>C636+C637</f>
        <v>0</v>
      </c>
      <c r="D635" s="76">
        <f>D636+D637</f>
        <v>0</v>
      </c>
      <c r="E635" s="76">
        <f>E636+E637</f>
        <v>0</v>
      </c>
    </row>
    <row r="636" spans="1:5" ht="15.75" thickBot="1" x14ac:dyDescent="0.3">
      <c r="A636" s="69" t="s">
        <v>48</v>
      </c>
      <c r="B636" s="67"/>
      <c r="C636" s="67"/>
      <c r="D636" s="67"/>
      <c r="E636" s="67"/>
    </row>
    <row r="637" spans="1:5" ht="15.75" thickBot="1" x14ac:dyDescent="0.3">
      <c r="A637" s="69" t="s">
        <v>52</v>
      </c>
      <c r="B637" s="67"/>
      <c r="C637" s="67"/>
      <c r="D637" s="67"/>
      <c r="E637" s="67"/>
    </row>
    <row r="638" spans="1:5" ht="15.75" thickBot="1" x14ac:dyDescent="0.3">
      <c r="A638" s="66" t="s">
        <v>24</v>
      </c>
      <c r="B638" s="76">
        <f>B639+B640</f>
        <v>41235400.114200003</v>
      </c>
      <c r="C638" s="76">
        <f t="shared" ref="C638:E638" si="35">C639+C640</f>
        <v>43799400.440199994</v>
      </c>
      <c r="D638" s="76">
        <f t="shared" si="35"/>
        <v>44226999.999800012</v>
      </c>
      <c r="E638" s="76">
        <f t="shared" si="35"/>
        <v>47048650</v>
      </c>
    </row>
    <row r="639" spans="1:5" ht="15.75" thickBot="1" x14ac:dyDescent="0.3">
      <c r="A639" s="69" t="s">
        <v>48</v>
      </c>
      <c r="B639" s="67">
        <f>B85+B127+B201+B238+B275+B312+B353+B390+B427+B464+B501+B538+B575+B612+B164</f>
        <v>41235400.114200003</v>
      </c>
      <c r="C639" s="67">
        <f t="shared" ref="C639:E639" si="36">C85+C127+C201+C238+C275+C312+C353+C390+C427+C464+C501+C538+C575+C612+C164</f>
        <v>43799400.440199994</v>
      </c>
      <c r="D639" s="67">
        <f t="shared" si="36"/>
        <v>44226999.999800012</v>
      </c>
      <c r="E639" s="67">
        <f t="shared" si="36"/>
        <v>47048650</v>
      </c>
    </row>
    <row r="640" spans="1:5" ht="15.75" thickBot="1" x14ac:dyDescent="0.3">
      <c r="A640" s="69" t="s">
        <v>52</v>
      </c>
      <c r="B640" s="68"/>
      <c r="C640" s="68"/>
      <c r="D640" s="68"/>
      <c r="E640" s="68"/>
    </row>
    <row r="641" spans="1:5" ht="15.75" thickBot="1" x14ac:dyDescent="0.3">
      <c r="A641" s="66" t="s">
        <v>25</v>
      </c>
      <c r="B641" s="76">
        <f>B642+B643</f>
        <v>0</v>
      </c>
      <c r="C641" s="76">
        <f>C642+C643</f>
        <v>0</v>
      </c>
      <c r="D641" s="76">
        <f>D642+D643</f>
        <v>0</v>
      </c>
      <c r="E641" s="76">
        <f>E642+E643</f>
        <v>0</v>
      </c>
    </row>
    <row r="642" spans="1:5" ht="15.75" thickBot="1" x14ac:dyDescent="0.3">
      <c r="A642" s="69" t="s">
        <v>48</v>
      </c>
      <c r="B642" s="67"/>
      <c r="C642" s="67"/>
      <c r="D642" s="67"/>
      <c r="E642" s="67"/>
    </row>
    <row r="643" spans="1:5" ht="15.75" thickBot="1" x14ac:dyDescent="0.3">
      <c r="A643" s="69" t="s">
        <v>52</v>
      </c>
      <c r="B643" s="67"/>
      <c r="C643" s="67"/>
      <c r="D643" s="67"/>
      <c r="E643" s="67"/>
    </row>
    <row r="644" spans="1:5" ht="15.75" thickBot="1" x14ac:dyDescent="0.3">
      <c r="A644" s="66" t="s">
        <v>3</v>
      </c>
      <c r="B644" s="76">
        <f>B645</f>
        <v>0</v>
      </c>
      <c r="C644" s="76">
        <f>C645</f>
        <v>0</v>
      </c>
      <c r="D644" s="76">
        <f>D645</f>
        <v>0</v>
      </c>
      <c r="E644" s="76">
        <f>E645</f>
        <v>0</v>
      </c>
    </row>
    <row r="645" spans="1:5" ht="15.75" thickBot="1" x14ac:dyDescent="0.3">
      <c r="A645" s="69" t="s">
        <v>48</v>
      </c>
      <c r="B645" s="67"/>
      <c r="C645" s="67"/>
      <c r="D645" s="67"/>
      <c r="E645" s="67"/>
    </row>
    <row r="646" spans="1:5" ht="15.75" thickBot="1" x14ac:dyDescent="0.3">
      <c r="A646" s="69" t="s">
        <v>52</v>
      </c>
      <c r="B646" s="67"/>
      <c r="C646" s="67"/>
      <c r="D646" s="67"/>
      <c r="E646" s="67"/>
    </row>
    <row r="647" spans="1:5" ht="15.75" thickBot="1" x14ac:dyDescent="0.3">
      <c r="A647" s="66" t="s">
        <v>19</v>
      </c>
      <c r="B647" s="76">
        <f>B648+B649+B650+B651</f>
        <v>0</v>
      </c>
      <c r="C647" s="76">
        <f>C648+C649+C650+C651</f>
        <v>0</v>
      </c>
      <c r="D647" s="76">
        <f>D648+D649+D650+D651</f>
        <v>0</v>
      </c>
      <c r="E647" s="76">
        <f>E648+E649+E650+E651</f>
        <v>0</v>
      </c>
    </row>
    <row r="648" spans="1:5" ht="15.75" thickBot="1" x14ac:dyDescent="0.3">
      <c r="A648" s="69" t="s">
        <v>48</v>
      </c>
      <c r="B648" s="68"/>
      <c r="C648" s="68"/>
      <c r="D648" s="68"/>
      <c r="E648" s="68"/>
    </row>
    <row r="649" spans="1:5" ht="15.75" thickBot="1" x14ac:dyDescent="0.3">
      <c r="A649" s="69" t="s">
        <v>76</v>
      </c>
      <c r="B649" s="68"/>
      <c r="C649" s="68"/>
      <c r="D649" s="68"/>
      <c r="E649" s="68"/>
    </row>
    <row r="650" spans="1:5" ht="15.75" thickBot="1" x14ac:dyDescent="0.3">
      <c r="A650" s="69" t="s">
        <v>74</v>
      </c>
      <c r="B650" s="68"/>
      <c r="C650" s="68"/>
      <c r="D650" s="68"/>
      <c r="E650" s="68"/>
    </row>
    <row r="651" spans="1:5" ht="15.75" thickBot="1" x14ac:dyDescent="0.3">
      <c r="A651" s="69" t="s">
        <v>75</v>
      </c>
      <c r="B651" s="68"/>
      <c r="C651" s="68"/>
      <c r="D651" s="68"/>
      <c r="E651" s="68"/>
    </row>
    <row r="652" spans="1:5" ht="15.75" thickBot="1" x14ac:dyDescent="0.3">
      <c r="A652" s="66" t="s">
        <v>20</v>
      </c>
      <c r="B652" s="76">
        <f>B653+B654+B655+B656</f>
        <v>0</v>
      </c>
      <c r="C652" s="76">
        <f>C653+C654+C655+C656</f>
        <v>0</v>
      </c>
      <c r="D652" s="76">
        <f>D653+D654+D655+D656</f>
        <v>0</v>
      </c>
      <c r="E652" s="76">
        <f>E653+E654+E655+E656</f>
        <v>0</v>
      </c>
    </row>
    <row r="653" spans="1:5" ht="15.75" thickBot="1" x14ac:dyDescent="0.3">
      <c r="A653" s="69" t="s">
        <v>48</v>
      </c>
      <c r="B653" s="68"/>
      <c r="C653" s="68"/>
      <c r="D653" s="68"/>
      <c r="E653" s="68"/>
    </row>
    <row r="654" spans="1:5" ht="15.75" thickBot="1" x14ac:dyDescent="0.3">
      <c r="A654" s="69" t="s">
        <v>76</v>
      </c>
      <c r="B654" s="68"/>
      <c r="C654" s="68"/>
      <c r="D654" s="68"/>
      <c r="E654" s="68"/>
    </row>
    <row r="655" spans="1:5" ht="15.75" thickBot="1" x14ac:dyDescent="0.3">
      <c r="A655" s="69" t="s">
        <v>74</v>
      </c>
      <c r="B655" s="68"/>
      <c r="C655" s="68"/>
      <c r="D655" s="68"/>
      <c r="E655" s="68"/>
    </row>
    <row r="656" spans="1:5" ht="24.75" customHeight="1" thickBot="1" x14ac:dyDescent="0.3">
      <c r="A656" s="69" t="s">
        <v>75</v>
      </c>
      <c r="B656" s="68"/>
      <c r="C656" s="68"/>
      <c r="D656" s="68"/>
      <c r="E656" s="68"/>
    </row>
    <row r="657" spans="1:5" ht="15.75" thickBot="1" x14ac:dyDescent="0.3">
      <c r="A657" s="75" t="s">
        <v>35</v>
      </c>
      <c r="B657" s="76">
        <v>0</v>
      </c>
      <c r="C657" s="76" t="str">
        <f>IF(C625-C624=0,0,"Error")</f>
        <v>Error</v>
      </c>
      <c r="D657" s="76" t="str">
        <f>IF(D625-D624=0,0,"Error")</f>
        <v>Error</v>
      </c>
      <c r="E657" s="76">
        <f>IF(E625-E624=0,0,"Error")</f>
        <v>0</v>
      </c>
    </row>
    <row r="664" spans="1:5" ht="24.75" customHeight="1" x14ac:dyDescent="0.25"/>
    <row r="669" spans="1:5" ht="15.75" customHeight="1" x14ac:dyDescent="0.25"/>
    <row r="670" spans="1:5" ht="25.5" customHeight="1" x14ac:dyDescent="0.25"/>
    <row r="680" ht="15.75" customHeight="1" x14ac:dyDescent="0.25"/>
    <row r="701" ht="24.75" customHeight="1" x14ac:dyDescent="0.25"/>
    <row r="706" ht="15.75" customHeight="1" x14ac:dyDescent="0.25"/>
    <row r="707" ht="26.25" customHeight="1" x14ac:dyDescent="0.25"/>
    <row r="717" ht="15.75" customHeight="1" x14ac:dyDescent="0.25"/>
    <row r="738" ht="24.75" customHeight="1" x14ac:dyDescent="0.25"/>
    <row r="743" ht="24" customHeight="1" x14ac:dyDescent="0.25"/>
    <row r="744" ht="15.75" customHeight="1" x14ac:dyDescent="0.25"/>
    <row r="754" ht="15.75" customHeight="1" x14ac:dyDescent="0.25"/>
    <row r="775" ht="24.75" customHeight="1" x14ac:dyDescent="0.25"/>
    <row r="780" ht="22.5" customHeight="1" x14ac:dyDescent="0.25"/>
    <row r="781" ht="27" customHeight="1" x14ac:dyDescent="0.25"/>
    <row r="791" ht="15.75" customHeight="1" x14ac:dyDescent="0.25"/>
    <row r="812" ht="24.75" customHeight="1" x14ac:dyDescent="0.25"/>
    <row r="817" ht="15.75" customHeight="1" x14ac:dyDescent="0.25"/>
    <row r="818" ht="27" customHeight="1" x14ac:dyDescent="0.25"/>
    <row r="828" ht="15.75" customHeight="1" x14ac:dyDescent="0.25"/>
    <row r="849" ht="24.75" customHeight="1" x14ac:dyDescent="0.25"/>
    <row r="855" ht="15.75" customHeight="1" x14ac:dyDescent="0.25"/>
    <row r="865" ht="15.75" customHeight="1" x14ac:dyDescent="0.25"/>
    <row r="886" ht="24.75" customHeight="1" x14ac:dyDescent="0.25"/>
    <row r="891" ht="15.75" customHeight="1" x14ac:dyDescent="0.25"/>
    <row r="912" ht="24.75" customHeight="1" x14ac:dyDescent="0.25"/>
  </sheetData>
  <mergeCells count="118">
    <mergeCell ref="A98:E98"/>
    <mergeCell ref="A99:E99"/>
    <mergeCell ref="B100:E100"/>
    <mergeCell ref="B101:E101"/>
    <mergeCell ref="B102:E102"/>
    <mergeCell ref="A103:A104"/>
    <mergeCell ref="A111:E111"/>
    <mergeCell ref="A3:E3"/>
    <mergeCell ref="B5:E5"/>
    <mergeCell ref="B6:E6"/>
    <mergeCell ref="B7:E7"/>
    <mergeCell ref="A8:E8"/>
    <mergeCell ref="B22:E22"/>
    <mergeCell ref="B23:E23"/>
    <mergeCell ref="A9:E11"/>
    <mergeCell ref="B12:E12"/>
    <mergeCell ref="A13:A14"/>
    <mergeCell ref="B17:E17"/>
    <mergeCell ref="A18:E18"/>
    <mergeCell ref="A20:E20"/>
    <mergeCell ref="B21:E21"/>
    <mergeCell ref="B211:E211"/>
    <mergeCell ref="B212:E212"/>
    <mergeCell ref="B213:E213"/>
    <mergeCell ref="A214:A215"/>
    <mergeCell ref="A222:E222"/>
    <mergeCell ref="A223:A224"/>
    <mergeCell ref="B248:E248"/>
    <mergeCell ref="A24:A25"/>
    <mergeCell ref="A32:E32"/>
    <mergeCell ref="A149:A150"/>
    <mergeCell ref="B174:E174"/>
    <mergeCell ref="B175:E175"/>
    <mergeCell ref="B176:E176"/>
    <mergeCell ref="A177:A178"/>
    <mergeCell ref="B59:E59"/>
    <mergeCell ref="B60:E60"/>
    <mergeCell ref="A33:A34"/>
    <mergeCell ref="A57:E57"/>
    <mergeCell ref="B58:E58"/>
    <mergeCell ref="A61:A62"/>
    <mergeCell ref="A69:E69"/>
    <mergeCell ref="A70:A71"/>
    <mergeCell ref="B95:E95"/>
    <mergeCell ref="A96:E96"/>
    <mergeCell ref="B439:E439"/>
    <mergeCell ref="B440:E440"/>
    <mergeCell ref="A441:A442"/>
    <mergeCell ref="A449:E449"/>
    <mergeCell ref="A450:A451"/>
    <mergeCell ref="B365:E365"/>
    <mergeCell ref="B366:E366"/>
    <mergeCell ref="A367:A368"/>
    <mergeCell ref="B287:E287"/>
    <mergeCell ref="A288:A289"/>
    <mergeCell ref="A296:E296"/>
    <mergeCell ref="A297:A298"/>
    <mergeCell ref="B322:E322"/>
    <mergeCell ref="A323:E323"/>
    <mergeCell ref="A325:E325"/>
    <mergeCell ref="A326:E326"/>
    <mergeCell ref="B327:E327"/>
    <mergeCell ref="B328:E328"/>
    <mergeCell ref="B329:E329"/>
    <mergeCell ref="A330:A331"/>
    <mergeCell ref="A338:E338"/>
    <mergeCell ref="A339:A340"/>
    <mergeCell ref="B364:E364"/>
    <mergeCell ref="B402:E402"/>
    <mergeCell ref="B513:E513"/>
    <mergeCell ref="B514:E514"/>
    <mergeCell ref="B475:E475"/>
    <mergeCell ref="B476:E476"/>
    <mergeCell ref="B477:E477"/>
    <mergeCell ref="A478:A479"/>
    <mergeCell ref="A486:E486"/>
    <mergeCell ref="A487:A488"/>
    <mergeCell ref="B512:E512"/>
    <mergeCell ref="A589:A590"/>
    <mergeCell ref="A597:E597"/>
    <mergeCell ref="A598:A599"/>
    <mergeCell ref="A623:E623"/>
    <mergeCell ref="B587:E587"/>
    <mergeCell ref="B588:E588"/>
    <mergeCell ref="B550:E550"/>
    <mergeCell ref="B551:E551"/>
    <mergeCell ref="A515:A516"/>
    <mergeCell ref="A523:E523"/>
    <mergeCell ref="A524:A525"/>
    <mergeCell ref="B549:E549"/>
    <mergeCell ref="A552:A553"/>
    <mergeCell ref="A560:E560"/>
    <mergeCell ref="A561:A562"/>
    <mergeCell ref="B586:E586"/>
    <mergeCell ref="B403:E403"/>
    <mergeCell ref="A404:A405"/>
    <mergeCell ref="A412:E412"/>
    <mergeCell ref="A413:A414"/>
    <mergeCell ref="B438:E438"/>
    <mergeCell ref="A1:E1"/>
    <mergeCell ref="A112:A113"/>
    <mergeCell ref="B137:E137"/>
    <mergeCell ref="B138:E138"/>
    <mergeCell ref="B139:E139"/>
    <mergeCell ref="A140:A141"/>
    <mergeCell ref="A148:E148"/>
    <mergeCell ref="A375:E375"/>
    <mergeCell ref="A376:A377"/>
    <mergeCell ref="B401:E401"/>
    <mergeCell ref="B250:E250"/>
    <mergeCell ref="B286:E286"/>
    <mergeCell ref="A251:A252"/>
    <mergeCell ref="A259:E259"/>
    <mergeCell ref="A260:A261"/>
    <mergeCell ref="B285:E285"/>
    <mergeCell ref="B249:E249"/>
    <mergeCell ref="A185:E185"/>
    <mergeCell ref="A186:A187"/>
  </mergeCells>
  <pageMargins left="0.7" right="0.7" top="0.75" bottom="0.75" header="0.3" footer="0.3"/>
  <pageSetup paperSize="9" scale="60" fitToHeight="2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38"/>
  <sheetViews>
    <sheetView zoomScale="130" zoomScaleNormal="130" workbookViewId="0">
      <selection sqref="A1:E1"/>
    </sheetView>
  </sheetViews>
  <sheetFormatPr defaultRowHeight="15" x14ac:dyDescent="0.25"/>
  <cols>
    <col min="1" max="1" width="20.5703125" style="36" customWidth="1"/>
    <col min="2" max="2" width="12.7109375" style="36" customWidth="1"/>
    <col min="3" max="3" width="16.42578125" style="36" customWidth="1"/>
    <col min="4" max="4" width="12.7109375" style="36" customWidth="1"/>
    <col min="5" max="5" width="14.7109375" style="36" customWidth="1"/>
    <col min="6" max="7" width="9.140625" style="36"/>
  </cols>
  <sheetData>
    <row r="1" spans="1:5" ht="15.75" x14ac:dyDescent="0.25">
      <c r="A1" s="681" t="s">
        <v>193</v>
      </c>
      <c r="B1" s="681"/>
      <c r="C1" s="681"/>
      <c r="D1" s="681"/>
      <c r="E1" s="681"/>
    </row>
    <row r="2" spans="1:5" x14ac:dyDescent="0.25">
      <c r="A2" s="682" t="s">
        <v>133</v>
      </c>
      <c r="B2" s="682"/>
      <c r="C2" s="682"/>
      <c r="D2" s="682"/>
      <c r="E2" s="682"/>
    </row>
    <row r="3" spans="1:5" x14ac:dyDescent="0.25">
      <c r="A3" s="683" t="s">
        <v>134</v>
      </c>
      <c r="B3" s="683"/>
      <c r="C3" s="683"/>
      <c r="D3" s="683"/>
      <c r="E3" s="683"/>
    </row>
    <row r="4" spans="1:5" ht="15.75" thickBot="1" x14ac:dyDescent="0.3">
      <c r="A4" s="256"/>
      <c r="B4" s="256"/>
      <c r="C4" s="256"/>
      <c r="D4" s="256"/>
      <c r="E4" s="256"/>
    </row>
    <row r="5" spans="1:5" ht="36.75" customHeight="1" thickBot="1" x14ac:dyDescent="0.3">
      <c r="A5" s="257" t="s">
        <v>21</v>
      </c>
      <c r="B5" s="684" t="s">
        <v>158</v>
      </c>
      <c r="C5" s="684"/>
      <c r="D5" s="684"/>
      <c r="E5" s="684"/>
    </row>
    <row r="6" spans="1:5" ht="15.75" thickBot="1" x14ac:dyDescent="0.3">
      <c r="A6" s="257" t="s">
        <v>4</v>
      </c>
      <c r="B6" s="685" t="s">
        <v>159</v>
      </c>
      <c r="C6" s="686"/>
      <c r="D6" s="686"/>
      <c r="E6" s="687"/>
    </row>
    <row r="7" spans="1:5" ht="30.75" customHeight="1" thickBot="1" x14ac:dyDescent="0.3">
      <c r="A7" s="257" t="s">
        <v>26</v>
      </c>
      <c r="B7" s="397" t="s">
        <v>135</v>
      </c>
      <c r="C7" s="398"/>
      <c r="D7" s="398"/>
      <c r="E7" s="399"/>
    </row>
    <row r="8" spans="1:5" ht="15.75" customHeight="1" thickBot="1" x14ac:dyDescent="0.3">
      <c r="A8" s="665" t="s">
        <v>7</v>
      </c>
      <c r="B8" s="666"/>
      <c r="C8" s="666"/>
      <c r="D8" s="666"/>
      <c r="E8" s="667"/>
    </row>
    <row r="9" spans="1:5" ht="15" customHeight="1" thickBot="1" x14ac:dyDescent="0.3">
      <c r="A9" s="425" t="s">
        <v>160</v>
      </c>
      <c r="B9" s="426"/>
      <c r="C9" s="426"/>
      <c r="D9" s="426"/>
      <c r="E9" s="427"/>
    </row>
    <row r="10" spans="1:5" ht="31.5" customHeight="1" thickBot="1" x14ac:dyDescent="0.3">
      <c r="A10" s="425"/>
      <c r="B10" s="426"/>
      <c r="C10" s="426"/>
      <c r="D10" s="426"/>
      <c r="E10" s="427"/>
    </row>
    <row r="11" spans="1:5" ht="69" customHeight="1" thickBot="1" x14ac:dyDescent="0.3">
      <c r="A11" s="425"/>
      <c r="B11" s="426"/>
      <c r="C11" s="426"/>
      <c r="D11" s="426"/>
      <c r="E11" s="427"/>
    </row>
    <row r="12" spans="1:5" ht="26.25" customHeight="1" thickBot="1" x14ac:dyDescent="0.3">
      <c r="A12" s="258" t="s">
        <v>10</v>
      </c>
      <c r="B12" s="668" t="s">
        <v>161</v>
      </c>
      <c r="C12" s="669"/>
      <c r="D12" s="669"/>
      <c r="E12" s="670"/>
    </row>
    <row r="13" spans="1:5" ht="12" customHeight="1" x14ac:dyDescent="0.25">
      <c r="A13" s="671" t="s">
        <v>11</v>
      </c>
      <c r="B13" s="259">
        <v>2019</v>
      </c>
      <c r="C13" s="259">
        <v>2020</v>
      </c>
      <c r="D13" s="259">
        <v>2021</v>
      </c>
      <c r="E13" s="260">
        <v>2022</v>
      </c>
    </row>
    <row r="14" spans="1:5" ht="12" customHeight="1" thickBot="1" x14ac:dyDescent="0.3">
      <c r="A14" s="672"/>
      <c r="B14" s="261" t="s">
        <v>5</v>
      </c>
      <c r="C14" s="261" t="s">
        <v>6</v>
      </c>
      <c r="D14" s="261" t="s">
        <v>6</v>
      </c>
      <c r="E14" s="262" t="s">
        <v>6</v>
      </c>
    </row>
    <row r="15" spans="1:5" ht="22.5" customHeight="1" thickBot="1" x14ac:dyDescent="0.3">
      <c r="A15" s="28" t="s">
        <v>162</v>
      </c>
      <c r="B15" s="62">
        <v>0.6</v>
      </c>
      <c r="C15" s="27">
        <v>0.61</v>
      </c>
      <c r="D15" s="27">
        <v>0.63</v>
      </c>
      <c r="E15" s="27">
        <v>0.65</v>
      </c>
    </row>
    <row r="16" spans="1:5" ht="28.5" customHeight="1" thickBot="1" x14ac:dyDescent="0.3">
      <c r="A16" s="28" t="s">
        <v>163</v>
      </c>
      <c r="B16" s="27">
        <v>0.57999999999999996</v>
      </c>
      <c r="C16" s="27">
        <v>0.6</v>
      </c>
      <c r="D16" s="27">
        <v>0.62</v>
      </c>
      <c r="E16" s="27">
        <v>0.65</v>
      </c>
    </row>
    <row r="17" spans="1:5" ht="24.75" customHeight="1" thickBot="1" x14ac:dyDescent="0.3">
      <c r="A17" s="28" t="s">
        <v>164</v>
      </c>
      <c r="B17" s="27">
        <v>0.57999999999999996</v>
      </c>
      <c r="C17" s="27">
        <v>0.6</v>
      </c>
      <c r="D17" s="27">
        <v>0.62</v>
      </c>
      <c r="E17" s="27">
        <v>0.64</v>
      </c>
    </row>
    <row r="18" spans="1:5" ht="48" customHeight="1" thickBot="1" x14ac:dyDescent="0.3">
      <c r="A18" s="28" t="s">
        <v>165</v>
      </c>
      <c r="B18" s="27">
        <v>0.5</v>
      </c>
      <c r="C18" s="27">
        <v>0.52</v>
      </c>
      <c r="D18" s="27">
        <v>0.54</v>
      </c>
      <c r="E18" s="27">
        <v>0.55000000000000004</v>
      </c>
    </row>
    <row r="19" spans="1:5" ht="35.25" customHeight="1" thickBot="1" x14ac:dyDescent="0.3">
      <c r="A19" s="253" t="s">
        <v>166</v>
      </c>
      <c r="B19" s="425" t="s">
        <v>167</v>
      </c>
      <c r="C19" s="426"/>
      <c r="D19" s="426"/>
      <c r="E19" s="427"/>
    </row>
    <row r="20" spans="1:5" ht="44.25" customHeight="1" thickBot="1" x14ac:dyDescent="0.3">
      <c r="A20" s="397" t="s">
        <v>168</v>
      </c>
      <c r="B20" s="398"/>
      <c r="C20" s="398"/>
      <c r="D20" s="398"/>
      <c r="E20" s="399"/>
    </row>
    <row r="21" spans="1:5" ht="36.75" customHeight="1" thickBot="1" x14ac:dyDescent="0.3">
      <c r="A21" s="28" t="s">
        <v>169</v>
      </c>
      <c r="B21" s="25">
        <v>150</v>
      </c>
      <c r="C21" s="263">
        <v>155</v>
      </c>
      <c r="D21" s="263">
        <v>160</v>
      </c>
      <c r="E21" s="263">
        <v>170</v>
      </c>
    </row>
    <row r="22" spans="1:5" ht="45.75" thickBot="1" x14ac:dyDescent="0.3">
      <c r="A22" s="28" t="s">
        <v>170</v>
      </c>
      <c r="B22" s="25">
        <v>1200</v>
      </c>
      <c r="C22" s="263">
        <v>1230</v>
      </c>
      <c r="D22" s="263">
        <v>1260</v>
      </c>
      <c r="E22" s="263">
        <v>1300</v>
      </c>
    </row>
    <row r="23" spans="1:5" ht="49.5" customHeight="1" thickBot="1" x14ac:dyDescent="0.3">
      <c r="A23" s="28" t="s">
        <v>171</v>
      </c>
      <c r="B23" s="25">
        <v>10000</v>
      </c>
      <c r="C23" s="68">
        <v>10100</v>
      </c>
      <c r="D23" s="68">
        <v>10200</v>
      </c>
      <c r="E23" s="68">
        <v>10300</v>
      </c>
    </row>
    <row r="24" spans="1:5" ht="42" customHeight="1" thickBot="1" x14ac:dyDescent="0.3">
      <c r="A24" s="28" t="s">
        <v>172</v>
      </c>
      <c r="B24" s="25">
        <v>2200</v>
      </c>
      <c r="C24" s="68">
        <v>2300</v>
      </c>
      <c r="D24" s="68">
        <v>2350</v>
      </c>
      <c r="E24" s="68">
        <v>2400</v>
      </c>
    </row>
    <row r="25" spans="1:5" ht="33.75" customHeight="1" thickBot="1" x14ac:dyDescent="0.3">
      <c r="A25" s="264" t="s">
        <v>173</v>
      </c>
      <c r="B25" s="265">
        <v>1000</v>
      </c>
      <c r="C25" s="68">
        <v>1100</v>
      </c>
      <c r="D25" s="68">
        <v>1200</v>
      </c>
      <c r="E25" s="68">
        <v>1250</v>
      </c>
    </row>
    <row r="26" spans="1:5" ht="15.75" customHeight="1" thickBot="1" x14ac:dyDescent="0.3">
      <c r="A26" s="266" t="s">
        <v>174</v>
      </c>
      <c r="B26" s="267">
        <v>8000</v>
      </c>
      <c r="C26" s="68">
        <v>8500</v>
      </c>
      <c r="D26" s="68">
        <v>9000</v>
      </c>
      <c r="E26" s="68">
        <v>1000</v>
      </c>
    </row>
    <row r="27" spans="1:5" ht="15.75" customHeight="1" thickBot="1" x14ac:dyDescent="0.3">
      <c r="A27" s="673" t="s">
        <v>175</v>
      </c>
      <c r="B27" s="674"/>
      <c r="C27" s="674"/>
      <c r="D27" s="674"/>
      <c r="E27" s="675"/>
    </row>
    <row r="28" spans="1:5" ht="15.75" customHeight="1" thickBot="1" x14ac:dyDescent="0.3">
      <c r="A28" s="460" t="s">
        <v>43</v>
      </c>
      <c r="B28" s="461"/>
      <c r="C28" s="461"/>
      <c r="D28" s="461"/>
      <c r="E28" s="462"/>
    </row>
    <row r="29" spans="1:5" ht="114" customHeight="1" thickBot="1" x14ac:dyDescent="0.3">
      <c r="A29" s="268" t="s">
        <v>28</v>
      </c>
      <c r="B29" s="664" t="s">
        <v>176</v>
      </c>
      <c r="C29" s="664"/>
      <c r="D29" s="664"/>
      <c r="E29" s="664"/>
    </row>
    <row r="30" spans="1:5" ht="15.75" customHeight="1" thickBot="1" x14ac:dyDescent="0.3">
      <c r="A30" s="28" t="s">
        <v>9</v>
      </c>
      <c r="B30" s="517" t="s">
        <v>177</v>
      </c>
      <c r="C30" s="518"/>
      <c r="D30" s="518"/>
      <c r="E30" s="519"/>
    </row>
    <row r="31" spans="1:5" ht="15.75" customHeight="1" thickBot="1" x14ac:dyDescent="0.3">
      <c r="A31" s="28" t="s">
        <v>14</v>
      </c>
      <c r="B31" s="650" t="s">
        <v>178</v>
      </c>
      <c r="C31" s="651"/>
      <c r="D31" s="651"/>
      <c r="E31" s="652"/>
    </row>
    <row r="32" spans="1:5" ht="15.75" customHeight="1" x14ac:dyDescent="0.25">
      <c r="A32" s="395"/>
      <c r="B32" s="29">
        <v>2019</v>
      </c>
      <c r="C32" s="29">
        <v>2020</v>
      </c>
      <c r="D32" s="29">
        <v>2021</v>
      </c>
      <c r="E32" s="29">
        <v>2022</v>
      </c>
    </row>
    <row r="33" spans="1:5" ht="15.75" customHeight="1" thickBot="1" x14ac:dyDescent="0.3">
      <c r="A33" s="396"/>
      <c r="B33" s="30" t="s">
        <v>5</v>
      </c>
      <c r="C33" s="30" t="s">
        <v>6</v>
      </c>
      <c r="D33" s="30" t="s">
        <v>6</v>
      </c>
      <c r="E33" s="30" t="s">
        <v>6</v>
      </c>
    </row>
    <row r="34" spans="1:5" ht="15.75" customHeight="1" thickBot="1" x14ac:dyDescent="0.3">
      <c r="A34" s="28" t="s">
        <v>8</v>
      </c>
      <c r="B34" s="31">
        <v>28000</v>
      </c>
      <c r="C34" s="31">
        <v>29000</v>
      </c>
      <c r="D34" s="31">
        <v>30000</v>
      </c>
      <c r="E34" s="31">
        <v>31000</v>
      </c>
    </row>
    <row r="35" spans="1:5" ht="15.75" customHeight="1" thickBot="1" x14ac:dyDescent="0.3">
      <c r="A35" s="28" t="s">
        <v>15</v>
      </c>
      <c r="B35" s="31">
        <f>B64</f>
        <v>308908</v>
      </c>
      <c r="C35" s="31">
        <f>C64</f>
        <v>291503</v>
      </c>
      <c r="D35" s="31">
        <f t="shared" ref="D35:E35" si="0">D64</f>
        <v>360053</v>
      </c>
      <c r="E35" s="31">
        <f t="shared" si="0"/>
        <v>360053</v>
      </c>
    </row>
    <row r="36" spans="1:5" ht="15.75" customHeight="1" thickBot="1" x14ac:dyDescent="0.3">
      <c r="A36" s="28" t="s">
        <v>23</v>
      </c>
      <c r="B36" s="31">
        <f>B35/B34</f>
        <v>11.032428571428571</v>
      </c>
      <c r="C36" s="31">
        <f t="shared" ref="C36:E36" si="1">C35/C34</f>
        <v>10.051827586206896</v>
      </c>
      <c r="D36" s="31">
        <f t="shared" si="1"/>
        <v>12.001766666666667</v>
      </c>
      <c r="E36" s="31">
        <f t="shared" si="1"/>
        <v>11.614612903225806</v>
      </c>
    </row>
    <row r="37" spans="1:5" ht="15.75" customHeight="1" thickBot="1" x14ac:dyDescent="0.3">
      <c r="A37" s="28" t="s">
        <v>16</v>
      </c>
      <c r="B37" s="32" t="s">
        <v>22</v>
      </c>
      <c r="C37" s="33">
        <f>C34/B34-1</f>
        <v>3.5714285714285809E-2</v>
      </c>
      <c r="D37" s="33">
        <f t="shared" ref="D37:E39" si="2">D34/C34-1</f>
        <v>3.4482758620689724E-2</v>
      </c>
      <c r="E37" s="33">
        <f t="shared" si="2"/>
        <v>3.3333333333333437E-2</v>
      </c>
    </row>
    <row r="38" spans="1:5" ht="15.75" customHeight="1" thickBot="1" x14ac:dyDescent="0.3">
      <c r="A38" s="28" t="s">
        <v>17</v>
      </c>
      <c r="B38" s="32" t="s">
        <v>22</v>
      </c>
      <c r="C38" s="33">
        <f>C35/B35-1</f>
        <v>-5.6343636293006316E-2</v>
      </c>
      <c r="D38" s="33">
        <f t="shared" si="2"/>
        <v>0.23516053008030791</v>
      </c>
      <c r="E38" s="33">
        <f t="shared" si="2"/>
        <v>0</v>
      </c>
    </row>
    <row r="39" spans="1:5" ht="15.75" customHeight="1" thickBot="1" x14ac:dyDescent="0.3">
      <c r="A39" s="28" t="s">
        <v>18</v>
      </c>
      <c r="B39" s="32" t="s">
        <v>22</v>
      </c>
      <c r="C39" s="33">
        <f>C36/B36-1</f>
        <v>-8.8883510903592367E-2</v>
      </c>
      <c r="D39" s="33">
        <f t="shared" si="2"/>
        <v>0.19398851241096438</v>
      </c>
      <c r="E39" s="33">
        <f t="shared" si="2"/>
        <v>-3.2258064516129004E-2</v>
      </c>
    </row>
    <row r="40" spans="1:5" ht="15.75" customHeight="1" thickBot="1" x14ac:dyDescent="0.3">
      <c r="A40" s="428" t="s">
        <v>34</v>
      </c>
      <c r="B40" s="429"/>
      <c r="C40" s="429"/>
      <c r="D40" s="429"/>
      <c r="E40" s="430"/>
    </row>
    <row r="41" spans="1:5" ht="15.75" customHeight="1" x14ac:dyDescent="0.25">
      <c r="A41" s="395"/>
      <c r="B41" s="29">
        <v>2019</v>
      </c>
      <c r="C41" s="29">
        <v>2020</v>
      </c>
      <c r="D41" s="29">
        <v>2021</v>
      </c>
      <c r="E41" s="29">
        <v>2022</v>
      </c>
    </row>
    <row r="42" spans="1:5" ht="15.75" customHeight="1" thickBot="1" x14ac:dyDescent="0.3">
      <c r="A42" s="396"/>
      <c r="B42" s="30" t="s">
        <v>5</v>
      </c>
      <c r="C42" s="30" t="s">
        <v>6</v>
      </c>
      <c r="D42" s="30" t="s">
        <v>6</v>
      </c>
      <c r="E42" s="30" t="s">
        <v>6</v>
      </c>
    </row>
    <row r="43" spans="1:5" ht="15.75" customHeight="1" thickBot="1" x14ac:dyDescent="0.3">
      <c r="A43" s="269" t="s">
        <v>0</v>
      </c>
      <c r="B43" s="68">
        <f>B44+B45</f>
        <v>200378</v>
      </c>
      <c r="C43" s="68">
        <f>C44+C45</f>
        <v>199973</v>
      </c>
      <c r="D43" s="68">
        <f>D44+D45</f>
        <v>199973</v>
      </c>
      <c r="E43" s="68">
        <f>E44+E45</f>
        <v>199973</v>
      </c>
    </row>
    <row r="44" spans="1:5" ht="15.75" customHeight="1" thickBot="1" x14ac:dyDescent="0.3">
      <c r="A44" s="270" t="s">
        <v>48</v>
      </c>
      <c r="B44" s="67">
        <v>200378</v>
      </c>
      <c r="C44" s="67">
        <v>199973</v>
      </c>
      <c r="D44" s="67">
        <v>199973</v>
      </c>
      <c r="E44" s="67">
        <v>199973</v>
      </c>
    </row>
    <row r="45" spans="1:5" ht="15.75" customHeight="1" thickBot="1" x14ac:dyDescent="0.3">
      <c r="A45" s="270" t="s">
        <v>49</v>
      </c>
      <c r="B45" s="67"/>
      <c r="C45" s="67"/>
      <c r="D45" s="67"/>
      <c r="E45" s="67"/>
    </row>
    <row r="46" spans="1:5" ht="15.75" customHeight="1" thickBot="1" x14ac:dyDescent="0.3">
      <c r="A46" s="269" t="s">
        <v>31</v>
      </c>
      <c r="B46" s="68">
        <f>B47+B48</f>
        <v>35530</v>
      </c>
      <c r="C46" s="68">
        <f>C47+C48</f>
        <v>36530</v>
      </c>
      <c r="D46" s="68">
        <v>36530</v>
      </c>
      <c r="E46" s="68">
        <f>E47+E48</f>
        <v>36530</v>
      </c>
    </row>
    <row r="47" spans="1:5" ht="17.25" customHeight="1" thickBot="1" x14ac:dyDescent="0.3">
      <c r="A47" s="270" t="s">
        <v>48</v>
      </c>
      <c r="B47" s="67">
        <v>35530</v>
      </c>
      <c r="C47" s="68">
        <v>36530</v>
      </c>
      <c r="D47" s="68">
        <v>36530</v>
      </c>
      <c r="E47" s="68">
        <v>36530</v>
      </c>
    </row>
    <row r="48" spans="1:5" ht="15.75" customHeight="1" thickBot="1" x14ac:dyDescent="0.3">
      <c r="A48" s="270" t="s">
        <v>49</v>
      </c>
      <c r="B48" s="67"/>
      <c r="C48" s="68"/>
      <c r="D48" s="68"/>
      <c r="E48" s="68"/>
    </row>
    <row r="49" spans="1:5" ht="15.75" customHeight="1" thickBot="1" x14ac:dyDescent="0.3">
      <c r="A49" s="269" t="s">
        <v>1</v>
      </c>
      <c r="B49" s="67">
        <f>B50+B51</f>
        <v>73000</v>
      </c>
      <c r="C49" s="68">
        <f>C50+C51</f>
        <v>55000</v>
      </c>
      <c r="D49" s="68">
        <f t="shared" ref="D49:E49" si="3">D50+D51</f>
        <v>123550</v>
      </c>
      <c r="E49" s="68">
        <f t="shared" si="3"/>
        <v>123550</v>
      </c>
    </row>
    <row r="50" spans="1:5" ht="15.75" customHeight="1" thickBot="1" x14ac:dyDescent="0.3">
      <c r="A50" s="270" t="s">
        <v>48</v>
      </c>
      <c r="B50" s="67">
        <v>73000</v>
      </c>
      <c r="C50" s="68">
        <v>55000</v>
      </c>
      <c r="D50" s="68">
        <v>123550</v>
      </c>
      <c r="E50" s="68">
        <v>123550</v>
      </c>
    </row>
    <row r="51" spans="1:5" ht="15.75" customHeight="1" thickBot="1" x14ac:dyDescent="0.3">
      <c r="A51" s="270" t="s">
        <v>49</v>
      </c>
      <c r="B51" s="67"/>
      <c r="C51" s="68"/>
      <c r="D51" s="68"/>
      <c r="E51" s="68"/>
    </row>
    <row r="52" spans="1:5" ht="15.75" customHeight="1" thickBot="1" x14ac:dyDescent="0.3">
      <c r="A52" s="269" t="s">
        <v>2</v>
      </c>
      <c r="B52" s="67"/>
      <c r="C52" s="68"/>
      <c r="D52" s="68"/>
      <c r="E52" s="68"/>
    </row>
    <row r="53" spans="1:5" ht="15.75" customHeight="1" thickBot="1" x14ac:dyDescent="0.3">
      <c r="A53" s="270" t="s">
        <v>48</v>
      </c>
      <c r="B53" s="67"/>
      <c r="C53" s="68"/>
      <c r="D53" s="68"/>
      <c r="E53" s="68"/>
    </row>
    <row r="54" spans="1:5" ht="15.75" customHeight="1" thickBot="1" x14ac:dyDescent="0.3">
      <c r="A54" s="270" t="s">
        <v>49</v>
      </c>
      <c r="B54" s="67"/>
      <c r="C54" s="68"/>
      <c r="D54" s="68"/>
      <c r="E54" s="68"/>
    </row>
    <row r="55" spans="1:5" ht="15.75" customHeight="1" thickBot="1" x14ac:dyDescent="0.3">
      <c r="A55" s="269" t="s">
        <v>24</v>
      </c>
      <c r="B55" s="67"/>
      <c r="C55" s="68"/>
      <c r="D55" s="68"/>
      <c r="E55" s="68"/>
    </row>
    <row r="56" spans="1:5" ht="15.75" customHeight="1" thickBot="1" x14ac:dyDescent="0.3">
      <c r="A56" s="270" t="s">
        <v>48</v>
      </c>
      <c r="B56" s="67"/>
      <c r="C56" s="68"/>
      <c r="D56" s="68"/>
      <c r="E56" s="68"/>
    </row>
    <row r="57" spans="1:5" ht="15.75" customHeight="1" thickBot="1" x14ac:dyDescent="0.3">
      <c r="A57" s="270" t="s">
        <v>49</v>
      </c>
      <c r="B57" s="67"/>
      <c r="C57" s="68"/>
      <c r="D57" s="68"/>
      <c r="E57" s="68"/>
    </row>
    <row r="58" spans="1:5" ht="15.75" customHeight="1" thickBot="1" x14ac:dyDescent="0.3">
      <c r="A58" s="269" t="s">
        <v>25</v>
      </c>
      <c r="B58" s="67">
        <f>B59+B60</f>
        <v>0</v>
      </c>
      <c r="C58" s="68">
        <f t="shared" ref="C58:E58" si="4">C59+C60</f>
        <v>0</v>
      </c>
      <c r="D58" s="68">
        <f t="shared" si="4"/>
        <v>0</v>
      </c>
      <c r="E58" s="68">
        <f t="shared" si="4"/>
        <v>0</v>
      </c>
    </row>
    <row r="59" spans="1:5" ht="15.75" customHeight="1" thickBot="1" x14ac:dyDescent="0.3">
      <c r="A59" s="270" t="s">
        <v>48</v>
      </c>
      <c r="B59" s="67"/>
      <c r="C59" s="68">
        <v>0</v>
      </c>
      <c r="D59" s="68">
        <v>0</v>
      </c>
      <c r="E59" s="68">
        <v>0</v>
      </c>
    </row>
    <row r="60" spans="1:5" ht="15.75" customHeight="1" thickBot="1" x14ac:dyDescent="0.3">
      <c r="A60" s="270" t="s">
        <v>49</v>
      </c>
      <c r="B60" s="67"/>
      <c r="C60" s="68"/>
      <c r="D60" s="68"/>
      <c r="E60" s="68"/>
    </row>
    <row r="61" spans="1:5" ht="15.75" customHeight="1" thickBot="1" x14ac:dyDescent="0.3">
      <c r="A61" s="269" t="s">
        <v>3</v>
      </c>
      <c r="B61" s="67">
        <v>0</v>
      </c>
      <c r="C61" s="68">
        <v>0</v>
      </c>
      <c r="D61" s="68">
        <f>C61*1.03*0.99</f>
        <v>0</v>
      </c>
      <c r="E61" s="68">
        <f>D61*1.03*0.99</f>
        <v>0</v>
      </c>
    </row>
    <row r="62" spans="1:5" ht="15.75" customHeight="1" thickBot="1" x14ac:dyDescent="0.3">
      <c r="A62" s="270" t="s">
        <v>48</v>
      </c>
      <c r="B62" s="67"/>
      <c r="C62" s="73"/>
      <c r="D62" s="73"/>
      <c r="E62" s="73"/>
    </row>
    <row r="63" spans="1:5" ht="15.75" customHeight="1" thickBot="1" x14ac:dyDescent="0.3">
      <c r="A63" s="270" t="s">
        <v>49</v>
      </c>
      <c r="B63" s="67"/>
      <c r="C63" s="72"/>
      <c r="D63" s="73"/>
      <c r="E63" s="73"/>
    </row>
    <row r="64" spans="1:5" ht="15.75" customHeight="1" thickBot="1" x14ac:dyDescent="0.3">
      <c r="A64" s="271" t="s">
        <v>33</v>
      </c>
      <c r="B64" s="67">
        <f>B61+B58+B55+B52+B49+B46+B43</f>
        <v>308908</v>
      </c>
      <c r="C64" s="67">
        <f>C61+C58+C55+C52+C49+C46+C43</f>
        <v>291503</v>
      </c>
      <c r="D64" s="67">
        <f t="shared" ref="D64:E64" si="5">D61+D58+D55+D52+D49+D46+D43</f>
        <v>360053</v>
      </c>
      <c r="E64" s="67">
        <f t="shared" si="5"/>
        <v>360053</v>
      </c>
    </row>
    <row r="65" spans="1:5" ht="28.5" customHeight="1" thickBot="1" x14ac:dyDescent="0.3">
      <c r="A65" s="77" t="s">
        <v>35</v>
      </c>
      <c r="B65" s="76">
        <f>IF(B64-B35=0,0,"Error")</f>
        <v>0</v>
      </c>
      <c r="C65" s="76">
        <f>IF(C64-C35=0,0,"Error")</f>
        <v>0</v>
      </c>
      <c r="D65" s="76">
        <f>IF(D64-D35=0,0,"Error")</f>
        <v>0</v>
      </c>
      <c r="E65" s="76">
        <f>IF(E64-E35=0,0,"Error")</f>
        <v>0</v>
      </c>
    </row>
    <row r="66" spans="1:5" ht="85.5" customHeight="1" thickBot="1" x14ac:dyDescent="0.3">
      <c r="A66" s="128" t="s">
        <v>53</v>
      </c>
      <c r="B66" s="425" t="s">
        <v>179</v>
      </c>
      <c r="C66" s="426"/>
      <c r="D66" s="426"/>
      <c r="E66" s="427"/>
    </row>
    <row r="67" spans="1:5" ht="27" customHeight="1" thickBot="1" x14ac:dyDescent="0.3">
      <c r="A67" s="28" t="s">
        <v>9</v>
      </c>
      <c r="B67" s="425" t="s">
        <v>180</v>
      </c>
      <c r="C67" s="426"/>
      <c r="D67" s="426"/>
      <c r="E67" s="427"/>
    </row>
    <row r="68" spans="1:5" ht="15.75" customHeight="1" thickBot="1" x14ac:dyDescent="0.3">
      <c r="A68" s="28" t="s">
        <v>14</v>
      </c>
      <c r="B68" s="650" t="s">
        <v>181</v>
      </c>
      <c r="C68" s="651"/>
      <c r="D68" s="651"/>
      <c r="E68" s="652"/>
    </row>
    <row r="69" spans="1:5" ht="15.75" customHeight="1" x14ac:dyDescent="0.25">
      <c r="A69" s="395"/>
      <c r="B69" s="272">
        <v>2019</v>
      </c>
      <c r="C69" s="272">
        <v>2020</v>
      </c>
      <c r="D69" s="272">
        <v>2021</v>
      </c>
      <c r="E69" s="273">
        <v>2022</v>
      </c>
    </row>
    <row r="70" spans="1:5" ht="21" customHeight="1" thickBot="1" x14ac:dyDescent="0.3">
      <c r="A70" s="396"/>
      <c r="B70" s="30" t="s">
        <v>5</v>
      </c>
      <c r="C70" s="30" t="s">
        <v>6</v>
      </c>
      <c r="D70" s="30" t="s">
        <v>6</v>
      </c>
      <c r="E70" s="274" t="s">
        <v>6</v>
      </c>
    </row>
    <row r="71" spans="1:5" ht="15.75" customHeight="1" thickBot="1" x14ac:dyDescent="0.3">
      <c r="A71" s="28" t="s">
        <v>8</v>
      </c>
      <c r="B71" s="32">
        <v>3500</v>
      </c>
      <c r="C71" s="32">
        <v>4800</v>
      </c>
      <c r="D71" s="32">
        <v>5300</v>
      </c>
      <c r="E71" s="275">
        <v>5400</v>
      </c>
    </row>
    <row r="72" spans="1:5" ht="15.75" customHeight="1" thickBot="1" x14ac:dyDescent="0.3">
      <c r="A72" s="28" t="s">
        <v>15</v>
      </c>
      <c r="B72" s="31">
        <f>B101</f>
        <v>490000</v>
      </c>
      <c r="C72" s="31">
        <f t="shared" ref="C72:E72" si="6">C101</f>
        <v>390000</v>
      </c>
      <c r="D72" s="31">
        <f t="shared" si="6"/>
        <v>390000</v>
      </c>
      <c r="E72" s="276">
        <f t="shared" si="6"/>
        <v>390000</v>
      </c>
    </row>
    <row r="73" spans="1:5" ht="15.75" customHeight="1" thickBot="1" x14ac:dyDescent="0.3">
      <c r="A73" s="28" t="s">
        <v>23</v>
      </c>
      <c r="B73" s="31">
        <f>B72/B71</f>
        <v>140</v>
      </c>
      <c r="C73" s="31">
        <f>C72/C71</f>
        <v>81.25</v>
      </c>
      <c r="D73" s="31">
        <f>D72/D71</f>
        <v>73.584905660377359</v>
      </c>
      <c r="E73" s="276">
        <f>E72/E71</f>
        <v>72.222222222222229</v>
      </c>
    </row>
    <row r="74" spans="1:5" ht="15.75" customHeight="1" thickBot="1" x14ac:dyDescent="0.3">
      <c r="A74" s="28" t="s">
        <v>16</v>
      </c>
      <c r="B74" s="32"/>
      <c r="C74" s="33">
        <f>C71/B71-1</f>
        <v>0.37142857142857144</v>
      </c>
      <c r="D74" s="33">
        <f>D71/C71-1</f>
        <v>0.10416666666666674</v>
      </c>
      <c r="E74" s="277">
        <f>E71/D71-1</f>
        <v>1.8867924528301883E-2</v>
      </c>
    </row>
    <row r="75" spans="1:5" ht="15.75" customHeight="1" thickBot="1" x14ac:dyDescent="0.3">
      <c r="A75" s="28" t="s">
        <v>17</v>
      </c>
      <c r="B75" s="32"/>
      <c r="C75" s="33">
        <f>C72/B72-1</f>
        <v>-0.20408163265306123</v>
      </c>
      <c r="D75" s="33">
        <f t="shared" ref="D75:E76" si="7">D72/C72-1</f>
        <v>0</v>
      </c>
      <c r="E75" s="277">
        <f t="shared" si="7"/>
        <v>0</v>
      </c>
    </row>
    <row r="76" spans="1:5" ht="15.75" customHeight="1" thickBot="1" x14ac:dyDescent="0.3">
      <c r="A76" s="28" t="s">
        <v>18</v>
      </c>
      <c r="B76" s="32"/>
      <c r="C76" s="33">
        <f>C73/B73-1</f>
        <v>-0.4196428571428571</v>
      </c>
      <c r="D76" s="33">
        <f t="shared" si="7"/>
        <v>-9.4339622641509413E-2</v>
      </c>
      <c r="E76" s="277">
        <f t="shared" si="7"/>
        <v>-1.851851851851849E-2</v>
      </c>
    </row>
    <row r="77" spans="1:5" ht="15.75" customHeight="1" thickBot="1" x14ac:dyDescent="0.3">
      <c r="A77" s="428" t="s">
        <v>550</v>
      </c>
      <c r="B77" s="429"/>
      <c r="C77" s="429"/>
      <c r="D77" s="429"/>
      <c r="E77" s="430"/>
    </row>
    <row r="78" spans="1:5" ht="15.75" customHeight="1" x14ac:dyDescent="0.25">
      <c r="A78" s="395"/>
      <c r="B78" s="29">
        <v>2019</v>
      </c>
      <c r="C78" s="29">
        <v>2020</v>
      </c>
      <c r="D78" s="29">
        <v>2021</v>
      </c>
      <c r="E78" s="278">
        <v>2022</v>
      </c>
    </row>
    <row r="79" spans="1:5" ht="15.75" customHeight="1" thickBot="1" x14ac:dyDescent="0.3">
      <c r="A79" s="396"/>
      <c r="B79" s="30" t="s">
        <v>5</v>
      </c>
      <c r="C79" s="30" t="s">
        <v>6</v>
      </c>
      <c r="D79" s="30" t="s">
        <v>6</v>
      </c>
      <c r="E79" s="279" t="s">
        <v>6</v>
      </c>
    </row>
    <row r="80" spans="1:5" ht="15.75" customHeight="1" thickBot="1" x14ac:dyDescent="0.3">
      <c r="A80" s="269" t="s">
        <v>0</v>
      </c>
      <c r="B80" s="68"/>
      <c r="C80" s="68"/>
      <c r="D80" s="68"/>
      <c r="E80" s="68"/>
    </row>
    <row r="81" spans="1:5" ht="15.75" customHeight="1" thickBot="1" x14ac:dyDescent="0.3">
      <c r="A81" s="270" t="s">
        <v>48</v>
      </c>
      <c r="B81" s="67"/>
      <c r="C81" s="70"/>
      <c r="D81" s="70"/>
      <c r="E81" s="70"/>
    </row>
    <row r="82" spans="1:5" ht="15.75" customHeight="1" thickBot="1" x14ac:dyDescent="0.3">
      <c r="A82" s="270" t="s">
        <v>49</v>
      </c>
      <c r="B82" s="67"/>
      <c r="C82" s="70"/>
      <c r="D82" s="70"/>
      <c r="E82" s="70"/>
    </row>
    <row r="83" spans="1:5" ht="15.75" customHeight="1" thickBot="1" x14ac:dyDescent="0.3">
      <c r="A83" s="269" t="s">
        <v>31</v>
      </c>
      <c r="B83" s="68"/>
      <c r="C83" s="68"/>
      <c r="D83" s="68"/>
      <c r="E83" s="68"/>
    </row>
    <row r="84" spans="1:5" ht="15.75" customHeight="1" thickBot="1" x14ac:dyDescent="0.3">
      <c r="A84" s="270" t="s">
        <v>48</v>
      </c>
      <c r="B84" s="67"/>
      <c r="C84" s="68"/>
      <c r="D84" s="68"/>
      <c r="E84" s="68"/>
    </row>
    <row r="85" spans="1:5" ht="15.75" customHeight="1" thickBot="1" x14ac:dyDescent="0.3">
      <c r="A85" s="270" t="s">
        <v>49</v>
      </c>
      <c r="B85" s="67"/>
      <c r="C85" s="68"/>
      <c r="D85" s="68"/>
      <c r="E85" s="68"/>
    </row>
    <row r="86" spans="1:5" ht="15.75" customHeight="1" thickBot="1" x14ac:dyDescent="0.3">
      <c r="A86" s="269" t="s">
        <v>1</v>
      </c>
      <c r="B86" s="67">
        <v>0</v>
      </c>
      <c r="C86" s="68">
        <v>0</v>
      </c>
      <c r="D86" s="68">
        <v>0</v>
      </c>
      <c r="E86" s="68">
        <v>0</v>
      </c>
    </row>
    <row r="87" spans="1:5" ht="15.75" customHeight="1" thickBot="1" x14ac:dyDescent="0.3">
      <c r="A87" s="270" t="s">
        <v>48</v>
      </c>
      <c r="B87" s="67"/>
      <c r="C87" s="68"/>
      <c r="D87" s="68"/>
      <c r="E87" s="68"/>
    </row>
    <row r="88" spans="1:5" ht="15.75" customHeight="1" thickBot="1" x14ac:dyDescent="0.3">
      <c r="A88" s="270" t="s">
        <v>49</v>
      </c>
      <c r="B88" s="67"/>
      <c r="C88" s="68"/>
      <c r="D88" s="68"/>
      <c r="E88" s="68"/>
    </row>
    <row r="89" spans="1:5" ht="15.75" customHeight="1" thickBot="1" x14ac:dyDescent="0.3">
      <c r="A89" s="269" t="s">
        <v>2</v>
      </c>
      <c r="B89" s="67">
        <v>490000</v>
      </c>
      <c r="C89" s="68">
        <v>390000</v>
      </c>
      <c r="D89" s="68">
        <v>390000</v>
      </c>
      <c r="E89" s="68">
        <v>390000</v>
      </c>
    </row>
    <row r="90" spans="1:5" ht="15.75" customHeight="1" thickBot="1" x14ac:dyDescent="0.3">
      <c r="A90" s="270" t="s">
        <v>48</v>
      </c>
      <c r="B90" s="67">
        <v>490000</v>
      </c>
      <c r="C90" s="68">
        <v>390000</v>
      </c>
      <c r="D90" s="68">
        <v>390000</v>
      </c>
      <c r="E90" s="68">
        <v>390000</v>
      </c>
    </row>
    <row r="91" spans="1:5" ht="15.75" customHeight="1" thickBot="1" x14ac:dyDescent="0.3">
      <c r="A91" s="270" t="s">
        <v>49</v>
      </c>
      <c r="B91" s="67"/>
      <c r="C91" s="68"/>
      <c r="D91" s="68"/>
      <c r="E91" s="68"/>
    </row>
    <row r="92" spans="1:5" ht="15.75" hidden="1" customHeight="1" x14ac:dyDescent="0.25">
      <c r="A92" s="269" t="s">
        <v>24</v>
      </c>
      <c r="B92" s="67"/>
      <c r="C92" s="68"/>
      <c r="D92" s="68"/>
      <c r="E92" s="68"/>
    </row>
    <row r="93" spans="1:5" ht="15.75" hidden="1" customHeight="1" x14ac:dyDescent="0.25">
      <c r="A93" s="270" t="s">
        <v>48</v>
      </c>
      <c r="B93" s="67"/>
      <c r="C93" s="68"/>
      <c r="D93" s="68"/>
      <c r="E93" s="68"/>
    </row>
    <row r="94" spans="1:5" ht="15.75" customHeight="1" thickBot="1" x14ac:dyDescent="0.3">
      <c r="A94" s="270" t="s">
        <v>49</v>
      </c>
      <c r="B94" s="67"/>
      <c r="C94" s="68"/>
      <c r="D94" s="68"/>
      <c r="E94" s="68"/>
    </row>
    <row r="95" spans="1:5" ht="15.75" customHeight="1" thickBot="1" x14ac:dyDescent="0.3">
      <c r="A95" s="269" t="s">
        <v>25</v>
      </c>
      <c r="B95" s="67"/>
      <c r="C95" s="68"/>
      <c r="D95" s="68"/>
      <c r="E95" s="68"/>
    </row>
    <row r="96" spans="1:5" ht="86.25" customHeight="1" thickBot="1" x14ac:dyDescent="0.3">
      <c r="A96" s="270" t="s">
        <v>48</v>
      </c>
      <c r="B96" s="67"/>
      <c r="C96" s="68"/>
      <c r="D96" s="68"/>
      <c r="E96" s="68"/>
    </row>
    <row r="97" spans="1:5" ht="15.75" customHeight="1" thickBot="1" x14ac:dyDescent="0.3">
      <c r="A97" s="270" t="s">
        <v>49</v>
      </c>
      <c r="B97" s="67"/>
      <c r="C97" s="68"/>
      <c r="D97" s="68"/>
      <c r="E97" s="68"/>
    </row>
    <row r="98" spans="1:5" ht="15.75" customHeight="1" thickBot="1" x14ac:dyDescent="0.3">
      <c r="A98" s="269" t="s">
        <v>3</v>
      </c>
      <c r="B98" s="67"/>
      <c r="C98" s="68"/>
      <c r="D98" s="68"/>
      <c r="E98" s="68"/>
    </row>
    <row r="99" spans="1:5" ht="15.75" customHeight="1" thickBot="1" x14ac:dyDescent="0.3">
      <c r="A99" s="270" t="s">
        <v>48</v>
      </c>
      <c r="B99" s="67"/>
      <c r="C99" s="68"/>
      <c r="D99" s="68"/>
      <c r="E99" s="68"/>
    </row>
    <row r="100" spans="1:5" ht="15.75" customHeight="1" thickBot="1" x14ac:dyDescent="0.3">
      <c r="A100" s="270" t="s">
        <v>49</v>
      </c>
      <c r="B100" s="67"/>
      <c r="C100" s="68"/>
      <c r="D100" s="68"/>
      <c r="E100" s="68"/>
    </row>
    <row r="101" spans="1:5" ht="15.75" customHeight="1" thickBot="1" x14ac:dyDescent="0.3">
      <c r="A101" s="280" t="s">
        <v>36</v>
      </c>
      <c r="B101" s="67">
        <f>B98+B95+B92+B89+B86+B83+B80</f>
        <v>490000</v>
      </c>
      <c r="C101" s="67">
        <f t="shared" ref="C101:E101" si="8">C98+C95+C92+C89+C86+C83+C80</f>
        <v>390000</v>
      </c>
      <c r="D101" s="67">
        <f t="shared" si="8"/>
        <v>390000</v>
      </c>
      <c r="E101" s="67">
        <f t="shared" si="8"/>
        <v>390000</v>
      </c>
    </row>
    <row r="102" spans="1:5" ht="30" customHeight="1" thickBot="1" x14ac:dyDescent="0.3">
      <c r="A102" s="77" t="s">
        <v>35</v>
      </c>
      <c r="B102" s="76">
        <f>IF(B101-B72=0,0,"Error")</f>
        <v>0</v>
      </c>
      <c r="C102" s="76">
        <f>IF(C101-C72=0,0,"Error")</f>
        <v>0</v>
      </c>
      <c r="D102" s="76">
        <f>IF(D101-D72=0,0,"Error")</f>
        <v>0</v>
      </c>
      <c r="E102" s="76">
        <f>IF(E101-E72=0,0,"Error")</f>
        <v>0</v>
      </c>
    </row>
    <row r="103" spans="1:5" ht="50.25" customHeight="1" thickBot="1" x14ac:dyDescent="0.3">
      <c r="A103" s="281" t="s">
        <v>54</v>
      </c>
      <c r="B103" s="425" t="s">
        <v>182</v>
      </c>
      <c r="C103" s="426"/>
      <c r="D103" s="426"/>
      <c r="E103" s="661"/>
    </row>
    <row r="104" spans="1:5" ht="15.75" customHeight="1" thickBot="1" x14ac:dyDescent="0.3">
      <c r="A104" s="28" t="s">
        <v>9</v>
      </c>
      <c r="B104" s="425" t="s">
        <v>183</v>
      </c>
      <c r="C104" s="426"/>
      <c r="D104" s="426"/>
      <c r="E104" s="661"/>
    </row>
    <row r="105" spans="1:5" ht="15.75" customHeight="1" thickBot="1" x14ac:dyDescent="0.3">
      <c r="A105" s="28" t="s">
        <v>14</v>
      </c>
      <c r="B105" s="650" t="s">
        <v>184</v>
      </c>
      <c r="C105" s="651"/>
      <c r="D105" s="651"/>
      <c r="E105" s="662"/>
    </row>
    <row r="106" spans="1:5" ht="15.75" customHeight="1" x14ac:dyDescent="0.25">
      <c r="A106" s="395"/>
      <c r="B106" s="29">
        <v>2019</v>
      </c>
      <c r="C106" s="29">
        <v>2020</v>
      </c>
      <c r="D106" s="29">
        <v>2021</v>
      </c>
      <c r="E106" s="282">
        <v>2022</v>
      </c>
    </row>
    <row r="107" spans="1:5" ht="15.75" customHeight="1" thickBot="1" x14ac:dyDescent="0.3">
      <c r="A107" s="396"/>
      <c r="B107" s="30" t="s">
        <v>5</v>
      </c>
      <c r="C107" s="30" t="s">
        <v>6</v>
      </c>
      <c r="D107" s="30" t="s">
        <v>6</v>
      </c>
      <c r="E107" s="274" t="s">
        <v>6</v>
      </c>
    </row>
    <row r="108" spans="1:5" ht="15.75" customHeight="1" thickBot="1" x14ac:dyDescent="0.3">
      <c r="A108" s="28" t="s">
        <v>8</v>
      </c>
      <c r="B108" s="31">
        <v>15000</v>
      </c>
      <c r="C108" s="31">
        <v>16000</v>
      </c>
      <c r="D108" s="31">
        <v>16500</v>
      </c>
      <c r="E108" s="276">
        <v>17000</v>
      </c>
    </row>
    <row r="109" spans="1:5" ht="15.75" customHeight="1" thickBot="1" x14ac:dyDescent="0.3">
      <c r="A109" s="28" t="s">
        <v>15</v>
      </c>
      <c r="B109" s="31">
        <f>B138</f>
        <v>282792</v>
      </c>
      <c r="C109" s="31">
        <f t="shared" ref="C109:E109" si="9">C138</f>
        <v>299786</v>
      </c>
      <c r="D109" s="31">
        <f t="shared" si="9"/>
        <v>341736</v>
      </c>
      <c r="E109" s="276">
        <f t="shared" si="9"/>
        <v>341736</v>
      </c>
    </row>
    <row r="110" spans="1:5" ht="15.75" customHeight="1" thickBot="1" x14ac:dyDescent="0.3">
      <c r="A110" s="28" t="s">
        <v>23</v>
      </c>
      <c r="B110" s="31">
        <f>B109/B108</f>
        <v>18.852799999999998</v>
      </c>
      <c r="C110" s="31">
        <f>C109/C108</f>
        <v>18.736625</v>
      </c>
      <c r="D110" s="31">
        <f>D109/D108</f>
        <v>20.711272727272728</v>
      </c>
      <c r="E110" s="276">
        <f>E109/E108</f>
        <v>20.102117647058822</v>
      </c>
    </row>
    <row r="111" spans="1:5" ht="15.75" customHeight="1" thickBot="1" x14ac:dyDescent="0.3">
      <c r="A111" s="28" t="s">
        <v>16</v>
      </c>
      <c r="B111" s="32"/>
      <c r="C111" s="33">
        <f>C108/B108-1</f>
        <v>6.6666666666666652E-2</v>
      </c>
      <c r="D111" s="33">
        <f>D108/C108-1</f>
        <v>3.125E-2</v>
      </c>
      <c r="E111" s="277">
        <f>E108/D108-1</f>
        <v>3.0303030303030276E-2</v>
      </c>
    </row>
    <row r="112" spans="1:5" ht="15.75" customHeight="1" thickBot="1" x14ac:dyDescent="0.3">
      <c r="A112" s="28" t="s">
        <v>17</v>
      </c>
      <c r="B112" s="32"/>
      <c r="C112" s="33">
        <f>C109/B109-1</f>
        <v>6.0093637726668314E-2</v>
      </c>
      <c r="D112" s="33">
        <f t="shared" ref="D112:E113" si="10">D109/C109-1</f>
        <v>0.13993315231531822</v>
      </c>
      <c r="E112" s="277">
        <f t="shared" si="10"/>
        <v>0</v>
      </c>
    </row>
    <row r="113" spans="1:5" ht="15.75" customHeight="1" thickBot="1" x14ac:dyDescent="0.3">
      <c r="A113" s="28" t="s">
        <v>18</v>
      </c>
      <c r="B113" s="32"/>
      <c r="C113" s="33">
        <f>C110/B110-1</f>
        <v>-6.1622146312483306E-3</v>
      </c>
      <c r="D113" s="33">
        <f t="shared" si="10"/>
        <v>0.10538972345727826</v>
      </c>
      <c r="E113" s="277">
        <f t="shared" si="10"/>
        <v>-2.941176470588247E-2</v>
      </c>
    </row>
    <row r="114" spans="1:5" ht="15.75" customHeight="1" thickBot="1" x14ac:dyDescent="0.3">
      <c r="A114" s="428" t="s">
        <v>550</v>
      </c>
      <c r="B114" s="429"/>
      <c r="C114" s="429"/>
      <c r="D114" s="429"/>
      <c r="E114" s="663"/>
    </row>
    <row r="115" spans="1:5" ht="15.75" customHeight="1" x14ac:dyDescent="0.25">
      <c r="A115" s="395"/>
      <c r="B115" s="29">
        <v>2019</v>
      </c>
      <c r="C115" s="29">
        <v>2020</v>
      </c>
      <c r="D115" s="29">
        <v>2021</v>
      </c>
      <c r="E115" s="282">
        <v>2022</v>
      </c>
    </row>
    <row r="116" spans="1:5" ht="15.75" customHeight="1" thickBot="1" x14ac:dyDescent="0.3">
      <c r="A116" s="396"/>
      <c r="B116" s="30" t="s">
        <v>5</v>
      </c>
      <c r="C116" s="30" t="s">
        <v>6</v>
      </c>
      <c r="D116" s="30" t="s">
        <v>6</v>
      </c>
      <c r="E116" s="274" t="s">
        <v>6</v>
      </c>
    </row>
    <row r="117" spans="1:5" ht="15.75" customHeight="1" thickBot="1" x14ac:dyDescent="0.3">
      <c r="A117" s="269" t="s">
        <v>0</v>
      </c>
      <c r="B117" s="68">
        <v>189622</v>
      </c>
      <c r="C117" s="68">
        <v>203616</v>
      </c>
      <c r="D117" s="68">
        <v>203616</v>
      </c>
      <c r="E117" s="68">
        <v>203616</v>
      </c>
    </row>
    <row r="118" spans="1:5" ht="15.75" customHeight="1" thickBot="1" x14ac:dyDescent="0.3">
      <c r="A118" s="270" t="s">
        <v>48</v>
      </c>
      <c r="B118" s="67">
        <v>186622</v>
      </c>
      <c r="C118" s="283">
        <v>198616</v>
      </c>
      <c r="D118" s="283">
        <v>198616</v>
      </c>
      <c r="E118" s="283">
        <v>198616</v>
      </c>
    </row>
    <row r="119" spans="1:5" ht="15.75" customHeight="1" thickBot="1" x14ac:dyDescent="0.3">
      <c r="A119" s="270" t="s">
        <v>49</v>
      </c>
      <c r="B119" s="67">
        <v>3000</v>
      </c>
      <c r="C119" s="67">
        <v>5000</v>
      </c>
      <c r="D119" s="283">
        <v>5000</v>
      </c>
      <c r="E119" s="284">
        <v>5000</v>
      </c>
    </row>
    <row r="120" spans="1:5" ht="15.75" customHeight="1" thickBot="1" x14ac:dyDescent="0.3">
      <c r="A120" s="269" t="s">
        <v>31</v>
      </c>
      <c r="B120" s="68">
        <v>31170</v>
      </c>
      <c r="C120" s="68">
        <v>31170</v>
      </c>
      <c r="D120" s="68">
        <v>31170</v>
      </c>
      <c r="E120" s="285">
        <v>31170</v>
      </c>
    </row>
    <row r="121" spans="1:5" ht="15.75" customHeight="1" thickBot="1" x14ac:dyDescent="0.3">
      <c r="A121" s="270" t="s">
        <v>48</v>
      </c>
      <c r="B121" s="67">
        <v>31170</v>
      </c>
      <c r="C121" s="68">
        <v>31170</v>
      </c>
      <c r="D121" s="68">
        <v>31170</v>
      </c>
      <c r="E121" s="285">
        <v>31170</v>
      </c>
    </row>
    <row r="122" spans="1:5" ht="15.75" customHeight="1" thickBot="1" x14ac:dyDescent="0.3">
      <c r="A122" s="270" t="s">
        <v>49</v>
      </c>
      <c r="B122" s="67"/>
      <c r="C122" s="68"/>
      <c r="D122" s="68"/>
      <c r="E122" s="285"/>
    </row>
    <row r="123" spans="1:5" ht="15.75" customHeight="1" thickBot="1" x14ac:dyDescent="0.3">
      <c r="A123" s="269" t="s">
        <v>1</v>
      </c>
      <c r="B123" s="67">
        <v>62000</v>
      </c>
      <c r="C123" s="68">
        <v>65000</v>
      </c>
      <c r="D123" s="68">
        <f>D124+D125</f>
        <v>106950</v>
      </c>
      <c r="E123" s="285">
        <f>E124+E125</f>
        <v>106950</v>
      </c>
    </row>
    <row r="124" spans="1:5" ht="15.75" customHeight="1" thickBot="1" x14ac:dyDescent="0.3">
      <c r="A124" s="270" t="s">
        <v>48</v>
      </c>
      <c r="B124" s="67">
        <v>57000</v>
      </c>
      <c r="C124" s="68">
        <v>62000</v>
      </c>
      <c r="D124" s="68">
        <v>103950</v>
      </c>
      <c r="E124" s="285">
        <v>103950</v>
      </c>
    </row>
    <row r="125" spans="1:5" ht="15.75" customHeight="1" thickBot="1" x14ac:dyDescent="0.3">
      <c r="A125" s="270" t="s">
        <v>49</v>
      </c>
      <c r="B125" s="67">
        <v>5000</v>
      </c>
      <c r="C125" s="68">
        <v>3000</v>
      </c>
      <c r="D125" s="68">
        <v>3000</v>
      </c>
      <c r="E125" s="285">
        <v>3000</v>
      </c>
    </row>
    <row r="126" spans="1:5" ht="15.75" customHeight="1" thickBot="1" x14ac:dyDescent="0.3">
      <c r="A126" s="269" t="s">
        <v>2</v>
      </c>
      <c r="B126" s="67"/>
      <c r="C126" s="68"/>
      <c r="D126" s="68"/>
      <c r="E126" s="285"/>
    </row>
    <row r="127" spans="1:5" ht="15.75" customHeight="1" thickBot="1" x14ac:dyDescent="0.3">
      <c r="A127" s="270" t="s">
        <v>48</v>
      </c>
      <c r="B127" s="67"/>
      <c r="C127" s="68"/>
      <c r="D127" s="68"/>
      <c r="E127" s="285"/>
    </row>
    <row r="128" spans="1:5" ht="15.75" customHeight="1" thickBot="1" x14ac:dyDescent="0.3">
      <c r="A128" s="270" t="s">
        <v>49</v>
      </c>
      <c r="B128" s="67"/>
      <c r="C128" s="68"/>
      <c r="D128" s="68"/>
      <c r="E128" s="285"/>
    </row>
    <row r="129" spans="1:5" ht="15.75" customHeight="1" thickBot="1" x14ac:dyDescent="0.3">
      <c r="A129" s="269" t="s">
        <v>24</v>
      </c>
      <c r="B129" s="67"/>
      <c r="C129" s="68"/>
      <c r="D129" s="68"/>
      <c r="E129" s="285"/>
    </row>
    <row r="130" spans="1:5" ht="15.75" customHeight="1" thickBot="1" x14ac:dyDescent="0.3">
      <c r="A130" s="270" t="s">
        <v>48</v>
      </c>
      <c r="B130" s="67"/>
      <c r="C130" s="68"/>
      <c r="D130" s="68"/>
      <c r="E130" s="285"/>
    </row>
    <row r="131" spans="1:5" ht="15.75" customHeight="1" thickBot="1" x14ac:dyDescent="0.3">
      <c r="A131" s="270" t="s">
        <v>49</v>
      </c>
      <c r="B131" s="67"/>
      <c r="C131" s="68"/>
      <c r="D131" s="68"/>
      <c r="E131" s="285"/>
    </row>
    <row r="132" spans="1:5" ht="15.75" customHeight="1" thickBot="1" x14ac:dyDescent="0.3">
      <c r="A132" s="269" t="s">
        <v>25</v>
      </c>
      <c r="B132" s="67">
        <v>0</v>
      </c>
      <c r="C132" s="68">
        <v>0</v>
      </c>
      <c r="D132" s="68">
        <v>0</v>
      </c>
      <c r="E132" s="285">
        <v>0</v>
      </c>
    </row>
    <row r="133" spans="1:5" ht="15.75" customHeight="1" thickBot="1" x14ac:dyDescent="0.3">
      <c r="A133" s="270" t="s">
        <v>48</v>
      </c>
      <c r="B133" s="67"/>
      <c r="C133" s="68"/>
      <c r="D133" s="68"/>
      <c r="E133" s="285"/>
    </row>
    <row r="134" spans="1:5" ht="15.75" customHeight="1" thickBot="1" x14ac:dyDescent="0.3">
      <c r="A134" s="270" t="s">
        <v>49</v>
      </c>
      <c r="B134" s="67"/>
      <c r="C134" s="68"/>
      <c r="D134" s="68"/>
      <c r="E134" s="285"/>
    </row>
    <row r="135" spans="1:5" ht="15.75" customHeight="1" thickBot="1" x14ac:dyDescent="0.3">
      <c r="A135" s="269" t="s">
        <v>3</v>
      </c>
      <c r="B135" s="67"/>
      <c r="C135" s="68"/>
      <c r="D135" s="68"/>
      <c r="E135" s="285"/>
    </row>
    <row r="136" spans="1:5" ht="15.75" customHeight="1" thickBot="1" x14ac:dyDescent="0.3">
      <c r="A136" s="270" t="s">
        <v>48</v>
      </c>
      <c r="B136" s="67"/>
      <c r="C136" s="68"/>
      <c r="D136" s="68"/>
      <c r="E136" s="285"/>
    </row>
    <row r="137" spans="1:5" ht="15.75" customHeight="1" thickBot="1" x14ac:dyDescent="0.3">
      <c r="A137" s="270" t="s">
        <v>49</v>
      </c>
      <c r="B137" s="67"/>
      <c r="C137" s="68"/>
      <c r="D137" s="68"/>
      <c r="E137" s="285"/>
    </row>
    <row r="138" spans="1:5" ht="15.75" customHeight="1" thickBot="1" x14ac:dyDescent="0.3">
      <c r="A138" s="280" t="s">
        <v>36</v>
      </c>
      <c r="B138" s="67">
        <f>B135+B132+B129+B126+B123+B120+B117</f>
        <v>282792</v>
      </c>
      <c r="C138" s="67">
        <f t="shared" ref="C138:E138" si="11">C135+C132+C129+C126+C123+C120+C117</f>
        <v>299786</v>
      </c>
      <c r="D138" s="67">
        <f t="shared" si="11"/>
        <v>341736</v>
      </c>
      <c r="E138" s="286">
        <f t="shared" si="11"/>
        <v>341736</v>
      </c>
    </row>
    <row r="139" spans="1:5" ht="26.25" customHeight="1" thickBot="1" x14ac:dyDescent="0.3">
      <c r="A139" s="77" t="s">
        <v>35</v>
      </c>
      <c r="B139" s="76">
        <f>IF(B138-B109=0,0,"Error")</f>
        <v>0</v>
      </c>
      <c r="C139" s="76">
        <f>IF(C138-C109=0,0,"Error")</f>
        <v>0</v>
      </c>
      <c r="D139" s="76">
        <f>IF(D138-D109=0,0,"Error")</f>
        <v>0</v>
      </c>
      <c r="E139" s="287">
        <f>IF(E138-E109=0,0,"Error")</f>
        <v>0</v>
      </c>
    </row>
    <row r="140" spans="1:5" ht="143.25" customHeight="1" thickBot="1" x14ac:dyDescent="0.3">
      <c r="A140" s="253" t="s">
        <v>58</v>
      </c>
      <c r="B140" s="664" t="s">
        <v>185</v>
      </c>
      <c r="C140" s="664"/>
      <c r="D140" s="664"/>
      <c r="E140" s="664"/>
    </row>
    <row r="141" spans="1:5" ht="15.75" customHeight="1" thickBot="1" x14ac:dyDescent="0.3">
      <c r="A141" s="28" t="s">
        <v>9</v>
      </c>
      <c r="B141" s="425" t="s">
        <v>186</v>
      </c>
      <c r="C141" s="426"/>
      <c r="D141" s="426"/>
      <c r="E141" s="661"/>
    </row>
    <row r="142" spans="1:5" ht="15.75" customHeight="1" thickBot="1" x14ac:dyDescent="0.3">
      <c r="A142" s="28" t="s">
        <v>14</v>
      </c>
      <c r="B142" s="650" t="s">
        <v>187</v>
      </c>
      <c r="C142" s="651"/>
      <c r="D142" s="651"/>
      <c r="E142" s="662"/>
    </row>
    <row r="143" spans="1:5" ht="12" customHeight="1" x14ac:dyDescent="0.25">
      <c r="A143" s="395"/>
      <c r="B143" s="29">
        <v>2019</v>
      </c>
      <c r="C143" s="29">
        <v>2020</v>
      </c>
      <c r="D143" s="29">
        <v>2021</v>
      </c>
      <c r="E143" s="282">
        <v>2022</v>
      </c>
    </row>
    <row r="144" spans="1:5" ht="15.75" customHeight="1" thickBot="1" x14ac:dyDescent="0.3">
      <c r="A144" s="396"/>
      <c r="B144" s="30" t="s">
        <v>5</v>
      </c>
      <c r="C144" s="30" t="s">
        <v>6</v>
      </c>
      <c r="D144" s="30" t="s">
        <v>6</v>
      </c>
      <c r="E144" s="274" t="s">
        <v>6</v>
      </c>
    </row>
    <row r="145" spans="1:5" ht="15.75" customHeight="1" thickBot="1" x14ac:dyDescent="0.3">
      <c r="A145" s="28" t="s">
        <v>8</v>
      </c>
      <c r="B145" s="31">
        <v>3500</v>
      </c>
      <c r="C145" s="31">
        <v>3800</v>
      </c>
      <c r="D145" s="31">
        <v>4000</v>
      </c>
      <c r="E145" s="276">
        <v>4000</v>
      </c>
    </row>
    <row r="146" spans="1:5" ht="15.75" customHeight="1" thickBot="1" x14ac:dyDescent="0.3">
      <c r="A146" s="28" t="s">
        <v>15</v>
      </c>
      <c r="B146" s="31">
        <f>B175</f>
        <v>500000</v>
      </c>
      <c r="C146" s="31">
        <f t="shared" ref="C146:E146" si="12">C175</f>
        <v>600000</v>
      </c>
      <c r="D146" s="31">
        <f t="shared" si="12"/>
        <v>600000</v>
      </c>
      <c r="E146" s="276">
        <f t="shared" si="12"/>
        <v>600000</v>
      </c>
    </row>
    <row r="147" spans="1:5" ht="15.75" customHeight="1" thickBot="1" x14ac:dyDescent="0.3">
      <c r="A147" s="28" t="s">
        <v>23</v>
      </c>
      <c r="B147" s="31">
        <f>B146/B145</f>
        <v>142.85714285714286</v>
      </c>
      <c r="C147" s="31">
        <f>C146/C145</f>
        <v>157.89473684210526</v>
      </c>
      <c r="D147" s="31">
        <f>D146/D145</f>
        <v>150</v>
      </c>
      <c r="E147" s="276">
        <f>E146/E145</f>
        <v>150</v>
      </c>
    </row>
    <row r="148" spans="1:5" ht="15.75" customHeight="1" thickBot="1" x14ac:dyDescent="0.3">
      <c r="A148" s="28" t="s">
        <v>16</v>
      </c>
      <c r="B148" s="32"/>
      <c r="C148" s="33">
        <f>C145/B145-1</f>
        <v>8.5714285714285632E-2</v>
      </c>
      <c r="D148" s="33">
        <f>D145/C145-1</f>
        <v>5.2631578947368363E-2</v>
      </c>
      <c r="E148" s="277">
        <f>E145/D145-1</f>
        <v>0</v>
      </c>
    </row>
    <row r="149" spans="1:5" ht="15.75" customHeight="1" thickBot="1" x14ac:dyDescent="0.3">
      <c r="A149" s="28" t="s">
        <v>17</v>
      </c>
      <c r="B149" s="32"/>
      <c r="C149" s="33">
        <f>C146/B146-1</f>
        <v>0.19999999999999996</v>
      </c>
      <c r="D149" s="33">
        <f t="shared" ref="D149:E150" si="13">D146/C146-1</f>
        <v>0</v>
      </c>
      <c r="E149" s="33">
        <f t="shared" si="13"/>
        <v>0</v>
      </c>
    </row>
    <row r="150" spans="1:5" ht="15.75" customHeight="1" thickBot="1" x14ac:dyDescent="0.3">
      <c r="A150" s="28" t="s">
        <v>18</v>
      </c>
      <c r="B150" s="32"/>
      <c r="C150" s="33">
        <f>C147/B147-1</f>
        <v>0.10526315789473673</v>
      </c>
      <c r="D150" s="33">
        <f t="shared" si="13"/>
        <v>-4.9999999999999933E-2</v>
      </c>
      <c r="E150" s="33">
        <f t="shared" si="13"/>
        <v>0</v>
      </c>
    </row>
    <row r="151" spans="1:5" ht="15.75" customHeight="1" thickBot="1" x14ac:dyDescent="0.3">
      <c r="A151" s="428" t="s">
        <v>550</v>
      </c>
      <c r="B151" s="429"/>
      <c r="C151" s="429"/>
      <c r="D151" s="429"/>
      <c r="E151" s="430"/>
    </row>
    <row r="152" spans="1:5" ht="9.75" customHeight="1" x14ac:dyDescent="0.25">
      <c r="A152" s="395"/>
      <c r="B152" s="29">
        <v>2019</v>
      </c>
      <c r="C152" s="29">
        <v>2020</v>
      </c>
      <c r="D152" s="29">
        <v>2021</v>
      </c>
      <c r="E152" s="288">
        <v>2022</v>
      </c>
    </row>
    <row r="153" spans="1:5" ht="15.75" customHeight="1" thickBot="1" x14ac:dyDescent="0.3">
      <c r="A153" s="396"/>
      <c r="B153" s="30" t="s">
        <v>5</v>
      </c>
      <c r="C153" s="30" t="s">
        <v>6</v>
      </c>
      <c r="D153" s="30" t="s">
        <v>6</v>
      </c>
      <c r="E153" s="30" t="s">
        <v>6</v>
      </c>
    </row>
    <row r="154" spans="1:5" ht="15.75" customHeight="1" thickBot="1" x14ac:dyDescent="0.3">
      <c r="A154" s="269" t="s">
        <v>0</v>
      </c>
      <c r="B154" s="68"/>
      <c r="C154" s="68"/>
      <c r="D154" s="68"/>
      <c r="E154" s="68"/>
    </row>
    <row r="155" spans="1:5" ht="15.75" customHeight="1" thickBot="1" x14ac:dyDescent="0.3">
      <c r="A155" s="270" t="s">
        <v>48</v>
      </c>
      <c r="B155" s="67"/>
      <c r="C155" s="283"/>
      <c r="D155" s="67"/>
      <c r="E155" s="283"/>
    </row>
    <row r="156" spans="1:5" ht="15.75" customHeight="1" thickBot="1" x14ac:dyDescent="0.3">
      <c r="A156" s="270" t="s">
        <v>49</v>
      </c>
      <c r="B156" s="67"/>
      <c r="C156" s="67"/>
      <c r="D156" s="283"/>
      <c r="E156" s="283"/>
    </row>
    <row r="157" spans="1:5" ht="15.75" customHeight="1" thickBot="1" x14ac:dyDescent="0.3">
      <c r="A157" s="269" t="s">
        <v>31</v>
      </c>
      <c r="B157" s="68"/>
      <c r="C157" s="68"/>
      <c r="D157" s="68"/>
      <c r="E157" s="68"/>
    </row>
    <row r="158" spans="1:5" ht="15.75" customHeight="1" thickBot="1" x14ac:dyDescent="0.3">
      <c r="A158" s="270" t="s">
        <v>48</v>
      </c>
      <c r="B158" s="67"/>
      <c r="C158" s="68"/>
      <c r="D158" s="68"/>
      <c r="E158" s="68"/>
    </row>
    <row r="159" spans="1:5" ht="15.75" customHeight="1" thickBot="1" x14ac:dyDescent="0.3">
      <c r="A159" s="270" t="s">
        <v>49</v>
      </c>
      <c r="B159" s="67"/>
      <c r="C159" s="68"/>
      <c r="D159" s="68"/>
      <c r="E159" s="68"/>
    </row>
    <row r="160" spans="1:5" ht="15.75" customHeight="1" thickBot="1" x14ac:dyDescent="0.3">
      <c r="A160" s="269" t="s">
        <v>1</v>
      </c>
      <c r="B160" s="67"/>
      <c r="C160" s="68"/>
      <c r="D160" s="68"/>
      <c r="E160" s="68"/>
    </row>
    <row r="161" spans="1:5" ht="15.75" customHeight="1" thickBot="1" x14ac:dyDescent="0.3">
      <c r="A161" s="270" t="s">
        <v>48</v>
      </c>
      <c r="B161" s="67"/>
      <c r="C161" s="68"/>
      <c r="D161" s="68"/>
      <c r="E161" s="68"/>
    </row>
    <row r="162" spans="1:5" ht="15.75" customHeight="1" thickBot="1" x14ac:dyDescent="0.3">
      <c r="A162" s="270" t="s">
        <v>49</v>
      </c>
      <c r="B162" s="67"/>
      <c r="C162" s="68"/>
      <c r="D162" s="68"/>
      <c r="E162" s="68"/>
    </row>
    <row r="163" spans="1:5" ht="15.75" customHeight="1" thickBot="1" x14ac:dyDescent="0.3">
      <c r="A163" s="269" t="s">
        <v>2</v>
      </c>
      <c r="B163" s="67"/>
      <c r="C163" s="68"/>
      <c r="D163" s="68"/>
      <c r="E163" s="68"/>
    </row>
    <row r="164" spans="1:5" ht="15.75" customHeight="1" thickBot="1" x14ac:dyDescent="0.3">
      <c r="A164" s="270" t="s">
        <v>48</v>
      </c>
      <c r="B164" s="67"/>
      <c r="C164" s="68"/>
      <c r="D164" s="68"/>
      <c r="E164" s="68"/>
    </row>
    <row r="165" spans="1:5" ht="15.75" customHeight="1" thickBot="1" x14ac:dyDescent="0.3">
      <c r="A165" s="270" t="s">
        <v>49</v>
      </c>
      <c r="B165" s="67"/>
      <c r="C165" s="68"/>
      <c r="D165" s="68"/>
      <c r="E165" s="68"/>
    </row>
    <row r="166" spans="1:5" ht="15.75" customHeight="1" thickBot="1" x14ac:dyDescent="0.3">
      <c r="A166" s="269" t="s">
        <v>24</v>
      </c>
      <c r="B166" s="67"/>
      <c r="C166" s="68"/>
      <c r="D166" s="68"/>
      <c r="E166" s="68"/>
    </row>
    <row r="167" spans="1:5" ht="15.75" customHeight="1" thickBot="1" x14ac:dyDescent="0.3">
      <c r="A167" s="270" t="s">
        <v>48</v>
      </c>
      <c r="B167" s="67"/>
      <c r="C167" s="68"/>
      <c r="D167" s="68"/>
      <c r="E167" s="68"/>
    </row>
    <row r="168" spans="1:5" ht="9" customHeight="1" thickBot="1" x14ac:dyDescent="0.3">
      <c r="A168" s="270" t="s">
        <v>49</v>
      </c>
      <c r="B168" s="67"/>
      <c r="C168" s="68"/>
      <c r="D168" s="68"/>
      <c r="E168" s="68"/>
    </row>
    <row r="169" spans="1:5" ht="15.75" customHeight="1" thickBot="1" x14ac:dyDescent="0.3">
      <c r="A169" s="269" t="s">
        <v>25</v>
      </c>
      <c r="B169" s="67">
        <v>0</v>
      </c>
      <c r="C169" s="68">
        <v>0</v>
      </c>
      <c r="D169" s="68">
        <v>0</v>
      </c>
      <c r="E169" s="68">
        <v>0</v>
      </c>
    </row>
    <row r="170" spans="1:5" ht="15.75" customHeight="1" thickBot="1" x14ac:dyDescent="0.3">
      <c r="A170" s="270" t="s">
        <v>48</v>
      </c>
      <c r="B170" s="67"/>
      <c r="C170" s="68"/>
      <c r="D170" s="68"/>
      <c r="E170" s="68"/>
    </row>
    <row r="171" spans="1:5" ht="20.25" customHeight="1" thickBot="1" x14ac:dyDescent="0.3">
      <c r="A171" s="270" t="s">
        <v>49</v>
      </c>
      <c r="B171" s="67"/>
      <c r="C171" s="68"/>
      <c r="D171" s="68"/>
      <c r="E171" s="68"/>
    </row>
    <row r="172" spans="1:5" ht="15.75" customHeight="1" thickBot="1" x14ac:dyDescent="0.3">
      <c r="A172" s="269" t="s">
        <v>3</v>
      </c>
      <c r="B172" s="67">
        <f>B173</f>
        <v>500000</v>
      </c>
      <c r="C172" s="68">
        <f>C173</f>
        <v>600000</v>
      </c>
      <c r="D172" s="68">
        <f>D173</f>
        <v>600000</v>
      </c>
      <c r="E172" s="68">
        <f>E173</f>
        <v>600000</v>
      </c>
    </row>
    <row r="173" spans="1:5" ht="10.5" customHeight="1" thickBot="1" x14ac:dyDescent="0.3">
      <c r="A173" s="270" t="s">
        <v>48</v>
      </c>
      <c r="B173" s="67">
        <v>500000</v>
      </c>
      <c r="C173" s="68">
        <v>600000</v>
      </c>
      <c r="D173" s="68">
        <v>600000</v>
      </c>
      <c r="E173" s="68">
        <v>600000</v>
      </c>
    </row>
    <row r="174" spans="1:5" ht="15.75" customHeight="1" thickBot="1" x14ac:dyDescent="0.3">
      <c r="A174" s="270" t="s">
        <v>49</v>
      </c>
      <c r="B174" s="67"/>
      <c r="C174" s="68"/>
      <c r="D174" s="68"/>
      <c r="E174" s="68"/>
    </row>
    <row r="175" spans="1:5" ht="15.75" customHeight="1" thickBot="1" x14ac:dyDescent="0.3">
      <c r="A175" s="280" t="s">
        <v>36</v>
      </c>
      <c r="B175" s="67">
        <f>B172+B169+B166+B163+B160+B157+B154</f>
        <v>500000</v>
      </c>
      <c r="C175" s="67">
        <f t="shared" ref="C175:E175" si="14">C172+C169+C166+C163+C160+C157+C154</f>
        <v>600000</v>
      </c>
      <c r="D175" s="67">
        <f t="shared" si="14"/>
        <v>600000</v>
      </c>
      <c r="E175" s="67">
        <f t="shared" si="14"/>
        <v>600000</v>
      </c>
    </row>
    <row r="176" spans="1:5" ht="48.75" customHeight="1" thickBot="1" x14ac:dyDescent="0.3">
      <c r="A176" s="77" t="s">
        <v>35</v>
      </c>
      <c r="B176" s="76">
        <f>IF(B175-B146=0,0,"Error")</f>
        <v>0</v>
      </c>
      <c r="C176" s="76">
        <f>IF(C175-C146=0,0,"Error")</f>
        <v>0</v>
      </c>
      <c r="D176" s="76">
        <f>IF(D175-D146=0,0,"Error")</f>
        <v>0</v>
      </c>
      <c r="E176" s="76">
        <f>IF(E175-E146=0,0,"Error")</f>
        <v>0</v>
      </c>
    </row>
    <row r="177" spans="1:5" ht="27.75" customHeight="1" thickBot="1" x14ac:dyDescent="0.3">
      <c r="A177" s="281" t="s">
        <v>60</v>
      </c>
      <c r="B177" s="660" t="s">
        <v>188</v>
      </c>
      <c r="C177" s="660"/>
      <c r="D177" s="660"/>
      <c r="E177" s="660"/>
    </row>
    <row r="178" spans="1:5" ht="15.75" thickBot="1" x14ac:dyDescent="0.3">
      <c r="A178" s="28" t="s">
        <v>9</v>
      </c>
      <c r="B178" s="425"/>
      <c r="C178" s="426"/>
      <c r="D178" s="426"/>
      <c r="E178" s="661"/>
    </row>
    <row r="179" spans="1:5" ht="15.75" thickBot="1" x14ac:dyDescent="0.3">
      <c r="A179" s="28" t="s">
        <v>14</v>
      </c>
      <c r="B179" s="650" t="s">
        <v>189</v>
      </c>
      <c r="C179" s="651"/>
      <c r="D179" s="651"/>
      <c r="E179" s="662"/>
    </row>
    <row r="180" spans="1:5" x14ac:dyDescent="0.25">
      <c r="A180" s="395"/>
      <c r="B180" s="29">
        <v>2019</v>
      </c>
      <c r="C180" s="29">
        <v>2020</v>
      </c>
      <c r="D180" s="29">
        <v>2021</v>
      </c>
      <c r="E180" s="282">
        <v>2022</v>
      </c>
    </row>
    <row r="181" spans="1:5" ht="15.75" thickBot="1" x14ac:dyDescent="0.3">
      <c r="A181" s="396"/>
      <c r="B181" s="30" t="s">
        <v>5</v>
      </c>
      <c r="C181" s="30" t="s">
        <v>6</v>
      </c>
      <c r="D181" s="30" t="s">
        <v>6</v>
      </c>
      <c r="E181" s="274" t="s">
        <v>6</v>
      </c>
    </row>
    <row r="182" spans="1:5" ht="15.75" thickBot="1" x14ac:dyDescent="0.3">
      <c r="A182" s="28" t="s">
        <v>8</v>
      </c>
      <c r="B182" s="31">
        <v>1500</v>
      </c>
      <c r="C182" s="31">
        <v>1500</v>
      </c>
      <c r="D182" s="31">
        <v>1500</v>
      </c>
      <c r="E182" s="276">
        <v>1600</v>
      </c>
    </row>
    <row r="183" spans="1:5" ht="15.75" thickBot="1" x14ac:dyDescent="0.3">
      <c r="A183" s="28" t="s">
        <v>15</v>
      </c>
      <c r="B183" s="31">
        <f>B212</f>
        <v>85000</v>
      </c>
      <c r="C183" s="31">
        <f t="shared" ref="C183:E183" si="15">C212</f>
        <v>87711</v>
      </c>
      <c r="D183" s="31">
        <f t="shared" si="15"/>
        <v>88211</v>
      </c>
      <c r="E183" s="276">
        <f t="shared" si="15"/>
        <v>88211</v>
      </c>
    </row>
    <row r="184" spans="1:5" ht="15.75" thickBot="1" x14ac:dyDescent="0.3">
      <c r="A184" s="28" t="s">
        <v>23</v>
      </c>
      <c r="B184" s="31">
        <f>B183/B182</f>
        <v>56.666666666666664</v>
      </c>
      <c r="C184" s="31">
        <f>C183/C182</f>
        <v>58.473999999999997</v>
      </c>
      <c r="D184" s="31">
        <f>D183/D182</f>
        <v>58.807333333333332</v>
      </c>
      <c r="E184" s="276">
        <f>E183/E182</f>
        <v>55.131875000000001</v>
      </c>
    </row>
    <row r="185" spans="1:5" ht="15.75" thickBot="1" x14ac:dyDescent="0.3">
      <c r="A185" s="28" t="s">
        <v>16</v>
      </c>
      <c r="B185" s="32"/>
      <c r="C185" s="33">
        <f>C182/B182-1</f>
        <v>0</v>
      </c>
      <c r="D185" s="33">
        <f>D182/C182-1</f>
        <v>0</v>
      </c>
      <c r="E185" s="277">
        <f>E182/D182-1</f>
        <v>6.6666666666666652E-2</v>
      </c>
    </row>
    <row r="186" spans="1:5" ht="23.25" thickBot="1" x14ac:dyDescent="0.3">
      <c r="A186" s="28" t="s">
        <v>17</v>
      </c>
      <c r="B186" s="32"/>
      <c r="C186" s="33">
        <f>C183/B183-1</f>
        <v>3.1894117647058851E-2</v>
      </c>
      <c r="D186" s="33">
        <f t="shared" ref="D186:E187" si="16">D183/C183-1</f>
        <v>5.7005392710149927E-3</v>
      </c>
      <c r="E186" s="277">
        <f t="shared" si="16"/>
        <v>0</v>
      </c>
    </row>
    <row r="187" spans="1:5" ht="23.25" thickBot="1" x14ac:dyDescent="0.3">
      <c r="A187" s="28" t="s">
        <v>18</v>
      </c>
      <c r="B187" s="32"/>
      <c r="C187" s="33">
        <f>C184/B184-1</f>
        <v>3.1894117647058851E-2</v>
      </c>
      <c r="D187" s="33">
        <f t="shared" si="16"/>
        <v>5.7005392710149927E-3</v>
      </c>
      <c r="E187" s="277">
        <f t="shared" si="16"/>
        <v>-6.25E-2</v>
      </c>
    </row>
    <row r="188" spans="1:5" ht="15.75" customHeight="1" thickBot="1" x14ac:dyDescent="0.3">
      <c r="A188" s="428" t="s">
        <v>550</v>
      </c>
      <c r="B188" s="429"/>
      <c r="C188" s="429"/>
      <c r="D188" s="429"/>
      <c r="E188" s="663"/>
    </row>
    <row r="189" spans="1:5" ht="27.75" customHeight="1" x14ac:dyDescent="0.25">
      <c r="A189" s="395"/>
      <c r="B189" s="29">
        <v>2019</v>
      </c>
      <c r="C189" s="29">
        <v>2020</v>
      </c>
      <c r="D189" s="29">
        <v>2021</v>
      </c>
      <c r="E189" s="282">
        <v>2022</v>
      </c>
    </row>
    <row r="190" spans="1:5" ht="26.25" customHeight="1" thickBot="1" x14ac:dyDescent="0.3">
      <c r="A190" s="396"/>
      <c r="B190" s="30" t="s">
        <v>5</v>
      </c>
      <c r="C190" s="30" t="s">
        <v>6</v>
      </c>
      <c r="D190" s="30" t="s">
        <v>6</v>
      </c>
      <c r="E190" s="274" t="s">
        <v>6</v>
      </c>
    </row>
    <row r="191" spans="1:5" ht="15.75" thickBot="1" x14ac:dyDescent="0.3">
      <c r="A191" s="269" t="s">
        <v>0</v>
      </c>
      <c r="B191" s="68">
        <v>30000</v>
      </c>
      <c r="C191" s="283">
        <v>31211</v>
      </c>
      <c r="D191" s="283">
        <v>31211</v>
      </c>
      <c r="E191" s="283">
        <v>31211</v>
      </c>
    </row>
    <row r="192" spans="1:5" ht="15.75" thickBot="1" x14ac:dyDescent="0.3">
      <c r="A192" s="270" t="s">
        <v>48</v>
      </c>
      <c r="B192" s="67">
        <v>30000</v>
      </c>
      <c r="C192" s="283">
        <v>31211</v>
      </c>
      <c r="D192" s="283">
        <v>31211</v>
      </c>
      <c r="E192" s="283">
        <v>31211</v>
      </c>
    </row>
    <row r="193" spans="1:5" ht="34.5" customHeight="1" thickBot="1" x14ac:dyDescent="0.3">
      <c r="A193" s="270" t="s">
        <v>49</v>
      </c>
      <c r="B193" s="67"/>
      <c r="C193" s="67"/>
      <c r="D193" s="283"/>
      <c r="E193" s="283"/>
    </row>
    <row r="194" spans="1:5" ht="23.25" thickBot="1" x14ac:dyDescent="0.3">
      <c r="A194" s="269" t="s">
        <v>31</v>
      </c>
      <c r="B194" s="68">
        <v>5000</v>
      </c>
      <c r="C194" s="68">
        <v>5000</v>
      </c>
      <c r="D194" s="68">
        <v>5000</v>
      </c>
      <c r="E194" s="68">
        <v>5000</v>
      </c>
    </row>
    <row r="195" spans="1:5" ht="15.75" thickBot="1" x14ac:dyDescent="0.3">
      <c r="A195" s="270" t="s">
        <v>48</v>
      </c>
      <c r="B195" s="67">
        <v>5000</v>
      </c>
      <c r="C195" s="68">
        <v>5000</v>
      </c>
      <c r="D195" s="68">
        <v>5000</v>
      </c>
      <c r="E195" s="68">
        <v>5000</v>
      </c>
    </row>
    <row r="196" spans="1:5" ht="15.75" thickBot="1" x14ac:dyDescent="0.3">
      <c r="A196" s="270" t="s">
        <v>49</v>
      </c>
      <c r="B196" s="67"/>
      <c r="C196" s="68"/>
      <c r="D196" s="68"/>
      <c r="E196" s="68"/>
    </row>
    <row r="197" spans="1:5" ht="15.75" thickBot="1" x14ac:dyDescent="0.3">
      <c r="A197" s="269" t="s">
        <v>1</v>
      </c>
      <c r="B197" s="67">
        <v>50000</v>
      </c>
      <c r="C197" s="68">
        <v>51500</v>
      </c>
      <c r="D197" s="68">
        <v>52000</v>
      </c>
      <c r="E197" s="68">
        <f>E198</f>
        <v>52000</v>
      </c>
    </row>
    <row r="198" spans="1:5" ht="15.75" thickBot="1" x14ac:dyDescent="0.3">
      <c r="A198" s="270" t="s">
        <v>48</v>
      </c>
      <c r="B198" s="67">
        <v>50000</v>
      </c>
      <c r="C198" s="68">
        <v>51500</v>
      </c>
      <c r="D198" s="68">
        <v>52000</v>
      </c>
      <c r="E198" s="68">
        <v>52000</v>
      </c>
    </row>
    <row r="199" spans="1:5" ht="15.75" thickBot="1" x14ac:dyDescent="0.3">
      <c r="A199" s="270" t="s">
        <v>49</v>
      </c>
      <c r="B199" s="67"/>
      <c r="C199" s="68"/>
      <c r="D199" s="68"/>
      <c r="E199" s="68"/>
    </row>
    <row r="200" spans="1:5" ht="15.75" thickBot="1" x14ac:dyDescent="0.3">
      <c r="A200" s="269" t="s">
        <v>2</v>
      </c>
      <c r="B200" s="67"/>
      <c r="C200" s="68"/>
      <c r="D200" s="68"/>
      <c r="E200" s="68"/>
    </row>
    <row r="201" spans="1:5" ht="15.75" thickBot="1" x14ac:dyDescent="0.3">
      <c r="A201" s="270" t="s">
        <v>48</v>
      </c>
      <c r="B201" s="67"/>
      <c r="C201" s="68"/>
      <c r="D201" s="68"/>
      <c r="E201" s="68"/>
    </row>
    <row r="202" spans="1:5" ht="19.5" customHeight="1" thickBot="1" x14ac:dyDescent="0.3">
      <c r="A202" s="270" t="s">
        <v>49</v>
      </c>
      <c r="B202" s="67"/>
      <c r="C202" s="68"/>
      <c r="D202" s="68"/>
      <c r="E202" s="68"/>
    </row>
    <row r="203" spans="1:5" ht="23.25" thickBot="1" x14ac:dyDescent="0.3">
      <c r="A203" s="269" t="s">
        <v>24</v>
      </c>
      <c r="B203" s="67"/>
      <c r="C203" s="68"/>
      <c r="D203" s="68"/>
      <c r="E203" s="68"/>
    </row>
    <row r="204" spans="1:5" ht="15.75" thickBot="1" x14ac:dyDescent="0.3">
      <c r="A204" s="270" t="s">
        <v>48</v>
      </c>
      <c r="B204" s="67"/>
      <c r="C204" s="68"/>
      <c r="D204" s="68"/>
      <c r="E204" s="68"/>
    </row>
    <row r="205" spans="1:5" ht="15.75" customHeight="1" thickBot="1" x14ac:dyDescent="0.3">
      <c r="A205" s="270" t="s">
        <v>49</v>
      </c>
      <c r="B205" s="67"/>
      <c r="C205" s="68"/>
      <c r="D205" s="68"/>
      <c r="E205" s="68"/>
    </row>
    <row r="206" spans="1:5" ht="15.75" thickBot="1" x14ac:dyDescent="0.3">
      <c r="A206" s="269" t="s">
        <v>25</v>
      </c>
      <c r="B206" s="67">
        <v>0</v>
      </c>
      <c r="C206" s="68">
        <v>0</v>
      </c>
      <c r="D206" s="68">
        <v>0</v>
      </c>
      <c r="E206" s="68">
        <v>0</v>
      </c>
    </row>
    <row r="207" spans="1:5" ht="15.75" thickBot="1" x14ac:dyDescent="0.3">
      <c r="A207" s="270" t="s">
        <v>48</v>
      </c>
      <c r="B207" s="67"/>
      <c r="C207" s="68"/>
      <c r="D207" s="68"/>
      <c r="E207" s="68"/>
    </row>
    <row r="208" spans="1:5" ht="28.5" customHeight="1" thickBot="1" x14ac:dyDescent="0.3">
      <c r="A208" s="270" t="s">
        <v>49</v>
      </c>
      <c r="B208" s="67"/>
      <c r="C208" s="68"/>
      <c r="D208" s="68"/>
      <c r="E208" s="68"/>
    </row>
    <row r="209" spans="1:5" ht="24" customHeight="1" thickBot="1" x14ac:dyDescent="0.3">
      <c r="A209" s="269" t="s">
        <v>3</v>
      </c>
      <c r="B209" s="67"/>
      <c r="C209" s="68"/>
      <c r="D209" s="68"/>
      <c r="E209" s="68"/>
    </row>
    <row r="210" spans="1:5" ht="20.25" customHeight="1" thickBot="1" x14ac:dyDescent="0.3">
      <c r="A210" s="270" t="s">
        <v>48</v>
      </c>
      <c r="B210" s="67"/>
      <c r="C210" s="68"/>
      <c r="D210" s="68"/>
      <c r="E210" s="68"/>
    </row>
    <row r="211" spans="1:5" ht="15.75" thickBot="1" x14ac:dyDescent="0.3">
      <c r="A211" s="270" t="s">
        <v>49</v>
      </c>
      <c r="B211" s="67"/>
      <c r="C211" s="68"/>
      <c r="D211" s="68"/>
      <c r="E211" s="68"/>
    </row>
    <row r="212" spans="1:5" ht="22.5" customHeight="1" thickBot="1" x14ac:dyDescent="0.3">
      <c r="A212" s="280" t="s">
        <v>36</v>
      </c>
      <c r="B212" s="67">
        <f>B209+B206+B203+B200+B197+B194+B191</f>
        <v>85000</v>
      </c>
      <c r="C212" s="67">
        <f t="shared" ref="C212:E212" si="17">C209+C206+C203+C200+C197+C194+C191</f>
        <v>87711</v>
      </c>
      <c r="D212" s="67">
        <f t="shared" si="17"/>
        <v>88211</v>
      </c>
      <c r="E212" s="67">
        <f t="shared" si="17"/>
        <v>88211</v>
      </c>
    </row>
    <row r="213" spans="1:5" ht="15.75" thickBot="1" x14ac:dyDescent="0.3">
      <c r="A213" s="77" t="s">
        <v>35</v>
      </c>
      <c r="B213" s="76">
        <f>IF(B212-B183=0,0,"Error")</f>
        <v>0</v>
      </c>
      <c r="C213" s="76">
        <f>IF(C212-C183=0,0,"Error")</f>
        <v>0</v>
      </c>
      <c r="D213" s="76">
        <f>IF(D212-D183=0,0,"Error")</f>
        <v>0</v>
      </c>
      <c r="E213" s="76">
        <f>IF(E212-E183=0,0,"Error")</f>
        <v>0</v>
      </c>
    </row>
    <row r="214" spans="1:5" ht="15.75" thickBot="1" x14ac:dyDescent="0.3">
      <c r="A214" s="460" t="s">
        <v>44</v>
      </c>
      <c r="B214" s="461"/>
      <c r="C214" s="461"/>
      <c r="D214" s="461"/>
      <c r="E214" s="462"/>
    </row>
    <row r="215" spans="1:5" ht="15.75" thickBot="1" x14ac:dyDescent="0.3">
      <c r="A215" s="460" t="s">
        <v>38</v>
      </c>
      <c r="B215" s="461"/>
      <c r="C215" s="461"/>
      <c r="D215" s="461"/>
      <c r="E215" s="462"/>
    </row>
    <row r="216" spans="1:5" ht="23.25" thickBot="1" x14ac:dyDescent="0.3">
      <c r="A216" s="65" t="s">
        <v>45</v>
      </c>
      <c r="B216" s="676" t="s">
        <v>190</v>
      </c>
      <c r="C216" s="677"/>
      <c r="D216" s="678"/>
      <c r="E216" s="679"/>
    </row>
    <row r="217" spans="1:5" ht="23.25" thickBot="1" x14ac:dyDescent="0.3">
      <c r="A217" s="35" t="s">
        <v>50</v>
      </c>
      <c r="B217" s="35" t="s">
        <v>191</v>
      </c>
      <c r="C217" s="132" t="s">
        <v>51</v>
      </c>
      <c r="D217" s="439" t="s">
        <v>136</v>
      </c>
      <c r="E217" s="440"/>
    </row>
    <row r="218" spans="1:5" ht="15.75" thickBot="1" x14ac:dyDescent="0.3">
      <c r="A218" s="169"/>
      <c r="B218" s="463"/>
      <c r="C218" s="656"/>
      <c r="D218" s="439"/>
      <c r="E218" s="440"/>
    </row>
    <row r="219" spans="1:5" ht="15.75" customHeight="1" thickBot="1" x14ac:dyDescent="0.3">
      <c r="A219" s="28" t="s">
        <v>9</v>
      </c>
      <c r="B219" s="657" t="s">
        <v>540</v>
      </c>
      <c r="C219" s="658"/>
      <c r="D219" s="658"/>
      <c r="E219" s="659"/>
    </row>
    <row r="220" spans="1:5" ht="15.75" thickBot="1" x14ac:dyDescent="0.3">
      <c r="A220" s="28" t="s">
        <v>14</v>
      </c>
      <c r="B220" s="650" t="s">
        <v>541</v>
      </c>
      <c r="C220" s="651"/>
      <c r="D220" s="651"/>
      <c r="E220" s="652"/>
    </row>
    <row r="221" spans="1:5" x14ac:dyDescent="0.25">
      <c r="A221" s="395"/>
      <c r="B221" s="29">
        <v>2019</v>
      </c>
      <c r="C221" s="29">
        <v>2020</v>
      </c>
      <c r="D221" s="29">
        <v>2021</v>
      </c>
      <c r="E221" s="29">
        <v>2022</v>
      </c>
    </row>
    <row r="222" spans="1:5" ht="15.75" thickBot="1" x14ac:dyDescent="0.3">
      <c r="A222" s="396"/>
      <c r="B222" s="30" t="s">
        <v>5</v>
      </c>
      <c r="C222" s="30" t="s">
        <v>6</v>
      </c>
      <c r="D222" s="30" t="s">
        <v>6</v>
      </c>
      <c r="E222" s="30" t="s">
        <v>6</v>
      </c>
    </row>
    <row r="223" spans="1:5" ht="15.75" thickBot="1" x14ac:dyDescent="0.3">
      <c r="A223" s="28" t="s">
        <v>8</v>
      </c>
      <c r="B223" s="31">
        <v>0</v>
      </c>
      <c r="C223" s="31">
        <v>1</v>
      </c>
      <c r="D223" s="31">
        <v>0</v>
      </c>
      <c r="E223" s="31">
        <v>0</v>
      </c>
    </row>
    <row r="224" spans="1:5" ht="15.75" thickBot="1" x14ac:dyDescent="0.3">
      <c r="A224" s="28" t="s">
        <v>15</v>
      </c>
      <c r="B224" s="31"/>
      <c r="C224" s="31">
        <f>C232</f>
        <v>2000</v>
      </c>
      <c r="D224" s="31">
        <f>D232</f>
        <v>0</v>
      </c>
      <c r="E224" s="31">
        <f>E232</f>
        <v>0</v>
      </c>
    </row>
    <row r="225" spans="1:5" ht="15.75" thickBot="1" x14ac:dyDescent="0.3">
      <c r="A225" s="28" t="s">
        <v>23</v>
      </c>
      <c r="B225" s="31"/>
      <c r="C225" s="31"/>
      <c r="D225" s="31"/>
      <c r="E225" s="31"/>
    </row>
    <row r="226" spans="1:5" ht="15.75" thickBot="1" x14ac:dyDescent="0.3">
      <c r="A226" s="28" t="s">
        <v>16</v>
      </c>
      <c r="B226" s="32"/>
      <c r="C226" s="33"/>
      <c r="D226" s="33"/>
      <c r="E226" s="33"/>
    </row>
    <row r="227" spans="1:5" ht="23.25" thickBot="1" x14ac:dyDescent="0.3">
      <c r="A227" s="28" t="s">
        <v>17</v>
      </c>
      <c r="B227" s="32"/>
      <c r="C227" s="33"/>
      <c r="D227" s="33"/>
      <c r="E227" s="33"/>
    </row>
    <row r="228" spans="1:5" ht="23.25" thickBot="1" x14ac:dyDescent="0.3">
      <c r="A228" s="28" t="s">
        <v>18</v>
      </c>
      <c r="B228" s="32"/>
      <c r="C228" s="33"/>
      <c r="D228" s="33"/>
      <c r="E228" s="33"/>
    </row>
    <row r="229" spans="1:5" ht="15.75" customHeight="1" thickBot="1" x14ac:dyDescent="0.3">
      <c r="A229" s="428" t="s">
        <v>124</v>
      </c>
      <c r="B229" s="429"/>
      <c r="C229" s="429"/>
      <c r="D229" s="429"/>
      <c r="E229" s="430"/>
    </row>
    <row r="230" spans="1:5" x14ac:dyDescent="0.25">
      <c r="A230" s="395"/>
      <c r="B230" s="29">
        <v>2019</v>
      </c>
      <c r="C230" s="29">
        <v>2020</v>
      </c>
      <c r="D230" s="29">
        <v>2021</v>
      </c>
      <c r="E230" s="29">
        <v>2022</v>
      </c>
    </row>
    <row r="231" spans="1:5" ht="15.75" thickBot="1" x14ac:dyDescent="0.3">
      <c r="A231" s="396"/>
      <c r="B231" s="30" t="s">
        <v>5</v>
      </c>
      <c r="C231" s="30" t="s">
        <v>6</v>
      </c>
      <c r="D231" s="30" t="s">
        <v>6</v>
      </c>
      <c r="E231" s="30" t="s">
        <v>6</v>
      </c>
    </row>
    <row r="232" spans="1:5" ht="15.75" thickBot="1" x14ac:dyDescent="0.3">
      <c r="A232" s="269" t="s">
        <v>40</v>
      </c>
      <c r="B232" s="68">
        <f>B233+B234+B235+B236</f>
        <v>0</v>
      </c>
      <c r="C232" s="68">
        <f t="shared" ref="C232:E232" si="18">C233+C234+C235+C236</f>
        <v>2000</v>
      </c>
      <c r="D232" s="68">
        <f t="shared" si="18"/>
        <v>0</v>
      </c>
      <c r="E232" s="68">
        <f t="shared" si="18"/>
        <v>0</v>
      </c>
    </row>
    <row r="233" spans="1:5" ht="15.75" thickBot="1" x14ac:dyDescent="0.3">
      <c r="A233" s="270" t="s">
        <v>48</v>
      </c>
      <c r="B233" s="68"/>
      <c r="C233" s="68">
        <v>2000</v>
      </c>
      <c r="D233" s="68"/>
      <c r="E233" s="68"/>
    </row>
    <row r="234" spans="1:5" ht="15.75" thickBot="1" x14ac:dyDescent="0.3">
      <c r="A234" s="270" t="s">
        <v>73</v>
      </c>
      <c r="B234" s="68"/>
      <c r="C234" s="68"/>
      <c r="D234" s="68"/>
      <c r="E234" s="68"/>
    </row>
    <row r="235" spans="1:5" ht="15.75" thickBot="1" x14ac:dyDescent="0.3">
      <c r="A235" s="270" t="s">
        <v>74</v>
      </c>
      <c r="B235" s="68"/>
      <c r="C235" s="68"/>
      <c r="D235" s="68"/>
      <c r="E235" s="68"/>
    </row>
    <row r="236" spans="1:5" ht="15.75" thickBot="1" x14ac:dyDescent="0.3">
      <c r="A236" s="270" t="s">
        <v>75</v>
      </c>
      <c r="B236" s="68"/>
      <c r="C236" s="68"/>
      <c r="D236" s="68"/>
      <c r="E236" s="68"/>
    </row>
    <row r="237" spans="1:5" ht="15.75" thickBot="1" x14ac:dyDescent="0.3">
      <c r="A237" s="269" t="s">
        <v>41</v>
      </c>
      <c r="B237" s="67">
        <f>B238+B239+B240+B241</f>
        <v>0</v>
      </c>
      <c r="C237" s="67">
        <f t="shared" ref="C237:E237" si="19">C238+C239+C240+C241</f>
        <v>0</v>
      </c>
      <c r="D237" s="67">
        <f t="shared" si="19"/>
        <v>0</v>
      </c>
      <c r="E237" s="67">
        <f t="shared" si="19"/>
        <v>0</v>
      </c>
    </row>
    <row r="238" spans="1:5" ht="15.75" thickBot="1" x14ac:dyDescent="0.3">
      <c r="A238" s="270" t="s">
        <v>48</v>
      </c>
      <c r="B238" s="67">
        <v>0</v>
      </c>
      <c r="C238" s="68">
        <v>0</v>
      </c>
      <c r="D238" s="68">
        <v>0</v>
      </c>
      <c r="E238" s="68"/>
    </row>
    <row r="239" spans="1:5" ht="15.75" thickBot="1" x14ac:dyDescent="0.3">
      <c r="A239" s="270" t="s">
        <v>73</v>
      </c>
      <c r="B239" s="67"/>
      <c r="C239" s="68"/>
      <c r="D239" s="68"/>
      <c r="E239" s="68"/>
    </row>
    <row r="240" spans="1:5" ht="15.75" thickBot="1" x14ac:dyDescent="0.3">
      <c r="A240" s="270" t="s">
        <v>74</v>
      </c>
      <c r="B240" s="67"/>
      <c r="C240" s="68"/>
      <c r="D240" s="68"/>
      <c r="E240" s="68"/>
    </row>
    <row r="241" spans="1:5" ht="15.75" thickBot="1" x14ac:dyDescent="0.3">
      <c r="A241" s="270" t="s">
        <v>75</v>
      </c>
      <c r="B241" s="67"/>
      <c r="C241" s="68"/>
      <c r="D241" s="68"/>
      <c r="E241" s="68"/>
    </row>
    <row r="242" spans="1:5" ht="58.5" customHeight="1" thickBot="1" x14ac:dyDescent="0.3">
      <c r="A242" s="289" t="s">
        <v>33</v>
      </c>
      <c r="B242" s="67">
        <f>B232+B237</f>
        <v>0</v>
      </c>
      <c r="C242" s="67">
        <f t="shared" ref="C242:E242" si="20">C232+C237</f>
        <v>2000</v>
      </c>
      <c r="D242" s="67">
        <f t="shared" si="20"/>
        <v>0</v>
      </c>
      <c r="E242" s="67">
        <f t="shared" si="20"/>
        <v>0</v>
      </c>
    </row>
    <row r="243" spans="1:5" ht="45.75" thickBot="1" x14ac:dyDescent="0.3">
      <c r="A243" s="35" t="s">
        <v>53</v>
      </c>
      <c r="B243" s="35" t="s">
        <v>542</v>
      </c>
      <c r="C243" s="132" t="s">
        <v>51</v>
      </c>
      <c r="D243" s="439"/>
      <c r="E243" s="440"/>
    </row>
    <row r="244" spans="1:5" ht="36.75" customHeight="1" thickBot="1" x14ac:dyDescent="0.3">
      <c r="A244" s="28" t="s">
        <v>9</v>
      </c>
      <c r="B244" s="425" t="s">
        <v>543</v>
      </c>
      <c r="C244" s="426"/>
      <c r="D244" s="426"/>
      <c r="E244" s="427"/>
    </row>
    <row r="245" spans="1:5" ht="15.75" thickBot="1" x14ac:dyDescent="0.3">
      <c r="A245" s="28" t="s">
        <v>14</v>
      </c>
      <c r="B245" s="650" t="s">
        <v>544</v>
      </c>
      <c r="C245" s="651"/>
      <c r="D245" s="651"/>
      <c r="E245" s="652"/>
    </row>
    <row r="246" spans="1:5" x14ac:dyDescent="0.25">
      <c r="A246" s="395"/>
      <c r="B246" s="29">
        <v>2019</v>
      </c>
      <c r="C246" s="29">
        <v>2020</v>
      </c>
      <c r="D246" s="29">
        <v>2021</v>
      </c>
      <c r="E246" s="29">
        <v>2022</v>
      </c>
    </row>
    <row r="247" spans="1:5" ht="15.75" thickBot="1" x14ac:dyDescent="0.3">
      <c r="A247" s="396"/>
      <c r="B247" s="30" t="s">
        <v>5</v>
      </c>
      <c r="C247" s="30" t="s">
        <v>6</v>
      </c>
      <c r="D247" s="30" t="s">
        <v>6</v>
      </c>
      <c r="E247" s="30" t="s">
        <v>6</v>
      </c>
    </row>
    <row r="248" spans="1:5" ht="15.75" thickBot="1" x14ac:dyDescent="0.3">
      <c r="A248" s="28" t="s">
        <v>8</v>
      </c>
      <c r="B248" s="28"/>
      <c r="C248" s="32"/>
      <c r="D248" s="28"/>
      <c r="E248" s="32">
        <v>20</v>
      </c>
    </row>
    <row r="249" spans="1:5" ht="15.75" thickBot="1" x14ac:dyDescent="0.3">
      <c r="A249" s="28" t="s">
        <v>15</v>
      </c>
      <c r="B249" s="31"/>
      <c r="C249" s="31">
        <f>C267</f>
        <v>0</v>
      </c>
      <c r="D249" s="31"/>
      <c r="E249" s="31">
        <v>80000</v>
      </c>
    </row>
    <row r="250" spans="1:5" ht="15.75" thickBot="1" x14ac:dyDescent="0.3">
      <c r="A250" s="28" t="s">
        <v>23</v>
      </c>
      <c r="B250" s="31" t="e">
        <f>B249/B248</f>
        <v>#DIV/0!</v>
      </c>
      <c r="C250" s="31" t="e">
        <f t="shared" ref="C250:E250" si="21">C249/C248</f>
        <v>#DIV/0!</v>
      </c>
      <c r="D250" s="31" t="e">
        <f t="shared" si="21"/>
        <v>#DIV/0!</v>
      </c>
      <c r="E250" s="31">
        <f t="shared" si="21"/>
        <v>4000</v>
      </c>
    </row>
    <row r="251" spans="1:5" ht="15.75" thickBot="1" x14ac:dyDescent="0.3">
      <c r="A251" s="28" t="s">
        <v>16</v>
      </c>
      <c r="B251" s="32" t="s">
        <v>22</v>
      </c>
      <c r="C251" s="33"/>
      <c r="D251" s="33"/>
      <c r="E251" s="33"/>
    </row>
    <row r="252" spans="1:5" ht="23.25" thickBot="1" x14ac:dyDescent="0.3">
      <c r="A252" s="28" t="s">
        <v>17</v>
      </c>
      <c r="B252" s="32" t="s">
        <v>22</v>
      </c>
      <c r="C252" s="33"/>
      <c r="D252" s="33"/>
      <c r="E252" s="33"/>
    </row>
    <row r="253" spans="1:5" ht="23.25" thickBot="1" x14ac:dyDescent="0.3">
      <c r="A253" s="28" t="s">
        <v>18</v>
      </c>
      <c r="B253" s="32" t="s">
        <v>22</v>
      </c>
      <c r="C253" s="33"/>
      <c r="D253" s="33"/>
      <c r="E253" s="33"/>
    </row>
    <row r="254" spans="1:5" ht="15.75" customHeight="1" thickBot="1" x14ac:dyDescent="0.3">
      <c r="A254" s="428" t="s">
        <v>125</v>
      </c>
      <c r="B254" s="429"/>
      <c r="C254" s="429"/>
      <c r="D254" s="429"/>
      <c r="E254" s="430"/>
    </row>
    <row r="255" spans="1:5" x14ac:dyDescent="0.25">
      <c r="A255" s="395"/>
      <c r="B255" s="29">
        <v>2019</v>
      </c>
      <c r="C255" s="29">
        <v>2020</v>
      </c>
      <c r="D255" s="29">
        <v>2021</v>
      </c>
      <c r="E255" s="29">
        <v>2022</v>
      </c>
    </row>
    <row r="256" spans="1:5" ht="15.75" thickBot="1" x14ac:dyDescent="0.3">
      <c r="A256" s="396"/>
      <c r="B256" s="30" t="s">
        <v>5</v>
      </c>
      <c r="C256" s="30" t="s">
        <v>6</v>
      </c>
      <c r="D256" s="30" t="s">
        <v>6</v>
      </c>
      <c r="E256" s="30" t="s">
        <v>6</v>
      </c>
    </row>
    <row r="257" spans="1:5" ht="15.75" thickBot="1" x14ac:dyDescent="0.3">
      <c r="A257" s="269" t="s">
        <v>40</v>
      </c>
      <c r="B257" s="68">
        <f>B258+B259+B260+B261</f>
        <v>0</v>
      </c>
      <c r="C257" s="68">
        <f t="shared" ref="C257:E257" si="22">C258+C259+C260+C261</f>
        <v>0</v>
      </c>
      <c r="D257" s="68">
        <f t="shared" si="22"/>
        <v>0</v>
      </c>
      <c r="E257" s="68">
        <f t="shared" si="22"/>
        <v>0</v>
      </c>
    </row>
    <row r="258" spans="1:5" ht="15.75" thickBot="1" x14ac:dyDescent="0.3">
      <c r="A258" s="270" t="s">
        <v>48</v>
      </c>
      <c r="B258" s="68"/>
      <c r="C258" s="68"/>
      <c r="D258" s="68"/>
      <c r="E258" s="68"/>
    </row>
    <row r="259" spans="1:5" ht="15.75" thickBot="1" x14ac:dyDescent="0.3">
      <c r="A259" s="270" t="s">
        <v>73</v>
      </c>
      <c r="B259" s="68"/>
      <c r="C259" s="68"/>
      <c r="D259" s="68"/>
      <c r="E259" s="68"/>
    </row>
    <row r="260" spans="1:5" ht="15.75" thickBot="1" x14ac:dyDescent="0.3">
      <c r="A260" s="270" t="s">
        <v>74</v>
      </c>
      <c r="B260" s="68"/>
      <c r="C260" s="68"/>
      <c r="D260" s="68"/>
      <c r="E260" s="68"/>
    </row>
    <row r="261" spans="1:5" ht="15.75" thickBot="1" x14ac:dyDescent="0.3">
      <c r="A261" s="270" t="s">
        <v>75</v>
      </c>
      <c r="B261" s="68"/>
      <c r="C261" s="68"/>
      <c r="D261" s="68"/>
      <c r="E261" s="68"/>
    </row>
    <row r="262" spans="1:5" ht="15.75" thickBot="1" x14ac:dyDescent="0.3">
      <c r="A262" s="269" t="s">
        <v>41</v>
      </c>
      <c r="B262" s="67">
        <f>B263+B264+B265+B266</f>
        <v>0</v>
      </c>
      <c r="C262" s="67">
        <f t="shared" ref="C262:D262" si="23">C263+C264+C265+C266</f>
        <v>0</v>
      </c>
      <c r="D262" s="67">
        <f t="shared" si="23"/>
        <v>0</v>
      </c>
      <c r="E262" s="67">
        <f>E263+E264+E265+E266</f>
        <v>80000</v>
      </c>
    </row>
    <row r="263" spans="1:5" ht="15.75" thickBot="1" x14ac:dyDescent="0.3">
      <c r="A263" s="270" t="s">
        <v>48</v>
      </c>
      <c r="B263" s="67"/>
      <c r="C263" s="68">
        <v>0</v>
      </c>
      <c r="D263" s="68">
        <v>0</v>
      </c>
      <c r="E263" s="68">
        <v>80000</v>
      </c>
    </row>
    <row r="264" spans="1:5" ht="15.75" thickBot="1" x14ac:dyDescent="0.3">
      <c r="A264" s="270" t="s">
        <v>73</v>
      </c>
      <c r="B264" s="67"/>
      <c r="C264" s="68"/>
      <c r="D264" s="68"/>
      <c r="E264" s="68"/>
    </row>
    <row r="265" spans="1:5" ht="15.75" thickBot="1" x14ac:dyDescent="0.3">
      <c r="A265" s="270" t="s">
        <v>74</v>
      </c>
      <c r="B265" s="67"/>
      <c r="C265" s="68"/>
      <c r="D265" s="68"/>
      <c r="E265" s="68"/>
    </row>
    <row r="266" spans="1:5" ht="15.75" thickBot="1" x14ac:dyDescent="0.3">
      <c r="A266" s="270" t="s">
        <v>75</v>
      </c>
      <c r="B266" s="67"/>
      <c r="C266" s="68"/>
      <c r="D266" s="68"/>
      <c r="E266" s="68"/>
    </row>
    <row r="267" spans="1:5" ht="15.75" thickBot="1" x14ac:dyDescent="0.3">
      <c r="A267" s="289" t="s">
        <v>126</v>
      </c>
      <c r="B267" s="67">
        <f>B257+B262</f>
        <v>0</v>
      </c>
      <c r="C267" s="67"/>
      <c r="D267" s="67"/>
      <c r="E267" s="67">
        <v>80000</v>
      </c>
    </row>
    <row r="268" spans="1:5" ht="23.25" thickBot="1" x14ac:dyDescent="0.3">
      <c r="A268" s="172" t="s">
        <v>29</v>
      </c>
      <c r="B268" s="463"/>
      <c r="C268" s="439"/>
      <c r="D268" s="439"/>
      <c r="E268" s="440"/>
    </row>
    <row r="269" spans="1:5" ht="15.75" customHeight="1" thickBot="1" x14ac:dyDescent="0.3">
      <c r="A269" s="35" t="s">
        <v>129</v>
      </c>
      <c r="B269" s="290" t="s">
        <v>224</v>
      </c>
      <c r="C269" s="410" t="s">
        <v>51</v>
      </c>
      <c r="D269" s="411"/>
      <c r="E269" s="412"/>
    </row>
    <row r="270" spans="1:5" ht="15.75" customHeight="1" thickBot="1" x14ac:dyDescent="0.3">
      <c r="A270" s="28" t="s">
        <v>9</v>
      </c>
      <c r="B270" s="425" t="s">
        <v>545</v>
      </c>
      <c r="C270" s="426"/>
      <c r="D270" s="426"/>
      <c r="E270" s="427"/>
    </row>
    <row r="271" spans="1:5" ht="15.75" thickBot="1" x14ac:dyDescent="0.3">
      <c r="A271" s="28" t="s">
        <v>14</v>
      </c>
      <c r="B271" s="680" t="s">
        <v>546</v>
      </c>
      <c r="C271" s="651"/>
      <c r="D271" s="651"/>
      <c r="E271" s="652"/>
    </row>
    <row r="272" spans="1:5" x14ac:dyDescent="0.25">
      <c r="A272" s="395"/>
      <c r="B272" s="29">
        <v>2019</v>
      </c>
      <c r="C272" s="29">
        <v>2020</v>
      </c>
      <c r="D272" s="29">
        <v>2021</v>
      </c>
      <c r="E272" s="29">
        <v>2022</v>
      </c>
    </row>
    <row r="273" spans="1:5" ht="15.75" thickBot="1" x14ac:dyDescent="0.3">
      <c r="A273" s="396"/>
      <c r="B273" s="30" t="s">
        <v>5</v>
      </c>
      <c r="C273" s="30" t="s">
        <v>6</v>
      </c>
      <c r="D273" s="30" t="s">
        <v>6</v>
      </c>
      <c r="E273" s="30" t="s">
        <v>6</v>
      </c>
    </row>
    <row r="274" spans="1:5" ht="15.75" thickBot="1" x14ac:dyDescent="0.3">
      <c r="A274" s="28" t="s">
        <v>8</v>
      </c>
      <c r="B274" s="28">
        <v>0</v>
      </c>
      <c r="C274" s="32">
        <v>15</v>
      </c>
      <c r="D274" s="32">
        <v>20</v>
      </c>
      <c r="E274" s="32">
        <v>30</v>
      </c>
    </row>
    <row r="275" spans="1:5" ht="15.75" thickBot="1" x14ac:dyDescent="0.3">
      <c r="A275" s="28" t="s">
        <v>15</v>
      </c>
      <c r="B275" s="31">
        <f>B293</f>
        <v>0</v>
      </c>
      <c r="C275" s="31"/>
      <c r="D275" s="31">
        <f t="shared" ref="D275:E275" si="24">D293</f>
        <v>35000</v>
      </c>
      <c r="E275" s="31">
        <f t="shared" si="24"/>
        <v>51000</v>
      </c>
    </row>
    <row r="276" spans="1:5" ht="15.75" thickBot="1" x14ac:dyDescent="0.3">
      <c r="A276" s="28" t="s">
        <v>23</v>
      </c>
      <c r="B276" s="31"/>
      <c r="C276" s="31">
        <f>C275/C274</f>
        <v>0</v>
      </c>
      <c r="D276" s="31">
        <f>D275/D274</f>
        <v>1750</v>
      </c>
      <c r="E276" s="31">
        <f>E275/E274</f>
        <v>1700</v>
      </c>
    </row>
    <row r="277" spans="1:5" ht="15.75" thickBot="1" x14ac:dyDescent="0.3">
      <c r="A277" s="28" t="s">
        <v>16</v>
      </c>
      <c r="B277" s="32"/>
      <c r="C277" s="33"/>
      <c r="D277" s="33"/>
      <c r="E277" s="33"/>
    </row>
    <row r="278" spans="1:5" ht="23.25" thickBot="1" x14ac:dyDescent="0.3">
      <c r="A278" s="28" t="s">
        <v>17</v>
      </c>
      <c r="B278" s="32"/>
      <c r="C278" s="33"/>
      <c r="D278" s="33"/>
      <c r="E278" s="33"/>
    </row>
    <row r="279" spans="1:5" ht="15.75" customHeight="1" thickBot="1" x14ac:dyDescent="0.3">
      <c r="A279" s="28" t="s">
        <v>18</v>
      </c>
      <c r="B279" s="32"/>
      <c r="C279" s="33"/>
      <c r="D279" s="33"/>
      <c r="E279" s="33"/>
    </row>
    <row r="280" spans="1:5" ht="15.75" customHeight="1" thickBot="1" x14ac:dyDescent="0.3">
      <c r="A280" s="428" t="s">
        <v>547</v>
      </c>
      <c r="B280" s="429"/>
      <c r="C280" s="429"/>
      <c r="D280" s="429"/>
      <c r="E280" s="430"/>
    </row>
    <row r="281" spans="1:5" x14ac:dyDescent="0.25">
      <c r="A281" s="395"/>
      <c r="B281" s="29">
        <v>2019</v>
      </c>
      <c r="C281" s="29">
        <v>2020</v>
      </c>
      <c r="D281" s="29">
        <v>2021</v>
      </c>
      <c r="E281" s="29">
        <v>2022</v>
      </c>
    </row>
    <row r="282" spans="1:5" ht="15.75" thickBot="1" x14ac:dyDescent="0.3">
      <c r="A282" s="396"/>
      <c r="B282" s="30" t="s">
        <v>5</v>
      </c>
      <c r="C282" s="30" t="s">
        <v>6</v>
      </c>
      <c r="D282" s="30" t="s">
        <v>6</v>
      </c>
      <c r="E282" s="30" t="s">
        <v>6</v>
      </c>
    </row>
    <row r="283" spans="1:5" ht="15.75" thickBot="1" x14ac:dyDescent="0.3">
      <c r="A283" s="269" t="s">
        <v>40</v>
      </c>
      <c r="B283" s="68">
        <f>B284+B285+B286+B287</f>
        <v>0</v>
      </c>
      <c r="C283" s="68">
        <f t="shared" ref="C283:E283" si="25">C284+C285+C286+C287</f>
        <v>0</v>
      </c>
      <c r="D283" s="68">
        <f t="shared" si="25"/>
        <v>0</v>
      </c>
      <c r="E283" s="68">
        <f t="shared" si="25"/>
        <v>0</v>
      </c>
    </row>
    <row r="284" spans="1:5" ht="15.75" thickBot="1" x14ac:dyDescent="0.3">
      <c r="A284" s="270" t="s">
        <v>48</v>
      </c>
      <c r="B284" s="68"/>
      <c r="C284" s="68"/>
      <c r="D284" s="68"/>
      <c r="E284" s="68"/>
    </row>
    <row r="285" spans="1:5" ht="15.75" thickBot="1" x14ac:dyDescent="0.3">
      <c r="A285" s="270" t="s">
        <v>73</v>
      </c>
      <c r="B285" s="68"/>
      <c r="C285" s="68"/>
      <c r="D285" s="68"/>
      <c r="E285" s="68"/>
    </row>
    <row r="286" spans="1:5" ht="15.75" thickBot="1" x14ac:dyDescent="0.3">
      <c r="A286" s="270" t="s">
        <v>74</v>
      </c>
      <c r="B286" s="68"/>
      <c r="C286" s="68"/>
      <c r="D286" s="68"/>
      <c r="E286" s="68"/>
    </row>
    <row r="287" spans="1:5" ht="15.75" thickBot="1" x14ac:dyDescent="0.3">
      <c r="A287" s="270" t="s">
        <v>75</v>
      </c>
      <c r="B287" s="68"/>
      <c r="C287" s="68"/>
      <c r="D287" s="68"/>
      <c r="E287" s="68"/>
    </row>
    <row r="288" spans="1:5" ht="15.75" thickBot="1" x14ac:dyDescent="0.3">
      <c r="A288" s="269" t="s">
        <v>41</v>
      </c>
      <c r="B288" s="67">
        <f>B289+B290+B291+B292</f>
        <v>0</v>
      </c>
      <c r="C288" s="67">
        <f t="shared" ref="C288:E288" si="26">C289+C290+C291+C292</f>
        <v>0</v>
      </c>
      <c r="D288" s="67">
        <f t="shared" si="26"/>
        <v>35000</v>
      </c>
      <c r="E288" s="67">
        <f t="shared" si="26"/>
        <v>51000</v>
      </c>
    </row>
    <row r="289" spans="1:5" ht="15.75" thickBot="1" x14ac:dyDescent="0.3">
      <c r="A289" s="270" t="s">
        <v>48</v>
      </c>
      <c r="B289" s="67">
        <v>0</v>
      </c>
      <c r="C289" s="67">
        <v>0</v>
      </c>
      <c r="D289" s="67">
        <v>35000</v>
      </c>
      <c r="E289" s="67">
        <v>51000</v>
      </c>
    </row>
    <row r="290" spans="1:5" ht="15.75" thickBot="1" x14ac:dyDescent="0.3">
      <c r="A290" s="270" t="s">
        <v>73</v>
      </c>
      <c r="B290" s="67"/>
      <c r="C290" s="67"/>
      <c r="D290" s="67"/>
      <c r="E290" s="67"/>
    </row>
    <row r="291" spans="1:5" ht="15.75" thickBot="1" x14ac:dyDescent="0.3">
      <c r="A291" s="270" t="s">
        <v>74</v>
      </c>
      <c r="B291" s="67"/>
      <c r="C291" s="67"/>
      <c r="D291" s="67"/>
      <c r="E291" s="67"/>
    </row>
    <row r="292" spans="1:5" ht="15.75" thickBot="1" x14ac:dyDescent="0.3">
      <c r="A292" s="270" t="s">
        <v>75</v>
      </c>
      <c r="B292" s="67"/>
      <c r="C292" s="67"/>
      <c r="D292" s="67"/>
      <c r="E292" s="67"/>
    </row>
    <row r="293" spans="1:5" ht="39" customHeight="1" thickBot="1" x14ac:dyDescent="0.3">
      <c r="A293" s="271" t="s">
        <v>504</v>
      </c>
      <c r="B293" s="67">
        <v>0</v>
      </c>
      <c r="C293" s="67">
        <f t="shared" ref="C293:E293" si="27">C283+C288</f>
        <v>0</v>
      </c>
      <c r="D293" s="67">
        <f t="shared" si="27"/>
        <v>35000</v>
      </c>
      <c r="E293" s="67">
        <f t="shared" si="27"/>
        <v>51000</v>
      </c>
    </row>
    <row r="294" spans="1:5" ht="15.75" customHeight="1" thickBot="1" x14ac:dyDescent="0.3">
      <c r="A294" s="460" t="s">
        <v>37</v>
      </c>
      <c r="B294" s="461"/>
      <c r="C294" s="461"/>
      <c r="D294" s="461"/>
      <c r="E294" s="462"/>
    </row>
    <row r="295" spans="1:5" ht="15.75" thickBot="1" x14ac:dyDescent="0.3">
      <c r="A295" s="460" t="s">
        <v>42</v>
      </c>
      <c r="B295" s="461"/>
      <c r="C295" s="461"/>
      <c r="D295" s="461"/>
      <c r="E295" s="462"/>
    </row>
    <row r="296" spans="1:5" ht="23.25" thickBot="1" x14ac:dyDescent="0.3">
      <c r="A296" s="65" t="s">
        <v>45</v>
      </c>
      <c r="B296" s="653"/>
      <c r="C296" s="654"/>
      <c r="D296" s="654"/>
      <c r="E296" s="655"/>
    </row>
    <row r="297" spans="1:5" ht="23.25" thickBot="1" x14ac:dyDescent="0.3">
      <c r="A297" s="35" t="s">
        <v>58</v>
      </c>
      <c r="B297" s="35" t="s">
        <v>535</v>
      </c>
      <c r="C297" s="291" t="s">
        <v>51</v>
      </c>
      <c r="D297" s="439"/>
      <c r="E297" s="440"/>
    </row>
    <row r="298" spans="1:5" ht="15.75" customHeight="1" thickBot="1" x14ac:dyDescent="0.3">
      <c r="A298" s="169"/>
      <c r="B298" s="646" t="s">
        <v>192</v>
      </c>
      <c r="C298" s="647"/>
      <c r="D298" s="648"/>
      <c r="E298" s="649"/>
    </row>
    <row r="299" spans="1:5" ht="15.75" customHeight="1" thickBot="1" x14ac:dyDescent="0.3">
      <c r="A299" s="28" t="s">
        <v>9</v>
      </c>
      <c r="B299" s="425" t="s">
        <v>548</v>
      </c>
      <c r="C299" s="426"/>
      <c r="D299" s="426"/>
      <c r="E299" s="427"/>
    </row>
    <row r="300" spans="1:5" ht="15.75" thickBot="1" x14ac:dyDescent="0.3">
      <c r="A300" s="28" t="s">
        <v>14</v>
      </c>
      <c r="B300" s="650" t="s">
        <v>549</v>
      </c>
      <c r="C300" s="651"/>
      <c r="D300" s="651"/>
      <c r="E300" s="652"/>
    </row>
    <row r="301" spans="1:5" x14ac:dyDescent="0.25">
      <c r="A301" s="395"/>
      <c r="B301" s="29">
        <v>2019</v>
      </c>
      <c r="C301" s="29">
        <v>2020</v>
      </c>
      <c r="D301" s="29">
        <v>2021</v>
      </c>
      <c r="E301" s="29">
        <v>2022</v>
      </c>
    </row>
    <row r="302" spans="1:5" ht="15.75" thickBot="1" x14ac:dyDescent="0.3">
      <c r="A302" s="396"/>
      <c r="B302" s="30" t="s">
        <v>5</v>
      </c>
      <c r="C302" s="30" t="s">
        <v>6</v>
      </c>
      <c r="D302" s="30" t="s">
        <v>6</v>
      </c>
      <c r="E302" s="30" t="s">
        <v>6</v>
      </c>
    </row>
    <row r="303" spans="1:5" ht="15.75" thickBot="1" x14ac:dyDescent="0.3">
      <c r="A303" s="28" t="s">
        <v>8</v>
      </c>
      <c r="B303" s="31">
        <v>5</v>
      </c>
      <c r="C303" s="31">
        <v>4</v>
      </c>
      <c r="D303" s="31">
        <v>3</v>
      </c>
      <c r="E303" s="31">
        <v>4</v>
      </c>
    </row>
    <row r="304" spans="1:5" ht="15.75" thickBot="1" x14ac:dyDescent="0.3">
      <c r="A304" s="28" t="s">
        <v>15</v>
      </c>
      <c r="B304" s="31">
        <f>B317</f>
        <v>53400</v>
      </c>
      <c r="C304" s="31">
        <f>C317</f>
        <v>28000</v>
      </c>
      <c r="D304" s="31">
        <f>D317</f>
        <v>30000</v>
      </c>
      <c r="E304" s="31">
        <f>E322</f>
        <v>20000</v>
      </c>
    </row>
    <row r="305" spans="1:5" ht="15.75" customHeight="1" thickBot="1" x14ac:dyDescent="0.3">
      <c r="A305" s="28" t="s">
        <v>23</v>
      </c>
      <c r="B305" s="31">
        <f>B304/B303</f>
        <v>10680</v>
      </c>
      <c r="C305" s="31">
        <f t="shared" ref="C305:E305" si="28">C304/C303</f>
        <v>7000</v>
      </c>
      <c r="D305" s="31">
        <f t="shared" si="28"/>
        <v>10000</v>
      </c>
      <c r="E305" s="31">
        <f t="shared" si="28"/>
        <v>5000</v>
      </c>
    </row>
    <row r="306" spans="1:5" ht="15.75" thickBot="1" x14ac:dyDescent="0.3">
      <c r="A306" s="28" t="s">
        <v>16</v>
      </c>
      <c r="B306" s="32"/>
      <c r="C306" s="33"/>
      <c r="D306" s="33"/>
      <c r="E306" s="33"/>
    </row>
    <row r="307" spans="1:5" ht="23.25" thickBot="1" x14ac:dyDescent="0.3">
      <c r="A307" s="28" t="s">
        <v>17</v>
      </c>
      <c r="B307" s="32" t="s">
        <v>22</v>
      </c>
      <c r="C307" s="33">
        <f>C304/B304-1</f>
        <v>-0.47565543071161054</v>
      </c>
      <c r="D307" s="33">
        <f t="shared" ref="D307:E307" si="29">D304/C304-1</f>
        <v>7.1428571428571397E-2</v>
      </c>
      <c r="E307" s="33">
        <f t="shared" si="29"/>
        <v>-0.33333333333333337</v>
      </c>
    </row>
    <row r="308" spans="1:5" ht="23.25" thickBot="1" x14ac:dyDescent="0.3">
      <c r="A308" s="28" t="s">
        <v>18</v>
      </c>
      <c r="B308" s="32" t="s">
        <v>22</v>
      </c>
      <c r="C308" s="33"/>
      <c r="D308" s="33"/>
      <c r="E308" s="33"/>
    </row>
    <row r="309" spans="1:5" ht="15.75" customHeight="1" thickBot="1" x14ac:dyDescent="0.3">
      <c r="A309" s="428" t="s">
        <v>124</v>
      </c>
      <c r="B309" s="429"/>
      <c r="C309" s="429"/>
      <c r="D309" s="429"/>
      <c r="E309" s="430"/>
    </row>
    <row r="310" spans="1:5" x14ac:dyDescent="0.25">
      <c r="A310" s="395"/>
      <c r="B310" s="29">
        <v>2019</v>
      </c>
      <c r="C310" s="29">
        <v>2020</v>
      </c>
      <c r="D310" s="29">
        <v>2021</v>
      </c>
      <c r="E310" s="29">
        <v>2022</v>
      </c>
    </row>
    <row r="311" spans="1:5" ht="15.75" thickBot="1" x14ac:dyDescent="0.3">
      <c r="A311" s="396"/>
      <c r="B311" s="30" t="s">
        <v>5</v>
      </c>
      <c r="C311" s="30" t="s">
        <v>6</v>
      </c>
      <c r="D311" s="30" t="s">
        <v>6</v>
      </c>
      <c r="E311" s="30" t="s">
        <v>6</v>
      </c>
    </row>
    <row r="312" spans="1:5" ht="15.75" thickBot="1" x14ac:dyDescent="0.3">
      <c r="A312" s="269" t="s">
        <v>40</v>
      </c>
      <c r="B312" s="68">
        <f>B313+B314+B315+B316</f>
        <v>0</v>
      </c>
      <c r="C312" s="68">
        <f t="shared" ref="C312:E312" si="30">C313+C314+C315+C316</f>
        <v>0</v>
      </c>
      <c r="D312" s="68">
        <f t="shared" si="30"/>
        <v>0</v>
      </c>
      <c r="E312" s="68">
        <f t="shared" si="30"/>
        <v>0</v>
      </c>
    </row>
    <row r="313" spans="1:5" ht="15.75" thickBot="1" x14ac:dyDescent="0.3">
      <c r="A313" s="270" t="s">
        <v>48</v>
      </c>
      <c r="B313" s="68"/>
      <c r="C313" s="68"/>
      <c r="D313" s="68"/>
      <c r="E313" s="68"/>
    </row>
    <row r="314" spans="1:5" ht="15.75" thickBot="1" x14ac:dyDescent="0.3">
      <c r="A314" s="270" t="s">
        <v>73</v>
      </c>
      <c r="B314" s="68"/>
      <c r="C314" s="68"/>
      <c r="D314" s="68"/>
      <c r="E314" s="68"/>
    </row>
    <row r="315" spans="1:5" ht="15.75" thickBot="1" x14ac:dyDescent="0.3">
      <c r="A315" s="270" t="s">
        <v>74</v>
      </c>
      <c r="B315" s="68"/>
      <c r="C315" s="68"/>
      <c r="D315" s="68"/>
      <c r="E315" s="68"/>
    </row>
    <row r="316" spans="1:5" ht="15.75" thickBot="1" x14ac:dyDescent="0.3">
      <c r="A316" s="270" t="s">
        <v>75</v>
      </c>
      <c r="B316" s="68"/>
      <c r="C316" s="68"/>
      <c r="D316" s="68"/>
      <c r="E316" s="68"/>
    </row>
    <row r="317" spans="1:5" ht="15.75" thickBot="1" x14ac:dyDescent="0.3">
      <c r="A317" s="269" t="s">
        <v>41</v>
      </c>
      <c r="B317" s="67">
        <f>B318+B319+B320+B321</f>
        <v>53400</v>
      </c>
      <c r="C317" s="67">
        <f t="shared" ref="C317:E317" si="31">C318+C319+C320+C321</f>
        <v>28000</v>
      </c>
      <c r="D317" s="67">
        <f t="shared" si="31"/>
        <v>30000</v>
      </c>
      <c r="E317" s="67">
        <f t="shared" si="31"/>
        <v>20000</v>
      </c>
    </row>
    <row r="318" spans="1:5" ht="15.75" thickBot="1" x14ac:dyDescent="0.3">
      <c r="A318" s="270" t="s">
        <v>48</v>
      </c>
      <c r="B318" s="67">
        <v>53400</v>
      </c>
      <c r="C318" s="68">
        <v>28000</v>
      </c>
      <c r="D318" s="68">
        <v>30000</v>
      </c>
      <c r="E318" s="68">
        <v>20000</v>
      </c>
    </row>
    <row r="319" spans="1:5" ht="15.75" thickBot="1" x14ac:dyDescent="0.3">
      <c r="A319" s="270" t="s">
        <v>73</v>
      </c>
      <c r="B319" s="67"/>
      <c r="C319" s="68"/>
      <c r="D319" s="68"/>
      <c r="E319" s="68"/>
    </row>
    <row r="320" spans="1:5" ht="15.75" thickBot="1" x14ac:dyDescent="0.3">
      <c r="A320" s="270" t="s">
        <v>74</v>
      </c>
      <c r="B320" s="67"/>
      <c r="C320" s="68"/>
      <c r="D320" s="68"/>
      <c r="E320" s="68"/>
    </row>
    <row r="321" spans="1:5" ht="15.75" thickBot="1" x14ac:dyDescent="0.3">
      <c r="A321" s="270" t="s">
        <v>75</v>
      </c>
      <c r="B321" s="67"/>
      <c r="C321" s="68"/>
      <c r="D321" s="68"/>
      <c r="E321" s="68"/>
    </row>
    <row r="322" spans="1:5" ht="15.75" thickBot="1" x14ac:dyDescent="0.3">
      <c r="A322" s="289" t="s">
        <v>33</v>
      </c>
      <c r="B322" s="67">
        <f>B312+B317</f>
        <v>53400</v>
      </c>
      <c r="C322" s="67">
        <f t="shared" ref="C322:E322" si="32">C312+C317</f>
        <v>28000</v>
      </c>
      <c r="D322" s="67">
        <f t="shared" si="32"/>
        <v>30000</v>
      </c>
      <c r="E322" s="67">
        <f t="shared" si="32"/>
        <v>20000</v>
      </c>
    </row>
    <row r="323" spans="1:5" ht="23.25" thickBot="1" x14ac:dyDescent="0.3">
      <c r="A323" s="35" t="s">
        <v>60</v>
      </c>
      <c r="B323" s="35"/>
      <c r="C323" s="291" t="s">
        <v>51</v>
      </c>
      <c r="D323" s="439"/>
      <c r="E323" s="440"/>
    </row>
    <row r="324" spans="1:5" ht="15.75" customHeight="1" thickBot="1" x14ac:dyDescent="0.3">
      <c r="A324" s="28" t="s">
        <v>9</v>
      </c>
      <c r="B324" s="425"/>
      <c r="C324" s="426"/>
      <c r="D324" s="426"/>
      <c r="E324" s="427"/>
    </row>
    <row r="325" spans="1:5" ht="15.75" thickBot="1" x14ac:dyDescent="0.3">
      <c r="A325" s="28" t="s">
        <v>14</v>
      </c>
      <c r="B325" s="407"/>
      <c r="C325" s="408"/>
      <c r="D325" s="408"/>
      <c r="E325" s="409"/>
    </row>
    <row r="326" spans="1:5" x14ac:dyDescent="0.25">
      <c r="A326" s="395"/>
      <c r="B326" s="29">
        <v>2019</v>
      </c>
      <c r="C326" s="29">
        <v>2020</v>
      </c>
      <c r="D326" s="29">
        <v>2021</v>
      </c>
      <c r="E326" s="29">
        <v>2022</v>
      </c>
    </row>
    <row r="327" spans="1:5" ht="15.75" thickBot="1" x14ac:dyDescent="0.3">
      <c r="A327" s="396"/>
      <c r="B327" s="30" t="s">
        <v>5</v>
      </c>
      <c r="C327" s="30" t="s">
        <v>6</v>
      </c>
      <c r="D327" s="30" t="s">
        <v>6</v>
      </c>
      <c r="E327" s="30" t="s">
        <v>6</v>
      </c>
    </row>
    <row r="328" spans="1:5" ht="15.75" thickBot="1" x14ac:dyDescent="0.3">
      <c r="A328" s="28" t="s">
        <v>8</v>
      </c>
      <c r="B328" s="28"/>
      <c r="C328" s="28">
        <v>1</v>
      </c>
      <c r="D328" s="28"/>
      <c r="E328" s="28"/>
    </row>
    <row r="329" spans="1:5" ht="15.75" thickBot="1" x14ac:dyDescent="0.3">
      <c r="A329" s="28" t="s">
        <v>15</v>
      </c>
      <c r="B329" s="31"/>
      <c r="C329" s="31"/>
      <c r="D329" s="31"/>
      <c r="E329" s="31"/>
    </row>
    <row r="330" spans="1:5" ht="15.75" thickBot="1" x14ac:dyDescent="0.3">
      <c r="A330" s="28" t="s">
        <v>23</v>
      </c>
      <c r="B330" s="31" t="e">
        <f>B329/B328</f>
        <v>#DIV/0!</v>
      </c>
      <c r="C330" s="31">
        <f t="shared" ref="C330:E330" si="33">C329/C328</f>
        <v>0</v>
      </c>
      <c r="D330" s="31" t="e">
        <f t="shared" si="33"/>
        <v>#DIV/0!</v>
      </c>
      <c r="E330" s="31" t="e">
        <f t="shared" si="33"/>
        <v>#DIV/0!</v>
      </c>
    </row>
    <row r="331" spans="1:5" ht="15.75" thickBot="1" x14ac:dyDescent="0.3">
      <c r="A331" s="28" t="s">
        <v>16</v>
      </c>
      <c r="B331" s="32" t="s">
        <v>22</v>
      </c>
      <c r="C331" s="33" t="e">
        <f>C328/B328-1</f>
        <v>#DIV/0!</v>
      </c>
      <c r="D331" s="33">
        <f t="shared" ref="D331:E333" si="34">D328/C328-1</f>
        <v>-1</v>
      </c>
      <c r="E331" s="33" t="e">
        <f t="shared" si="34"/>
        <v>#DIV/0!</v>
      </c>
    </row>
    <row r="332" spans="1:5" ht="23.25" thickBot="1" x14ac:dyDescent="0.3">
      <c r="A332" s="28" t="s">
        <v>17</v>
      </c>
      <c r="B332" s="32" t="s">
        <v>22</v>
      </c>
      <c r="C332" s="33" t="e">
        <f>C329/B329-1</f>
        <v>#DIV/0!</v>
      </c>
      <c r="D332" s="33" t="e">
        <f t="shared" si="34"/>
        <v>#DIV/0!</v>
      </c>
      <c r="E332" s="33" t="e">
        <f t="shared" si="34"/>
        <v>#DIV/0!</v>
      </c>
    </row>
    <row r="333" spans="1:5" ht="23.25" thickBot="1" x14ac:dyDescent="0.3">
      <c r="A333" s="28" t="s">
        <v>18</v>
      </c>
      <c r="B333" s="32" t="s">
        <v>22</v>
      </c>
      <c r="C333" s="33" t="e">
        <f>C330/B330-1</f>
        <v>#DIV/0!</v>
      </c>
      <c r="D333" s="33" t="e">
        <f t="shared" si="34"/>
        <v>#DIV/0!</v>
      </c>
      <c r="E333" s="33" t="e">
        <f t="shared" si="34"/>
        <v>#DIV/0!</v>
      </c>
    </row>
    <row r="334" spans="1:5" ht="15.75" customHeight="1" thickBot="1" x14ac:dyDescent="0.3">
      <c r="A334" s="428" t="s">
        <v>125</v>
      </c>
      <c r="B334" s="429"/>
      <c r="C334" s="429"/>
      <c r="D334" s="429"/>
      <c r="E334" s="430"/>
    </row>
    <row r="335" spans="1:5" x14ac:dyDescent="0.25">
      <c r="A335" s="395"/>
      <c r="B335" s="29">
        <v>2019</v>
      </c>
      <c r="C335" s="29">
        <v>2020</v>
      </c>
      <c r="D335" s="29">
        <v>2021</v>
      </c>
      <c r="E335" s="29">
        <v>2022</v>
      </c>
    </row>
    <row r="336" spans="1:5" ht="15.75" thickBot="1" x14ac:dyDescent="0.3">
      <c r="A336" s="396"/>
      <c r="B336" s="30" t="s">
        <v>5</v>
      </c>
      <c r="C336" s="30" t="s">
        <v>6</v>
      </c>
      <c r="D336" s="30" t="s">
        <v>6</v>
      </c>
      <c r="E336" s="30" t="s">
        <v>6</v>
      </c>
    </row>
    <row r="337" spans="1:5" ht="15.75" thickBot="1" x14ac:dyDescent="0.3">
      <c r="A337" s="269" t="s">
        <v>40</v>
      </c>
      <c r="B337" s="68">
        <f>B338+B339+B340+B341</f>
        <v>0</v>
      </c>
      <c r="C337" s="68">
        <f t="shared" ref="C337:E337" si="35">C338+C339+C340+C341</f>
        <v>0</v>
      </c>
      <c r="D337" s="68">
        <f t="shared" si="35"/>
        <v>0</v>
      </c>
      <c r="E337" s="68">
        <f t="shared" si="35"/>
        <v>0</v>
      </c>
    </row>
    <row r="338" spans="1:5" ht="15.75" thickBot="1" x14ac:dyDescent="0.3">
      <c r="A338" s="270" t="s">
        <v>48</v>
      </c>
      <c r="B338" s="68"/>
      <c r="C338" s="68"/>
      <c r="D338" s="68"/>
      <c r="E338" s="68"/>
    </row>
    <row r="339" spans="1:5" ht="15.75" thickBot="1" x14ac:dyDescent="0.3">
      <c r="A339" s="270" t="s">
        <v>73</v>
      </c>
      <c r="B339" s="68"/>
      <c r="C339" s="68"/>
      <c r="D339" s="68"/>
      <c r="E339" s="68"/>
    </row>
    <row r="340" spans="1:5" ht="15.75" thickBot="1" x14ac:dyDescent="0.3">
      <c r="A340" s="270" t="s">
        <v>74</v>
      </c>
      <c r="B340" s="68"/>
      <c r="C340" s="68"/>
      <c r="D340" s="68"/>
      <c r="E340" s="68"/>
    </row>
    <row r="341" spans="1:5" ht="15.75" thickBot="1" x14ac:dyDescent="0.3">
      <c r="A341" s="270" t="s">
        <v>75</v>
      </c>
      <c r="B341" s="68"/>
      <c r="C341" s="68"/>
      <c r="D341" s="68"/>
      <c r="E341" s="68"/>
    </row>
    <row r="342" spans="1:5" ht="15.75" thickBot="1" x14ac:dyDescent="0.3">
      <c r="A342" s="269" t="s">
        <v>41</v>
      </c>
      <c r="B342" s="67">
        <f>B343+B344+B345+B346</f>
        <v>0</v>
      </c>
      <c r="C342" s="67">
        <f t="shared" ref="C342:E342" si="36">C343+C344+C345+C346</f>
        <v>0</v>
      </c>
      <c r="D342" s="67">
        <f t="shared" si="36"/>
        <v>0</v>
      </c>
      <c r="E342" s="67">
        <f t="shared" si="36"/>
        <v>0</v>
      </c>
    </row>
    <row r="343" spans="1:5" ht="15.75" thickBot="1" x14ac:dyDescent="0.3">
      <c r="A343" s="270" t="s">
        <v>48</v>
      </c>
      <c r="B343" s="67"/>
      <c r="C343" s="68"/>
      <c r="D343" s="68"/>
      <c r="E343" s="68"/>
    </row>
    <row r="344" spans="1:5" ht="15.75" thickBot="1" x14ac:dyDescent="0.3">
      <c r="A344" s="270" t="s">
        <v>73</v>
      </c>
      <c r="B344" s="67"/>
      <c r="C344" s="68"/>
      <c r="D344" s="68"/>
      <c r="E344" s="68"/>
    </row>
    <row r="345" spans="1:5" ht="15.75" thickBot="1" x14ac:dyDescent="0.3">
      <c r="A345" s="270" t="s">
        <v>74</v>
      </c>
      <c r="B345" s="67"/>
      <c r="C345" s="68"/>
      <c r="D345" s="68"/>
      <c r="E345" s="68"/>
    </row>
    <row r="346" spans="1:5" ht="15.75" thickBot="1" x14ac:dyDescent="0.3">
      <c r="A346" s="270" t="s">
        <v>75</v>
      </c>
      <c r="B346" s="67"/>
      <c r="C346" s="68"/>
      <c r="D346" s="68"/>
      <c r="E346" s="68"/>
    </row>
    <row r="347" spans="1:5" ht="15.75" thickBot="1" x14ac:dyDescent="0.3">
      <c r="A347" s="289" t="s">
        <v>126</v>
      </c>
      <c r="B347" s="67">
        <f>B337+B342</f>
        <v>0</v>
      </c>
      <c r="C347" s="67">
        <f t="shared" ref="C347:E347" si="37">C337+C342</f>
        <v>0</v>
      </c>
      <c r="D347" s="67">
        <f t="shared" si="37"/>
        <v>0</v>
      </c>
      <c r="E347" s="67">
        <f t="shared" si="37"/>
        <v>0</v>
      </c>
    </row>
    <row r="348" spans="1:5" ht="39" customHeight="1" thickBot="1" x14ac:dyDescent="0.3">
      <c r="A348" s="65" t="s">
        <v>225</v>
      </c>
      <c r="B348" s="292"/>
      <c r="C348" s="293" t="s">
        <v>51</v>
      </c>
      <c r="D348" s="94"/>
      <c r="E348" s="95"/>
    </row>
    <row r="349" spans="1:5" ht="15.75" thickBot="1" x14ac:dyDescent="0.3">
      <c r="A349" s="28" t="s">
        <v>9</v>
      </c>
      <c r="B349" s="397"/>
      <c r="C349" s="398"/>
      <c r="D349" s="398"/>
      <c r="E349" s="399"/>
    </row>
    <row r="350" spans="1:5" ht="15.75" thickBot="1" x14ac:dyDescent="0.3">
      <c r="A350" s="28" t="s">
        <v>14</v>
      </c>
      <c r="B350" s="407"/>
      <c r="C350" s="408"/>
      <c r="D350" s="408"/>
      <c r="E350" s="409"/>
    </row>
    <row r="351" spans="1:5" x14ac:dyDescent="0.25">
      <c r="A351" s="395"/>
      <c r="B351" s="29">
        <v>2019</v>
      </c>
      <c r="C351" s="29">
        <v>2020</v>
      </c>
      <c r="D351" s="29">
        <v>2021</v>
      </c>
      <c r="E351" s="29">
        <v>2022</v>
      </c>
    </row>
    <row r="352" spans="1:5" ht="15.75" thickBot="1" x14ac:dyDescent="0.3">
      <c r="A352" s="396"/>
      <c r="B352" s="30" t="s">
        <v>5</v>
      </c>
      <c r="C352" s="30" t="s">
        <v>6</v>
      </c>
      <c r="D352" s="30" t="s">
        <v>6</v>
      </c>
      <c r="E352" s="30" t="s">
        <v>6</v>
      </c>
    </row>
    <row r="353" spans="1:5" ht="15.75" thickBot="1" x14ac:dyDescent="0.3">
      <c r="A353" s="28" t="s">
        <v>8</v>
      </c>
      <c r="B353" s="28"/>
      <c r="C353" s="28"/>
      <c r="D353" s="28"/>
      <c r="E353" s="28"/>
    </row>
    <row r="354" spans="1:5" ht="15.75" thickBot="1" x14ac:dyDescent="0.3">
      <c r="A354" s="28" t="s">
        <v>15</v>
      </c>
      <c r="B354" s="31">
        <f>B372</f>
        <v>0</v>
      </c>
      <c r="C354" s="31">
        <f t="shared" ref="C354:E354" si="38">C372</f>
        <v>0</v>
      </c>
      <c r="D354" s="31">
        <f t="shared" si="38"/>
        <v>0</v>
      </c>
      <c r="E354" s="31">
        <f t="shared" si="38"/>
        <v>0</v>
      </c>
    </row>
    <row r="355" spans="1:5" ht="15.75" thickBot="1" x14ac:dyDescent="0.3">
      <c r="A355" s="28" t="s">
        <v>23</v>
      </c>
      <c r="B355" s="31" t="e">
        <f>B354/B353</f>
        <v>#DIV/0!</v>
      </c>
      <c r="C355" s="31" t="e">
        <f t="shared" ref="C355:E355" si="39">C354/C353</f>
        <v>#DIV/0!</v>
      </c>
      <c r="D355" s="31" t="e">
        <f t="shared" si="39"/>
        <v>#DIV/0!</v>
      </c>
      <c r="E355" s="31" t="e">
        <f t="shared" si="39"/>
        <v>#DIV/0!</v>
      </c>
    </row>
    <row r="356" spans="1:5" ht="15.75" thickBot="1" x14ac:dyDescent="0.3">
      <c r="A356" s="28" t="s">
        <v>16</v>
      </c>
      <c r="B356" s="32" t="s">
        <v>22</v>
      </c>
      <c r="C356" s="33" t="e">
        <f>C353/B353-1</f>
        <v>#DIV/0!</v>
      </c>
      <c r="D356" s="33" t="e">
        <f t="shared" ref="D356:E358" si="40">D353/C353-1</f>
        <v>#DIV/0!</v>
      </c>
      <c r="E356" s="33" t="e">
        <f t="shared" si="40"/>
        <v>#DIV/0!</v>
      </c>
    </row>
    <row r="357" spans="1:5" ht="23.25" thickBot="1" x14ac:dyDescent="0.3">
      <c r="A357" s="28" t="s">
        <v>17</v>
      </c>
      <c r="B357" s="32" t="s">
        <v>22</v>
      </c>
      <c r="C357" s="33" t="e">
        <f>C354/B354-1</f>
        <v>#DIV/0!</v>
      </c>
      <c r="D357" s="33" t="e">
        <f t="shared" si="40"/>
        <v>#DIV/0!</v>
      </c>
      <c r="E357" s="33" t="e">
        <f t="shared" si="40"/>
        <v>#DIV/0!</v>
      </c>
    </row>
    <row r="358" spans="1:5" ht="23.25" thickBot="1" x14ac:dyDescent="0.3">
      <c r="A358" s="28" t="s">
        <v>18</v>
      </c>
      <c r="B358" s="32" t="s">
        <v>22</v>
      </c>
      <c r="C358" s="33" t="e">
        <f>C355/B355-1</f>
        <v>#DIV/0!</v>
      </c>
      <c r="D358" s="33" t="e">
        <f t="shared" si="40"/>
        <v>#DIV/0!</v>
      </c>
      <c r="E358" s="33" t="e">
        <f t="shared" si="40"/>
        <v>#DIV/0!</v>
      </c>
    </row>
    <row r="359" spans="1:5" ht="15.75" customHeight="1" thickBot="1" x14ac:dyDescent="0.3">
      <c r="A359" s="428" t="s">
        <v>551</v>
      </c>
      <c r="B359" s="429"/>
      <c r="C359" s="429"/>
      <c r="D359" s="429"/>
      <c r="E359" s="430"/>
    </row>
    <row r="360" spans="1:5" x14ac:dyDescent="0.25">
      <c r="A360" s="395"/>
      <c r="B360" s="29">
        <v>2018</v>
      </c>
      <c r="C360" s="29">
        <v>2019</v>
      </c>
      <c r="D360" s="29">
        <v>2020</v>
      </c>
      <c r="E360" s="29">
        <v>2021</v>
      </c>
    </row>
    <row r="361" spans="1:5" ht="15.75" thickBot="1" x14ac:dyDescent="0.3">
      <c r="A361" s="396"/>
      <c r="B361" s="30" t="s">
        <v>5</v>
      </c>
      <c r="C361" s="30" t="s">
        <v>6</v>
      </c>
      <c r="D361" s="30" t="s">
        <v>6</v>
      </c>
      <c r="E361" s="30" t="s">
        <v>6</v>
      </c>
    </row>
    <row r="362" spans="1:5" ht="15.75" thickBot="1" x14ac:dyDescent="0.3">
      <c r="A362" s="269" t="s">
        <v>40</v>
      </c>
      <c r="B362" s="68">
        <f>B363+B364+B365+B366</f>
        <v>0</v>
      </c>
      <c r="C362" s="68">
        <f t="shared" ref="C362:E362" si="41">C363+C364+C365+C366</f>
        <v>0</v>
      </c>
      <c r="D362" s="68">
        <f t="shared" si="41"/>
        <v>0</v>
      </c>
      <c r="E362" s="68">
        <f t="shared" si="41"/>
        <v>0</v>
      </c>
    </row>
    <row r="363" spans="1:5" ht="15.75" thickBot="1" x14ac:dyDescent="0.3">
      <c r="A363" s="270" t="s">
        <v>48</v>
      </c>
      <c r="B363" s="68"/>
      <c r="C363" s="68"/>
      <c r="D363" s="68"/>
      <c r="E363" s="68"/>
    </row>
    <row r="364" spans="1:5" ht="15.75" thickBot="1" x14ac:dyDescent="0.3">
      <c r="A364" s="270" t="s">
        <v>73</v>
      </c>
      <c r="B364" s="68"/>
      <c r="C364" s="68"/>
      <c r="D364" s="68"/>
      <c r="E364" s="68"/>
    </row>
    <row r="365" spans="1:5" ht="15.75" thickBot="1" x14ac:dyDescent="0.3">
      <c r="A365" s="270" t="s">
        <v>74</v>
      </c>
      <c r="B365" s="68"/>
      <c r="C365" s="68"/>
      <c r="D365" s="68"/>
      <c r="E365" s="68"/>
    </row>
    <row r="366" spans="1:5" ht="15.75" thickBot="1" x14ac:dyDescent="0.3">
      <c r="A366" s="270" t="s">
        <v>75</v>
      </c>
      <c r="B366" s="68"/>
      <c r="C366" s="68"/>
      <c r="D366" s="68"/>
      <c r="E366" s="68"/>
    </row>
    <row r="367" spans="1:5" ht="15.75" thickBot="1" x14ac:dyDescent="0.3">
      <c r="A367" s="269" t="s">
        <v>41</v>
      </c>
      <c r="B367" s="67">
        <f>B368+B369+B370+B371</f>
        <v>0</v>
      </c>
      <c r="C367" s="67">
        <f t="shared" ref="C367:E367" si="42">C368+C369+C370+C371</f>
        <v>0</v>
      </c>
      <c r="D367" s="67">
        <f t="shared" si="42"/>
        <v>0</v>
      </c>
      <c r="E367" s="67">
        <f t="shared" si="42"/>
        <v>0</v>
      </c>
    </row>
    <row r="368" spans="1:5" ht="15.75" thickBot="1" x14ac:dyDescent="0.3">
      <c r="A368" s="270" t="s">
        <v>48</v>
      </c>
      <c r="B368" s="67"/>
      <c r="C368" s="68"/>
      <c r="D368" s="68"/>
      <c r="E368" s="68"/>
    </row>
    <row r="369" spans="1:5" ht="15.75" thickBot="1" x14ac:dyDescent="0.3">
      <c r="A369" s="270" t="s">
        <v>73</v>
      </c>
      <c r="B369" s="67"/>
      <c r="C369" s="68"/>
      <c r="D369" s="68"/>
      <c r="E369" s="68"/>
    </row>
    <row r="370" spans="1:5" ht="15.75" thickBot="1" x14ac:dyDescent="0.3">
      <c r="A370" s="270" t="s">
        <v>74</v>
      </c>
      <c r="B370" s="67"/>
      <c r="C370" s="68"/>
      <c r="D370" s="68"/>
      <c r="E370" s="68"/>
    </row>
    <row r="371" spans="1:5" ht="15.75" thickBot="1" x14ac:dyDescent="0.3">
      <c r="A371" s="270" t="s">
        <v>75</v>
      </c>
      <c r="B371" s="67"/>
      <c r="C371" s="68"/>
      <c r="D371" s="68"/>
      <c r="E371" s="68"/>
    </row>
    <row r="372" spans="1:5" ht="15.75" thickBot="1" x14ac:dyDescent="0.3">
      <c r="A372" s="271" t="s">
        <v>123</v>
      </c>
      <c r="B372" s="67">
        <f>B362+B367</f>
        <v>0</v>
      </c>
      <c r="C372" s="67">
        <f t="shared" ref="C372:E372" si="43">C362+C367</f>
        <v>0</v>
      </c>
      <c r="D372" s="67">
        <f t="shared" si="43"/>
        <v>0</v>
      </c>
      <c r="E372" s="67">
        <f t="shared" si="43"/>
        <v>0</v>
      </c>
    </row>
    <row r="373" spans="1:5" ht="23.25" thickBot="1" x14ac:dyDescent="0.3">
      <c r="A373" s="172" t="s">
        <v>29</v>
      </c>
      <c r="B373" s="463"/>
      <c r="C373" s="439"/>
      <c r="D373" s="439"/>
      <c r="E373" s="440"/>
    </row>
    <row r="374" spans="1:5" ht="23.25" thickBot="1" x14ac:dyDescent="0.3">
      <c r="A374" s="65" t="s">
        <v>131</v>
      </c>
      <c r="B374" s="292"/>
      <c r="C374" s="293" t="s">
        <v>51</v>
      </c>
      <c r="D374" s="94"/>
      <c r="E374" s="95"/>
    </row>
    <row r="375" spans="1:5" ht="15.75" thickBot="1" x14ac:dyDescent="0.3">
      <c r="A375" s="28" t="s">
        <v>9</v>
      </c>
      <c r="B375" s="397"/>
      <c r="C375" s="398"/>
      <c r="D375" s="398"/>
      <c r="E375" s="399"/>
    </row>
    <row r="376" spans="1:5" ht="15.75" thickBot="1" x14ac:dyDescent="0.3">
      <c r="A376" s="28" t="s">
        <v>14</v>
      </c>
      <c r="B376" s="407"/>
      <c r="C376" s="408"/>
      <c r="D376" s="408"/>
      <c r="E376" s="409"/>
    </row>
    <row r="377" spans="1:5" x14ac:dyDescent="0.25">
      <c r="A377" s="395"/>
      <c r="B377" s="29">
        <v>2019</v>
      </c>
      <c r="C377" s="29">
        <v>2020</v>
      </c>
      <c r="D377" s="29">
        <v>2021</v>
      </c>
      <c r="E377" s="29">
        <v>2022</v>
      </c>
    </row>
    <row r="378" spans="1:5" ht="15.75" thickBot="1" x14ac:dyDescent="0.3">
      <c r="A378" s="396"/>
      <c r="B378" s="30" t="s">
        <v>5</v>
      </c>
      <c r="C378" s="30" t="s">
        <v>6</v>
      </c>
      <c r="D378" s="30" t="s">
        <v>6</v>
      </c>
      <c r="E378" s="30" t="s">
        <v>6</v>
      </c>
    </row>
    <row r="379" spans="1:5" ht="15.75" thickBot="1" x14ac:dyDescent="0.3">
      <c r="A379" s="28" t="s">
        <v>8</v>
      </c>
      <c r="B379" s="28"/>
      <c r="C379" s="28"/>
      <c r="D379" s="28"/>
      <c r="E379" s="28"/>
    </row>
    <row r="380" spans="1:5" ht="15.75" thickBot="1" x14ac:dyDescent="0.3">
      <c r="A380" s="28" t="s">
        <v>15</v>
      </c>
      <c r="B380" s="31">
        <f>B398</f>
        <v>0</v>
      </c>
      <c r="C380" s="31">
        <f t="shared" ref="C380:E380" si="44">C398</f>
        <v>0</v>
      </c>
      <c r="D380" s="31">
        <f t="shared" si="44"/>
        <v>0</v>
      </c>
      <c r="E380" s="31">
        <f t="shared" si="44"/>
        <v>0</v>
      </c>
    </row>
    <row r="381" spans="1:5" ht="15.75" thickBot="1" x14ac:dyDescent="0.3">
      <c r="A381" s="28" t="s">
        <v>23</v>
      </c>
      <c r="B381" s="31" t="e">
        <f>B380/B379</f>
        <v>#DIV/0!</v>
      </c>
      <c r="C381" s="31" t="e">
        <f t="shared" ref="C381:E381" si="45">C380/C379</f>
        <v>#DIV/0!</v>
      </c>
      <c r="D381" s="31" t="e">
        <f t="shared" si="45"/>
        <v>#DIV/0!</v>
      </c>
      <c r="E381" s="31" t="e">
        <f t="shared" si="45"/>
        <v>#DIV/0!</v>
      </c>
    </row>
    <row r="382" spans="1:5" ht="15.75" thickBot="1" x14ac:dyDescent="0.3">
      <c r="A382" s="28" t="s">
        <v>16</v>
      </c>
      <c r="B382" s="32" t="s">
        <v>22</v>
      </c>
      <c r="C382" s="33" t="e">
        <f>C379/B379-1</f>
        <v>#DIV/0!</v>
      </c>
      <c r="D382" s="33" t="e">
        <f t="shared" ref="D382:E384" si="46">D379/C379-1</f>
        <v>#DIV/0!</v>
      </c>
      <c r="E382" s="33" t="e">
        <f t="shared" si="46"/>
        <v>#DIV/0!</v>
      </c>
    </row>
    <row r="383" spans="1:5" ht="23.25" thickBot="1" x14ac:dyDescent="0.3">
      <c r="A383" s="28" t="s">
        <v>17</v>
      </c>
      <c r="B383" s="32" t="s">
        <v>22</v>
      </c>
      <c r="C383" s="33" t="e">
        <f>C380/B380-1</f>
        <v>#DIV/0!</v>
      </c>
      <c r="D383" s="33" t="e">
        <f t="shared" si="46"/>
        <v>#DIV/0!</v>
      </c>
      <c r="E383" s="33" t="e">
        <f t="shared" si="46"/>
        <v>#DIV/0!</v>
      </c>
    </row>
    <row r="384" spans="1:5" ht="15.75" customHeight="1" thickBot="1" x14ac:dyDescent="0.3">
      <c r="A384" s="28" t="s">
        <v>18</v>
      </c>
      <c r="B384" s="32" t="s">
        <v>22</v>
      </c>
      <c r="C384" s="33" t="e">
        <f>C381/B381-1</f>
        <v>#DIV/0!</v>
      </c>
      <c r="D384" s="33" t="e">
        <f t="shared" si="46"/>
        <v>#DIV/0!</v>
      </c>
      <c r="E384" s="33" t="e">
        <f t="shared" si="46"/>
        <v>#DIV/0!</v>
      </c>
    </row>
    <row r="385" spans="1:5" ht="15.75" thickBot="1" x14ac:dyDescent="0.3">
      <c r="A385" s="428" t="s">
        <v>547</v>
      </c>
      <c r="B385" s="429"/>
      <c r="C385" s="429"/>
      <c r="D385" s="429"/>
      <c r="E385" s="430"/>
    </row>
    <row r="386" spans="1:5" x14ac:dyDescent="0.25">
      <c r="A386" s="395"/>
      <c r="B386" s="29">
        <v>2019</v>
      </c>
      <c r="C386" s="29">
        <v>2020</v>
      </c>
      <c r="D386" s="29">
        <v>2021</v>
      </c>
      <c r="E386" s="29">
        <v>2022</v>
      </c>
    </row>
    <row r="387" spans="1:5" ht="15.75" thickBot="1" x14ac:dyDescent="0.3">
      <c r="A387" s="396"/>
      <c r="B387" s="30" t="s">
        <v>5</v>
      </c>
      <c r="C387" s="30" t="s">
        <v>6</v>
      </c>
      <c r="D387" s="30" t="s">
        <v>6</v>
      </c>
      <c r="E387" s="30" t="s">
        <v>6</v>
      </c>
    </row>
    <row r="388" spans="1:5" ht="15.75" thickBot="1" x14ac:dyDescent="0.3">
      <c r="A388" s="269" t="s">
        <v>40</v>
      </c>
      <c r="B388" s="68">
        <f>B389+B390+B391+B392</f>
        <v>0</v>
      </c>
      <c r="C388" s="68">
        <f t="shared" ref="C388:E388" si="47">C389+C390+C391+C392</f>
        <v>0</v>
      </c>
      <c r="D388" s="68">
        <f t="shared" si="47"/>
        <v>0</v>
      </c>
      <c r="E388" s="68">
        <f t="shared" si="47"/>
        <v>0</v>
      </c>
    </row>
    <row r="389" spans="1:5" ht="15.75" thickBot="1" x14ac:dyDescent="0.3">
      <c r="A389" s="270" t="s">
        <v>48</v>
      </c>
      <c r="B389" s="68"/>
      <c r="C389" s="68"/>
      <c r="D389" s="68"/>
      <c r="E389" s="68"/>
    </row>
    <row r="390" spans="1:5" ht="15.75" thickBot="1" x14ac:dyDescent="0.3">
      <c r="A390" s="270" t="s">
        <v>73</v>
      </c>
      <c r="B390" s="68"/>
      <c r="C390" s="68"/>
      <c r="D390" s="68"/>
      <c r="E390" s="68"/>
    </row>
    <row r="391" spans="1:5" ht="15.75" thickBot="1" x14ac:dyDescent="0.3">
      <c r="A391" s="270" t="s">
        <v>74</v>
      </c>
      <c r="B391" s="68"/>
      <c r="C391" s="68"/>
      <c r="D391" s="68"/>
      <c r="E391" s="68"/>
    </row>
    <row r="392" spans="1:5" ht="15.75" thickBot="1" x14ac:dyDescent="0.3">
      <c r="A392" s="270" t="s">
        <v>75</v>
      </c>
      <c r="B392" s="68"/>
      <c r="C392" s="68"/>
      <c r="D392" s="68"/>
      <c r="E392" s="68"/>
    </row>
    <row r="393" spans="1:5" ht="15.75" thickBot="1" x14ac:dyDescent="0.3">
      <c r="A393" s="269" t="s">
        <v>41</v>
      </c>
      <c r="B393" s="67">
        <f>B394+B395+B396+B397</f>
        <v>0</v>
      </c>
      <c r="C393" s="67">
        <f t="shared" ref="C393:E393" si="48">C394+C395+C396+C397</f>
        <v>0</v>
      </c>
      <c r="D393" s="67">
        <f t="shared" si="48"/>
        <v>0</v>
      </c>
      <c r="E393" s="67">
        <f t="shared" si="48"/>
        <v>0</v>
      </c>
    </row>
    <row r="394" spans="1:5" ht="15.75" thickBot="1" x14ac:dyDescent="0.3">
      <c r="A394" s="270" t="s">
        <v>48</v>
      </c>
      <c r="B394" s="67"/>
      <c r="C394" s="67"/>
      <c r="D394" s="67"/>
      <c r="E394" s="67"/>
    </row>
    <row r="395" spans="1:5" ht="15.75" thickBot="1" x14ac:dyDescent="0.3">
      <c r="A395" s="270" t="s">
        <v>73</v>
      </c>
      <c r="B395" s="67"/>
      <c r="C395" s="67"/>
      <c r="D395" s="67"/>
      <c r="E395" s="67"/>
    </row>
    <row r="396" spans="1:5" ht="15.75" thickBot="1" x14ac:dyDescent="0.3">
      <c r="A396" s="270" t="s">
        <v>74</v>
      </c>
      <c r="B396" s="67"/>
      <c r="C396" s="67"/>
      <c r="D396" s="67"/>
      <c r="E396" s="67"/>
    </row>
    <row r="397" spans="1:5" ht="15.75" thickBot="1" x14ac:dyDescent="0.3">
      <c r="A397" s="270" t="s">
        <v>75</v>
      </c>
      <c r="B397" s="67"/>
      <c r="C397" s="67"/>
      <c r="D397" s="67"/>
      <c r="E397" s="67"/>
    </row>
    <row r="398" spans="1:5" ht="15.75" thickBot="1" x14ac:dyDescent="0.3">
      <c r="A398" s="271" t="s">
        <v>36</v>
      </c>
      <c r="B398" s="67">
        <f>B388+B393</f>
        <v>0</v>
      </c>
      <c r="C398" s="67">
        <f t="shared" ref="C398:E398" si="49">C388+C393</f>
        <v>0</v>
      </c>
      <c r="D398" s="67">
        <f t="shared" si="49"/>
        <v>0</v>
      </c>
      <c r="E398" s="67">
        <f t="shared" si="49"/>
        <v>0</v>
      </c>
    </row>
    <row r="399" spans="1:5" ht="15.75" thickBot="1" x14ac:dyDescent="0.3">
      <c r="A399" s="77"/>
      <c r="B399" s="76"/>
      <c r="C399" s="76"/>
      <c r="D399" s="76"/>
      <c r="E399" s="76"/>
    </row>
    <row r="400" spans="1:5" ht="36.75" thickBot="1" x14ac:dyDescent="0.3">
      <c r="A400" s="34" t="s">
        <v>46</v>
      </c>
      <c r="B400" s="294">
        <f>B35+B72+B109+B146+B183++B224+B249++B275+B304</f>
        <v>1720100</v>
      </c>
      <c r="C400" s="294">
        <f t="shared" ref="C400:E400" si="50">C35+C72+C109+C146+C183++C224+C249++C275+C304</f>
        <v>1699000</v>
      </c>
      <c r="D400" s="294">
        <f t="shared" si="50"/>
        <v>1845000</v>
      </c>
      <c r="E400" s="294">
        <f t="shared" si="50"/>
        <v>1931000</v>
      </c>
    </row>
    <row r="401" spans="1:5" ht="36.75" thickBot="1" x14ac:dyDescent="0.3">
      <c r="A401" s="34" t="s">
        <v>47</v>
      </c>
      <c r="B401" s="294">
        <f>B402+B405+B408+B411+B414+B417+B420+B423+B428</f>
        <v>1720100</v>
      </c>
      <c r="C401" s="294">
        <f>C402+C405+C408+C411+C414+C417+C420+C423+C428</f>
        <v>1699000</v>
      </c>
      <c r="D401" s="294">
        <f t="shared" ref="D401:E401" si="51">D402+D405+D408+D411+D414+D417+D420+D423+D428</f>
        <v>1845000</v>
      </c>
      <c r="E401" s="294">
        <f t="shared" si="51"/>
        <v>1931000</v>
      </c>
    </row>
    <row r="402" spans="1:5" ht="15.75" thickBot="1" x14ac:dyDescent="0.3">
      <c r="A402" s="269" t="s">
        <v>0</v>
      </c>
      <c r="B402" s="76">
        <f>B403+B404</f>
        <v>420000</v>
      </c>
      <c r="C402" s="76">
        <f t="shared" ref="C402:D402" si="52">C403+C404</f>
        <v>434800</v>
      </c>
      <c r="D402" s="76">
        <f t="shared" si="52"/>
        <v>434800</v>
      </c>
      <c r="E402" s="76">
        <f>E403+E404</f>
        <v>434800</v>
      </c>
    </row>
    <row r="403" spans="1:5" ht="15.75" thickBot="1" x14ac:dyDescent="0.3">
      <c r="A403" s="270" t="s">
        <v>48</v>
      </c>
      <c r="B403" s="67">
        <f>B44+B81+B118+B191</f>
        <v>417000</v>
      </c>
      <c r="C403" s="67">
        <f>C44+C81+C118+C191</f>
        <v>429800</v>
      </c>
      <c r="D403" s="67">
        <f>D44+D81+D118+D191</f>
        <v>429800</v>
      </c>
      <c r="E403" s="67">
        <f>E44+E81+E118+E191</f>
        <v>429800</v>
      </c>
    </row>
    <row r="404" spans="1:5" ht="15.75" thickBot="1" x14ac:dyDescent="0.3">
      <c r="A404" s="270" t="s">
        <v>52</v>
      </c>
      <c r="B404" s="67">
        <f>B45+B82+B119</f>
        <v>3000</v>
      </c>
      <c r="C404" s="67">
        <f>C45+C82+C119</f>
        <v>5000</v>
      </c>
      <c r="D404" s="67">
        <f>D45+D82+D119</f>
        <v>5000</v>
      </c>
      <c r="E404" s="67">
        <f>E45+E82+E119</f>
        <v>5000</v>
      </c>
    </row>
    <row r="405" spans="1:5" ht="23.25" thickBot="1" x14ac:dyDescent="0.3">
      <c r="A405" s="269" t="s">
        <v>31</v>
      </c>
      <c r="B405" s="76">
        <f>B406+B407</f>
        <v>71700</v>
      </c>
      <c r="C405" s="76">
        <f t="shared" ref="C405:E405" si="53">C406+C407</f>
        <v>72700</v>
      </c>
      <c r="D405" s="76">
        <f t="shared" si="53"/>
        <v>72700</v>
      </c>
      <c r="E405" s="76">
        <f t="shared" si="53"/>
        <v>72700</v>
      </c>
    </row>
    <row r="406" spans="1:5" ht="15.75" thickBot="1" x14ac:dyDescent="0.3">
      <c r="A406" s="270" t="s">
        <v>48</v>
      </c>
      <c r="B406" s="68">
        <f>B47+B84+B121+B194</f>
        <v>71700</v>
      </c>
      <c r="C406" s="68">
        <f>C47+C84+C121+C194</f>
        <v>72700</v>
      </c>
      <c r="D406" s="68">
        <f>D47+D84+D121+D194</f>
        <v>72700</v>
      </c>
      <c r="E406" s="68">
        <f>E47+E84+E121+E194</f>
        <v>72700</v>
      </c>
    </row>
    <row r="407" spans="1:5" ht="15.75" thickBot="1" x14ac:dyDescent="0.3">
      <c r="A407" s="270" t="s">
        <v>52</v>
      </c>
      <c r="B407" s="67"/>
      <c r="C407" s="67"/>
      <c r="D407" s="67"/>
      <c r="E407" s="67">
        <f>E48+E85</f>
        <v>0</v>
      </c>
    </row>
    <row r="408" spans="1:5" ht="15.75" thickBot="1" x14ac:dyDescent="0.3">
      <c r="A408" s="269" t="s">
        <v>1</v>
      </c>
      <c r="B408" s="76">
        <f>B409+B410</f>
        <v>185000</v>
      </c>
      <c r="C408" s="76">
        <f t="shared" ref="C408:E408" si="54">C409+C410</f>
        <v>171500</v>
      </c>
      <c r="D408" s="76">
        <f t="shared" si="54"/>
        <v>282500</v>
      </c>
      <c r="E408" s="76">
        <f t="shared" si="54"/>
        <v>282500</v>
      </c>
    </row>
    <row r="409" spans="1:5" ht="15.75" thickBot="1" x14ac:dyDescent="0.3">
      <c r="A409" s="270" t="s">
        <v>48</v>
      </c>
      <c r="B409" s="67">
        <f>B50+B87+B124+B198</f>
        <v>180000</v>
      </c>
      <c r="C409" s="67">
        <f>C50+C87+C124+C198</f>
        <v>168500</v>
      </c>
      <c r="D409" s="67">
        <f>D50+D87+D124+D198</f>
        <v>279500</v>
      </c>
      <c r="E409" s="67">
        <f>E50+E87+E124+E198</f>
        <v>279500</v>
      </c>
    </row>
    <row r="410" spans="1:5" ht="15.75" customHeight="1" thickBot="1" x14ac:dyDescent="0.3">
      <c r="A410" s="270" t="s">
        <v>52</v>
      </c>
      <c r="B410" s="67">
        <f>B51+B88+B125</f>
        <v>5000</v>
      </c>
      <c r="C410" s="67">
        <f>C51+C88+C125</f>
        <v>3000</v>
      </c>
      <c r="D410" s="67">
        <f>D51+D88+D125</f>
        <v>3000</v>
      </c>
      <c r="E410" s="67">
        <f>E51+E88+E125</f>
        <v>3000</v>
      </c>
    </row>
    <row r="411" spans="1:5" ht="15.75" thickBot="1" x14ac:dyDescent="0.3">
      <c r="A411" s="269" t="s">
        <v>2</v>
      </c>
      <c r="B411" s="76">
        <f>B412+B413</f>
        <v>490000</v>
      </c>
      <c r="C411" s="76">
        <f t="shared" ref="C411:E411" si="55">C412+C413</f>
        <v>390000</v>
      </c>
      <c r="D411" s="76">
        <f t="shared" si="55"/>
        <v>390000</v>
      </c>
      <c r="E411" s="76">
        <f t="shared" si="55"/>
        <v>390000</v>
      </c>
    </row>
    <row r="412" spans="1:5" ht="15.75" thickBot="1" x14ac:dyDescent="0.3">
      <c r="A412" s="270" t="s">
        <v>48</v>
      </c>
      <c r="B412" s="68">
        <f t="shared" ref="B412:E413" si="56">B53+B90+B127</f>
        <v>490000</v>
      </c>
      <c r="C412" s="68">
        <f t="shared" si="56"/>
        <v>390000</v>
      </c>
      <c r="D412" s="68">
        <f t="shared" si="56"/>
        <v>390000</v>
      </c>
      <c r="E412" s="68">
        <f t="shared" si="56"/>
        <v>390000</v>
      </c>
    </row>
    <row r="413" spans="1:5" ht="15.75" thickBot="1" x14ac:dyDescent="0.3">
      <c r="A413" s="270" t="s">
        <v>52</v>
      </c>
      <c r="B413" s="67">
        <f t="shared" si="56"/>
        <v>0</v>
      </c>
      <c r="C413" s="67">
        <f t="shared" si="56"/>
        <v>0</v>
      </c>
      <c r="D413" s="67">
        <f t="shared" si="56"/>
        <v>0</v>
      </c>
      <c r="E413" s="67">
        <f t="shared" si="56"/>
        <v>0</v>
      </c>
    </row>
    <row r="414" spans="1:5" ht="23.25" thickBot="1" x14ac:dyDescent="0.3">
      <c r="A414" s="269" t="s">
        <v>24</v>
      </c>
      <c r="B414" s="76">
        <f>B415+B416</f>
        <v>0</v>
      </c>
      <c r="C414" s="76">
        <f t="shared" ref="C414:E414" si="57">C415+C416</f>
        <v>0</v>
      </c>
      <c r="D414" s="76">
        <f t="shared" si="57"/>
        <v>0</v>
      </c>
      <c r="E414" s="76">
        <f t="shared" si="57"/>
        <v>0</v>
      </c>
    </row>
    <row r="415" spans="1:5" ht="15.75" thickBot="1" x14ac:dyDescent="0.3">
      <c r="A415" s="270" t="s">
        <v>48</v>
      </c>
      <c r="B415" s="68">
        <f t="shared" ref="B415:E416" si="58">B56+B93+B130</f>
        <v>0</v>
      </c>
      <c r="C415" s="68">
        <f t="shared" si="58"/>
        <v>0</v>
      </c>
      <c r="D415" s="68">
        <f t="shared" si="58"/>
        <v>0</v>
      </c>
      <c r="E415" s="68">
        <f t="shared" si="58"/>
        <v>0</v>
      </c>
    </row>
    <row r="416" spans="1:5" ht="15.75" thickBot="1" x14ac:dyDescent="0.3">
      <c r="A416" s="270" t="s">
        <v>52</v>
      </c>
      <c r="B416" s="67">
        <f t="shared" si="58"/>
        <v>0</v>
      </c>
      <c r="C416" s="67">
        <f t="shared" si="58"/>
        <v>0</v>
      </c>
      <c r="D416" s="67">
        <f t="shared" si="58"/>
        <v>0</v>
      </c>
      <c r="E416" s="67">
        <f t="shared" si="58"/>
        <v>0</v>
      </c>
    </row>
    <row r="417" spans="1:5" ht="15.75" thickBot="1" x14ac:dyDescent="0.3">
      <c r="A417" s="269" t="s">
        <v>25</v>
      </c>
      <c r="B417" s="76">
        <f>B418+B419</f>
        <v>0</v>
      </c>
      <c r="C417" s="76">
        <f>C418+C419</f>
        <v>0</v>
      </c>
      <c r="D417" s="76">
        <f t="shared" ref="D417:E417" si="59">D418+D419</f>
        <v>0</v>
      </c>
      <c r="E417" s="76">
        <f t="shared" si="59"/>
        <v>0</v>
      </c>
    </row>
    <row r="418" spans="1:5" ht="15.75" thickBot="1" x14ac:dyDescent="0.3">
      <c r="A418" s="270" t="s">
        <v>48</v>
      </c>
      <c r="B418" s="68">
        <f t="shared" ref="B418:E419" si="60">B59+B96+B133</f>
        <v>0</v>
      </c>
      <c r="C418" s="68">
        <f t="shared" si="60"/>
        <v>0</v>
      </c>
      <c r="D418" s="68">
        <f t="shared" si="60"/>
        <v>0</v>
      </c>
      <c r="E418" s="68">
        <f t="shared" si="60"/>
        <v>0</v>
      </c>
    </row>
    <row r="419" spans="1:5" ht="15.75" thickBot="1" x14ac:dyDescent="0.3">
      <c r="A419" s="270" t="s">
        <v>52</v>
      </c>
      <c r="B419" s="67">
        <f t="shared" si="60"/>
        <v>0</v>
      </c>
      <c r="C419" s="67">
        <f t="shared" si="60"/>
        <v>0</v>
      </c>
      <c r="D419" s="67">
        <f t="shared" si="60"/>
        <v>0</v>
      </c>
      <c r="E419" s="67">
        <f t="shared" si="60"/>
        <v>0</v>
      </c>
    </row>
    <row r="420" spans="1:5" ht="23.25" thickBot="1" x14ac:dyDescent="0.3">
      <c r="A420" s="269" t="s">
        <v>3</v>
      </c>
      <c r="B420" s="76">
        <f>B421</f>
        <v>500000</v>
      </c>
      <c r="C420" s="76">
        <f>C421</f>
        <v>600000</v>
      </c>
      <c r="D420" s="76">
        <f>D421</f>
        <v>600000</v>
      </c>
      <c r="E420" s="76">
        <f>E421</f>
        <v>600000</v>
      </c>
    </row>
    <row r="421" spans="1:5" ht="15.75" thickBot="1" x14ac:dyDescent="0.3">
      <c r="A421" s="270" t="s">
        <v>48</v>
      </c>
      <c r="B421" s="68">
        <f>B62+B99+B136+B172</f>
        <v>500000</v>
      </c>
      <c r="C421" s="68">
        <f>C62+C99+C136+C172</f>
        <v>600000</v>
      </c>
      <c r="D421" s="68">
        <f>D62+D99+D136+D172</f>
        <v>600000</v>
      </c>
      <c r="E421" s="68">
        <f>E62+E99+E136+E172</f>
        <v>600000</v>
      </c>
    </row>
    <row r="422" spans="1:5" ht="15.75" thickBot="1" x14ac:dyDescent="0.3">
      <c r="A422" s="270" t="s">
        <v>52</v>
      </c>
      <c r="B422" s="67">
        <f>B63+B100+B137</f>
        <v>0</v>
      </c>
      <c r="C422" s="67">
        <f>C63+C100+C137</f>
        <v>0</v>
      </c>
      <c r="D422" s="67">
        <f>D63+D100+D137</f>
        <v>0</v>
      </c>
      <c r="E422" s="67">
        <f>E63+E100+E137</f>
        <v>0</v>
      </c>
    </row>
    <row r="423" spans="1:5" ht="15.75" thickBot="1" x14ac:dyDescent="0.3">
      <c r="A423" s="269" t="s">
        <v>19</v>
      </c>
      <c r="B423" s="76">
        <f>B424+B425+B426+B427</f>
        <v>0</v>
      </c>
      <c r="C423" s="76">
        <f t="shared" ref="C423:E423" si="61">C424+C425+C426+C427</f>
        <v>2000</v>
      </c>
      <c r="D423" s="76">
        <f t="shared" si="61"/>
        <v>0</v>
      </c>
      <c r="E423" s="76">
        <f t="shared" si="61"/>
        <v>0</v>
      </c>
    </row>
    <row r="424" spans="1:5" ht="45.75" customHeight="1" thickBot="1" x14ac:dyDescent="0.3">
      <c r="A424" s="270" t="s">
        <v>48</v>
      </c>
      <c r="B424" s="68">
        <f>B233+B258+K424+B284+B313+B338+B363+B389</f>
        <v>0</v>
      </c>
      <c r="C424" s="68">
        <f t="shared" ref="C424:E427" si="62">C233+C258+L424+C284+C313+C338+C363+C389</f>
        <v>2000</v>
      </c>
      <c r="D424" s="68">
        <f t="shared" si="62"/>
        <v>0</v>
      </c>
      <c r="E424" s="68">
        <f t="shared" si="62"/>
        <v>0</v>
      </c>
    </row>
    <row r="425" spans="1:5" ht="45.75" customHeight="1" thickBot="1" x14ac:dyDescent="0.3">
      <c r="A425" s="270" t="s">
        <v>76</v>
      </c>
      <c r="B425" s="68">
        <f t="shared" ref="B425:B427" si="63">B234+B259+K425+B285+B314+B339+B364+B390</f>
        <v>0</v>
      </c>
      <c r="C425" s="68">
        <f t="shared" si="62"/>
        <v>0</v>
      </c>
      <c r="D425" s="68">
        <f t="shared" si="62"/>
        <v>0</v>
      </c>
      <c r="E425" s="68">
        <f t="shared" si="62"/>
        <v>0</v>
      </c>
    </row>
    <row r="426" spans="1:5" ht="15.75" thickBot="1" x14ac:dyDescent="0.3">
      <c r="A426" s="270" t="s">
        <v>74</v>
      </c>
      <c r="B426" s="68">
        <f t="shared" si="63"/>
        <v>0</v>
      </c>
      <c r="C426" s="68">
        <f t="shared" si="62"/>
        <v>0</v>
      </c>
      <c r="D426" s="68">
        <f t="shared" si="62"/>
        <v>0</v>
      </c>
      <c r="E426" s="68">
        <f t="shared" si="62"/>
        <v>0</v>
      </c>
    </row>
    <row r="427" spans="1:5" ht="15.75" thickBot="1" x14ac:dyDescent="0.3">
      <c r="A427" s="270" t="s">
        <v>75</v>
      </c>
      <c r="B427" s="68">
        <f t="shared" si="63"/>
        <v>0</v>
      </c>
      <c r="C427" s="68">
        <f t="shared" si="62"/>
        <v>0</v>
      </c>
      <c r="D427" s="68">
        <f t="shared" si="62"/>
        <v>0</v>
      </c>
      <c r="E427" s="68">
        <f t="shared" si="62"/>
        <v>0</v>
      </c>
    </row>
    <row r="428" spans="1:5" ht="15.75" thickBot="1" x14ac:dyDescent="0.3">
      <c r="A428" s="269" t="s">
        <v>20</v>
      </c>
      <c r="B428" s="76">
        <f>B429+B430+B431+B432</f>
        <v>53400</v>
      </c>
      <c r="C428" s="76">
        <f t="shared" ref="C428:E428" si="64">C429+C430+C431+C432</f>
        <v>28000</v>
      </c>
      <c r="D428" s="76">
        <f t="shared" si="64"/>
        <v>65000</v>
      </c>
      <c r="E428" s="76">
        <f t="shared" si="64"/>
        <v>151000</v>
      </c>
    </row>
    <row r="429" spans="1:5" ht="25.5" customHeight="1" thickBot="1" x14ac:dyDescent="0.3">
      <c r="A429" s="270" t="s">
        <v>48</v>
      </c>
      <c r="B429" s="68">
        <f>B238+B263+B289+B318+B343+B368+B394</f>
        <v>53400</v>
      </c>
      <c r="C429" s="68">
        <f t="shared" ref="C429:E431" si="65">C238+C263+C289+C318+C343+C368+C394</f>
        <v>28000</v>
      </c>
      <c r="D429" s="68">
        <f t="shared" si="65"/>
        <v>65000</v>
      </c>
      <c r="E429" s="68">
        <f t="shared" si="65"/>
        <v>151000</v>
      </c>
    </row>
    <row r="430" spans="1:5" ht="15.75" thickBot="1" x14ac:dyDescent="0.3">
      <c r="A430" s="270" t="s">
        <v>76</v>
      </c>
      <c r="B430" s="68">
        <f>B239+B264+B290+B319+B344+B369+B395</f>
        <v>0</v>
      </c>
      <c r="C430" s="68">
        <f t="shared" si="65"/>
        <v>0</v>
      </c>
      <c r="D430" s="68">
        <f t="shared" si="65"/>
        <v>0</v>
      </c>
      <c r="E430" s="68">
        <f t="shared" si="65"/>
        <v>0</v>
      </c>
    </row>
    <row r="431" spans="1:5" ht="15.75" thickBot="1" x14ac:dyDescent="0.3">
      <c r="A431" s="270" t="s">
        <v>74</v>
      </c>
      <c r="B431" s="68">
        <f>B240+B265+B291+B320+B345+B370+B396</f>
        <v>0</v>
      </c>
      <c r="C431" s="68">
        <f t="shared" si="65"/>
        <v>0</v>
      </c>
      <c r="D431" s="68">
        <f t="shared" si="65"/>
        <v>0</v>
      </c>
      <c r="E431" s="68">
        <f t="shared" si="65"/>
        <v>0</v>
      </c>
    </row>
    <row r="432" spans="1:5" ht="27" customHeight="1" thickBot="1" x14ac:dyDescent="0.3">
      <c r="A432" s="270" t="s">
        <v>75</v>
      </c>
      <c r="B432" s="68">
        <f>B241+B266+F414+B292+B321+B346+B371+B397</f>
        <v>0</v>
      </c>
      <c r="C432" s="68">
        <f t="shared" ref="C432:E432" si="66">C241+C266+G414+C292+C321+C346+C371+C397</f>
        <v>0</v>
      </c>
      <c r="D432" s="68">
        <f t="shared" si="66"/>
        <v>0</v>
      </c>
      <c r="E432" s="68">
        <f t="shared" si="66"/>
        <v>0</v>
      </c>
    </row>
    <row r="433" spans="1:5" ht="15.75" thickBot="1" x14ac:dyDescent="0.3">
      <c r="A433" s="77" t="s">
        <v>35</v>
      </c>
      <c r="B433" s="76">
        <f>IF(B401-B400=0,0,"Error")</f>
        <v>0</v>
      </c>
      <c r="C433" s="76">
        <f>IF(C401-C400=0,0,"Error")</f>
        <v>0</v>
      </c>
      <c r="D433" s="76">
        <f>IF(D401-D400=0,0,"Error")</f>
        <v>0</v>
      </c>
      <c r="E433" s="76">
        <v>0</v>
      </c>
    </row>
    <row r="438" spans="1:5" ht="26.25" customHeight="1" x14ac:dyDescent="0.25"/>
  </sheetData>
  <mergeCells count="94">
    <mergeCell ref="A1:E1"/>
    <mergeCell ref="A2:E2"/>
    <mergeCell ref="A3:E3"/>
    <mergeCell ref="B5:E5"/>
    <mergeCell ref="B6:E6"/>
    <mergeCell ref="A385:E385"/>
    <mergeCell ref="A386:A387"/>
    <mergeCell ref="A214:E214"/>
    <mergeCell ref="A215:E215"/>
    <mergeCell ref="B216:E216"/>
    <mergeCell ref="D217:E217"/>
    <mergeCell ref="A254:E254"/>
    <mergeCell ref="A255:A256"/>
    <mergeCell ref="B268:E268"/>
    <mergeCell ref="C269:E269"/>
    <mergeCell ref="B270:E270"/>
    <mergeCell ref="B271:E271"/>
    <mergeCell ref="A272:A273"/>
    <mergeCell ref="A280:E280"/>
    <mergeCell ref="B324:E324"/>
    <mergeCell ref="B325:E325"/>
    <mergeCell ref="B30:E30"/>
    <mergeCell ref="B31:E31"/>
    <mergeCell ref="A32:A33"/>
    <mergeCell ref="A40:E40"/>
    <mergeCell ref="B105:E105"/>
    <mergeCell ref="A69:A70"/>
    <mergeCell ref="A77:E77"/>
    <mergeCell ref="A78:A79"/>
    <mergeCell ref="B103:E103"/>
    <mergeCell ref="B104:E104"/>
    <mergeCell ref="B66:E66"/>
    <mergeCell ref="B67:E67"/>
    <mergeCell ref="B68:E68"/>
    <mergeCell ref="A41:A42"/>
    <mergeCell ref="B19:E19"/>
    <mergeCell ref="A20:E20"/>
    <mergeCell ref="A27:E27"/>
    <mergeCell ref="A28:E28"/>
    <mergeCell ref="B29:E29"/>
    <mergeCell ref="B7:E7"/>
    <mergeCell ref="A8:E8"/>
    <mergeCell ref="A9:E11"/>
    <mergeCell ref="B12:E12"/>
    <mergeCell ref="A13:A14"/>
    <mergeCell ref="B142:E142"/>
    <mergeCell ref="A143:A144"/>
    <mergeCell ref="A151:E151"/>
    <mergeCell ref="A152:A153"/>
    <mergeCell ref="A106:A107"/>
    <mergeCell ref="A114:E114"/>
    <mergeCell ref="A115:A116"/>
    <mergeCell ref="B140:E140"/>
    <mergeCell ref="B141:E141"/>
    <mergeCell ref="B177:E177"/>
    <mergeCell ref="B178:E178"/>
    <mergeCell ref="B179:E179"/>
    <mergeCell ref="A180:A181"/>
    <mergeCell ref="A188:E188"/>
    <mergeCell ref="A189:A190"/>
    <mergeCell ref="B218:E218"/>
    <mergeCell ref="B219:E219"/>
    <mergeCell ref="B220:E220"/>
    <mergeCell ref="A221:A222"/>
    <mergeCell ref="A229:E229"/>
    <mergeCell ref="A230:A231"/>
    <mergeCell ref="D243:E243"/>
    <mergeCell ref="B244:E244"/>
    <mergeCell ref="B245:E245"/>
    <mergeCell ref="A246:A247"/>
    <mergeCell ref="A294:E294"/>
    <mergeCell ref="A295:E295"/>
    <mergeCell ref="B296:E296"/>
    <mergeCell ref="D297:E297"/>
    <mergeCell ref="A281:A282"/>
    <mergeCell ref="B298:E298"/>
    <mergeCell ref="B299:E299"/>
    <mergeCell ref="B300:E300"/>
    <mergeCell ref="A301:A302"/>
    <mergeCell ref="A309:E309"/>
    <mergeCell ref="A310:A311"/>
    <mergeCell ref="A335:A336"/>
    <mergeCell ref="B349:E349"/>
    <mergeCell ref="B350:E350"/>
    <mergeCell ref="A351:A352"/>
    <mergeCell ref="D323:E323"/>
    <mergeCell ref="A326:A327"/>
    <mergeCell ref="A334:E334"/>
    <mergeCell ref="A377:A378"/>
    <mergeCell ref="A359:E359"/>
    <mergeCell ref="A360:A361"/>
    <mergeCell ref="B373:E373"/>
    <mergeCell ref="B375:E375"/>
    <mergeCell ref="B376:E376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99"/>
  <sheetViews>
    <sheetView zoomScale="90" zoomScaleNormal="90" zoomScaleSheetLayoutView="100" workbookViewId="0">
      <selection activeCell="O10" sqref="O10"/>
    </sheetView>
  </sheetViews>
  <sheetFormatPr defaultRowHeight="18.75" x14ac:dyDescent="0.3"/>
  <cols>
    <col min="1" max="1" width="44.7109375" style="329" customWidth="1"/>
    <col min="2" max="2" width="25.5703125" style="329" customWidth="1"/>
    <col min="3" max="3" width="21.42578125" style="329" customWidth="1"/>
    <col min="4" max="4" width="25.28515625" style="329" customWidth="1"/>
    <col min="5" max="5" width="33" style="329" customWidth="1"/>
    <col min="6" max="9" width="9.140625" style="36"/>
    <col min="215" max="215" width="2.7109375" customWidth="1"/>
    <col min="216" max="216" width="44.7109375" customWidth="1"/>
    <col min="217" max="217" width="25.5703125" customWidth="1"/>
    <col min="218" max="218" width="21.42578125" customWidth="1"/>
    <col min="219" max="219" width="25.28515625" customWidth="1"/>
    <col min="220" max="220" width="33" customWidth="1"/>
    <col min="221" max="229" width="0" hidden="1" customWidth="1"/>
    <col min="471" max="471" width="2.7109375" customWidth="1"/>
    <col min="472" max="472" width="44.7109375" customWidth="1"/>
    <col min="473" max="473" width="25.5703125" customWidth="1"/>
    <col min="474" max="474" width="21.42578125" customWidth="1"/>
    <col min="475" max="475" width="25.28515625" customWidth="1"/>
    <col min="476" max="476" width="33" customWidth="1"/>
    <col min="477" max="485" width="0" hidden="1" customWidth="1"/>
    <col min="727" max="727" width="2.7109375" customWidth="1"/>
    <col min="728" max="728" width="44.7109375" customWidth="1"/>
    <col min="729" max="729" width="25.5703125" customWidth="1"/>
    <col min="730" max="730" width="21.42578125" customWidth="1"/>
    <col min="731" max="731" width="25.28515625" customWidth="1"/>
    <col min="732" max="732" width="33" customWidth="1"/>
    <col min="733" max="741" width="0" hidden="1" customWidth="1"/>
    <col min="983" max="983" width="2.7109375" customWidth="1"/>
    <col min="984" max="984" width="44.7109375" customWidth="1"/>
    <col min="985" max="985" width="25.5703125" customWidth="1"/>
    <col min="986" max="986" width="21.42578125" customWidth="1"/>
    <col min="987" max="987" width="25.28515625" customWidth="1"/>
    <col min="988" max="988" width="33" customWidth="1"/>
    <col min="989" max="997" width="0" hidden="1" customWidth="1"/>
    <col min="1239" max="1239" width="2.7109375" customWidth="1"/>
    <col min="1240" max="1240" width="44.7109375" customWidth="1"/>
    <col min="1241" max="1241" width="25.5703125" customWidth="1"/>
    <col min="1242" max="1242" width="21.42578125" customWidth="1"/>
    <col min="1243" max="1243" width="25.28515625" customWidth="1"/>
    <col min="1244" max="1244" width="33" customWidth="1"/>
    <col min="1245" max="1253" width="0" hidden="1" customWidth="1"/>
    <col min="1495" max="1495" width="2.7109375" customWidth="1"/>
    <col min="1496" max="1496" width="44.7109375" customWidth="1"/>
    <col min="1497" max="1497" width="25.5703125" customWidth="1"/>
    <col min="1498" max="1498" width="21.42578125" customWidth="1"/>
    <col min="1499" max="1499" width="25.28515625" customWidth="1"/>
    <col min="1500" max="1500" width="33" customWidth="1"/>
    <col min="1501" max="1509" width="0" hidden="1" customWidth="1"/>
    <col min="1751" max="1751" width="2.7109375" customWidth="1"/>
    <col min="1752" max="1752" width="44.7109375" customWidth="1"/>
    <col min="1753" max="1753" width="25.5703125" customWidth="1"/>
    <col min="1754" max="1754" width="21.42578125" customWidth="1"/>
    <col min="1755" max="1755" width="25.28515625" customWidth="1"/>
    <col min="1756" max="1756" width="33" customWidth="1"/>
    <col min="1757" max="1765" width="0" hidden="1" customWidth="1"/>
    <col min="2007" max="2007" width="2.7109375" customWidth="1"/>
    <col min="2008" max="2008" width="44.7109375" customWidth="1"/>
    <col min="2009" max="2009" width="25.5703125" customWidth="1"/>
    <col min="2010" max="2010" width="21.42578125" customWidth="1"/>
    <col min="2011" max="2011" width="25.28515625" customWidth="1"/>
    <col min="2012" max="2012" width="33" customWidth="1"/>
    <col min="2013" max="2021" width="0" hidden="1" customWidth="1"/>
    <col min="2263" max="2263" width="2.7109375" customWidth="1"/>
    <col min="2264" max="2264" width="44.7109375" customWidth="1"/>
    <col min="2265" max="2265" width="25.5703125" customWidth="1"/>
    <col min="2266" max="2266" width="21.42578125" customWidth="1"/>
    <col min="2267" max="2267" width="25.28515625" customWidth="1"/>
    <col min="2268" max="2268" width="33" customWidth="1"/>
    <col min="2269" max="2277" width="0" hidden="1" customWidth="1"/>
    <col min="2519" max="2519" width="2.7109375" customWidth="1"/>
    <col min="2520" max="2520" width="44.7109375" customWidth="1"/>
    <col min="2521" max="2521" width="25.5703125" customWidth="1"/>
    <col min="2522" max="2522" width="21.42578125" customWidth="1"/>
    <col min="2523" max="2523" width="25.28515625" customWidth="1"/>
    <col min="2524" max="2524" width="33" customWidth="1"/>
    <col min="2525" max="2533" width="0" hidden="1" customWidth="1"/>
    <col min="2775" max="2775" width="2.7109375" customWidth="1"/>
    <col min="2776" max="2776" width="44.7109375" customWidth="1"/>
    <col min="2777" max="2777" width="25.5703125" customWidth="1"/>
    <col min="2778" max="2778" width="21.42578125" customWidth="1"/>
    <col min="2779" max="2779" width="25.28515625" customWidth="1"/>
    <col min="2780" max="2780" width="33" customWidth="1"/>
    <col min="2781" max="2789" width="0" hidden="1" customWidth="1"/>
    <col min="3031" max="3031" width="2.7109375" customWidth="1"/>
    <col min="3032" max="3032" width="44.7109375" customWidth="1"/>
    <col min="3033" max="3033" width="25.5703125" customWidth="1"/>
    <col min="3034" max="3034" width="21.42578125" customWidth="1"/>
    <col min="3035" max="3035" width="25.28515625" customWidth="1"/>
    <col min="3036" max="3036" width="33" customWidth="1"/>
    <col min="3037" max="3045" width="0" hidden="1" customWidth="1"/>
    <col min="3287" max="3287" width="2.7109375" customWidth="1"/>
    <col min="3288" max="3288" width="44.7109375" customWidth="1"/>
    <col min="3289" max="3289" width="25.5703125" customWidth="1"/>
    <col min="3290" max="3290" width="21.42578125" customWidth="1"/>
    <col min="3291" max="3291" width="25.28515625" customWidth="1"/>
    <col min="3292" max="3292" width="33" customWidth="1"/>
    <col min="3293" max="3301" width="0" hidden="1" customWidth="1"/>
    <col min="3543" max="3543" width="2.7109375" customWidth="1"/>
    <col min="3544" max="3544" width="44.7109375" customWidth="1"/>
    <col min="3545" max="3545" width="25.5703125" customWidth="1"/>
    <col min="3546" max="3546" width="21.42578125" customWidth="1"/>
    <col min="3547" max="3547" width="25.28515625" customWidth="1"/>
    <col min="3548" max="3548" width="33" customWidth="1"/>
    <col min="3549" max="3557" width="0" hidden="1" customWidth="1"/>
    <col min="3799" max="3799" width="2.7109375" customWidth="1"/>
    <col min="3800" max="3800" width="44.7109375" customWidth="1"/>
    <col min="3801" max="3801" width="25.5703125" customWidth="1"/>
    <col min="3802" max="3802" width="21.42578125" customWidth="1"/>
    <col min="3803" max="3803" width="25.28515625" customWidth="1"/>
    <col min="3804" max="3804" width="33" customWidth="1"/>
    <col min="3805" max="3813" width="0" hidden="1" customWidth="1"/>
    <col min="4055" max="4055" width="2.7109375" customWidth="1"/>
    <col min="4056" max="4056" width="44.7109375" customWidth="1"/>
    <col min="4057" max="4057" width="25.5703125" customWidth="1"/>
    <col min="4058" max="4058" width="21.42578125" customWidth="1"/>
    <col min="4059" max="4059" width="25.28515625" customWidth="1"/>
    <col min="4060" max="4060" width="33" customWidth="1"/>
    <col min="4061" max="4069" width="0" hidden="1" customWidth="1"/>
    <col min="4311" max="4311" width="2.7109375" customWidth="1"/>
    <col min="4312" max="4312" width="44.7109375" customWidth="1"/>
    <col min="4313" max="4313" width="25.5703125" customWidth="1"/>
    <col min="4314" max="4314" width="21.42578125" customWidth="1"/>
    <col min="4315" max="4315" width="25.28515625" customWidth="1"/>
    <col min="4316" max="4316" width="33" customWidth="1"/>
    <col min="4317" max="4325" width="0" hidden="1" customWidth="1"/>
    <col min="4567" max="4567" width="2.7109375" customWidth="1"/>
    <col min="4568" max="4568" width="44.7109375" customWidth="1"/>
    <col min="4569" max="4569" width="25.5703125" customWidth="1"/>
    <col min="4570" max="4570" width="21.42578125" customWidth="1"/>
    <col min="4571" max="4571" width="25.28515625" customWidth="1"/>
    <col min="4572" max="4572" width="33" customWidth="1"/>
    <col min="4573" max="4581" width="0" hidden="1" customWidth="1"/>
    <col min="4823" max="4823" width="2.7109375" customWidth="1"/>
    <col min="4824" max="4824" width="44.7109375" customWidth="1"/>
    <col min="4825" max="4825" width="25.5703125" customWidth="1"/>
    <col min="4826" max="4826" width="21.42578125" customWidth="1"/>
    <col min="4827" max="4827" width="25.28515625" customWidth="1"/>
    <col min="4828" max="4828" width="33" customWidth="1"/>
    <col min="4829" max="4837" width="0" hidden="1" customWidth="1"/>
    <col min="5079" max="5079" width="2.7109375" customWidth="1"/>
    <col min="5080" max="5080" width="44.7109375" customWidth="1"/>
    <col min="5081" max="5081" width="25.5703125" customWidth="1"/>
    <col min="5082" max="5082" width="21.42578125" customWidth="1"/>
    <col min="5083" max="5083" width="25.28515625" customWidth="1"/>
    <col min="5084" max="5084" width="33" customWidth="1"/>
    <col min="5085" max="5093" width="0" hidden="1" customWidth="1"/>
    <col min="5335" max="5335" width="2.7109375" customWidth="1"/>
    <col min="5336" max="5336" width="44.7109375" customWidth="1"/>
    <col min="5337" max="5337" width="25.5703125" customWidth="1"/>
    <col min="5338" max="5338" width="21.42578125" customWidth="1"/>
    <col min="5339" max="5339" width="25.28515625" customWidth="1"/>
    <col min="5340" max="5340" width="33" customWidth="1"/>
    <col min="5341" max="5349" width="0" hidden="1" customWidth="1"/>
    <col min="5591" max="5591" width="2.7109375" customWidth="1"/>
    <col min="5592" max="5592" width="44.7109375" customWidth="1"/>
    <col min="5593" max="5593" width="25.5703125" customWidth="1"/>
    <col min="5594" max="5594" width="21.42578125" customWidth="1"/>
    <col min="5595" max="5595" width="25.28515625" customWidth="1"/>
    <col min="5596" max="5596" width="33" customWidth="1"/>
    <col min="5597" max="5605" width="0" hidden="1" customWidth="1"/>
    <col min="5847" max="5847" width="2.7109375" customWidth="1"/>
    <col min="5848" max="5848" width="44.7109375" customWidth="1"/>
    <col min="5849" max="5849" width="25.5703125" customWidth="1"/>
    <col min="5850" max="5850" width="21.42578125" customWidth="1"/>
    <col min="5851" max="5851" width="25.28515625" customWidth="1"/>
    <col min="5852" max="5852" width="33" customWidth="1"/>
    <col min="5853" max="5861" width="0" hidden="1" customWidth="1"/>
    <col min="6103" max="6103" width="2.7109375" customWidth="1"/>
    <col min="6104" max="6104" width="44.7109375" customWidth="1"/>
    <col min="6105" max="6105" width="25.5703125" customWidth="1"/>
    <col min="6106" max="6106" width="21.42578125" customWidth="1"/>
    <col min="6107" max="6107" width="25.28515625" customWidth="1"/>
    <col min="6108" max="6108" width="33" customWidth="1"/>
    <col min="6109" max="6117" width="0" hidden="1" customWidth="1"/>
    <col min="6359" max="6359" width="2.7109375" customWidth="1"/>
    <col min="6360" max="6360" width="44.7109375" customWidth="1"/>
    <col min="6361" max="6361" width="25.5703125" customWidth="1"/>
    <col min="6362" max="6362" width="21.42578125" customWidth="1"/>
    <col min="6363" max="6363" width="25.28515625" customWidth="1"/>
    <col min="6364" max="6364" width="33" customWidth="1"/>
    <col min="6365" max="6373" width="0" hidden="1" customWidth="1"/>
    <col min="6615" max="6615" width="2.7109375" customWidth="1"/>
    <col min="6616" max="6616" width="44.7109375" customWidth="1"/>
    <col min="6617" max="6617" width="25.5703125" customWidth="1"/>
    <col min="6618" max="6618" width="21.42578125" customWidth="1"/>
    <col min="6619" max="6619" width="25.28515625" customWidth="1"/>
    <col min="6620" max="6620" width="33" customWidth="1"/>
    <col min="6621" max="6629" width="0" hidden="1" customWidth="1"/>
    <col min="6871" max="6871" width="2.7109375" customWidth="1"/>
    <col min="6872" max="6872" width="44.7109375" customWidth="1"/>
    <col min="6873" max="6873" width="25.5703125" customWidth="1"/>
    <col min="6874" max="6874" width="21.42578125" customWidth="1"/>
    <col min="6875" max="6875" width="25.28515625" customWidth="1"/>
    <col min="6876" max="6876" width="33" customWidth="1"/>
    <col min="6877" max="6885" width="0" hidden="1" customWidth="1"/>
    <col min="7127" max="7127" width="2.7109375" customWidth="1"/>
    <col min="7128" max="7128" width="44.7109375" customWidth="1"/>
    <col min="7129" max="7129" width="25.5703125" customWidth="1"/>
    <col min="7130" max="7130" width="21.42578125" customWidth="1"/>
    <col min="7131" max="7131" width="25.28515625" customWidth="1"/>
    <col min="7132" max="7132" width="33" customWidth="1"/>
    <col min="7133" max="7141" width="0" hidden="1" customWidth="1"/>
    <col min="7383" max="7383" width="2.7109375" customWidth="1"/>
    <col min="7384" max="7384" width="44.7109375" customWidth="1"/>
    <col min="7385" max="7385" width="25.5703125" customWidth="1"/>
    <col min="7386" max="7386" width="21.42578125" customWidth="1"/>
    <col min="7387" max="7387" width="25.28515625" customWidth="1"/>
    <col min="7388" max="7388" width="33" customWidth="1"/>
    <col min="7389" max="7397" width="0" hidden="1" customWidth="1"/>
    <col min="7639" max="7639" width="2.7109375" customWidth="1"/>
    <col min="7640" max="7640" width="44.7109375" customWidth="1"/>
    <col min="7641" max="7641" width="25.5703125" customWidth="1"/>
    <col min="7642" max="7642" width="21.42578125" customWidth="1"/>
    <col min="7643" max="7643" width="25.28515625" customWidth="1"/>
    <col min="7644" max="7644" width="33" customWidth="1"/>
    <col min="7645" max="7653" width="0" hidden="1" customWidth="1"/>
    <col min="7895" max="7895" width="2.7109375" customWidth="1"/>
    <col min="7896" max="7896" width="44.7109375" customWidth="1"/>
    <col min="7897" max="7897" width="25.5703125" customWidth="1"/>
    <col min="7898" max="7898" width="21.42578125" customWidth="1"/>
    <col min="7899" max="7899" width="25.28515625" customWidth="1"/>
    <col min="7900" max="7900" width="33" customWidth="1"/>
    <col min="7901" max="7909" width="0" hidden="1" customWidth="1"/>
    <col min="8151" max="8151" width="2.7109375" customWidth="1"/>
    <col min="8152" max="8152" width="44.7109375" customWidth="1"/>
    <col min="8153" max="8153" width="25.5703125" customWidth="1"/>
    <col min="8154" max="8154" width="21.42578125" customWidth="1"/>
    <col min="8155" max="8155" width="25.28515625" customWidth="1"/>
    <col min="8156" max="8156" width="33" customWidth="1"/>
    <col min="8157" max="8165" width="0" hidden="1" customWidth="1"/>
    <col min="8407" max="8407" width="2.7109375" customWidth="1"/>
    <col min="8408" max="8408" width="44.7109375" customWidth="1"/>
    <col min="8409" max="8409" width="25.5703125" customWidth="1"/>
    <col min="8410" max="8410" width="21.42578125" customWidth="1"/>
    <col min="8411" max="8411" width="25.28515625" customWidth="1"/>
    <col min="8412" max="8412" width="33" customWidth="1"/>
    <col min="8413" max="8421" width="0" hidden="1" customWidth="1"/>
    <col min="8663" max="8663" width="2.7109375" customWidth="1"/>
    <col min="8664" max="8664" width="44.7109375" customWidth="1"/>
    <col min="8665" max="8665" width="25.5703125" customWidth="1"/>
    <col min="8666" max="8666" width="21.42578125" customWidth="1"/>
    <col min="8667" max="8667" width="25.28515625" customWidth="1"/>
    <col min="8668" max="8668" width="33" customWidth="1"/>
    <col min="8669" max="8677" width="0" hidden="1" customWidth="1"/>
    <col min="8919" max="8919" width="2.7109375" customWidth="1"/>
    <col min="8920" max="8920" width="44.7109375" customWidth="1"/>
    <col min="8921" max="8921" width="25.5703125" customWidth="1"/>
    <col min="8922" max="8922" width="21.42578125" customWidth="1"/>
    <col min="8923" max="8923" width="25.28515625" customWidth="1"/>
    <col min="8924" max="8924" width="33" customWidth="1"/>
    <col min="8925" max="8933" width="0" hidden="1" customWidth="1"/>
    <col min="9175" max="9175" width="2.7109375" customWidth="1"/>
    <col min="9176" max="9176" width="44.7109375" customWidth="1"/>
    <col min="9177" max="9177" width="25.5703125" customWidth="1"/>
    <col min="9178" max="9178" width="21.42578125" customWidth="1"/>
    <col min="9179" max="9179" width="25.28515625" customWidth="1"/>
    <col min="9180" max="9180" width="33" customWidth="1"/>
    <col min="9181" max="9189" width="0" hidden="1" customWidth="1"/>
    <col min="9431" max="9431" width="2.7109375" customWidth="1"/>
    <col min="9432" max="9432" width="44.7109375" customWidth="1"/>
    <col min="9433" max="9433" width="25.5703125" customWidth="1"/>
    <col min="9434" max="9434" width="21.42578125" customWidth="1"/>
    <col min="9435" max="9435" width="25.28515625" customWidth="1"/>
    <col min="9436" max="9436" width="33" customWidth="1"/>
    <col min="9437" max="9445" width="0" hidden="1" customWidth="1"/>
    <col min="9687" max="9687" width="2.7109375" customWidth="1"/>
    <col min="9688" max="9688" width="44.7109375" customWidth="1"/>
    <col min="9689" max="9689" width="25.5703125" customWidth="1"/>
    <col min="9690" max="9690" width="21.42578125" customWidth="1"/>
    <col min="9691" max="9691" width="25.28515625" customWidth="1"/>
    <col min="9692" max="9692" width="33" customWidth="1"/>
    <col min="9693" max="9701" width="0" hidden="1" customWidth="1"/>
    <col min="9943" max="9943" width="2.7109375" customWidth="1"/>
    <col min="9944" max="9944" width="44.7109375" customWidth="1"/>
    <col min="9945" max="9945" width="25.5703125" customWidth="1"/>
    <col min="9946" max="9946" width="21.42578125" customWidth="1"/>
    <col min="9947" max="9947" width="25.28515625" customWidth="1"/>
    <col min="9948" max="9948" width="33" customWidth="1"/>
    <col min="9949" max="9957" width="0" hidden="1" customWidth="1"/>
    <col min="10199" max="10199" width="2.7109375" customWidth="1"/>
    <col min="10200" max="10200" width="44.7109375" customWidth="1"/>
    <col min="10201" max="10201" width="25.5703125" customWidth="1"/>
    <col min="10202" max="10202" width="21.42578125" customWidth="1"/>
    <col min="10203" max="10203" width="25.28515625" customWidth="1"/>
    <col min="10204" max="10204" width="33" customWidth="1"/>
    <col min="10205" max="10213" width="0" hidden="1" customWidth="1"/>
    <col min="10455" max="10455" width="2.7109375" customWidth="1"/>
    <col min="10456" max="10456" width="44.7109375" customWidth="1"/>
    <col min="10457" max="10457" width="25.5703125" customWidth="1"/>
    <col min="10458" max="10458" width="21.42578125" customWidth="1"/>
    <col min="10459" max="10459" width="25.28515625" customWidth="1"/>
    <col min="10460" max="10460" width="33" customWidth="1"/>
    <col min="10461" max="10469" width="0" hidden="1" customWidth="1"/>
    <col min="10711" max="10711" width="2.7109375" customWidth="1"/>
    <col min="10712" max="10712" width="44.7109375" customWidth="1"/>
    <col min="10713" max="10713" width="25.5703125" customWidth="1"/>
    <col min="10714" max="10714" width="21.42578125" customWidth="1"/>
    <col min="10715" max="10715" width="25.28515625" customWidth="1"/>
    <col min="10716" max="10716" width="33" customWidth="1"/>
    <col min="10717" max="10725" width="0" hidden="1" customWidth="1"/>
    <col min="10967" max="10967" width="2.7109375" customWidth="1"/>
    <col min="10968" max="10968" width="44.7109375" customWidth="1"/>
    <col min="10969" max="10969" width="25.5703125" customWidth="1"/>
    <col min="10970" max="10970" width="21.42578125" customWidth="1"/>
    <col min="10971" max="10971" width="25.28515625" customWidth="1"/>
    <col min="10972" max="10972" width="33" customWidth="1"/>
    <col min="10973" max="10981" width="0" hidden="1" customWidth="1"/>
    <col min="11223" max="11223" width="2.7109375" customWidth="1"/>
    <col min="11224" max="11224" width="44.7109375" customWidth="1"/>
    <col min="11225" max="11225" width="25.5703125" customWidth="1"/>
    <col min="11226" max="11226" width="21.42578125" customWidth="1"/>
    <col min="11227" max="11227" width="25.28515625" customWidth="1"/>
    <col min="11228" max="11228" width="33" customWidth="1"/>
    <col min="11229" max="11237" width="0" hidden="1" customWidth="1"/>
    <col min="11479" max="11479" width="2.7109375" customWidth="1"/>
    <col min="11480" max="11480" width="44.7109375" customWidth="1"/>
    <col min="11481" max="11481" width="25.5703125" customWidth="1"/>
    <col min="11482" max="11482" width="21.42578125" customWidth="1"/>
    <col min="11483" max="11483" width="25.28515625" customWidth="1"/>
    <col min="11484" max="11484" width="33" customWidth="1"/>
    <col min="11485" max="11493" width="0" hidden="1" customWidth="1"/>
    <col min="11735" max="11735" width="2.7109375" customWidth="1"/>
    <col min="11736" max="11736" width="44.7109375" customWidth="1"/>
    <col min="11737" max="11737" width="25.5703125" customWidth="1"/>
    <col min="11738" max="11738" width="21.42578125" customWidth="1"/>
    <col min="11739" max="11739" width="25.28515625" customWidth="1"/>
    <col min="11740" max="11740" width="33" customWidth="1"/>
    <col min="11741" max="11749" width="0" hidden="1" customWidth="1"/>
    <col min="11991" max="11991" width="2.7109375" customWidth="1"/>
    <col min="11992" max="11992" width="44.7109375" customWidth="1"/>
    <col min="11993" max="11993" width="25.5703125" customWidth="1"/>
    <col min="11994" max="11994" width="21.42578125" customWidth="1"/>
    <col min="11995" max="11995" width="25.28515625" customWidth="1"/>
    <col min="11996" max="11996" width="33" customWidth="1"/>
    <col min="11997" max="12005" width="0" hidden="1" customWidth="1"/>
    <col min="12247" max="12247" width="2.7109375" customWidth="1"/>
    <col min="12248" max="12248" width="44.7109375" customWidth="1"/>
    <col min="12249" max="12249" width="25.5703125" customWidth="1"/>
    <col min="12250" max="12250" width="21.42578125" customWidth="1"/>
    <col min="12251" max="12251" width="25.28515625" customWidth="1"/>
    <col min="12252" max="12252" width="33" customWidth="1"/>
    <col min="12253" max="12261" width="0" hidden="1" customWidth="1"/>
    <col min="12503" max="12503" width="2.7109375" customWidth="1"/>
    <col min="12504" max="12504" width="44.7109375" customWidth="1"/>
    <col min="12505" max="12505" width="25.5703125" customWidth="1"/>
    <col min="12506" max="12506" width="21.42578125" customWidth="1"/>
    <col min="12507" max="12507" width="25.28515625" customWidth="1"/>
    <col min="12508" max="12508" width="33" customWidth="1"/>
    <col min="12509" max="12517" width="0" hidden="1" customWidth="1"/>
    <col min="12759" max="12759" width="2.7109375" customWidth="1"/>
    <col min="12760" max="12760" width="44.7109375" customWidth="1"/>
    <col min="12761" max="12761" width="25.5703125" customWidth="1"/>
    <col min="12762" max="12762" width="21.42578125" customWidth="1"/>
    <col min="12763" max="12763" width="25.28515625" customWidth="1"/>
    <col min="12764" max="12764" width="33" customWidth="1"/>
    <col min="12765" max="12773" width="0" hidden="1" customWidth="1"/>
    <col min="13015" max="13015" width="2.7109375" customWidth="1"/>
    <col min="13016" max="13016" width="44.7109375" customWidth="1"/>
    <col min="13017" max="13017" width="25.5703125" customWidth="1"/>
    <col min="13018" max="13018" width="21.42578125" customWidth="1"/>
    <col min="13019" max="13019" width="25.28515625" customWidth="1"/>
    <col min="13020" max="13020" width="33" customWidth="1"/>
    <col min="13021" max="13029" width="0" hidden="1" customWidth="1"/>
    <col min="13271" max="13271" width="2.7109375" customWidth="1"/>
    <col min="13272" max="13272" width="44.7109375" customWidth="1"/>
    <col min="13273" max="13273" width="25.5703125" customWidth="1"/>
    <col min="13274" max="13274" width="21.42578125" customWidth="1"/>
    <col min="13275" max="13275" width="25.28515625" customWidth="1"/>
    <col min="13276" max="13276" width="33" customWidth="1"/>
    <col min="13277" max="13285" width="0" hidden="1" customWidth="1"/>
    <col min="13527" max="13527" width="2.7109375" customWidth="1"/>
    <col min="13528" max="13528" width="44.7109375" customWidth="1"/>
    <col min="13529" max="13529" width="25.5703125" customWidth="1"/>
    <col min="13530" max="13530" width="21.42578125" customWidth="1"/>
    <col min="13531" max="13531" width="25.28515625" customWidth="1"/>
    <col min="13532" max="13532" width="33" customWidth="1"/>
    <col min="13533" max="13541" width="0" hidden="1" customWidth="1"/>
    <col min="13783" max="13783" width="2.7109375" customWidth="1"/>
    <col min="13784" max="13784" width="44.7109375" customWidth="1"/>
    <col min="13785" max="13785" width="25.5703125" customWidth="1"/>
    <col min="13786" max="13786" width="21.42578125" customWidth="1"/>
    <col min="13787" max="13787" width="25.28515625" customWidth="1"/>
    <col min="13788" max="13788" width="33" customWidth="1"/>
    <col min="13789" max="13797" width="0" hidden="1" customWidth="1"/>
    <col min="14039" max="14039" width="2.7109375" customWidth="1"/>
    <col min="14040" max="14040" width="44.7109375" customWidth="1"/>
    <col min="14041" max="14041" width="25.5703125" customWidth="1"/>
    <col min="14042" max="14042" width="21.42578125" customWidth="1"/>
    <col min="14043" max="14043" width="25.28515625" customWidth="1"/>
    <col min="14044" max="14044" width="33" customWidth="1"/>
    <col min="14045" max="14053" width="0" hidden="1" customWidth="1"/>
    <col min="14295" max="14295" width="2.7109375" customWidth="1"/>
    <col min="14296" max="14296" width="44.7109375" customWidth="1"/>
    <col min="14297" max="14297" width="25.5703125" customWidth="1"/>
    <col min="14298" max="14298" width="21.42578125" customWidth="1"/>
    <col min="14299" max="14299" width="25.28515625" customWidth="1"/>
    <col min="14300" max="14300" width="33" customWidth="1"/>
    <col min="14301" max="14309" width="0" hidden="1" customWidth="1"/>
    <col min="14551" max="14551" width="2.7109375" customWidth="1"/>
    <col min="14552" max="14552" width="44.7109375" customWidth="1"/>
    <col min="14553" max="14553" width="25.5703125" customWidth="1"/>
    <col min="14554" max="14554" width="21.42578125" customWidth="1"/>
    <col min="14555" max="14555" width="25.28515625" customWidth="1"/>
    <col min="14556" max="14556" width="33" customWidth="1"/>
    <col min="14557" max="14565" width="0" hidden="1" customWidth="1"/>
    <col min="14807" max="14807" width="2.7109375" customWidth="1"/>
    <col min="14808" max="14808" width="44.7109375" customWidth="1"/>
    <col min="14809" max="14809" width="25.5703125" customWidth="1"/>
    <col min="14810" max="14810" width="21.42578125" customWidth="1"/>
    <col min="14811" max="14811" width="25.28515625" customWidth="1"/>
    <col min="14812" max="14812" width="33" customWidth="1"/>
    <col min="14813" max="14821" width="0" hidden="1" customWidth="1"/>
    <col min="15063" max="15063" width="2.7109375" customWidth="1"/>
    <col min="15064" max="15064" width="44.7109375" customWidth="1"/>
    <col min="15065" max="15065" width="25.5703125" customWidth="1"/>
    <col min="15066" max="15066" width="21.42578125" customWidth="1"/>
    <col min="15067" max="15067" width="25.28515625" customWidth="1"/>
    <col min="15068" max="15068" width="33" customWidth="1"/>
    <col min="15069" max="15077" width="0" hidden="1" customWidth="1"/>
    <col min="15319" max="15319" width="2.7109375" customWidth="1"/>
    <col min="15320" max="15320" width="44.7109375" customWidth="1"/>
    <col min="15321" max="15321" width="25.5703125" customWidth="1"/>
    <col min="15322" max="15322" width="21.42578125" customWidth="1"/>
    <col min="15323" max="15323" width="25.28515625" customWidth="1"/>
    <col min="15324" max="15324" width="33" customWidth="1"/>
    <col min="15325" max="15333" width="0" hidden="1" customWidth="1"/>
    <col min="15575" max="15575" width="2.7109375" customWidth="1"/>
    <col min="15576" max="15576" width="44.7109375" customWidth="1"/>
    <col min="15577" max="15577" width="25.5703125" customWidth="1"/>
    <col min="15578" max="15578" width="21.42578125" customWidth="1"/>
    <col min="15579" max="15579" width="25.28515625" customWidth="1"/>
    <col min="15580" max="15580" width="33" customWidth="1"/>
    <col min="15581" max="15589" width="0" hidden="1" customWidth="1"/>
    <col min="15831" max="15831" width="2.7109375" customWidth="1"/>
    <col min="15832" max="15832" width="44.7109375" customWidth="1"/>
    <col min="15833" max="15833" width="25.5703125" customWidth="1"/>
    <col min="15834" max="15834" width="21.42578125" customWidth="1"/>
    <col min="15835" max="15835" width="25.28515625" customWidth="1"/>
    <col min="15836" max="15836" width="33" customWidth="1"/>
    <col min="15837" max="15845" width="0" hidden="1" customWidth="1"/>
    <col min="16087" max="16087" width="2.7109375" customWidth="1"/>
    <col min="16088" max="16088" width="44.7109375" customWidth="1"/>
    <col min="16089" max="16089" width="25.5703125" customWidth="1"/>
    <col min="16090" max="16090" width="21.42578125" customWidth="1"/>
    <col min="16091" max="16091" width="25.28515625" customWidth="1"/>
    <col min="16092" max="16092" width="33" customWidth="1"/>
    <col min="16093" max="16101" width="0" hidden="1" customWidth="1"/>
  </cols>
  <sheetData>
    <row r="1" spans="1:5" x14ac:dyDescent="0.3">
      <c r="A1" s="688" t="s">
        <v>193</v>
      </c>
      <c r="B1" s="688"/>
      <c r="C1" s="688"/>
      <c r="D1" s="688"/>
      <c r="E1" s="688"/>
    </row>
    <row r="2" spans="1:5" ht="18" customHeight="1" x14ac:dyDescent="0.3">
      <c r="A2" s="708" t="s">
        <v>134</v>
      </c>
      <c r="B2" s="708"/>
      <c r="C2" s="708"/>
      <c r="D2" s="708"/>
      <c r="E2" s="708"/>
    </row>
    <row r="3" spans="1:5" ht="19.5" thickBot="1" x14ac:dyDescent="0.35"/>
    <row r="4" spans="1:5" ht="19.5" thickBot="1" x14ac:dyDescent="0.3">
      <c r="A4" s="56" t="s">
        <v>21</v>
      </c>
      <c r="B4" s="709" t="s">
        <v>456</v>
      </c>
      <c r="C4" s="709"/>
      <c r="D4" s="709"/>
      <c r="E4" s="709"/>
    </row>
    <row r="5" spans="1:5" ht="24.75" customHeight="1" thickBot="1" x14ac:dyDescent="0.3">
      <c r="A5" s="56" t="s">
        <v>4</v>
      </c>
      <c r="B5" s="710" t="s">
        <v>219</v>
      </c>
      <c r="C5" s="711"/>
      <c r="D5" s="711"/>
      <c r="E5" s="712"/>
    </row>
    <row r="6" spans="1:5" ht="19.5" thickBot="1" x14ac:dyDescent="0.3">
      <c r="A6" s="56" t="s">
        <v>26</v>
      </c>
      <c r="B6" s="554" t="s">
        <v>135</v>
      </c>
      <c r="C6" s="555"/>
      <c r="D6" s="555"/>
      <c r="E6" s="556"/>
    </row>
    <row r="7" spans="1:5" ht="19.5" thickBot="1" x14ac:dyDescent="0.35">
      <c r="A7" s="713" t="s">
        <v>7</v>
      </c>
      <c r="B7" s="714"/>
      <c r="C7" s="714"/>
      <c r="D7" s="714"/>
      <c r="E7" s="715"/>
    </row>
    <row r="8" spans="1:5" ht="15" customHeight="1" x14ac:dyDescent="0.25">
      <c r="A8" s="545" t="s">
        <v>457</v>
      </c>
      <c r="B8" s="546"/>
      <c r="C8" s="546"/>
      <c r="D8" s="546"/>
      <c r="E8" s="547"/>
    </row>
    <row r="9" spans="1:5" ht="36.75" customHeight="1" x14ac:dyDescent="0.25">
      <c r="A9" s="548"/>
      <c r="B9" s="549"/>
      <c r="C9" s="549"/>
      <c r="D9" s="549"/>
      <c r="E9" s="550"/>
    </row>
    <row r="10" spans="1:5" ht="49.5" customHeight="1" thickBot="1" x14ac:dyDescent="0.3">
      <c r="A10" s="551"/>
      <c r="B10" s="552"/>
      <c r="C10" s="552"/>
      <c r="D10" s="552"/>
      <c r="E10" s="553"/>
    </row>
    <row r="11" spans="1:5" ht="124.5" customHeight="1" thickBot="1" x14ac:dyDescent="0.3">
      <c r="A11" s="330" t="s">
        <v>10</v>
      </c>
      <c r="B11" s="555" t="s">
        <v>458</v>
      </c>
      <c r="C11" s="696"/>
      <c r="D11" s="696"/>
      <c r="E11" s="697"/>
    </row>
    <row r="12" spans="1:5" ht="23.25" customHeight="1" x14ac:dyDescent="0.25">
      <c r="A12" s="543" t="s">
        <v>11</v>
      </c>
      <c r="B12" s="331">
        <v>2019</v>
      </c>
      <c r="C12" s="331">
        <v>2020</v>
      </c>
      <c r="D12" s="331">
        <v>2021</v>
      </c>
      <c r="E12" s="331">
        <v>2022</v>
      </c>
    </row>
    <row r="13" spans="1:5" ht="19.5" thickBot="1" x14ac:dyDescent="0.3">
      <c r="A13" s="544"/>
      <c r="B13" s="332" t="s">
        <v>5</v>
      </c>
      <c r="C13" s="332" t="s">
        <v>6</v>
      </c>
      <c r="D13" s="332" t="s">
        <v>6</v>
      </c>
      <c r="E13" s="332" t="s">
        <v>6</v>
      </c>
    </row>
    <row r="14" spans="1:5" ht="32.25" customHeight="1" thickBot="1" x14ac:dyDescent="0.3">
      <c r="A14" s="57" t="s">
        <v>459</v>
      </c>
      <c r="B14" s="333">
        <v>0.95</v>
      </c>
      <c r="C14" s="333">
        <v>0.95</v>
      </c>
      <c r="D14" s="333">
        <v>0.95</v>
      </c>
      <c r="E14" s="333">
        <v>0.95</v>
      </c>
    </row>
    <row r="15" spans="1:5" ht="29.25" customHeight="1" thickBot="1" x14ac:dyDescent="0.3">
      <c r="A15" s="58" t="s">
        <v>460</v>
      </c>
      <c r="B15" s="333" t="s">
        <v>30</v>
      </c>
      <c r="C15" s="333" t="s">
        <v>27</v>
      </c>
      <c r="D15" s="333" t="s">
        <v>27</v>
      </c>
      <c r="E15" s="333" t="s">
        <v>27</v>
      </c>
    </row>
    <row r="16" spans="1:5" ht="38.25" thickBot="1" x14ac:dyDescent="0.3">
      <c r="A16" s="58" t="s">
        <v>87</v>
      </c>
      <c r="B16" s="333" t="s">
        <v>30</v>
      </c>
      <c r="C16" s="333" t="s">
        <v>27</v>
      </c>
      <c r="D16" s="333" t="s">
        <v>27</v>
      </c>
      <c r="E16" s="333" t="s">
        <v>27</v>
      </c>
    </row>
    <row r="17" spans="1:5" ht="66.75" customHeight="1" thickBot="1" x14ac:dyDescent="0.3">
      <c r="A17" s="334" t="s">
        <v>12</v>
      </c>
      <c r="B17" s="554" t="s">
        <v>461</v>
      </c>
      <c r="C17" s="555"/>
      <c r="D17" s="555"/>
      <c r="E17" s="556"/>
    </row>
    <row r="18" spans="1:5" ht="40.5" customHeight="1" thickBot="1" x14ac:dyDescent="0.3">
      <c r="A18" s="554" t="s">
        <v>13</v>
      </c>
      <c r="B18" s="555"/>
      <c r="C18" s="555"/>
      <c r="D18" s="555"/>
      <c r="E18" s="556"/>
    </row>
    <row r="19" spans="1:5" ht="38.25" customHeight="1" thickBot="1" x14ac:dyDescent="0.3">
      <c r="A19" s="59"/>
      <c r="B19" s="335"/>
      <c r="C19" s="335"/>
      <c r="D19" s="335"/>
      <c r="E19" s="335"/>
    </row>
    <row r="20" spans="1:5" ht="37.5" customHeight="1" thickBot="1" x14ac:dyDescent="0.3">
      <c r="A20" s="60"/>
      <c r="B20" s="335"/>
      <c r="C20" s="336"/>
      <c r="D20" s="336"/>
      <c r="E20" s="336"/>
    </row>
    <row r="21" spans="1:5" ht="19.5" thickBot="1" x14ac:dyDescent="0.3">
      <c r="A21" s="698" t="s">
        <v>43</v>
      </c>
      <c r="B21" s="699"/>
      <c r="C21" s="699"/>
      <c r="D21" s="699"/>
      <c r="E21" s="700"/>
    </row>
    <row r="22" spans="1:5" ht="18.75" customHeight="1" thickBot="1" x14ac:dyDescent="0.3">
      <c r="A22" s="337" t="s">
        <v>28</v>
      </c>
      <c r="B22" s="716" t="s">
        <v>462</v>
      </c>
      <c r="C22" s="717"/>
      <c r="D22" s="717"/>
      <c r="E22" s="718"/>
    </row>
    <row r="23" spans="1:5" ht="55.5" customHeight="1" thickBot="1" x14ac:dyDescent="0.3">
      <c r="A23" s="58" t="s">
        <v>9</v>
      </c>
      <c r="B23" s="554" t="s">
        <v>461</v>
      </c>
      <c r="C23" s="555"/>
      <c r="D23" s="555"/>
      <c r="E23" s="556"/>
    </row>
    <row r="24" spans="1:5" ht="44.25" customHeight="1" thickBot="1" x14ac:dyDescent="0.3">
      <c r="A24" s="58" t="s">
        <v>14</v>
      </c>
      <c r="B24" s="695" t="s">
        <v>463</v>
      </c>
      <c r="C24" s="696"/>
      <c r="D24" s="696"/>
      <c r="E24" s="697"/>
    </row>
    <row r="25" spans="1:5" ht="31.5" customHeight="1" x14ac:dyDescent="0.25">
      <c r="A25" s="543"/>
      <c r="B25" s="338">
        <v>2019</v>
      </c>
      <c r="C25" s="338">
        <v>2020</v>
      </c>
      <c r="D25" s="338">
        <v>2021</v>
      </c>
      <c r="E25" s="338">
        <v>2022</v>
      </c>
    </row>
    <row r="26" spans="1:5" ht="33.75" customHeight="1" thickBot="1" x14ac:dyDescent="0.3">
      <c r="A26" s="544"/>
      <c r="B26" s="339" t="s">
        <v>5</v>
      </c>
      <c r="C26" s="339" t="s">
        <v>6</v>
      </c>
      <c r="D26" s="339" t="s">
        <v>6</v>
      </c>
      <c r="E26" s="339" t="s">
        <v>6</v>
      </c>
    </row>
    <row r="27" spans="1:5" ht="19.5" thickBot="1" x14ac:dyDescent="0.3">
      <c r="A27" s="58" t="s">
        <v>8</v>
      </c>
      <c r="B27" s="335">
        <v>11000</v>
      </c>
      <c r="C27" s="335">
        <v>11550</v>
      </c>
      <c r="D27" s="335">
        <v>11550</v>
      </c>
      <c r="E27" s="335">
        <v>11550</v>
      </c>
    </row>
    <row r="28" spans="1:5" ht="19.5" thickBot="1" x14ac:dyDescent="0.3">
      <c r="A28" s="58" t="s">
        <v>15</v>
      </c>
      <c r="B28" s="340">
        <v>183468</v>
      </c>
      <c r="C28" s="340">
        <v>176300</v>
      </c>
      <c r="D28" s="340">
        <v>190000</v>
      </c>
      <c r="E28" s="340">
        <v>190000</v>
      </c>
    </row>
    <row r="29" spans="1:5" ht="19.5" thickBot="1" x14ac:dyDescent="0.3">
      <c r="A29" s="58" t="s">
        <v>23</v>
      </c>
      <c r="B29" s="340">
        <f>B28/B27</f>
        <v>16.678909090909091</v>
      </c>
      <c r="C29" s="340">
        <f>C28/C27</f>
        <v>15.264069264069263</v>
      </c>
      <c r="D29" s="340">
        <f>D28/D27</f>
        <v>16.450216450216452</v>
      </c>
      <c r="E29" s="340">
        <f>E28/E27</f>
        <v>16.450216450216452</v>
      </c>
    </row>
    <row r="30" spans="1:5" ht="19.5" thickBot="1" x14ac:dyDescent="0.3">
      <c r="A30" s="58" t="s">
        <v>16</v>
      </c>
      <c r="B30" s="341" t="s">
        <v>22</v>
      </c>
      <c r="C30" s="342">
        <f>C27/B27-1</f>
        <v>5.0000000000000044E-2</v>
      </c>
      <c r="D30" s="342">
        <f t="shared" ref="D30:E32" si="0">D27/C27-1</f>
        <v>0</v>
      </c>
      <c r="E30" s="342">
        <f t="shared" si="0"/>
        <v>0</v>
      </c>
    </row>
    <row r="31" spans="1:5" ht="19.5" thickBot="1" x14ac:dyDescent="0.3">
      <c r="A31" s="58" t="s">
        <v>17</v>
      </c>
      <c r="B31" s="341" t="s">
        <v>22</v>
      </c>
      <c r="C31" s="342">
        <f>C28/B28-1</f>
        <v>-3.9069483506660507E-2</v>
      </c>
      <c r="D31" s="342">
        <f t="shared" si="0"/>
        <v>7.7708451503119669E-2</v>
      </c>
      <c r="E31" s="342">
        <f t="shared" si="0"/>
        <v>0</v>
      </c>
    </row>
    <row r="32" spans="1:5" ht="19.5" thickBot="1" x14ac:dyDescent="0.3">
      <c r="A32" s="58" t="s">
        <v>18</v>
      </c>
      <c r="B32" s="341" t="s">
        <v>22</v>
      </c>
      <c r="C32" s="342">
        <f>C29/B29-1</f>
        <v>-8.4828079530152922E-2</v>
      </c>
      <c r="D32" s="342">
        <f t="shared" si="0"/>
        <v>7.7708451503119891E-2</v>
      </c>
      <c r="E32" s="342">
        <f t="shared" si="0"/>
        <v>0</v>
      </c>
    </row>
    <row r="33" spans="1:5" ht="28.5" customHeight="1" thickBot="1" x14ac:dyDescent="0.3">
      <c r="A33" s="689" t="s">
        <v>464</v>
      </c>
      <c r="B33" s="690"/>
      <c r="C33" s="690"/>
      <c r="D33" s="690"/>
      <c r="E33" s="691"/>
    </row>
    <row r="34" spans="1:5" ht="12.75" customHeight="1" x14ac:dyDescent="0.25">
      <c r="A34" s="543"/>
      <c r="B34" s="338">
        <v>2019</v>
      </c>
      <c r="C34" s="338">
        <v>2020</v>
      </c>
      <c r="D34" s="338">
        <v>2021</v>
      </c>
      <c r="E34" s="338">
        <v>2022</v>
      </c>
    </row>
    <row r="35" spans="1:5" ht="36.75" customHeight="1" thickBot="1" x14ac:dyDescent="0.3">
      <c r="A35" s="544"/>
      <c r="B35" s="339" t="s">
        <v>5</v>
      </c>
      <c r="C35" s="339" t="s">
        <v>6</v>
      </c>
      <c r="D35" s="339" t="s">
        <v>6</v>
      </c>
      <c r="E35" s="339" t="s">
        <v>6</v>
      </c>
    </row>
    <row r="36" spans="1:5" ht="19.5" thickBot="1" x14ac:dyDescent="0.3">
      <c r="A36" s="343" t="s">
        <v>0</v>
      </c>
      <c r="B36" s="344">
        <v>126800</v>
      </c>
      <c r="C36" s="344">
        <f>C37</f>
        <v>120278</v>
      </c>
      <c r="D36" s="344">
        <f>D37</f>
        <v>120278</v>
      </c>
      <c r="E36" s="344">
        <f>E37</f>
        <v>120278</v>
      </c>
    </row>
    <row r="37" spans="1:5" ht="19.5" thickBot="1" x14ac:dyDescent="0.3">
      <c r="A37" s="345" t="s">
        <v>48</v>
      </c>
      <c r="B37" s="346">
        <v>126800</v>
      </c>
      <c r="C37" s="346">
        <v>120278</v>
      </c>
      <c r="D37" s="346">
        <v>120278</v>
      </c>
      <c r="E37" s="346">
        <v>120278</v>
      </c>
    </row>
    <row r="38" spans="1:5" ht="19.5" thickBot="1" x14ac:dyDescent="0.3">
      <c r="A38" s="345" t="s">
        <v>49</v>
      </c>
      <c r="B38" s="346"/>
      <c r="C38" s="346"/>
      <c r="D38" s="346"/>
      <c r="E38" s="346"/>
    </row>
    <row r="39" spans="1:5" ht="38.25" thickBot="1" x14ac:dyDescent="0.3">
      <c r="A39" s="343" t="s">
        <v>31</v>
      </c>
      <c r="B39" s="344">
        <v>22340</v>
      </c>
      <c r="C39" s="344">
        <f>C40</f>
        <v>20086</v>
      </c>
      <c r="D39" s="344">
        <f>D40</f>
        <v>20086</v>
      </c>
      <c r="E39" s="344">
        <f>E40</f>
        <v>20086</v>
      </c>
    </row>
    <row r="40" spans="1:5" ht="19.5" thickBot="1" x14ac:dyDescent="0.3">
      <c r="A40" s="345" t="s">
        <v>48</v>
      </c>
      <c r="B40" s="346">
        <v>22340</v>
      </c>
      <c r="C40" s="344">
        <v>20086</v>
      </c>
      <c r="D40" s="344">
        <v>20086</v>
      </c>
      <c r="E40" s="344">
        <v>20086</v>
      </c>
    </row>
    <row r="41" spans="1:5" ht="19.5" thickBot="1" x14ac:dyDescent="0.3">
      <c r="A41" s="345" t="s">
        <v>49</v>
      </c>
      <c r="B41" s="346"/>
      <c r="C41" s="344"/>
      <c r="D41" s="344"/>
      <c r="E41" s="344"/>
    </row>
    <row r="42" spans="1:5" ht="19.5" thickBot="1" x14ac:dyDescent="0.3">
      <c r="A42" s="343" t="s">
        <v>1</v>
      </c>
      <c r="B42" s="346">
        <v>34328</v>
      </c>
      <c r="C42" s="344">
        <f>C43</f>
        <v>35936</v>
      </c>
      <c r="D42" s="344">
        <f>D43</f>
        <v>49636</v>
      </c>
      <c r="E42" s="344">
        <f>E43</f>
        <v>49636</v>
      </c>
    </row>
    <row r="43" spans="1:5" ht="19.5" thickBot="1" x14ac:dyDescent="0.3">
      <c r="A43" s="345" t="s">
        <v>48</v>
      </c>
      <c r="B43" s="346">
        <v>34328</v>
      </c>
      <c r="C43" s="344">
        <v>35936</v>
      </c>
      <c r="D43" s="344">
        <v>49636</v>
      </c>
      <c r="E43" s="344">
        <v>49636</v>
      </c>
    </row>
    <row r="44" spans="1:5" ht="19.5" thickBot="1" x14ac:dyDescent="0.3">
      <c r="A44" s="345" t="s">
        <v>49</v>
      </c>
      <c r="B44" s="346"/>
      <c r="C44" s="344"/>
      <c r="D44" s="344"/>
      <c r="E44" s="344"/>
    </row>
    <row r="45" spans="1:5" ht="19.5" thickBot="1" x14ac:dyDescent="0.3">
      <c r="A45" s="343" t="s">
        <v>2</v>
      </c>
      <c r="B45" s="346"/>
      <c r="C45" s="344"/>
      <c r="D45" s="344"/>
      <c r="E45" s="344"/>
    </row>
    <row r="46" spans="1:5" ht="19.5" thickBot="1" x14ac:dyDescent="0.3">
      <c r="A46" s="345" t="s">
        <v>48</v>
      </c>
      <c r="B46" s="346"/>
      <c r="C46" s="344"/>
      <c r="D46" s="344"/>
      <c r="E46" s="344"/>
    </row>
    <row r="47" spans="1:5" ht="19.5" thickBot="1" x14ac:dyDescent="0.3">
      <c r="A47" s="345" t="s">
        <v>49</v>
      </c>
      <c r="B47" s="346"/>
      <c r="C47" s="344"/>
      <c r="D47" s="344"/>
      <c r="E47" s="344"/>
    </row>
    <row r="48" spans="1:5" ht="19.5" thickBot="1" x14ac:dyDescent="0.3">
      <c r="A48" s="343" t="s">
        <v>24</v>
      </c>
      <c r="B48" s="346"/>
      <c r="C48" s="344"/>
      <c r="D48" s="344"/>
      <c r="E48" s="344"/>
    </row>
    <row r="49" spans="1:5" ht="19.5" thickBot="1" x14ac:dyDescent="0.3">
      <c r="A49" s="345" t="s">
        <v>48</v>
      </c>
      <c r="B49" s="346"/>
      <c r="C49" s="344"/>
      <c r="D49" s="344"/>
      <c r="E49" s="344"/>
    </row>
    <row r="50" spans="1:5" ht="19.5" thickBot="1" x14ac:dyDescent="0.3">
      <c r="A50" s="345" t="s">
        <v>49</v>
      </c>
      <c r="B50" s="346"/>
      <c r="C50" s="344"/>
      <c r="D50" s="344"/>
      <c r="E50" s="344"/>
    </row>
    <row r="51" spans="1:5" ht="19.5" thickBot="1" x14ac:dyDescent="0.3">
      <c r="A51" s="343" t="s">
        <v>25</v>
      </c>
      <c r="B51" s="346">
        <f>B52+B53</f>
        <v>0</v>
      </c>
      <c r="C51" s="344">
        <f>C52+C53</f>
        <v>0</v>
      </c>
      <c r="D51" s="344">
        <f>D52+D53</f>
        <v>0</v>
      </c>
      <c r="E51" s="344">
        <f>E52+E53</f>
        <v>0</v>
      </c>
    </row>
    <row r="52" spans="1:5" ht="19.5" thickBot="1" x14ac:dyDescent="0.3">
      <c r="A52" s="345" t="s">
        <v>48</v>
      </c>
      <c r="B52" s="346"/>
      <c r="C52" s="344">
        <v>0</v>
      </c>
      <c r="D52" s="344">
        <v>0</v>
      </c>
      <c r="E52" s="344">
        <v>0</v>
      </c>
    </row>
    <row r="53" spans="1:5" ht="19.5" thickBot="1" x14ac:dyDescent="0.3">
      <c r="A53" s="345" t="s">
        <v>49</v>
      </c>
      <c r="B53" s="346"/>
      <c r="C53" s="344"/>
      <c r="D53" s="344"/>
      <c r="E53" s="344"/>
    </row>
    <row r="54" spans="1:5" ht="38.25" thickBot="1" x14ac:dyDescent="0.3">
      <c r="A54" s="343" t="s">
        <v>3</v>
      </c>
      <c r="B54" s="346">
        <v>0</v>
      </c>
      <c r="C54" s="344">
        <v>0</v>
      </c>
      <c r="D54" s="344">
        <f>C54*1.03*0.99</f>
        <v>0</v>
      </c>
      <c r="E54" s="344">
        <f>D54*1.03*0.99</f>
        <v>0</v>
      </c>
    </row>
    <row r="55" spans="1:5" ht="19.5" thickBot="1" x14ac:dyDescent="0.3">
      <c r="A55" s="345" t="s">
        <v>48</v>
      </c>
      <c r="B55" s="346"/>
      <c r="C55" s="347"/>
      <c r="D55" s="347"/>
      <c r="E55" s="347"/>
    </row>
    <row r="56" spans="1:5" ht="19.5" thickBot="1" x14ac:dyDescent="0.3">
      <c r="A56" s="345" t="s">
        <v>49</v>
      </c>
      <c r="B56" s="346"/>
      <c r="C56" s="348"/>
      <c r="D56" s="347"/>
      <c r="E56" s="347"/>
    </row>
    <row r="57" spans="1:5" ht="19.5" thickBot="1" x14ac:dyDescent="0.3">
      <c r="A57" s="349" t="s">
        <v>33</v>
      </c>
      <c r="B57" s="346">
        <f>B54+B51+B48+B45+B42+B39+B36</f>
        <v>183468</v>
      </c>
      <c r="C57" s="346">
        <f>C54+C51+C48+C45+C42+C39+C36</f>
        <v>176300</v>
      </c>
      <c r="D57" s="346">
        <f>D54+D51+D48+D45+D42+D39+D36</f>
        <v>190000</v>
      </c>
      <c r="E57" s="346">
        <f>E54+E51+E48+E45+E42+E39+E36</f>
        <v>190000</v>
      </c>
    </row>
    <row r="58" spans="1:5" ht="30.75" customHeight="1" thickBot="1" x14ac:dyDescent="0.3">
      <c r="A58" s="350" t="s">
        <v>35</v>
      </c>
      <c r="B58" s="351">
        <f>IF(B57-B28=0,0,"Error")</f>
        <v>0</v>
      </c>
      <c r="C58" s="351">
        <f>IF(C57-C28=0,0,"Error")</f>
        <v>0</v>
      </c>
      <c r="D58" s="351">
        <f>IF(D57-D28=0,0,"Error")</f>
        <v>0</v>
      </c>
      <c r="E58" s="351">
        <f>IF(E57-E28=0,0,"Error")</f>
        <v>0</v>
      </c>
    </row>
    <row r="59" spans="1:5" ht="30.75" customHeight="1" thickBot="1" x14ac:dyDescent="0.3">
      <c r="A59" s="693" t="s">
        <v>37</v>
      </c>
      <c r="B59" s="694"/>
      <c r="C59" s="693"/>
      <c r="D59" s="694"/>
      <c r="E59" s="36"/>
    </row>
    <row r="60" spans="1:5" ht="19.5" thickBot="1" x14ac:dyDescent="0.3">
      <c r="A60" s="705" t="s">
        <v>38</v>
      </c>
      <c r="B60" s="706"/>
      <c r="C60" s="706"/>
      <c r="D60" s="706"/>
      <c r="E60" s="707"/>
    </row>
    <row r="61" spans="1:5" ht="19.5" thickBot="1" x14ac:dyDescent="0.3">
      <c r="A61" s="337" t="s">
        <v>45</v>
      </c>
      <c r="B61" s="719" t="s">
        <v>465</v>
      </c>
      <c r="C61" s="720"/>
      <c r="D61" s="721"/>
      <c r="E61" s="722"/>
    </row>
    <row r="62" spans="1:5" ht="59.25" customHeight="1" thickBot="1" x14ac:dyDescent="0.3">
      <c r="A62" s="337" t="s">
        <v>50</v>
      </c>
      <c r="B62" s="352" t="s">
        <v>466</v>
      </c>
      <c r="C62" s="353" t="s">
        <v>51</v>
      </c>
      <c r="D62" s="693"/>
      <c r="E62" s="694"/>
    </row>
    <row r="63" spans="1:5" ht="19.5" thickBot="1" x14ac:dyDescent="0.3">
      <c r="A63" s="354"/>
      <c r="B63" s="692"/>
      <c r="C63" s="704"/>
      <c r="D63" s="693"/>
      <c r="E63" s="694"/>
    </row>
    <row r="64" spans="1:5" ht="27" customHeight="1" thickBot="1" x14ac:dyDescent="0.3">
      <c r="A64" s="58" t="s">
        <v>9</v>
      </c>
      <c r="B64" s="554" t="s">
        <v>467</v>
      </c>
      <c r="C64" s="555"/>
      <c r="D64" s="555"/>
      <c r="E64" s="556"/>
    </row>
    <row r="65" spans="1:5" ht="19.5" thickBot="1" x14ac:dyDescent="0.3">
      <c r="A65" s="58" t="s">
        <v>14</v>
      </c>
      <c r="B65" s="695" t="s">
        <v>468</v>
      </c>
      <c r="C65" s="696"/>
      <c r="D65" s="696"/>
      <c r="E65" s="697"/>
    </row>
    <row r="66" spans="1:5" x14ac:dyDescent="0.25">
      <c r="A66" s="543"/>
      <c r="B66" s="338">
        <v>2019</v>
      </c>
      <c r="C66" s="338">
        <v>2020</v>
      </c>
      <c r="D66" s="338">
        <v>2021</v>
      </c>
      <c r="E66" s="338">
        <v>2022</v>
      </c>
    </row>
    <row r="67" spans="1:5" ht="19.5" thickBot="1" x14ac:dyDescent="0.3">
      <c r="A67" s="544"/>
      <c r="B67" s="339" t="s">
        <v>5</v>
      </c>
      <c r="C67" s="339" t="s">
        <v>6</v>
      </c>
      <c r="D67" s="339" t="s">
        <v>6</v>
      </c>
      <c r="E67" s="339" t="s">
        <v>6</v>
      </c>
    </row>
    <row r="68" spans="1:5" ht="19.5" thickBot="1" x14ac:dyDescent="0.3">
      <c r="A68" s="58" t="s">
        <v>8</v>
      </c>
      <c r="B68" s="340">
        <v>20</v>
      </c>
      <c r="C68" s="340">
        <v>10</v>
      </c>
      <c r="D68" s="340"/>
      <c r="E68" s="340"/>
    </row>
    <row r="69" spans="1:5" ht="19.5" thickBot="1" x14ac:dyDescent="0.3">
      <c r="A69" s="58" t="s">
        <v>15</v>
      </c>
      <c r="B69" s="340">
        <v>2491</v>
      </c>
      <c r="C69" s="340">
        <v>1000</v>
      </c>
      <c r="D69" s="340">
        <v>0</v>
      </c>
      <c r="E69" s="340">
        <v>0</v>
      </c>
    </row>
    <row r="70" spans="1:5" ht="19.5" thickBot="1" x14ac:dyDescent="0.3">
      <c r="A70" s="58" t="s">
        <v>23</v>
      </c>
      <c r="B70" s="340">
        <f>B69/B68</f>
        <v>124.55</v>
      </c>
      <c r="C70" s="340">
        <f>C69/C68</f>
        <v>100</v>
      </c>
      <c r="D70" s="340" t="e">
        <f>D69/D68</f>
        <v>#DIV/0!</v>
      </c>
      <c r="E70" s="340" t="e">
        <f>E69/E68</f>
        <v>#DIV/0!</v>
      </c>
    </row>
    <row r="71" spans="1:5" ht="19.5" thickBot="1" x14ac:dyDescent="0.3">
      <c r="A71" s="58" t="s">
        <v>16</v>
      </c>
      <c r="B71" s="341" t="s">
        <v>22</v>
      </c>
      <c r="C71" s="342">
        <f>C68/B68-1</f>
        <v>-0.5</v>
      </c>
      <c r="D71" s="342">
        <f t="shared" ref="D71:E73" si="1">D68/C68-1</f>
        <v>-1</v>
      </c>
      <c r="E71" s="342" t="e">
        <f t="shared" si="1"/>
        <v>#DIV/0!</v>
      </c>
    </row>
    <row r="72" spans="1:5" ht="19.5" thickBot="1" x14ac:dyDescent="0.3">
      <c r="A72" s="58" t="s">
        <v>17</v>
      </c>
      <c r="B72" s="341" t="s">
        <v>22</v>
      </c>
      <c r="C72" s="342">
        <f>C69/B69-1</f>
        <v>-0.59855479727017258</v>
      </c>
      <c r="D72" s="342">
        <f t="shared" si="1"/>
        <v>-1</v>
      </c>
      <c r="E72" s="342" t="e">
        <f t="shared" si="1"/>
        <v>#DIV/0!</v>
      </c>
    </row>
    <row r="73" spans="1:5" ht="19.5" thickBot="1" x14ac:dyDescent="0.3">
      <c r="A73" s="58" t="s">
        <v>18</v>
      </c>
      <c r="B73" s="341" t="s">
        <v>22</v>
      </c>
      <c r="C73" s="342">
        <f>C70/B70-1</f>
        <v>-0.19710959454034527</v>
      </c>
      <c r="D73" s="342" t="e">
        <f t="shared" si="1"/>
        <v>#DIV/0!</v>
      </c>
      <c r="E73" s="342" t="e">
        <f t="shared" si="1"/>
        <v>#DIV/0!</v>
      </c>
    </row>
    <row r="74" spans="1:5" ht="19.5" customHeight="1" thickBot="1" x14ac:dyDescent="0.3">
      <c r="A74" s="689" t="s">
        <v>469</v>
      </c>
      <c r="B74" s="690"/>
      <c r="C74" s="690"/>
      <c r="D74" s="690"/>
      <c r="E74" s="691"/>
    </row>
    <row r="75" spans="1:5" ht="24" customHeight="1" x14ac:dyDescent="0.25">
      <c r="A75" s="543"/>
      <c r="B75" s="338">
        <v>2019</v>
      </c>
      <c r="C75" s="338">
        <v>2020</v>
      </c>
      <c r="D75" s="338">
        <v>2021</v>
      </c>
      <c r="E75" s="338">
        <v>2022</v>
      </c>
    </row>
    <row r="76" spans="1:5" ht="26.25" customHeight="1" thickBot="1" x14ac:dyDescent="0.3">
      <c r="A76" s="544"/>
      <c r="B76" s="339" t="s">
        <v>5</v>
      </c>
      <c r="C76" s="339" t="s">
        <v>6</v>
      </c>
      <c r="D76" s="339" t="s">
        <v>6</v>
      </c>
      <c r="E76" s="339" t="s">
        <v>6</v>
      </c>
    </row>
    <row r="77" spans="1:5" ht="26.25" customHeight="1" thickBot="1" x14ac:dyDescent="0.3">
      <c r="A77" s="343" t="s">
        <v>40</v>
      </c>
      <c r="B77" s="344">
        <f>B78+B79+B80+B81</f>
        <v>0</v>
      </c>
      <c r="C77" s="344">
        <f>C78+C79+C80+C81</f>
        <v>0</v>
      </c>
      <c r="D77" s="344">
        <f>D78+D79+D80+D81</f>
        <v>0</v>
      </c>
      <c r="E77" s="344">
        <f>E78+E79+E80+E81</f>
        <v>0</v>
      </c>
    </row>
    <row r="78" spans="1:5" ht="19.5" thickBot="1" x14ac:dyDescent="0.3">
      <c r="A78" s="345" t="s">
        <v>48</v>
      </c>
      <c r="B78" s="344"/>
      <c r="C78" s="344"/>
      <c r="D78" s="344"/>
      <c r="E78" s="344"/>
    </row>
    <row r="79" spans="1:5" ht="19.5" thickBot="1" x14ac:dyDescent="0.3">
      <c r="A79" s="345" t="s">
        <v>73</v>
      </c>
      <c r="B79" s="344"/>
      <c r="C79" s="344"/>
      <c r="D79" s="344"/>
      <c r="E79" s="344"/>
    </row>
    <row r="80" spans="1:5" ht="19.5" thickBot="1" x14ac:dyDescent="0.3">
      <c r="A80" s="345" t="s">
        <v>74</v>
      </c>
      <c r="B80" s="344"/>
      <c r="C80" s="344"/>
      <c r="D80" s="344"/>
      <c r="E80" s="344"/>
    </row>
    <row r="81" spans="1:5" ht="19.5" thickBot="1" x14ac:dyDescent="0.3">
      <c r="A81" s="345" t="s">
        <v>75</v>
      </c>
      <c r="B81" s="344"/>
      <c r="C81" s="344"/>
      <c r="D81" s="344"/>
      <c r="E81" s="344"/>
    </row>
    <row r="82" spans="1:5" ht="19.5" thickBot="1" x14ac:dyDescent="0.3">
      <c r="A82" s="343" t="s">
        <v>41</v>
      </c>
      <c r="B82" s="346">
        <v>0</v>
      </c>
      <c r="C82" s="346">
        <v>1000</v>
      </c>
      <c r="D82" s="346">
        <f>D83+D84+D85+D86</f>
        <v>0</v>
      </c>
      <c r="E82" s="346">
        <f>E83+E84+E85+E86</f>
        <v>0</v>
      </c>
    </row>
    <row r="83" spans="1:5" ht="19.5" thickBot="1" x14ac:dyDescent="0.3">
      <c r="A83" s="345" t="s">
        <v>48</v>
      </c>
      <c r="B83" s="346">
        <v>0</v>
      </c>
      <c r="C83" s="344">
        <v>1000</v>
      </c>
      <c r="D83" s="344">
        <v>0</v>
      </c>
      <c r="E83" s="344"/>
    </row>
    <row r="84" spans="1:5" ht="19.5" thickBot="1" x14ac:dyDescent="0.3">
      <c r="A84" s="345" t="s">
        <v>73</v>
      </c>
      <c r="B84" s="346"/>
      <c r="C84" s="344"/>
      <c r="D84" s="344"/>
      <c r="E84" s="344"/>
    </row>
    <row r="85" spans="1:5" ht="19.5" thickBot="1" x14ac:dyDescent="0.3">
      <c r="A85" s="345" t="s">
        <v>74</v>
      </c>
      <c r="B85" s="346"/>
      <c r="C85" s="344"/>
      <c r="D85" s="344"/>
      <c r="E85" s="344"/>
    </row>
    <row r="86" spans="1:5" ht="19.5" thickBot="1" x14ac:dyDescent="0.3">
      <c r="A86" s="345" t="s">
        <v>75</v>
      </c>
      <c r="B86" s="346"/>
      <c r="C86" s="344"/>
      <c r="D86" s="344"/>
      <c r="E86" s="344"/>
    </row>
    <row r="87" spans="1:5" ht="19.5" thickBot="1" x14ac:dyDescent="0.3">
      <c r="A87" s="355" t="s">
        <v>33</v>
      </c>
      <c r="B87" s="346">
        <f>B77+B82</f>
        <v>0</v>
      </c>
      <c r="C87" s="346">
        <f>C77+C82</f>
        <v>1000</v>
      </c>
      <c r="D87" s="346">
        <f>D77+D82</f>
        <v>0</v>
      </c>
      <c r="E87" s="346">
        <f>E77+E82</f>
        <v>0</v>
      </c>
    </row>
    <row r="88" spans="1:5" ht="82.5" customHeight="1" thickBot="1" x14ac:dyDescent="0.3">
      <c r="A88" s="337" t="s">
        <v>53</v>
      </c>
      <c r="B88" s="337" t="s">
        <v>470</v>
      </c>
      <c r="C88" s="356" t="s">
        <v>51</v>
      </c>
      <c r="D88" s="693"/>
      <c r="E88" s="694"/>
    </row>
    <row r="89" spans="1:5" ht="19.5" thickBot="1" x14ac:dyDescent="0.3">
      <c r="A89" s="58" t="s">
        <v>9</v>
      </c>
      <c r="B89" s="554" t="s">
        <v>471</v>
      </c>
      <c r="C89" s="555"/>
      <c r="D89" s="555"/>
      <c r="E89" s="556"/>
    </row>
    <row r="90" spans="1:5" ht="19.5" thickBot="1" x14ac:dyDescent="0.3">
      <c r="A90" s="58" t="s">
        <v>14</v>
      </c>
      <c r="B90" s="695" t="s">
        <v>233</v>
      </c>
      <c r="C90" s="696"/>
      <c r="D90" s="696"/>
      <c r="E90" s="697"/>
    </row>
    <row r="91" spans="1:5" ht="12.75" customHeight="1" x14ac:dyDescent="0.25">
      <c r="A91" s="543"/>
      <c r="B91" s="338">
        <v>2019</v>
      </c>
      <c r="C91" s="338">
        <v>2020</v>
      </c>
      <c r="D91" s="338">
        <v>2021</v>
      </c>
      <c r="E91" s="338">
        <v>2022</v>
      </c>
    </row>
    <row r="92" spans="1:5" ht="21.75" customHeight="1" thickBot="1" x14ac:dyDescent="0.3">
      <c r="A92" s="544"/>
      <c r="B92" s="339" t="s">
        <v>5</v>
      </c>
      <c r="C92" s="339" t="s">
        <v>6</v>
      </c>
      <c r="D92" s="339" t="s">
        <v>6</v>
      </c>
      <c r="E92" s="339" t="s">
        <v>6</v>
      </c>
    </row>
    <row r="93" spans="1:5" ht="19.5" thickBot="1" x14ac:dyDescent="0.3">
      <c r="A93" s="58" t="s">
        <v>8</v>
      </c>
      <c r="B93" s="58">
        <v>3</v>
      </c>
      <c r="C93" s="341">
        <v>3</v>
      </c>
      <c r="D93" s="58">
        <v>3</v>
      </c>
      <c r="E93" s="58">
        <v>3</v>
      </c>
    </row>
    <row r="94" spans="1:5" ht="19.5" thickBot="1" x14ac:dyDescent="0.3">
      <c r="A94" s="58" t="s">
        <v>15</v>
      </c>
      <c r="B94" s="340">
        <v>6294</v>
      </c>
      <c r="C94" s="357">
        <v>8000</v>
      </c>
      <c r="D94" s="340">
        <v>10000</v>
      </c>
      <c r="E94" s="340">
        <v>10000</v>
      </c>
    </row>
    <row r="95" spans="1:5" ht="19.5" thickBot="1" x14ac:dyDescent="0.3">
      <c r="A95" s="58" t="s">
        <v>23</v>
      </c>
      <c r="B95" s="340">
        <f>B94/B93</f>
        <v>2098</v>
      </c>
      <c r="C95" s="340">
        <f>C94/C93</f>
        <v>2666.6666666666665</v>
      </c>
      <c r="D95" s="340">
        <f>D94/D93</f>
        <v>3333.3333333333335</v>
      </c>
      <c r="E95" s="340">
        <f>E94/E93</f>
        <v>3333.3333333333335</v>
      </c>
    </row>
    <row r="96" spans="1:5" ht="19.5" thickBot="1" x14ac:dyDescent="0.3">
      <c r="A96" s="58" t="s">
        <v>16</v>
      </c>
      <c r="B96" s="341" t="s">
        <v>22</v>
      </c>
      <c r="C96" s="342">
        <f>C93/B93-1</f>
        <v>0</v>
      </c>
      <c r="D96" s="342">
        <f t="shared" ref="D96:E98" si="2">D93/C93-1</f>
        <v>0</v>
      </c>
      <c r="E96" s="342">
        <f t="shared" si="2"/>
        <v>0</v>
      </c>
    </row>
    <row r="97" spans="1:5" ht="19.5" thickBot="1" x14ac:dyDescent="0.3">
      <c r="A97" s="58" t="s">
        <v>17</v>
      </c>
      <c r="B97" s="341" t="s">
        <v>22</v>
      </c>
      <c r="C97" s="342">
        <f>C94/B94-1</f>
        <v>0.27105179536066104</v>
      </c>
      <c r="D97" s="342">
        <f t="shared" si="2"/>
        <v>0.25</v>
      </c>
      <c r="E97" s="342">
        <f t="shared" si="2"/>
        <v>0</v>
      </c>
    </row>
    <row r="98" spans="1:5" ht="19.5" thickBot="1" x14ac:dyDescent="0.3">
      <c r="A98" s="58" t="s">
        <v>18</v>
      </c>
      <c r="B98" s="341" t="s">
        <v>22</v>
      </c>
      <c r="C98" s="342">
        <f>C95/B95-1</f>
        <v>0.27105179536066082</v>
      </c>
      <c r="D98" s="342">
        <f t="shared" si="2"/>
        <v>0.25000000000000022</v>
      </c>
      <c r="E98" s="342">
        <f t="shared" si="2"/>
        <v>0</v>
      </c>
    </row>
    <row r="99" spans="1:5" ht="19.5" customHeight="1" thickBot="1" x14ac:dyDescent="0.3">
      <c r="A99" s="689" t="s">
        <v>472</v>
      </c>
      <c r="B99" s="690"/>
      <c r="C99" s="690"/>
      <c r="D99" s="690"/>
      <c r="E99" s="691"/>
    </row>
    <row r="100" spans="1:5" ht="12.75" customHeight="1" x14ac:dyDescent="0.25">
      <c r="A100" s="543"/>
      <c r="B100" s="338">
        <v>2019</v>
      </c>
      <c r="C100" s="338">
        <v>2020</v>
      </c>
      <c r="D100" s="338">
        <v>2021</v>
      </c>
      <c r="E100" s="338">
        <v>2022</v>
      </c>
    </row>
    <row r="101" spans="1:5" ht="31.5" customHeight="1" thickBot="1" x14ac:dyDescent="0.3">
      <c r="A101" s="544"/>
      <c r="B101" s="339" t="s">
        <v>5</v>
      </c>
      <c r="C101" s="339" t="s">
        <v>6</v>
      </c>
      <c r="D101" s="339" t="s">
        <v>6</v>
      </c>
      <c r="E101" s="339" t="s">
        <v>6</v>
      </c>
    </row>
    <row r="102" spans="1:5" ht="19.5" thickBot="1" x14ac:dyDescent="0.3">
      <c r="A102" s="343" t="s">
        <v>40</v>
      </c>
      <c r="B102" s="344">
        <f>B103+B104+B105+B106</f>
        <v>0</v>
      </c>
      <c r="C102" s="344">
        <f>C103+C104+C105+C106</f>
        <v>0</v>
      </c>
      <c r="D102" s="344">
        <f>D103+D104+D105+D106</f>
        <v>0</v>
      </c>
      <c r="E102" s="344">
        <f>E103+E104+E105+E106</f>
        <v>0</v>
      </c>
    </row>
    <row r="103" spans="1:5" ht="19.5" thickBot="1" x14ac:dyDescent="0.3">
      <c r="A103" s="345" t="s">
        <v>48</v>
      </c>
      <c r="B103" s="344"/>
      <c r="C103" s="344"/>
      <c r="D103" s="344"/>
      <c r="E103" s="344"/>
    </row>
    <row r="104" spans="1:5" ht="19.5" thickBot="1" x14ac:dyDescent="0.3">
      <c r="A104" s="345" t="s">
        <v>73</v>
      </c>
      <c r="B104" s="344"/>
      <c r="C104" s="344"/>
      <c r="D104" s="344"/>
      <c r="E104" s="344"/>
    </row>
    <row r="105" spans="1:5" ht="19.5" thickBot="1" x14ac:dyDescent="0.3">
      <c r="A105" s="345" t="s">
        <v>74</v>
      </c>
      <c r="B105" s="344"/>
      <c r="C105" s="344"/>
      <c r="D105" s="344"/>
      <c r="E105" s="344"/>
    </row>
    <row r="106" spans="1:5" ht="19.5" thickBot="1" x14ac:dyDescent="0.3">
      <c r="A106" s="345" t="s">
        <v>75</v>
      </c>
      <c r="B106" s="344"/>
      <c r="C106" s="344"/>
      <c r="D106" s="344"/>
      <c r="E106" s="344"/>
    </row>
    <row r="107" spans="1:5" ht="19.5" thickBot="1" x14ac:dyDescent="0.3">
      <c r="A107" s="343" t="s">
        <v>41</v>
      </c>
      <c r="B107" s="346">
        <v>10000</v>
      </c>
      <c r="C107" s="346">
        <v>8000</v>
      </c>
      <c r="D107" s="346">
        <f>D108+D109+D110+D111</f>
        <v>10000</v>
      </c>
      <c r="E107" s="346">
        <v>10000</v>
      </c>
    </row>
    <row r="108" spans="1:5" ht="19.5" thickBot="1" x14ac:dyDescent="0.3">
      <c r="A108" s="345" t="s">
        <v>48</v>
      </c>
      <c r="B108" s="346">
        <v>10000</v>
      </c>
      <c r="C108" s="344">
        <v>8000</v>
      </c>
      <c r="D108" s="344">
        <v>10000</v>
      </c>
      <c r="E108" s="344">
        <v>10000</v>
      </c>
    </row>
    <row r="109" spans="1:5" ht="19.5" thickBot="1" x14ac:dyDescent="0.3">
      <c r="A109" s="345" t="s">
        <v>73</v>
      </c>
      <c r="B109" s="346"/>
      <c r="C109" s="344"/>
      <c r="D109" s="344"/>
      <c r="E109" s="344"/>
    </row>
    <row r="110" spans="1:5" ht="33" customHeight="1" thickBot="1" x14ac:dyDescent="0.3">
      <c r="A110" s="345" t="s">
        <v>74</v>
      </c>
      <c r="B110" s="346"/>
      <c r="C110" s="344"/>
      <c r="D110" s="344"/>
      <c r="E110" s="344"/>
    </row>
    <row r="111" spans="1:5" ht="42" customHeight="1" thickBot="1" x14ac:dyDescent="0.3">
      <c r="A111" s="345" t="s">
        <v>75</v>
      </c>
      <c r="B111" s="346"/>
      <c r="C111" s="344"/>
      <c r="D111" s="344"/>
      <c r="E111" s="344"/>
    </row>
    <row r="112" spans="1:5" ht="71.25" customHeight="1" thickBot="1" x14ac:dyDescent="0.3">
      <c r="A112" s="355" t="s">
        <v>126</v>
      </c>
      <c r="B112" s="346">
        <f>B102+B107</f>
        <v>10000</v>
      </c>
      <c r="C112" s="358">
        <f>C102+C107</f>
        <v>8000</v>
      </c>
      <c r="D112" s="346">
        <f>D102+D107</f>
        <v>10000</v>
      </c>
      <c r="E112" s="346">
        <f>E102+E107</f>
        <v>10000</v>
      </c>
    </row>
    <row r="113" spans="1:5" ht="57" hidden="1" thickBot="1" x14ac:dyDescent="0.3">
      <c r="A113" s="337" t="s">
        <v>131</v>
      </c>
      <c r="B113" s="359"/>
      <c r="C113" s="360" t="s">
        <v>51</v>
      </c>
      <c r="D113" s="361"/>
      <c r="E113" s="362"/>
    </row>
    <row r="114" spans="1:5" ht="87" hidden="1" customHeight="1" thickBot="1" x14ac:dyDescent="0.3">
      <c r="A114" s="58" t="s">
        <v>9</v>
      </c>
      <c r="B114" s="554"/>
      <c r="C114" s="555"/>
      <c r="D114" s="555"/>
      <c r="E114" s="556"/>
    </row>
    <row r="115" spans="1:5" ht="80.25" hidden="1" customHeight="1" thickBot="1" x14ac:dyDescent="0.3">
      <c r="A115" s="58" t="s">
        <v>14</v>
      </c>
      <c r="B115" s="695"/>
      <c r="C115" s="696"/>
      <c r="D115" s="696"/>
      <c r="E115" s="697"/>
    </row>
    <row r="116" spans="1:5" ht="85.5" hidden="1" customHeight="1" x14ac:dyDescent="0.25">
      <c r="A116" s="543"/>
      <c r="B116" s="338">
        <v>2018</v>
      </c>
      <c r="C116" s="338">
        <v>2019</v>
      </c>
      <c r="D116" s="338">
        <v>2020</v>
      </c>
      <c r="E116" s="338">
        <v>2021</v>
      </c>
    </row>
    <row r="117" spans="1:5" ht="39" hidden="1" customHeight="1" thickBot="1" x14ac:dyDescent="0.3">
      <c r="A117" s="544"/>
      <c r="B117" s="339" t="s">
        <v>5</v>
      </c>
      <c r="C117" s="339" t="s">
        <v>6</v>
      </c>
      <c r="D117" s="339" t="s">
        <v>6</v>
      </c>
      <c r="E117" s="339" t="s">
        <v>6</v>
      </c>
    </row>
    <row r="118" spans="1:5" ht="19.5" hidden="1" thickBot="1" x14ac:dyDescent="0.3">
      <c r="A118" s="58" t="s">
        <v>8</v>
      </c>
      <c r="B118" s="58"/>
      <c r="C118" s="58"/>
      <c r="D118" s="58"/>
      <c r="E118" s="58"/>
    </row>
    <row r="119" spans="1:5" ht="19.5" hidden="1" thickBot="1" x14ac:dyDescent="0.3">
      <c r="A119" s="58" t="s">
        <v>15</v>
      </c>
      <c r="B119" s="340">
        <f>B137</f>
        <v>0</v>
      </c>
      <c r="C119" s="340">
        <f>C137</f>
        <v>0</v>
      </c>
      <c r="D119" s="340">
        <f>D137</f>
        <v>0</v>
      </c>
      <c r="E119" s="340">
        <f>E137</f>
        <v>0</v>
      </c>
    </row>
    <row r="120" spans="1:5" ht="19.5" hidden="1" thickBot="1" x14ac:dyDescent="0.3">
      <c r="A120" s="58" t="s">
        <v>23</v>
      </c>
      <c r="B120" s="340" t="e">
        <f>B119/B118</f>
        <v>#DIV/0!</v>
      </c>
      <c r="C120" s="340" t="e">
        <f>C119/C118</f>
        <v>#DIV/0!</v>
      </c>
      <c r="D120" s="340" t="e">
        <f>D119/D118</f>
        <v>#DIV/0!</v>
      </c>
      <c r="E120" s="340" t="e">
        <f>E119/E118</f>
        <v>#DIV/0!</v>
      </c>
    </row>
    <row r="121" spans="1:5" ht="19.5" hidden="1" thickBot="1" x14ac:dyDescent="0.3">
      <c r="A121" s="58" t="s">
        <v>16</v>
      </c>
      <c r="B121" s="341" t="s">
        <v>22</v>
      </c>
      <c r="C121" s="342" t="e">
        <f>C118/B118-1</f>
        <v>#DIV/0!</v>
      </c>
      <c r="D121" s="342" t="e">
        <f t="shared" ref="D121:E123" si="3">D118/C118-1</f>
        <v>#DIV/0!</v>
      </c>
      <c r="E121" s="342" t="e">
        <f t="shared" si="3"/>
        <v>#DIV/0!</v>
      </c>
    </row>
    <row r="122" spans="1:5" ht="19.5" hidden="1" thickBot="1" x14ac:dyDescent="0.3">
      <c r="A122" s="58" t="s">
        <v>17</v>
      </c>
      <c r="B122" s="341" t="s">
        <v>22</v>
      </c>
      <c r="C122" s="342" t="e">
        <f>C119/B119-1</f>
        <v>#DIV/0!</v>
      </c>
      <c r="D122" s="342" t="e">
        <f t="shared" si="3"/>
        <v>#DIV/0!</v>
      </c>
      <c r="E122" s="342" t="e">
        <f t="shared" si="3"/>
        <v>#DIV/0!</v>
      </c>
    </row>
    <row r="123" spans="1:5" ht="19.5" hidden="1" thickBot="1" x14ac:dyDescent="0.3">
      <c r="A123" s="58" t="s">
        <v>18</v>
      </c>
      <c r="B123" s="341" t="s">
        <v>22</v>
      </c>
      <c r="C123" s="342" t="e">
        <f>C120/B120-1</f>
        <v>#DIV/0!</v>
      </c>
      <c r="D123" s="342" t="e">
        <f t="shared" si="3"/>
        <v>#DIV/0!</v>
      </c>
      <c r="E123" s="342" t="e">
        <f t="shared" si="3"/>
        <v>#DIV/0!</v>
      </c>
    </row>
    <row r="124" spans="1:5" ht="59.25" customHeight="1" thickBot="1" x14ac:dyDescent="0.3">
      <c r="A124" s="689" t="s">
        <v>473</v>
      </c>
      <c r="B124" s="690"/>
      <c r="C124" s="690"/>
      <c r="D124" s="690"/>
      <c r="E124" s="691"/>
    </row>
    <row r="125" spans="1:5" ht="29.25" customHeight="1" x14ac:dyDescent="0.25">
      <c r="A125" s="543"/>
      <c r="B125" s="338">
        <v>2018</v>
      </c>
      <c r="C125" s="338">
        <v>2019</v>
      </c>
      <c r="D125" s="338">
        <v>2020</v>
      </c>
      <c r="E125" s="338">
        <v>2021</v>
      </c>
    </row>
    <row r="126" spans="1:5" ht="26.25" customHeight="1" thickBot="1" x14ac:dyDescent="0.3">
      <c r="A126" s="544"/>
      <c r="B126" s="339" t="s">
        <v>5</v>
      </c>
      <c r="C126" s="339" t="s">
        <v>6</v>
      </c>
      <c r="D126" s="339" t="s">
        <v>6</v>
      </c>
      <c r="E126" s="339" t="s">
        <v>6</v>
      </c>
    </row>
    <row r="127" spans="1:5" ht="47.25" customHeight="1" thickBot="1" x14ac:dyDescent="0.3">
      <c r="A127" s="343" t="s">
        <v>40</v>
      </c>
      <c r="B127" s="344">
        <f>B128+B129+B130+B131</f>
        <v>0</v>
      </c>
      <c r="C127" s="344">
        <f>C128+C129+C130+C131</f>
        <v>0</v>
      </c>
      <c r="D127" s="344">
        <f>D128+D129+D130+D131</f>
        <v>0</v>
      </c>
      <c r="E127" s="344">
        <f>E128+E129+E130+E131</f>
        <v>0</v>
      </c>
    </row>
    <row r="128" spans="1:5" ht="42" customHeight="1" thickBot="1" x14ac:dyDescent="0.3">
      <c r="A128" s="345" t="s">
        <v>48</v>
      </c>
      <c r="B128" s="344"/>
      <c r="C128" s="344"/>
      <c r="D128" s="344"/>
      <c r="E128" s="344"/>
    </row>
    <row r="129" spans="1:5" ht="33" customHeight="1" thickBot="1" x14ac:dyDescent="0.3">
      <c r="A129" s="345" t="s">
        <v>73</v>
      </c>
      <c r="B129" s="344"/>
      <c r="C129" s="344"/>
      <c r="D129" s="344"/>
      <c r="E129" s="344"/>
    </row>
    <row r="130" spans="1:5" ht="35.25" customHeight="1" thickBot="1" x14ac:dyDescent="0.3">
      <c r="A130" s="345" t="s">
        <v>74</v>
      </c>
      <c r="B130" s="344"/>
      <c r="C130" s="344"/>
      <c r="D130" s="344"/>
      <c r="E130" s="344"/>
    </row>
    <row r="131" spans="1:5" ht="38.25" customHeight="1" thickBot="1" x14ac:dyDescent="0.3">
      <c r="A131" s="345" t="s">
        <v>75</v>
      </c>
      <c r="B131" s="344"/>
      <c r="C131" s="344"/>
      <c r="D131" s="344"/>
      <c r="E131" s="344"/>
    </row>
    <row r="132" spans="1:5" ht="58.5" customHeight="1" thickBot="1" x14ac:dyDescent="0.3">
      <c r="A132" s="343" t="s">
        <v>41</v>
      </c>
      <c r="B132" s="346">
        <f>B133+B134+B135+B136</f>
        <v>0</v>
      </c>
      <c r="C132" s="346">
        <f>C133+C134+C135+C136</f>
        <v>0</v>
      </c>
      <c r="D132" s="346">
        <f>D133+D134+D135+D136</f>
        <v>0</v>
      </c>
      <c r="E132" s="346">
        <f>E133+E134+E135+E136</f>
        <v>0</v>
      </c>
    </row>
    <row r="133" spans="1:5" ht="42.75" customHeight="1" thickBot="1" x14ac:dyDescent="0.3">
      <c r="A133" s="345" t="s">
        <v>48</v>
      </c>
      <c r="B133" s="346"/>
      <c r="C133" s="344"/>
      <c r="D133" s="344"/>
      <c r="E133" s="344"/>
    </row>
    <row r="134" spans="1:5" ht="42.75" customHeight="1" thickBot="1" x14ac:dyDescent="0.3">
      <c r="A134" s="345" t="s">
        <v>73</v>
      </c>
      <c r="B134" s="346"/>
      <c r="C134" s="344"/>
      <c r="D134" s="344"/>
      <c r="E134" s="344"/>
    </row>
    <row r="135" spans="1:5" ht="45" customHeight="1" thickBot="1" x14ac:dyDescent="0.3">
      <c r="A135" s="345" t="s">
        <v>74</v>
      </c>
      <c r="B135" s="346"/>
      <c r="C135" s="344"/>
      <c r="D135" s="344"/>
      <c r="E135" s="344"/>
    </row>
    <row r="136" spans="1:5" ht="45" customHeight="1" thickBot="1" x14ac:dyDescent="0.3">
      <c r="A136" s="345" t="s">
        <v>75</v>
      </c>
      <c r="B136" s="346"/>
      <c r="C136" s="344"/>
      <c r="D136" s="344"/>
      <c r="E136" s="344"/>
    </row>
    <row r="137" spans="1:5" ht="63.75" customHeight="1" thickBot="1" x14ac:dyDescent="0.3">
      <c r="A137" s="349" t="s">
        <v>127</v>
      </c>
      <c r="B137" s="346">
        <f>B127+B132</f>
        <v>0</v>
      </c>
      <c r="C137" s="346">
        <f>C127+C132</f>
        <v>0</v>
      </c>
      <c r="D137" s="346">
        <f>D127+D132</f>
        <v>0</v>
      </c>
      <c r="E137" s="346">
        <f>E127+E132</f>
        <v>0</v>
      </c>
    </row>
    <row r="138" spans="1:5" ht="25.5" customHeight="1" thickBot="1" x14ac:dyDescent="0.3">
      <c r="A138" s="363" t="s">
        <v>29</v>
      </c>
      <c r="B138" s="692"/>
      <c r="C138" s="693"/>
      <c r="D138" s="693"/>
      <c r="E138" s="694"/>
    </row>
    <row r="139" spans="1:5" ht="57" hidden="1" thickBot="1" x14ac:dyDescent="0.3">
      <c r="A139" s="337" t="s">
        <v>474</v>
      </c>
      <c r="B139" s="359"/>
      <c r="C139" s="360" t="s">
        <v>51</v>
      </c>
      <c r="D139" s="361"/>
      <c r="E139" s="362"/>
    </row>
    <row r="140" spans="1:5" ht="17.25" hidden="1" customHeight="1" thickBot="1" x14ac:dyDescent="0.3">
      <c r="A140" s="58" t="s">
        <v>9</v>
      </c>
      <c r="B140" s="554"/>
      <c r="C140" s="555"/>
      <c r="D140" s="555"/>
      <c r="E140" s="556"/>
    </row>
    <row r="141" spans="1:5" ht="19.5" hidden="1" customHeight="1" thickBot="1" x14ac:dyDescent="0.3">
      <c r="A141" s="58" t="s">
        <v>14</v>
      </c>
      <c r="B141" s="698"/>
      <c r="C141" s="696"/>
      <c r="D141" s="696"/>
      <c r="E141" s="697"/>
    </row>
    <row r="142" spans="1:5" ht="12.75" hidden="1" customHeight="1" x14ac:dyDescent="0.25">
      <c r="A142" s="543"/>
      <c r="B142" s="338">
        <v>2019</v>
      </c>
      <c r="C142" s="338">
        <v>2020</v>
      </c>
      <c r="D142" s="338">
        <v>2021</v>
      </c>
      <c r="E142" s="338">
        <v>2022</v>
      </c>
    </row>
    <row r="143" spans="1:5" ht="9" hidden="1" customHeight="1" thickBot="1" x14ac:dyDescent="0.3">
      <c r="A143" s="544"/>
      <c r="B143" s="339" t="s">
        <v>5</v>
      </c>
      <c r="C143" s="339" t="s">
        <v>6</v>
      </c>
      <c r="D143" s="339" t="s">
        <v>6</v>
      </c>
      <c r="E143" s="339" t="s">
        <v>6</v>
      </c>
    </row>
    <row r="144" spans="1:5" ht="19.5" hidden="1" thickBot="1" x14ac:dyDescent="0.3">
      <c r="A144" s="58" t="s">
        <v>8</v>
      </c>
      <c r="B144" s="58">
        <v>0</v>
      </c>
      <c r="C144" s="341">
        <v>0</v>
      </c>
      <c r="D144" s="341">
        <v>0</v>
      </c>
      <c r="E144" s="58">
        <v>0</v>
      </c>
    </row>
    <row r="145" spans="1:5" ht="19.5" hidden="1" thickBot="1" x14ac:dyDescent="0.3">
      <c r="A145" s="58" t="s">
        <v>15</v>
      </c>
      <c r="B145" s="340">
        <f>B163</f>
        <v>0</v>
      </c>
      <c r="C145" s="340">
        <f>C163</f>
        <v>0</v>
      </c>
      <c r="D145" s="340">
        <f>D163</f>
        <v>0</v>
      </c>
      <c r="E145" s="340">
        <f>E163</f>
        <v>0</v>
      </c>
    </row>
    <row r="146" spans="1:5" ht="19.5" hidden="1" thickBot="1" x14ac:dyDescent="0.3">
      <c r="A146" s="58" t="s">
        <v>23</v>
      </c>
      <c r="B146" s="340" t="e">
        <f>B145/B144</f>
        <v>#DIV/0!</v>
      </c>
      <c r="C146" s="340" t="e">
        <f>C145/C144</f>
        <v>#DIV/0!</v>
      </c>
      <c r="D146" s="340" t="e">
        <f>D145/D144</f>
        <v>#DIV/0!</v>
      </c>
      <c r="E146" s="340" t="e">
        <f>E145/E144</f>
        <v>#DIV/0!</v>
      </c>
    </row>
    <row r="147" spans="1:5" ht="19.5" hidden="1" thickBot="1" x14ac:dyDescent="0.3">
      <c r="A147" s="58" t="s">
        <v>16</v>
      </c>
      <c r="B147" s="341" t="s">
        <v>22</v>
      </c>
      <c r="C147" s="342" t="e">
        <f>C144/B144-1</f>
        <v>#DIV/0!</v>
      </c>
      <c r="D147" s="342" t="e">
        <f t="shared" ref="D147:E149" si="4">D144/C144-1</f>
        <v>#DIV/0!</v>
      </c>
      <c r="E147" s="342" t="e">
        <f t="shared" si="4"/>
        <v>#DIV/0!</v>
      </c>
    </row>
    <row r="148" spans="1:5" ht="19.5" hidden="1" thickBot="1" x14ac:dyDescent="0.3">
      <c r="A148" s="58" t="s">
        <v>17</v>
      </c>
      <c r="B148" s="341" t="s">
        <v>22</v>
      </c>
      <c r="C148" s="342" t="e">
        <f>C145/B145-1</f>
        <v>#DIV/0!</v>
      </c>
      <c r="D148" s="342" t="e">
        <f t="shared" si="4"/>
        <v>#DIV/0!</v>
      </c>
      <c r="E148" s="342" t="e">
        <f t="shared" si="4"/>
        <v>#DIV/0!</v>
      </c>
    </row>
    <row r="149" spans="1:5" ht="19.5" hidden="1" thickBot="1" x14ac:dyDescent="0.3">
      <c r="A149" s="58" t="s">
        <v>18</v>
      </c>
      <c r="B149" s="341" t="s">
        <v>22</v>
      </c>
      <c r="C149" s="342" t="e">
        <f>C146/B146-1</f>
        <v>#DIV/0!</v>
      </c>
      <c r="D149" s="342" t="e">
        <f t="shared" si="4"/>
        <v>#DIV/0!</v>
      </c>
      <c r="E149" s="342" t="e">
        <f t="shared" si="4"/>
        <v>#DIV/0!</v>
      </c>
    </row>
    <row r="150" spans="1:5" ht="19.5" hidden="1" customHeight="1" thickBot="1" x14ac:dyDescent="0.3">
      <c r="A150" s="689" t="s">
        <v>475</v>
      </c>
      <c r="B150" s="690"/>
      <c r="C150" s="690"/>
      <c r="D150" s="690"/>
      <c r="E150" s="691"/>
    </row>
    <row r="151" spans="1:5" ht="12.75" hidden="1" customHeight="1" x14ac:dyDescent="0.25">
      <c r="A151" s="543"/>
      <c r="B151" s="338">
        <v>2019</v>
      </c>
      <c r="C151" s="338">
        <v>2020</v>
      </c>
      <c r="D151" s="338">
        <v>2021</v>
      </c>
      <c r="E151" s="338">
        <v>2022</v>
      </c>
    </row>
    <row r="152" spans="1:5" ht="9" hidden="1" customHeight="1" thickBot="1" x14ac:dyDescent="0.3">
      <c r="A152" s="544"/>
      <c r="B152" s="339" t="s">
        <v>5</v>
      </c>
      <c r="C152" s="339" t="s">
        <v>6</v>
      </c>
      <c r="D152" s="339" t="s">
        <v>6</v>
      </c>
      <c r="E152" s="339" t="s">
        <v>6</v>
      </c>
    </row>
    <row r="153" spans="1:5" ht="19.5" hidden="1" thickBot="1" x14ac:dyDescent="0.3">
      <c r="A153" s="343" t="s">
        <v>40</v>
      </c>
      <c r="B153" s="344">
        <f>B154+B155+B156+B157</f>
        <v>0</v>
      </c>
      <c r="C153" s="344">
        <f>C154+C155+C156+C157</f>
        <v>0</v>
      </c>
      <c r="D153" s="344">
        <f>D154+D155+D156+D157</f>
        <v>0</v>
      </c>
      <c r="E153" s="344">
        <f>E154+E155+E156+E157</f>
        <v>0</v>
      </c>
    </row>
    <row r="154" spans="1:5" ht="19.5" hidden="1" thickBot="1" x14ac:dyDescent="0.3">
      <c r="A154" s="345" t="s">
        <v>48</v>
      </c>
      <c r="B154" s="344"/>
      <c r="C154" s="344"/>
      <c r="D154" s="344"/>
      <c r="E154" s="344"/>
    </row>
    <row r="155" spans="1:5" ht="19.5" hidden="1" thickBot="1" x14ac:dyDescent="0.3">
      <c r="A155" s="345" t="s">
        <v>73</v>
      </c>
      <c r="B155" s="344"/>
      <c r="C155" s="344"/>
      <c r="D155" s="344"/>
      <c r="E155" s="344"/>
    </row>
    <row r="156" spans="1:5" ht="19.5" hidden="1" thickBot="1" x14ac:dyDescent="0.3">
      <c r="A156" s="345" t="s">
        <v>74</v>
      </c>
      <c r="B156" s="344"/>
      <c r="C156" s="344"/>
      <c r="D156" s="344"/>
      <c r="E156" s="344"/>
    </row>
    <row r="157" spans="1:5" ht="19.5" hidden="1" thickBot="1" x14ac:dyDescent="0.3">
      <c r="A157" s="345" t="s">
        <v>75</v>
      </c>
      <c r="B157" s="344"/>
      <c r="C157" s="344"/>
      <c r="D157" s="344"/>
      <c r="E157" s="344"/>
    </row>
    <row r="158" spans="1:5" ht="19.5" hidden="1" thickBot="1" x14ac:dyDescent="0.3">
      <c r="A158" s="343" t="s">
        <v>41</v>
      </c>
      <c r="B158" s="346">
        <f>B159+B160+B161+B162</f>
        <v>0</v>
      </c>
      <c r="C158" s="346">
        <f>C159+C160+C161+C162</f>
        <v>0</v>
      </c>
      <c r="D158" s="346">
        <f>D159+D160+D161+D162</f>
        <v>0</v>
      </c>
      <c r="E158" s="346">
        <f>E159+E160+E161+E162</f>
        <v>0</v>
      </c>
    </row>
    <row r="159" spans="1:5" ht="19.5" hidden="1" thickBot="1" x14ac:dyDescent="0.3">
      <c r="A159" s="345" t="s">
        <v>48</v>
      </c>
      <c r="B159" s="346"/>
      <c r="C159" s="346">
        <v>0</v>
      </c>
      <c r="D159" s="346">
        <v>0</v>
      </c>
      <c r="E159" s="346"/>
    </row>
    <row r="160" spans="1:5" ht="19.5" hidden="1" thickBot="1" x14ac:dyDescent="0.3">
      <c r="A160" s="345" t="s">
        <v>73</v>
      </c>
      <c r="B160" s="346"/>
      <c r="C160" s="346"/>
      <c r="D160" s="346"/>
      <c r="E160" s="346"/>
    </row>
    <row r="161" spans="1:5" ht="19.5" hidden="1" thickBot="1" x14ac:dyDescent="0.3">
      <c r="A161" s="345" t="s">
        <v>74</v>
      </c>
      <c r="B161" s="346"/>
      <c r="C161" s="346"/>
      <c r="D161" s="346"/>
      <c r="E161" s="346"/>
    </row>
    <row r="162" spans="1:5" ht="19.5" hidden="1" thickBot="1" x14ac:dyDescent="0.3">
      <c r="A162" s="345" t="s">
        <v>75</v>
      </c>
      <c r="B162" s="346"/>
      <c r="C162" s="346"/>
      <c r="D162" s="346"/>
      <c r="E162" s="346"/>
    </row>
    <row r="163" spans="1:5" ht="39" customHeight="1" thickBot="1" x14ac:dyDescent="0.3">
      <c r="A163" s="349" t="s">
        <v>36</v>
      </c>
      <c r="B163" s="346">
        <f>B153+B158</f>
        <v>0</v>
      </c>
      <c r="C163" s="346">
        <f>C153+C158</f>
        <v>0</v>
      </c>
      <c r="D163" s="346">
        <f>D153+D158</f>
        <v>0</v>
      </c>
      <c r="E163" s="346">
        <f>E153+E158</f>
        <v>0</v>
      </c>
    </row>
    <row r="164" spans="1:5" ht="19.5" thickBot="1" x14ac:dyDescent="0.3">
      <c r="A164" s="698" t="s">
        <v>37</v>
      </c>
      <c r="B164" s="699"/>
      <c r="C164" s="699"/>
      <c r="D164" s="699"/>
      <c r="E164" s="700"/>
    </row>
    <row r="165" spans="1:5" ht="33" customHeight="1" thickBot="1" x14ac:dyDescent="0.3">
      <c r="A165" s="698" t="s">
        <v>42</v>
      </c>
      <c r="B165" s="699"/>
      <c r="C165" s="699"/>
      <c r="D165" s="699"/>
      <c r="E165" s="700"/>
    </row>
    <row r="166" spans="1:5" ht="19.5" customHeight="1" thickBot="1" x14ac:dyDescent="0.3">
      <c r="A166" s="337" t="s">
        <v>45</v>
      </c>
      <c r="B166" s="701" t="s">
        <v>476</v>
      </c>
      <c r="C166" s="702"/>
      <c r="D166" s="702"/>
      <c r="E166" s="703"/>
    </row>
    <row r="167" spans="1:5" ht="37.5" customHeight="1" thickBot="1" x14ac:dyDescent="0.3">
      <c r="A167" s="337" t="s">
        <v>50</v>
      </c>
      <c r="B167" s="337" t="s">
        <v>477</v>
      </c>
      <c r="C167" s="356" t="s">
        <v>51</v>
      </c>
      <c r="D167" s="693"/>
      <c r="E167" s="694"/>
    </row>
    <row r="168" spans="1:5" ht="19.5" thickBot="1" x14ac:dyDescent="0.3">
      <c r="A168" s="354"/>
      <c r="B168" s="692"/>
      <c r="C168" s="704"/>
      <c r="D168" s="693"/>
      <c r="E168" s="694"/>
    </row>
    <row r="169" spans="1:5" ht="17.25" customHeight="1" thickBot="1" x14ac:dyDescent="0.3">
      <c r="A169" s="58" t="s">
        <v>9</v>
      </c>
      <c r="B169" s="554" t="s">
        <v>478</v>
      </c>
      <c r="C169" s="555"/>
      <c r="D169" s="555"/>
      <c r="E169" s="556"/>
    </row>
    <row r="170" spans="1:5" ht="19.5" thickBot="1" x14ac:dyDescent="0.3">
      <c r="A170" s="58" t="s">
        <v>14</v>
      </c>
      <c r="B170" s="695" t="s">
        <v>479</v>
      </c>
      <c r="C170" s="696"/>
      <c r="D170" s="696"/>
      <c r="E170" s="697"/>
    </row>
    <row r="171" spans="1:5" ht="12.75" customHeight="1" x14ac:dyDescent="0.25">
      <c r="A171" s="543"/>
      <c r="B171" s="338">
        <v>2019</v>
      </c>
      <c r="C171" s="338">
        <v>2020</v>
      </c>
      <c r="D171" s="338">
        <v>2021</v>
      </c>
      <c r="E171" s="338">
        <v>2022</v>
      </c>
    </row>
    <row r="172" spans="1:5" ht="36" customHeight="1" thickBot="1" x14ac:dyDescent="0.3">
      <c r="A172" s="544"/>
      <c r="B172" s="339" t="s">
        <v>5</v>
      </c>
      <c r="C172" s="339" t="s">
        <v>6</v>
      </c>
      <c r="D172" s="339" t="s">
        <v>6</v>
      </c>
      <c r="E172" s="339" t="s">
        <v>6</v>
      </c>
    </row>
    <row r="173" spans="1:5" ht="19.5" thickBot="1" x14ac:dyDescent="0.3">
      <c r="A173" s="58" t="s">
        <v>8</v>
      </c>
      <c r="B173" s="340">
        <v>1</v>
      </c>
      <c r="C173" s="340">
        <v>0</v>
      </c>
      <c r="D173" s="340"/>
      <c r="E173" s="340"/>
    </row>
    <row r="174" spans="1:5" ht="19.5" thickBot="1" x14ac:dyDescent="0.3">
      <c r="A174" s="58" t="s">
        <v>15</v>
      </c>
      <c r="B174" s="340">
        <v>1215</v>
      </c>
      <c r="C174" s="340">
        <v>0</v>
      </c>
      <c r="D174" s="340">
        <v>0</v>
      </c>
      <c r="E174" s="340">
        <f>E207</f>
        <v>0</v>
      </c>
    </row>
    <row r="175" spans="1:5" ht="19.5" thickBot="1" x14ac:dyDescent="0.3">
      <c r="A175" s="58" t="s">
        <v>23</v>
      </c>
      <c r="B175" s="340">
        <f>B174/B173</f>
        <v>1215</v>
      </c>
      <c r="C175" s="340" t="e">
        <f>C174/C173</f>
        <v>#DIV/0!</v>
      </c>
      <c r="D175" s="340" t="e">
        <f>D174/D173</f>
        <v>#DIV/0!</v>
      </c>
      <c r="E175" s="340" t="e">
        <f>E174/E173</f>
        <v>#DIV/0!</v>
      </c>
    </row>
    <row r="176" spans="1:5" ht="19.5" thickBot="1" x14ac:dyDescent="0.3">
      <c r="A176" s="58" t="s">
        <v>16</v>
      </c>
      <c r="B176" s="341" t="s">
        <v>22</v>
      </c>
      <c r="C176" s="342">
        <f>C173/B173-1</f>
        <v>-1</v>
      </c>
      <c r="D176" s="342" t="e">
        <f t="shared" ref="D176:E178" si="5">D173/C173-1</f>
        <v>#DIV/0!</v>
      </c>
      <c r="E176" s="342" t="e">
        <f t="shared" si="5"/>
        <v>#DIV/0!</v>
      </c>
    </row>
    <row r="177" spans="1:5" ht="19.5" thickBot="1" x14ac:dyDescent="0.3">
      <c r="A177" s="58" t="s">
        <v>17</v>
      </c>
      <c r="B177" s="341" t="s">
        <v>22</v>
      </c>
      <c r="C177" s="342">
        <f>C174/B174-1</f>
        <v>-1</v>
      </c>
      <c r="D177" s="342" t="e">
        <f t="shared" si="5"/>
        <v>#DIV/0!</v>
      </c>
      <c r="E177" s="342" t="e">
        <f t="shared" si="5"/>
        <v>#DIV/0!</v>
      </c>
    </row>
    <row r="178" spans="1:5" ht="19.5" thickBot="1" x14ac:dyDescent="0.3">
      <c r="A178" s="58" t="s">
        <v>18</v>
      </c>
      <c r="B178" s="341" t="s">
        <v>22</v>
      </c>
      <c r="C178" s="342" t="e">
        <f>C175/B175-1</f>
        <v>#DIV/0!</v>
      </c>
      <c r="D178" s="342" t="e">
        <f t="shared" si="5"/>
        <v>#DIV/0!</v>
      </c>
      <c r="E178" s="342" t="e">
        <f t="shared" si="5"/>
        <v>#DIV/0!</v>
      </c>
    </row>
    <row r="179" spans="1:5" ht="19.5" customHeight="1" thickBot="1" x14ac:dyDescent="0.3">
      <c r="A179" s="698" t="s">
        <v>37</v>
      </c>
      <c r="B179" s="699"/>
      <c r="C179" s="699"/>
      <c r="D179" s="699"/>
      <c r="E179" s="700"/>
    </row>
    <row r="180" spans="1:5" ht="12.75" customHeight="1" thickBot="1" x14ac:dyDescent="0.3">
      <c r="A180" s="698" t="s">
        <v>42</v>
      </c>
      <c r="B180" s="699"/>
      <c r="C180" s="699"/>
      <c r="D180" s="699"/>
      <c r="E180" s="700"/>
    </row>
    <row r="181" spans="1:5" ht="19.5" thickBot="1" x14ac:dyDescent="0.3">
      <c r="A181" s="337" t="s">
        <v>45</v>
      </c>
      <c r="B181" s="701" t="s">
        <v>511</v>
      </c>
      <c r="C181" s="702"/>
      <c r="D181" s="702"/>
      <c r="E181" s="703"/>
    </row>
    <row r="182" spans="1:5" ht="57" thickBot="1" x14ac:dyDescent="0.3">
      <c r="A182" s="337" t="s">
        <v>50</v>
      </c>
      <c r="B182" s="337" t="s">
        <v>512</v>
      </c>
      <c r="C182" s="356" t="s">
        <v>51</v>
      </c>
      <c r="D182" s="693"/>
      <c r="E182" s="694"/>
    </row>
    <row r="183" spans="1:5" ht="19.5" thickBot="1" x14ac:dyDescent="0.3">
      <c r="A183" s="354"/>
      <c r="B183" s="692"/>
      <c r="C183" s="704"/>
      <c r="D183" s="693"/>
      <c r="E183" s="694"/>
    </row>
    <row r="184" spans="1:5" ht="19.5" thickBot="1" x14ac:dyDescent="0.3">
      <c r="A184" s="58" t="s">
        <v>9</v>
      </c>
      <c r="B184" s="554" t="s">
        <v>513</v>
      </c>
      <c r="C184" s="555"/>
      <c r="D184" s="555"/>
      <c r="E184" s="556"/>
    </row>
    <row r="185" spans="1:5" ht="19.5" thickBot="1" x14ac:dyDescent="0.3">
      <c r="A185" s="58" t="s">
        <v>14</v>
      </c>
      <c r="B185" s="695" t="s">
        <v>479</v>
      </c>
      <c r="C185" s="696"/>
      <c r="D185" s="696"/>
      <c r="E185" s="697"/>
    </row>
    <row r="186" spans="1:5" x14ac:dyDescent="0.25">
      <c r="A186" s="543"/>
      <c r="B186" s="338">
        <v>2019</v>
      </c>
      <c r="C186" s="338">
        <v>2020</v>
      </c>
      <c r="D186" s="338">
        <v>2021</v>
      </c>
      <c r="E186" s="338">
        <v>2022</v>
      </c>
    </row>
    <row r="187" spans="1:5" ht="19.5" thickBot="1" x14ac:dyDescent="0.3">
      <c r="A187" s="544"/>
      <c r="B187" s="339" t="s">
        <v>5</v>
      </c>
      <c r="C187" s="339" t="s">
        <v>6</v>
      </c>
      <c r="D187" s="339" t="s">
        <v>6</v>
      </c>
      <c r="E187" s="339" t="s">
        <v>6</v>
      </c>
    </row>
    <row r="188" spans="1:5" ht="19.5" thickBot="1" x14ac:dyDescent="0.3">
      <c r="A188" s="58" t="s">
        <v>8</v>
      </c>
      <c r="B188" s="340">
        <v>0</v>
      </c>
      <c r="C188" s="340">
        <v>1</v>
      </c>
      <c r="D188" s="340"/>
      <c r="E188" s="340"/>
    </row>
    <row r="189" spans="1:5" ht="19.5" thickBot="1" x14ac:dyDescent="0.3">
      <c r="A189" s="58" t="s">
        <v>15</v>
      </c>
      <c r="B189" s="340">
        <v>0</v>
      </c>
      <c r="C189" s="340">
        <v>1000</v>
      </c>
      <c r="D189" s="340">
        <v>0</v>
      </c>
      <c r="E189" s="340">
        <f>E222</f>
        <v>0</v>
      </c>
    </row>
    <row r="190" spans="1:5" ht="19.5" thickBot="1" x14ac:dyDescent="0.3">
      <c r="A190" s="58" t="s">
        <v>23</v>
      </c>
      <c r="B190" s="340" t="e">
        <f>B189/B188</f>
        <v>#DIV/0!</v>
      </c>
      <c r="C190" s="340">
        <f>C189/C188</f>
        <v>1000</v>
      </c>
      <c r="D190" s="340" t="e">
        <f>D189/D188</f>
        <v>#DIV/0!</v>
      </c>
      <c r="E190" s="340" t="e">
        <f>E189/E188</f>
        <v>#DIV/0!</v>
      </c>
    </row>
    <row r="191" spans="1:5" ht="19.5" thickBot="1" x14ac:dyDescent="0.3">
      <c r="A191" s="58" t="s">
        <v>16</v>
      </c>
      <c r="B191" s="341" t="s">
        <v>22</v>
      </c>
      <c r="C191" s="342" t="e">
        <f>C188/B188-1</f>
        <v>#DIV/0!</v>
      </c>
      <c r="D191" s="342">
        <f t="shared" ref="D191:E193" si="6">D188/C188-1</f>
        <v>-1</v>
      </c>
      <c r="E191" s="342" t="e">
        <f t="shared" si="6"/>
        <v>#DIV/0!</v>
      </c>
    </row>
    <row r="192" spans="1:5" ht="19.5" thickBot="1" x14ac:dyDescent="0.3">
      <c r="A192" s="58" t="s">
        <v>17</v>
      </c>
      <c r="B192" s="341" t="s">
        <v>22</v>
      </c>
      <c r="C192" s="342" t="e">
        <f>C189/B189-1</f>
        <v>#DIV/0!</v>
      </c>
      <c r="D192" s="342">
        <f t="shared" si="6"/>
        <v>-1</v>
      </c>
      <c r="E192" s="342" t="e">
        <f t="shared" si="6"/>
        <v>#DIV/0!</v>
      </c>
    </row>
    <row r="193" spans="1:5" ht="19.5" hidden="1" customHeight="1" thickBot="1" x14ac:dyDescent="0.3">
      <c r="A193" s="58" t="s">
        <v>18</v>
      </c>
      <c r="B193" s="341" t="s">
        <v>22</v>
      </c>
      <c r="C193" s="342" t="e">
        <f>C190/B190-1</f>
        <v>#DIV/0!</v>
      </c>
      <c r="D193" s="342" t="e">
        <f t="shared" si="6"/>
        <v>#DIV/0!</v>
      </c>
      <c r="E193" s="342" t="e">
        <f t="shared" si="6"/>
        <v>#DIV/0!</v>
      </c>
    </row>
    <row r="194" spans="1:5" ht="17.25" hidden="1" customHeight="1" thickBot="1" x14ac:dyDescent="0.3">
      <c r="A194" s="689" t="s">
        <v>469</v>
      </c>
      <c r="B194" s="690"/>
      <c r="C194" s="690"/>
      <c r="D194" s="690"/>
      <c r="E194" s="691"/>
    </row>
    <row r="195" spans="1:5" ht="19.5" hidden="1" customHeight="1" thickBot="1" x14ac:dyDescent="0.3">
      <c r="A195" s="543"/>
      <c r="B195" s="338">
        <v>2019</v>
      </c>
      <c r="C195" s="338">
        <v>2020</v>
      </c>
      <c r="D195" s="338">
        <v>2021</v>
      </c>
      <c r="E195" s="338">
        <v>2022</v>
      </c>
    </row>
    <row r="196" spans="1:5" ht="12.75" hidden="1" customHeight="1" x14ac:dyDescent="0.25">
      <c r="A196" s="544"/>
      <c r="B196" s="339" t="s">
        <v>5</v>
      </c>
      <c r="C196" s="339" t="s">
        <v>6</v>
      </c>
      <c r="D196" s="339" t="s">
        <v>6</v>
      </c>
      <c r="E196" s="339" t="s">
        <v>6</v>
      </c>
    </row>
    <row r="197" spans="1:5" ht="9" hidden="1" customHeight="1" thickBot="1" x14ac:dyDescent="0.3">
      <c r="A197" s="343" t="s">
        <v>40</v>
      </c>
      <c r="B197" s="344">
        <f>B198+B199+B200+B201</f>
        <v>0</v>
      </c>
      <c r="C197" s="344">
        <f>C198+C199+C200+C201</f>
        <v>0</v>
      </c>
      <c r="D197" s="344">
        <f>D198+D199+D200+D201</f>
        <v>0</v>
      </c>
      <c r="E197" s="344">
        <f>E198+E199+E200+E201</f>
        <v>0</v>
      </c>
    </row>
    <row r="198" spans="1:5" ht="19.5" hidden="1" customHeight="1" thickBot="1" x14ac:dyDescent="0.3">
      <c r="A198" s="345" t="s">
        <v>48</v>
      </c>
      <c r="B198" s="344"/>
      <c r="C198" s="344"/>
      <c r="D198" s="344"/>
      <c r="E198" s="344"/>
    </row>
    <row r="199" spans="1:5" ht="19.5" hidden="1" customHeight="1" thickBot="1" x14ac:dyDescent="0.3">
      <c r="A199" s="345" t="s">
        <v>73</v>
      </c>
      <c r="B199" s="344"/>
      <c r="C199" s="344"/>
      <c r="D199" s="344"/>
      <c r="E199" s="344"/>
    </row>
    <row r="200" spans="1:5" ht="18.75" hidden="1" customHeight="1" x14ac:dyDescent="0.25">
      <c r="A200" s="345" t="s">
        <v>74</v>
      </c>
      <c r="B200" s="344"/>
      <c r="C200" s="344"/>
      <c r="D200" s="344"/>
      <c r="E200" s="344"/>
    </row>
    <row r="201" spans="1:5" ht="19.5" hidden="1" customHeight="1" thickBot="1" x14ac:dyDescent="0.3">
      <c r="A201" s="345" t="s">
        <v>75</v>
      </c>
      <c r="B201" s="344"/>
      <c r="C201" s="344"/>
      <c r="D201" s="344"/>
      <c r="E201" s="344"/>
    </row>
    <row r="202" spans="1:5" ht="19.5" hidden="1" thickBot="1" x14ac:dyDescent="0.3">
      <c r="A202" s="343" t="s">
        <v>41</v>
      </c>
      <c r="B202" s="346">
        <f>B203+B204+B205+B206</f>
        <v>0</v>
      </c>
      <c r="C202" s="358">
        <v>0</v>
      </c>
      <c r="D202" s="346">
        <f>D203+D204+D205+D206</f>
        <v>0</v>
      </c>
      <c r="E202" s="346">
        <f>E203+E204+E205+E206</f>
        <v>0</v>
      </c>
    </row>
    <row r="203" spans="1:5" ht="19.5" hidden="1" thickBot="1" x14ac:dyDescent="0.3">
      <c r="A203" s="345" t="s">
        <v>48</v>
      </c>
      <c r="B203" s="346">
        <v>0</v>
      </c>
      <c r="C203" s="344"/>
      <c r="D203" s="344"/>
      <c r="E203" s="344">
        <v>0</v>
      </c>
    </row>
    <row r="204" spans="1:5" ht="19.5" hidden="1" customHeight="1" thickBot="1" x14ac:dyDescent="0.3">
      <c r="A204" s="345" t="s">
        <v>73</v>
      </c>
      <c r="B204" s="346"/>
      <c r="C204" s="344"/>
      <c r="D204" s="344"/>
      <c r="E204" s="344"/>
    </row>
    <row r="205" spans="1:5" ht="12.75" hidden="1" customHeight="1" x14ac:dyDescent="0.25">
      <c r="A205" s="345" t="s">
        <v>74</v>
      </c>
      <c r="B205" s="346"/>
      <c r="C205" s="344"/>
      <c r="D205" s="344"/>
      <c r="E205" s="344"/>
    </row>
    <row r="206" spans="1:5" ht="9" hidden="1" customHeight="1" thickBot="1" x14ac:dyDescent="0.3">
      <c r="A206" s="345" t="s">
        <v>75</v>
      </c>
      <c r="B206" s="346"/>
      <c r="C206" s="344"/>
      <c r="D206" s="344"/>
      <c r="E206" s="344"/>
    </row>
    <row r="207" spans="1:5" ht="19.5" hidden="1" thickBot="1" x14ac:dyDescent="0.3">
      <c r="A207" s="355" t="s">
        <v>33</v>
      </c>
      <c r="B207" s="346">
        <f>B197+B202</f>
        <v>0</v>
      </c>
      <c r="C207" s="346">
        <v>0</v>
      </c>
      <c r="D207" s="346">
        <f>D197+D202</f>
        <v>0</v>
      </c>
      <c r="E207" s="346">
        <f>E197+E202</f>
        <v>0</v>
      </c>
    </row>
    <row r="208" spans="1:5" ht="19.5" hidden="1" customHeight="1" thickBot="1" x14ac:dyDescent="0.3">
      <c r="A208" s="337" t="s">
        <v>131</v>
      </c>
      <c r="B208" s="359"/>
      <c r="C208" s="360" t="s">
        <v>51</v>
      </c>
      <c r="D208" s="361"/>
      <c r="E208" s="362"/>
    </row>
    <row r="209" spans="1:5" ht="18.75" hidden="1" customHeight="1" x14ac:dyDescent="0.25">
      <c r="A209" s="58" t="s">
        <v>9</v>
      </c>
      <c r="B209" s="554"/>
      <c r="C209" s="555"/>
      <c r="D209" s="555"/>
      <c r="E209" s="556"/>
    </row>
    <row r="210" spans="1:5" ht="19.5" hidden="1" customHeight="1" thickBot="1" x14ac:dyDescent="0.3">
      <c r="A210" s="58" t="s">
        <v>14</v>
      </c>
      <c r="B210" s="695"/>
      <c r="C210" s="696"/>
      <c r="D210" s="696"/>
      <c r="E210" s="697"/>
    </row>
    <row r="211" spans="1:5" ht="19.5" hidden="1" thickBot="1" x14ac:dyDescent="0.3">
      <c r="A211" s="543"/>
      <c r="B211" s="338">
        <v>2019</v>
      </c>
      <c r="C211" s="338">
        <v>2020</v>
      </c>
      <c r="D211" s="338">
        <v>2021</v>
      </c>
      <c r="E211" s="338">
        <v>2022</v>
      </c>
    </row>
    <row r="212" spans="1:5" ht="19.5" hidden="1" thickBot="1" x14ac:dyDescent="0.3">
      <c r="A212" s="544"/>
      <c r="B212" s="339" t="s">
        <v>5</v>
      </c>
      <c r="C212" s="339" t="s">
        <v>6</v>
      </c>
      <c r="D212" s="339" t="s">
        <v>6</v>
      </c>
      <c r="E212" s="339" t="s">
        <v>6</v>
      </c>
    </row>
    <row r="213" spans="1:5" ht="19.5" hidden="1" thickBot="1" x14ac:dyDescent="0.3">
      <c r="A213" s="58" t="s">
        <v>8</v>
      </c>
      <c r="B213" s="58"/>
      <c r="C213" s="58"/>
      <c r="D213" s="58"/>
      <c r="E213" s="58"/>
    </row>
    <row r="214" spans="1:5" ht="19.5" hidden="1" thickBot="1" x14ac:dyDescent="0.3">
      <c r="A214" s="58" t="s">
        <v>15</v>
      </c>
      <c r="B214" s="340">
        <f>B232</f>
        <v>0</v>
      </c>
      <c r="C214" s="340">
        <f>C232</f>
        <v>0</v>
      </c>
      <c r="D214" s="340">
        <f>D232</f>
        <v>0</v>
      </c>
      <c r="E214" s="340">
        <f>E232</f>
        <v>0</v>
      </c>
    </row>
    <row r="215" spans="1:5" ht="19.5" hidden="1" thickBot="1" x14ac:dyDescent="0.3">
      <c r="A215" s="58" t="s">
        <v>23</v>
      </c>
      <c r="B215" s="340" t="e">
        <f>B214/B213</f>
        <v>#DIV/0!</v>
      </c>
      <c r="C215" s="340" t="e">
        <f>C214/C213</f>
        <v>#DIV/0!</v>
      </c>
      <c r="D215" s="340" t="e">
        <f>D214/D213</f>
        <v>#DIV/0!</v>
      </c>
      <c r="E215" s="340" t="e">
        <f>E214/E213</f>
        <v>#DIV/0!</v>
      </c>
    </row>
    <row r="216" spans="1:5" ht="19.5" hidden="1" thickBot="1" x14ac:dyDescent="0.3">
      <c r="A216" s="58" t="s">
        <v>16</v>
      </c>
      <c r="B216" s="341" t="s">
        <v>22</v>
      </c>
      <c r="C216" s="342" t="e">
        <f>C213/B213-1</f>
        <v>#DIV/0!</v>
      </c>
      <c r="D216" s="342" t="e">
        <f t="shared" ref="D216:E218" si="7">D213/C213-1</f>
        <v>#DIV/0!</v>
      </c>
      <c r="E216" s="342" t="e">
        <f t="shared" si="7"/>
        <v>#DIV/0!</v>
      </c>
    </row>
    <row r="217" spans="1:5" ht="19.5" hidden="1" thickBot="1" x14ac:dyDescent="0.3">
      <c r="A217" s="58" t="s">
        <v>17</v>
      </c>
      <c r="B217" s="341" t="s">
        <v>22</v>
      </c>
      <c r="C217" s="342" t="e">
        <f>C214/B214-1</f>
        <v>#DIV/0!</v>
      </c>
      <c r="D217" s="342" t="e">
        <f t="shared" si="7"/>
        <v>#DIV/0!</v>
      </c>
      <c r="E217" s="342" t="e">
        <f t="shared" si="7"/>
        <v>#DIV/0!</v>
      </c>
    </row>
    <row r="218" spans="1:5" ht="25.5" hidden="1" customHeight="1" thickBot="1" x14ac:dyDescent="0.3">
      <c r="A218" s="58" t="s">
        <v>18</v>
      </c>
      <c r="B218" s="341" t="s">
        <v>22</v>
      </c>
      <c r="C218" s="342" t="e">
        <f>C215/B215-1</f>
        <v>#DIV/0!</v>
      </c>
      <c r="D218" s="342" t="e">
        <f t="shared" si="7"/>
        <v>#DIV/0!</v>
      </c>
      <c r="E218" s="342" t="e">
        <f t="shared" si="7"/>
        <v>#DIV/0!</v>
      </c>
    </row>
    <row r="219" spans="1:5" ht="19.5" hidden="1" thickBot="1" x14ac:dyDescent="0.3">
      <c r="A219" s="689" t="s">
        <v>480</v>
      </c>
      <c r="B219" s="690"/>
      <c r="C219" s="690"/>
      <c r="D219" s="690"/>
      <c r="E219" s="691"/>
    </row>
    <row r="220" spans="1:5" ht="17.25" hidden="1" customHeight="1" thickBot="1" x14ac:dyDescent="0.3">
      <c r="A220" s="543"/>
      <c r="B220" s="338">
        <v>2019</v>
      </c>
      <c r="C220" s="338">
        <v>2020</v>
      </c>
      <c r="D220" s="338">
        <v>2021</v>
      </c>
      <c r="E220" s="338">
        <v>2022</v>
      </c>
    </row>
    <row r="221" spans="1:5" ht="19.5" hidden="1" customHeight="1" thickBot="1" x14ac:dyDescent="0.3">
      <c r="A221" s="544"/>
      <c r="B221" s="339" t="s">
        <v>5</v>
      </c>
      <c r="C221" s="339" t="s">
        <v>6</v>
      </c>
      <c r="D221" s="339" t="s">
        <v>6</v>
      </c>
      <c r="E221" s="339" t="s">
        <v>6</v>
      </c>
    </row>
    <row r="222" spans="1:5" ht="12.75" hidden="1" customHeight="1" x14ac:dyDescent="0.25">
      <c r="A222" s="343" t="s">
        <v>40</v>
      </c>
      <c r="B222" s="344">
        <f>B223+B224+B225+B226</f>
        <v>0</v>
      </c>
      <c r="C222" s="344">
        <f>C223+C224+C225+C226</f>
        <v>0</v>
      </c>
      <c r="D222" s="344">
        <f>D223+D224+D225+D226</f>
        <v>0</v>
      </c>
      <c r="E222" s="344">
        <f>E223+E224+E225+E226</f>
        <v>0</v>
      </c>
    </row>
    <row r="223" spans="1:5" ht="9" hidden="1" customHeight="1" thickBot="1" x14ac:dyDescent="0.3">
      <c r="A223" s="345" t="s">
        <v>48</v>
      </c>
      <c r="B223" s="344"/>
      <c r="C223" s="344"/>
      <c r="D223" s="344"/>
      <c r="E223" s="344"/>
    </row>
    <row r="224" spans="1:5" ht="19.5" hidden="1" customHeight="1" thickBot="1" x14ac:dyDescent="0.3">
      <c r="A224" s="345" t="s">
        <v>73</v>
      </c>
      <c r="B224" s="344"/>
      <c r="C224" s="344"/>
      <c r="D224" s="344"/>
      <c r="E224" s="344"/>
    </row>
    <row r="225" spans="1:5" ht="18.75" hidden="1" customHeight="1" x14ac:dyDescent="0.25">
      <c r="A225" s="345" t="s">
        <v>74</v>
      </c>
      <c r="B225" s="344"/>
      <c r="C225" s="344"/>
      <c r="D225" s="344"/>
      <c r="E225" s="344"/>
    </row>
    <row r="226" spans="1:5" ht="19.5" hidden="1" customHeight="1" thickBot="1" x14ac:dyDescent="0.3">
      <c r="A226" s="345" t="s">
        <v>75</v>
      </c>
      <c r="B226" s="344"/>
      <c r="C226" s="344"/>
      <c r="D226" s="344"/>
      <c r="E226" s="344"/>
    </row>
    <row r="227" spans="1:5" ht="19.5" hidden="1" thickBot="1" x14ac:dyDescent="0.3">
      <c r="A227" s="343" t="s">
        <v>41</v>
      </c>
      <c r="B227" s="346">
        <f>B228+B229+B230+B231</f>
        <v>0</v>
      </c>
      <c r="C227" s="346">
        <f>C228+C229+C230+C231</f>
        <v>0</v>
      </c>
      <c r="D227" s="346">
        <f>D228+D229+D230+D231</f>
        <v>0</v>
      </c>
      <c r="E227" s="346">
        <f>E228+E229+E230+E231</f>
        <v>0</v>
      </c>
    </row>
    <row r="228" spans="1:5" ht="19.5" hidden="1" thickBot="1" x14ac:dyDescent="0.3">
      <c r="A228" s="345" t="s">
        <v>48</v>
      </c>
      <c r="B228" s="346"/>
      <c r="C228" s="344"/>
      <c r="D228" s="344"/>
      <c r="E228" s="344"/>
    </row>
    <row r="229" spans="1:5" ht="19.5" hidden="1" thickBot="1" x14ac:dyDescent="0.3">
      <c r="A229" s="345" t="s">
        <v>73</v>
      </c>
      <c r="B229" s="346"/>
      <c r="C229" s="344"/>
      <c r="D229" s="344"/>
      <c r="E229" s="344"/>
    </row>
    <row r="230" spans="1:5" ht="19.5" hidden="1" customHeight="1" thickBot="1" x14ac:dyDescent="0.3">
      <c r="A230" s="345" t="s">
        <v>74</v>
      </c>
      <c r="B230" s="346"/>
      <c r="C230" s="344"/>
      <c r="D230" s="344"/>
      <c r="E230" s="344"/>
    </row>
    <row r="231" spans="1:5" ht="12.75" hidden="1" customHeight="1" x14ac:dyDescent="0.25">
      <c r="A231" s="345" t="s">
        <v>75</v>
      </c>
      <c r="B231" s="346"/>
      <c r="C231" s="344"/>
      <c r="D231" s="344"/>
      <c r="E231" s="344"/>
    </row>
    <row r="232" spans="1:5" ht="9" hidden="1" customHeight="1" thickBot="1" x14ac:dyDescent="0.3">
      <c r="A232" s="349" t="s">
        <v>123</v>
      </c>
      <c r="B232" s="346">
        <f>B222+B227</f>
        <v>0</v>
      </c>
      <c r="C232" s="346">
        <f>C222+C227</f>
        <v>0</v>
      </c>
      <c r="D232" s="346">
        <f>D222+D227</f>
        <v>0</v>
      </c>
      <c r="E232" s="346">
        <f>E222+E227</f>
        <v>0</v>
      </c>
    </row>
    <row r="233" spans="1:5" ht="19.5" hidden="1" customHeight="1" thickBot="1" x14ac:dyDescent="0.3">
      <c r="A233" s="363" t="s">
        <v>29</v>
      </c>
      <c r="B233" s="692"/>
      <c r="C233" s="693"/>
      <c r="D233" s="693"/>
      <c r="E233" s="694"/>
    </row>
    <row r="234" spans="1:5" ht="18.75" hidden="1" customHeight="1" x14ac:dyDescent="0.25">
      <c r="A234" s="337" t="s">
        <v>131</v>
      </c>
      <c r="B234" s="359"/>
      <c r="C234" s="360" t="s">
        <v>51</v>
      </c>
      <c r="D234" s="361"/>
      <c r="E234" s="362"/>
    </row>
    <row r="235" spans="1:5" ht="19.5" hidden="1" customHeight="1" thickBot="1" x14ac:dyDescent="0.3">
      <c r="A235" s="58" t="s">
        <v>9</v>
      </c>
      <c r="B235" s="554"/>
      <c r="C235" s="555"/>
      <c r="D235" s="555"/>
      <c r="E235" s="556"/>
    </row>
    <row r="236" spans="1:5" ht="19.5" hidden="1" thickBot="1" x14ac:dyDescent="0.3">
      <c r="A236" s="58" t="s">
        <v>14</v>
      </c>
      <c r="B236" s="695"/>
      <c r="C236" s="696"/>
      <c r="D236" s="696"/>
      <c r="E236" s="697"/>
    </row>
    <row r="237" spans="1:5" ht="19.5" hidden="1" thickBot="1" x14ac:dyDescent="0.3">
      <c r="A237" s="543"/>
      <c r="B237" s="338">
        <v>2019</v>
      </c>
      <c r="C237" s="338">
        <v>2020</v>
      </c>
      <c r="D237" s="338">
        <v>2021</v>
      </c>
      <c r="E237" s="338">
        <v>2022</v>
      </c>
    </row>
    <row r="238" spans="1:5" ht="19.5" hidden="1" thickBot="1" x14ac:dyDescent="0.3">
      <c r="A238" s="544"/>
      <c r="B238" s="339" t="s">
        <v>5</v>
      </c>
      <c r="C238" s="339" t="s">
        <v>6</v>
      </c>
      <c r="D238" s="339" t="s">
        <v>6</v>
      </c>
      <c r="E238" s="339" t="s">
        <v>6</v>
      </c>
    </row>
    <row r="239" spans="1:5" ht="19.5" hidden="1" thickBot="1" x14ac:dyDescent="0.3">
      <c r="A239" s="58" t="s">
        <v>8</v>
      </c>
      <c r="B239" s="58"/>
      <c r="C239" s="58"/>
      <c r="D239" s="58"/>
      <c r="E239" s="58"/>
    </row>
    <row r="240" spans="1:5" ht="19.5" hidden="1" thickBot="1" x14ac:dyDescent="0.3">
      <c r="A240" s="58" t="s">
        <v>15</v>
      </c>
      <c r="B240" s="340">
        <f>B258</f>
        <v>0</v>
      </c>
      <c r="C240" s="340">
        <f>C258</f>
        <v>1000</v>
      </c>
      <c r="D240" s="340">
        <f>D258</f>
        <v>0</v>
      </c>
      <c r="E240" s="340">
        <f>E258</f>
        <v>0</v>
      </c>
    </row>
    <row r="241" spans="1:5" ht="19.5" hidden="1" thickBot="1" x14ac:dyDescent="0.3">
      <c r="A241" s="58" t="s">
        <v>23</v>
      </c>
      <c r="B241" s="340" t="e">
        <f>B240/B239</f>
        <v>#DIV/0!</v>
      </c>
      <c r="C241" s="340" t="e">
        <f>C240/C239</f>
        <v>#DIV/0!</v>
      </c>
      <c r="D241" s="340" t="e">
        <f>D240/D239</f>
        <v>#DIV/0!</v>
      </c>
      <c r="E241" s="340" t="e">
        <f>E240/E239</f>
        <v>#DIV/0!</v>
      </c>
    </row>
    <row r="242" spans="1:5" ht="19.5" hidden="1" thickBot="1" x14ac:dyDescent="0.3">
      <c r="A242" s="58" t="s">
        <v>16</v>
      </c>
      <c r="B242" s="341" t="s">
        <v>22</v>
      </c>
      <c r="C242" s="342" t="e">
        <f>C239/B239-1</f>
        <v>#DIV/0!</v>
      </c>
      <c r="D242" s="342" t="e">
        <f t="shared" ref="D242:E244" si="8">D239/C239-1</f>
        <v>#DIV/0!</v>
      </c>
      <c r="E242" s="342" t="e">
        <f t="shared" si="8"/>
        <v>#DIV/0!</v>
      </c>
    </row>
    <row r="243" spans="1:5" ht="19.5" hidden="1" thickBot="1" x14ac:dyDescent="0.3">
      <c r="A243" s="58" t="s">
        <v>17</v>
      </c>
      <c r="B243" s="341" t="s">
        <v>22</v>
      </c>
      <c r="C243" s="342" t="e">
        <f>C240/B240-1</f>
        <v>#DIV/0!</v>
      </c>
      <c r="D243" s="342">
        <f t="shared" si="8"/>
        <v>-1</v>
      </c>
      <c r="E243" s="342" t="e">
        <f t="shared" si="8"/>
        <v>#DIV/0!</v>
      </c>
    </row>
    <row r="244" spans="1:5" ht="19.5" hidden="1" thickBot="1" x14ac:dyDescent="0.3">
      <c r="A244" s="58" t="s">
        <v>18</v>
      </c>
      <c r="B244" s="341" t="s">
        <v>22</v>
      </c>
      <c r="C244" s="342" t="e">
        <f>C241/B241-1</f>
        <v>#DIV/0!</v>
      </c>
      <c r="D244" s="342" t="e">
        <f t="shared" si="8"/>
        <v>#DIV/0!</v>
      </c>
      <c r="E244" s="342" t="e">
        <f t="shared" si="8"/>
        <v>#DIV/0!</v>
      </c>
    </row>
    <row r="245" spans="1:5" ht="49.5" customHeight="1" thickBot="1" x14ac:dyDescent="0.3">
      <c r="A245" s="689" t="s">
        <v>475</v>
      </c>
      <c r="B245" s="690"/>
      <c r="C245" s="690"/>
      <c r="D245" s="690"/>
      <c r="E245" s="691"/>
    </row>
    <row r="246" spans="1:5" x14ac:dyDescent="0.25">
      <c r="A246" s="543"/>
      <c r="B246" s="338">
        <v>2019</v>
      </c>
      <c r="C246" s="338">
        <v>2020</v>
      </c>
      <c r="D246" s="338">
        <v>2021</v>
      </c>
      <c r="E246" s="338">
        <v>2022</v>
      </c>
    </row>
    <row r="247" spans="1:5" ht="19.5" thickBot="1" x14ac:dyDescent="0.3">
      <c r="A247" s="544"/>
      <c r="B247" s="339" t="s">
        <v>5</v>
      </c>
      <c r="C247" s="339" t="s">
        <v>6</v>
      </c>
      <c r="D247" s="339" t="s">
        <v>6</v>
      </c>
      <c r="E247" s="339" t="s">
        <v>6</v>
      </c>
    </row>
    <row r="248" spans="1:5" ht="19.5" thickBot="1" x14ac:dyDescent="0.3">
      <c r="A248" s="343" t="s">
        <v>40</v>
      </c>
      <c r="B248" s="344">
        <f>B249+B250+B251+B252</f>
        <v>0</v>
      </c>
      <c r="C248" s="344">
        <f>C249+C250+C251+C252</f>
        <v>0</v>
      </c>
      <c r="D248" s="344">
        <f>D249+D250+D251+D252</f>
        <v>0</v>
      </c>
      <c r="E248" s="344">
        <f>E249+E250+E251+E252</f>
        <v>0</v>
      </c>
    </row>
    <row r="249" spans="1:5" ht="19.5" thickBot="1" x14ac:dyDescent="0.3">
      <c r="A249" s="345" t="s">
        <v>48</v>
      </c>
      <c r="B249" s="344"/>
      <c r="C249" s="344"/>
      <c r="D249" s="344"/>
      <c r="E249" s="344"/>
    </row>
    <row r="250" spans="1:5" ht="19.5" thickBot="1" x14ac:dyDescent="0.3">
      <c r="A250" s="345" t="s">
        <v>73</v>
      </c>
      <c r="B250" s="344"/>
      <c r="C250" s="344"/>
      <c r="D250" s="344"/>
      <c r="E250" s="344"/>
    </row>
    <row r="251" spans="1:5" ht="19.5" thickBot="1" x14ac:dyDescent="0.3">
      <c r="A251" s="345" t="s">
        <v>74</v>
      </c>
      <c r="B251" s="344"/>
      <c r="C251" s="344"/>
      <c r="D251" s="344"/>
      <c r="E251" s="344"/>
    </row>
    <row r="252" spans="1:5" ht="19.5" thickBot="1" x14ac:dyDescent="0.3">
      <c r="A252" s="345" t="s">
        <v>75</v>
      </c>
      <c r="B252" s="344"/>
      <c r="C252" s="344"/>
      <c r="D252" s="344"/>
      <c r="E252" s="344"/>
    </row>
    <row r="253" spans="1:5" ht="19.5" thickBot="1" x14ac:dyDescent="0.3">
      <c r="A253" s="343" t="s">
        <v>41</v>
      </c>
      <c r="B253" s="346">
        <f>B254+B255+B256+B257</f>
        <v>0</v>
      </c>
      <c r="C253" s="346">
        <v>1000</v>
      </c>
      <c r="D253" s="346">
        <f>D254+D255+D256+D257</f>
        <v>0</v>
      </c>
      <c r="E253" s="346">
        <f>E254+E255+E256+E257</f>
        <v>0</v>
      </c>
    </row>
    <row r="254" spans="1:5" ht="19.5" thickBot="1" x14ac:dyDescent="0.3">
      <c r="A254" s="345" t="s">
        <v>48</v>
      </c>
      <c r="B254" s="346"/>
      <c r="C254" s="346">
        <v>1000</v>
      </c>
      <c r="D254" s="346"/>
      <c r="E254" s="346"/>
    </row>
    <row r="255" spans="1:5" ht="19.5" thickBot="1" x14ac:dyDescent="0.3">
      <c r="A255" s="345" t="s">
        <v>73</v>
      </c>
      <c r="B255" s="346"/>
      <c r="C255" s="346"/>
      <c r="D255" s="346"/>
      <c r="E255" s="346"/>
    </row>
    <row r="256" spans="1:5" ht="19.5" thickBot="1" x14ac:dyDescent="0.3">
      <c r="A256" s="345" t="s">
        <v>74</v>
      </c>
      <c r="B256" s="346"/>
      <c r="C256" s="346"/>
      <c r="D256" s="346"/>
      <c r="E256" s="346"/>
    </row>
    <row r="257" spans="1:10" ht="19.5" thickBot="1" x14ac:dyDescent="0.3">
      <c r="A257" s="345" t="s">
        <v>75</v>
      </c>
      <c r="B257" s="346"/>
      <c r="C257" s="346"/>
      <c r="D257" s="346"/>
      <c r="E257" s="346"/>
    </row>
    <row r="258" spans="1:10" ht="19.5" thickBot="1" x14ac:dyDescent="0.3">
      <c r="A258" s="349" t="s">
        <v>36</v>
      </c>
      <c r="B258" s="346">
        <f>B248+B253</f>
        <v>0</v>
      </c>
      <c r="C258" s="346">
        <f>C248+C253</f>
        <v>1000</v>
      </c>
      <c r="D258" s="346">
        <f>D248+D253</f>
        <v>0</v>
      </c>
      <c r="E258" s="346">
        <f>E248+E253</f>
        <v>0</v>
      </c>
    </row>
    <row r="259" spans="1:10" ht="19.5" customHeight="1" thickBot="1" x14ac:dyDescent="0.3">
      <c r="A259" s="364"/>
      <c r="B259" s="365"/>
      <c r="C259" s="365"/>
      <c r="D259" s="365"/>
      <c r="E259" s="365"/>
    </row>
    <row r="260" spans="1:10" ht="38.25" thickBot="1" x14ac:dyDescent="0.3">
      <c r="A260" s="334" t="s">
        <v>46</v>
      </c>
      <c r="B260" s="365">
        <f>B28+B69+B94+B174</f>
        <v>193468</v>
      </c>
      <c r="C260" s="365">
        <f>C28+C69+C94+C174+C189</f>
        <v>186300</v>
      </c>
      <c r="D260" s="365">
        <f>D28+D69+D94+D174</f>
        <v>200000</v>
      </c>
      <c r="E260" s="365">
        <f>E28+E69+E94+E174</f>
        <v>200000</v>
      </c>
    </row>
    <row r="261" spans="1:10" ht="38.25" thickBot="1" x14ac:dyDescent="0.3">
      <c r="A261" s="334" t="s">
        <v>47</v>
      </c>
      <c r="B261" s="365">
        <f>B57+B87+B112+B207</f>
        <v>193468</v>
      </c>
      <c r="C261" s="365">
        <f>C262+C265+C268+C274++C280+C283+C288</f>
        <v>186300</v>
      </c>
      <c r="D261" s="365">
        <f>D57+D87+D112+D207</f>
        <v>200000</v>
      </c>
      <c r="E261" s="365">
        <f>E57+E87+E112+E207</f>
        <v>200000</v>
      </c>
    </row>
    <row r="262" spans="1:10" ht="19.5" thickBot="1" x14ac:dyDescent="0.3">
      <c r="A262" s="343" t="s">
        <v>0</v>
      </c>
      <c r="B262" s="365">
        <f>B263+B264</f>
        <v>126800</v>
      </c>
      <c r="C262" s="365">
        <f t="shared" ref="C262:E262" si="9">C263+C264</f>
        <v>120278</v>
      </c>
      <c r="D262" s="365">
        <f t="shared" si="9"/>
        <v>120278</v>
      </c>
      <c r="E262" s="365">
        <f t="shared" si="9"/>
        <v>120278</v>
      </c>
    </row>
    <row r="263" spans="1:10" ht="19.5" thickBot="1" x14ac:dyDescent="0.3">
      <c r="A263" s="345" t="s">
        <v>48</v>
      </c>
      <c r="B263" s="346">
        <f>B37</f>
        <v>126800</v>
      </c>
      <c r="C263" s="346">
        <v>120278</v>
      </c>
      <c r="D263" s="346">
        <f>D37</f>
        <v>120278</v>
      </c>
      <c r="E263" s="346">
        <f>E37</f>
        <v>120278</v>
      </c>
    </row>
    <row r="264" spans="1:10" ht="19.5" thickBot="1" x14ac:dyDescent="0.3">
      <c r="A264" s="345" t="s">
        <v>52</v>
      </c>
      <c r="B264" s="346">
        <f>B38</f>
        <v>0</v>
      </c>
      <c r="C264" s="346">
        <f>C38</f>
        <v>0</v>
      </c>
      <c r="D264" s="346">
        <f>D38</f>
        <v>0</v>
      </c>
      <c r="E264" s="346">
        <f>E38</f>
        <v>0</v>
      </c>
    </row>
    <row r="265" spans="1:10" ht="26.25" customHeight="1" thickBot="1" x14ac:dyDescent="0.3">
      <c r="A265" s="343" t="s">
        <v>31</v>
      </c>
      <c r="B265" s="365">
        <f>B266+B267</f>
        <v>22340</v>
      </c>
      <c r="C265" s="365">
        <f>C266+C267</f>
        <v>20086</v>
      </c>
      <c r="D265" s="365">
        <f>D266+D267</f>
        <v>20086</v>
      </c>
      <c r="E265" s="365">
        <f>E266+E267</f>
        <v>20086</v>
      </c>
      <c r="J265" s="1"/>
    </row>
    <row r="266" spans="1:10" ht="19.5" thickBot="1" x14ac:dyDescent="0.3">
      <c r="A266" s="345" t="s">
        <v>48</v>
      </c>
      <c r="B266" s="344">
        <f>B40</f>
        <v>22340</v>
      </c>
      <c r="C266" s="344">
        <v>20086</v>
      </c>
      <c r="D266" s="344">
        <f>D40</f>
        <v>20086</v>
      </c>
      <c r="E266" s="344">
        <f>E40</f>
        <v>20086</v>
      </c>
    </row>
    <row r="267" spans="1:10" ht="19.5" thickBot="1" x14ac:dyDescent="0.3">
      <c r="A267" s="345" t="s">
        <v>52</v>
      </c>
      <c r="B267" s="346">
        <f>B41</f>
        <v>0</v>
      </c>
      <c r="C267" s="346">
        <f>C41</f>
        <v>0</v>
      </c>
      <c r="D267" s="346">
        <f>D41</f>
        <v>0</v>
      </c>
      <c r="E267" s="346">
        <f>E41</f>
        <v>0</v>
      </c>
    </row>
    <row r="268" spans="1:10" ht="19.5" thickBot="1" x14ac:dyDescent="0.3">
      <c r="A268" s="343" t="s">
        <v>1</v>
      </c>
      <c r="B268" s="365">
        <v>34328</v>
      </c>
      <c r="C268" s="365">
        <f>C269</f>
        <v>35936</v>
      </c>
      <c r="D268" s="365">
        <f>D269</f>
        <v>49636</v>
      </c>
      <c r="E268" s="365">
        <v>40860</v>
      </c>
    </row>
    <row r="269" spans="1:10" ht="19.5" thickBot="1" x14ac:dyDescent="0.3">
      <c r="A269" s="345" t="s">
        <v>48</v>
      </c>
      <c r="B269" s="346">
        <f>B43</f>
        <v>34328</v>
      </c>
      <c r="C269" s="346">
        <v>35936</v>
      </c>
      <c r="D269" s="346">
        <f>D43</f>
        <v>49636</v>
      </c>
      <c r="E269" s="346">
        <f>E43</f>
        <v>49636</v>
      </c>
    </row>
    <row r="270" spans="1:10" ht="19.5" thickBot="1" x14ac:dyDescent="0.3">
      <c r="A270" s="345" t="s">
        <v>52</v>
      </c>
      <c r="B270" s="346">
        <f>B44</f>
        <v>0</v>
      </c>
      <c r="C270" s="346">
        <f>C44</f>
        <v>0</v>
      </c>
      <c r="D270" s="346">
        <f>D44</f>
        <v>0</v>
      </c>
      <c r="E270" s="346">
        <f>E44</f>
        <v>0</v>
      </c>
    </row>
    <row r="271" spans="1:10" ht="19.5" thickBot="1" x14ac:dyDescent="0.3">
      <c r="A271" s="343" t="s">
        <v>2</v>
      </c>
      <c r="B271" s="365">
        <f>B272+B273</f>
        <v>0</v>
      </c>
      <c r="C271" s="365">
        <f>C272+C273</f>
        <v>0</v>
      </c>
      <c r="D271" s="365">
        <f>D272+D273</f>
        <v>0</v>
      </c>
      <c r="E271" s="365">
        <f>E272+E273</f>
        <v>0</v>
      </c>
    </row>
    <row r="272" spans="1:10" ht="19.5" thickBot="1" x14ac:dyDescent="0.3">
      <c r="A272" s="345" t="s">
        <v>48</v>
      </c>
      <c r="B272" s="344">
        <f t="shared" ref="B272:E273" si="10">B46</f>
        <v>0</v>
      </c>
      <c r="C272" s="344">
        <f t="shared" si="10"/>
        <v>0</v>
      </c>
      <c r="D272" s="344">
        <f t="shared" si="10"/>
        <v>0</v>
      </c>
      <c r="E272" s="344">
        <f t="shared" si="10"/>
        <v>0</v>
      </c>
    </row>
    <row r="273" spans="1:5" ht="19.5" thickBot="1" x14ac:dyDescent="0.3">
      <c r="A273" s="345" t="s">
        <v>52</v>
      </c>
      <c r="B273" s="344">
        <f t="shared" si="10"/>
        <v>0</v>
      </c>
      <c r="C273" s="344">
        <f t="shared" si="10"/>
        <v>0</v>
      </c>
      <c r="D273" s="344">
        <f t="shared" si="10"/>
        <v>0</v>
      </c>
      <c r="E273" s="344">
        <f t="shared" si="10"/>
        <v>0</v>
      </c>
    </row>
    <row r="274" spans="1:5" ht="19.5" thickBot="1" x14ac:dyDescent="0.3">
      <c r="A274" s="343" t="s">
        <v>24</v>
      </c>
      <c r="B274" s="365">
        <f>B275+B276</f>
        <v>0</v>
      </c>
      <c r="C274" s="365">
        <f>C275+C276</f>
        <v>0</v>
      </c>
      <c r="D274" s="365">
        <f>D275+D276</f>
        <v>0</v>
      </c>
      <c r="E274" s="365">
        <f>E275+E276</f>
        <v>0</v>
      </c>
    </row>
    <row r="275" spans="1:5" ht="19.5" thickBot="1" x14ac:dyDescent="0.3">
      <c r="A275" s="345" t="s">
        <v>48</v>
      </c>
      <c r="B275" s="344">
        <f t="shared" ref="B275:E276" si="11">B49</f>
        <v>0</v>
      </c>
      <c r="C275" s="344">
        <f t="shared" si="11"/>
        <v>0</v>
      </c>
      <c r="D275" s="344">
        <f t="shared" si="11"/>
        <v>0</v>
      </c>
      <c r="E275" s="344">
        <f t="shared" si="11"/>
        <v>0</v>
      </c>
    </row>
    <row r="276" spans="1:5" ht="19.5" thickBot="1" x14ac:dyDescent="0.3">
      <c r="A276" s="345" t="s">
        <v>52</v>
      </c>
      <c r="B276" s="344">
        <f t="shared" si="11"/>
        <v>0</v>
      </c>
      <c r="C276" s="344">
        <f t="shared" si="11"/>
        <v>0</v>
      </c>
      <c r="D276" s="344">
        <f t="shared" si="11"/>
        <v>0</v>
      </c>
      <c r="E276" s="344">
        <f t="shared" si="11"/>
        <v>0</v>
      </c>
    </row>
    <row r="277" spans="1:5" ht="19.5" thickBot="1" x14ac:dyDescent="0.3">
      <c r="A277" s="343" t="s">
        <v>25</v>
      </c>
      <c r="B277" s="365">
        <f>B278+B279</f>
        <v>0</v>
      </c>
      <c r="C277" s="365">
        <f>C278+C279</f>
        <v>0</v>
      </c>
      <c r="D277" s="365">
        <f>D278+D279</f>
        <v>0</v>
      </c>
      <c r="E277" s="365">
        <f>E278+E279</f>
        <v>0</v>
      </c>
    </row>
    <row r="278" spans="1:5" ht="19.5" thickBot="1" x14ac:dyDescent="0.3">
      <c r="A278" s="345" t="s">
        <v>48</v>
      </c>
      <c r="B278" s="344">
        <f t="shared" ref="B278:E279" si="12">B52</f>
        <v>0</v>
      </c>
      <c r="C278" s="344">
        <f t="shared" si="12"/>
        <v>0</v>
      </c>
      <c r="D278" s="344">
        <f t="shared" si="12"/>
        <v>0</v>
      </c>
      <c r="E278" s="344">
        <f t="shared" si="12"/>
        <v>0</v>
      </c>
    </row>
    <row r="279" spans="1:5" ht="19.5" thickBot="1" x14ac:dyDescent="0.3">
      <c r="A279" s="345" t="s">
        <v>52</v>
      </c>
      <c r="B279" s="344">
        <f t="shared" si="12"/>
        <v>0</v>
      </c>
      <c r="C279" s="344">
        <f t="shared" si="12"/>
        <v>0</v>
      </c>
      <c r="D279" s="344">
        <f t="shared" si="12"/>
        <v>0</v>
      </c>
      <c r="E279" s="344">
        <f t="shared" si="12"/>
        <v>0</v>
      </c>
    </row>
    <row r="280" spans="1:5" ht="15" customHeight="1" thickBot="1" x14ac:dyDescent="0.3">
      <c r="A280" s="343" t="s">
        <v>3</v>
      </c>
      <c r="B280" s="365">
        <f>B281+B282</f>
        <v>0</v>
      </c>
      <c r="C280" s="365">
        <f>C281+C282</f>
        <v>0</v>
      </c>
      <c r="D280" s="365">
        <f>D281+D282</f>
        <v>0</v>
      </c>
      <c r="E280" s="365">
        <f>E281+E282</f>
        <v>0</v>
      </c>
    </row>
    <row r="281" spans="1:5" ht="19.5" thickBot="1" x14ac:dyDescent="0.3">
      <c r="A281" s="345" t="s">
        <v>48</v>
      </c>
      <c r="B281" s="344">
        <f t="shared" ref="B281:E282" si="13">B55</f>
        <v>0</v>
      </c>
      <c r="C281" s="344">
        <f t="shared" si="13"/>
        <v>0</v>
      </c>
      <c r="D281" s="344">
        <f t="shared" si="13"/>
        <v>0</v>
      </c>
      <c r="E281" s="344">
        <f t="shared" si="13"/>
        <v>0</v>
      </c>
    </row>
    <row r="282" spans="1:5" ht="19.5" customHeight="1" thickBot="1" x14ac:dyDescent="0.3">
      <c r="A282" s="345" t="s">
        <v>52</v>
      </c>
      <c r="B282" s="344">
        <f t="shared" si="13"/>
        <v>0</v>
      </c>
      <c r="C282" s="344">
        <f t="shared" si="13"/>
        <v>0</v>
      </c>
      <c r="D282" s="344">
        <f t="shared" si="13"/>
        <v>0</v>
      </c>
      <c r="E282" s="344">
        <f t="shared" si="13"/>
        <v>0</v>
      </c>
    </row>
    <row r="283" spans="1:5" ht="19.5" thickBot="1" x14ac:dyDescent="0.3">
      <c r="A283" s="343" t="s">
        <v>19</v>
      </c>
      <c r="B283" s="365">
        <f>B284+B285+B286+B287</f>
        <v>0</v>
      </c>
      <c r="C283" s="365">
        <f>C284+C285+C286+C287</f>
        <v>0</v>
      </c>
      <c r="D283" s="365">
        <f>D284+D285+D286+D287</f>
        <v>0</v>
      </c>
      <c r="E283" s="365">
        <f>E284+E285+E286+E287</f>
        <v>0</v>
      </c>
    </row>
    <row r="284" spans="1:5" ht="47.25" customHeight="1" thickBot="1" x14ac:dyDescent="0.3">
      <c r="A284" s="345" t="s">
        <v>48</v>
      </c>
      <c r="B284" s="344">
        <f t="shared" ref="B284:E287" si="14">B78+B103+B198</f>
        <v>0</v>
      </c>
      <c r="C284" s="344">
        <f t="shared" si="14"/>
        <v>0</v>
      </c>
      <c r="D284" s="344">
        <f t="shared" si="14"/>
        <v>0</v>
      </c>
      <c r="E284" s="344">
        <f t="shared" si="14"/>
        <v>0</v>
      </c>
    </row>
    <row r="285" spans="1:5" ht="19.5" thickBot="1" x14ac:dyDescent="0.3">
      <c r="A285" s="345" t="s">
        <v>76</v>
      </c>
      <c r="B285" s="344">
        <f t="shared" si="14"/>
        <v>0</v>
      </c>
      <c r="C285" s="344">
        <f t="shared" si="14"/>
        <v>0</v>
      </c>
      <c r="D285" s="344">
        <f t="shared" si="14"/>
        <v>0</v>
      </c>
      <c r="E285" s="344">
        <f t="shared" si="14"/>
        <v>0</v>
      </c>
    </row>
    <row r="286" spans="1:5" ht="19.5" thickBot="1" x14ac:dyDescent="0.3">
      <c r="A286" s="345" t="s">
        <v>74</v>
      </c>
      <c r="B286" s="344">
        <f t="shared" si="14"/>
        <v>0</v>
      </c>
      <c r="C286" s="344">
        <f t="shared" si="14"/>
        <v>0</v>
      </c>
      <c r="D286" s="344">
        <f t="shared" si="14"/>
        <v>0</v>
      </c>
      <c r="E286" s="344">
        <f t="shared" si="14"/>
        <v>0</v>
      </c>
    </row>
    <row r="287" spans="1:5" ht="19.5" thickBot="1" x14ac:dyDescent="0.3">
      <c r="A287" s="345" t="s">
        <v>75</v>
      </c>
      <c r="B287" s="344">
        <f t="shared" si="14"/>
        <v>0</v>
      </c>
      <c r="C287" s="344">
        <f t="shared" si="14"/>
        <v>0</v>
      </c>
      <c r="D287" s="344">
        <f t="shared" si="14"/>
        <v>0</v>
      </c>
      <c r="E287" s="344">
        <f t="shared" si="14"/>
        <v>0</v>
      </c>
    </row>
    <row r="288" spans="1:5" ht="19.5" thickBot="1" x14ac:dyDescent="0.3">
      <c r="A288" s="343" t="s">
        <v>20</v>
      </c>
      <c r="B288" s="365">
        <v>10000</v>
      </c>
      <c r="C288" s="365">
        <f>C253+C107+C82</f>
        <v>10000</v>
      </c>
      <c r="D288" s="365">
        <v>10000</v>
      </c>
      <c r="E288" s="365">
        <v>10000</v>
      </c>
    </row>
    <row r="289" spans="1:5" ht="19.5" thickBot="1" x14ac:dyDescent="0.3">
      <c r="A289" s="345" t="s">
        <v>48</v>
      </c>
      <c r="B289" s="344">
        <v>10000</v>
      </c>
      <c r="C289" s="344">
        <f>C108+C254+C83</f>
        <v>10000</v>
      </c>
      <c r="D289" s="344">
        <f t="shared" ref="C289:E292" si="15">D83+D108+D203</f>
        <v>10000</v>
      </c>
      <c r="E289" s="344">
        <f t="shared" si="15"/>
        <v>10000</v>
      </c>
    </row>
    <row r="290" spans="1:5" ht="19.5" thickBot="1" x14ac:dyDescent="0.3">
      <c r="A290" s="345" t="s">
        <v>76</v>
      </c>
      <c r="B290" s="344">
        <f>B84+B109+B204</f>
        <v>0</v>
      </c>
      <c r="C290" s="344">
        <f t="shared" si="15"/>
        <v>0</v>
      </c>
      <c r="D290" s="344">
        <f t="shared" si="15"/>
        <v>0</v>
      </c>
      <c r="E290" s="344">
        <f t="shared" si="15"/>
        <v>0</v>
      </c>
    </row>
    <row r="291" spans="1:5" ht="19.5" thickBot="1" x14ac:dyDescent="0.3">
      <c r="A291" s="345" t="s">
        <v>74</v>
      </c>
      <c r="B291" s="344">
        <f>B85+B110+B205</f>
        <v>0</v>
      </c>
      <c r="C291" s="344">
        <f t="shared" si="15"/>
        <v>0</v>
      </c>
      <c r="D291" s="344">
        <f t="shared" si="15"/>
        <v>0</v>
      </c>
      <c r="E291" s="344">
        <f t="shared" si="15"/>
        <v>0</v>
      </c>
    </row>
    <row r="292" spans="1:5" ht="19.5" thickBot="1" x14ac:dyDescent="0.3">
      <c r="A292" s="345" t="s">
        <v>75</v>
      </c>
      <c r="B292" s="344">
        <f>B86+B111+B206</f>
        <v>0</v>
      </c>
      <c r="C292" s="344">
        <f t="shared" si="15"/>
        <v>0</v>
      </c>
      <c r="D292" s="344">
        <f t="shared" si="15"/>
        <v>0</v>
      </c>
      <c r="E292" s="344">
        <f t="shared" si="15"/>
        <v>0</v>
      </c>
    </row>
    <row r="293" spans="1:5" ht="19.5" thickBot="1" x14ac:dyDescent="0.3">
      <c r="A293" s="364" t="s">
        <v>35</v>
      </c>
      <c r="B293" s="365">
        <f>IF(B261-B260=0,0,)</f>
        <v>0</v>
      </c>
      <c r="C293" s="365">
        <v>0</v>
      </c>
      <c r="D293" s="365">
        <v>0</v>
      </c>
      <c r="E293" s="365">
        <v>0</v>
      </c>
    </row>
    <row r="295" spans="1:5" ht="18.75" customHeight="1" x14ac:dyDescent="0.3"/>
    <row r="299" spans="1:5" ht="16.5" customHeight="1" x14ac:dyDescent="0.3"/>
  </sheetData>
  <mergeCells count="75">
    <mergeCell ref="B166:E166"/>
    <mergeCell ref="D167:E167"/>
    <mergeCell ref="B168:E168"/>
    <mergeCell ref="B169:E169"/>
    <mergeCell ref="B170:E170"/>
    <mergeCell ref="A21:E21"/>
    <mergeCell ref="B22:E22"/>
    <mergeCell ref="B23:E23"/>
    <mergeCell ref="B24:E24"/>
    <mergeCell ref="B141:E141"/>
    <mergeCell ref="B90:E90"/>
    <mergeCell ref="B61:E61"/>
    <mergeCell ref="D62:E62"/>
    <mergeCell ref="B63:E63"/>
    <mergeCell ref="B64:E64"/>
    <mergeCell ref="B65:E65"/>
    <mergeCell ref="C59:D59"/>
    <mergeCell ref="A25:A26"/>
    <mergeCell ref="A33:E33"/>
    <mergeCell ref="A34:A35"/>
    <mergeCell ref="A59:B59"/>
    <mergeCell ref="A8:E10"/>
    <mergeCell ref="B11:E11"/>
    <mergeCell ref="A12:A13"/>
    <mergeCell ref="B17:E17"/>
    <mergeCell ref="A18:E18"/>
    <mergeCell ref="A2:E2"/>
    <mergeCell ref="B4:E4"/>
    <mergeCell ref="B5:E5"/>
    <mergeCell ref="B6:E6"/>
    <mergeCell ref="A7:E7"/>
    <mergeCell ref="A60:E60"/>
    <mergeCell ref="A66:A67"/>
    <mergeCell ref="A74:E74"/>
    <mergeCell ref="A75:A76"/>
    <mergeCell ref="D88:E88"/>
    <mergeCell ref="A125:A126"/>
    <mergeCell ref="B138:E138"/>
    <mergeCell ref="B89:E89"/>
    <mergeCell ref="A91:A92"/>
    <mergeCell ref="A99:E99"/>
    <mergeCell ref="A100:A101"/>
    <mergeCell ref="B114:E114"/>
    <mergeCell ref="A237:A238"/>
    <mergeCell ref="A245:E245"/>
    <mergeCell ref="A246:A247"/>
    <mergeCell ref="A165:E165"/>
    <mergeCell ref="A220:A221"/>
    <mergeCell ref="A171:A172"/>
    <mergeCell ref="A179:E179"/>
    <mergeCell ref="A194:E194"/>
    <mergeCell ref="A180:E180"/>
    <mergeCell ref="B181:E181"/>
    <mergeCell ref="D182:E182"/>
    <mergeCell ref="B183:E183"/>
    <mergeCell ref="B184:E184"/>
    <mergeCell ref="B185:E185"/>
    <mergeCell ref="A186:A187"/>
    <mergeCell ref="A195:A196"/>
    <mergeCell ref="A1:E1"/>
    <mergeCell ref="A219:E219"/>
    <mergeCell ref="B233:E233"/>
    <mergeCell ref="B235:E235"/>
    <mergeCell ref="B236:E236"/>
    <mergeCell ref="B209:E209"/>
    <mergeCell ref="B210:E210"/>
    <mergeCell ref="A211:A212"/>
    <mergeCell ref="B140:E140"/>
    <mergeCell ref="A142:A143"/>
    <mergeCell ref="A150:E150"/>
    <mergeCell ref="A151:A152"/>
    <mergeCell ref="A164:E164"/>
    <mergeCell ref="B115:E115"/>
    <mergeCell ref="A116:A117"/>
    <mergeCell ref="A124:E124"/>
  </mergeCells>
  <pageMargins left="0.7" right="0.7" top="0.75" bottom="0.75" header="0.3" footer="0.3"/>
  <pageSetup scale="5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1354"/>
  <sheetViews>
    <sheetView workbookViewId="0">
      <selection activeCell="P21" sqref="P21"/>
    </sheetView>
  </sheetViews>
  <sheetFormatPr defaultRowHeight="15" x14ac:dyDescent="0.25"/>
  <cols>
    <col min="1" max="1" width="27.28515625" style="1030" customWidth="1"/>
    <col min="2" max="2" width="23.28515625" style="1030" customWidth="1"/>
    <col min="3" max="3" width="16.42578125" style="1030" customWidth="1"/>
    <col min="4" max="4" width="17" style="1030" customWidth="1"/>
    <col min="5" max="5" width="21.42578125" style="1030" customWidth="1"/>
  </cols>
  <sheetData>
    <row r="2" spans="1:5" x14ac:dyDescent="0.25">
      <c r="A2" s="1028" t="s">
        <v>750</v>
      </c>
      <c r="B2" s="1028"/>
      <c r="C2" s="1028"/>
      <c r="D2" s="1028"/>
      <c r="E2" s="1028"/>
    </row>
    <row r="3" spans="1:5" x14ac:dyDescent="0.25">
      <c r="A3" s="1029" t="s">
        <v>134</v>
      </c>
      <c r="B3" s="1029"/>
      <c r="C3" s="1029"/>
      <c r="D3" s="1029"/>
      <c r="E3" s="1029"/>
    </row>
    <row r="4" spans="1:5" ht="15.75" thickBot="1" x14ac:dyDescent="0.3"/>
    <row r="5" spans="1:5" ht="29.25" thickBot="1" x14ac:dyDescent="0.3">
      <c r="A5" s="1031" t="s">
        <v>21</v>
      </c>
      <c r="B5" s="1032" t="s">
        <v>850</v>
      </c>
      <c r="C5" s="1032"/>
      <c r="D5" s="1032"/>
      <c r="E5" s="1032"/>
    </row>
    <row r="6" spans="1:5" ht="15.75" thickBot="1" x14ac:dyDescent="0.3">
      <c r="A6" s="1031" t="s">
        <v>4</v>
      </c>
      <c r="B6" s="1033" t="s">
        <v>128</v>
      </c>
      <c r="C6" s="1034"/>
      <c r="D6" s="1034"/>
      <c r="E6" s="1035"/>
    </row>
    <row r="7" spans="1:5" ht="29.25" thickBot="1" x14ac:dyDescent="0.3">
      <c r="A7" s="1031" t="s">
        <v>26</v>
      </c>
      <c r="B7" s="789" t="s">
        <v>135</v>
      </c>
      <c r="C7" s="790"/>
      <c r="D7" s="790"/>
      <c r="E7" s="963"/>
    </row>
    <row r="8" spans="1:5" ht="15.75" thickBot="1" x14ac:dyDescent="0.3">
      <c r="A8" s="1036" t="s">
        <v>7</v>
      </c>
      <c r="B8" s="1037"/>
      <c r="C8" s="1037"/>
      <c r="D8" s="1037"/>
      <c r="E8" s="1038"/>
    </row>
    <row r="9" spans="1:5" ht="15.75" thickBot="1" x14ac:dyDescent="0.3">
      <c r="A9" s="1039" t="s">
        <v>138</v>
      </c>
      <c r="B9" s="1040"/>
      <c r="C9" s="1040"/>
      <c r="D9" s="1040"/>
      <c r="E9" s="1041"/>
    </row>
    <row r="10" spans="1:5" ht="29.25" thickBot="1" x14ac:dyDescent="0.3">
      <c r="A10" s="1042" t="s">
        <v>10</v>
      </c>
      <c r="B10" s="1043" t="s">
        <v>851</v>
      </c>
      <c r="C10" s="1044"/>
      <c r="D10" s="1044"/>
      <c r="E10" s="1045"/>
    </row>
    <row r="11" spans="1:5" x14ac:dyDescent="0.25">
      <c r="A11" s="1046" t="s">
        <v>81</v>
      </c>
      <c r="B11" s="1047">
        <v>2019</v>
      </c>
      <c r="C11" s="1047">
        <v>2020</v>
      </c>
      <c r="D11" s="1047">
        <v>2021</v>
      </c>
      <c r="E11" s="1047">
        <v>2022</v>
      </c>
    </row>
    <row r="12" spans="1:5" ht="15.75" thickBot="1" x14ac:dyDescent="0.3">
      <c r="A12" s="1048"/>
      <c r="B12" s="1049" t="s">
        <v>5</v>
      </c>
      <c r="C12" s="1049" t="s">
        <v>6</v>
      </c>
      <c r="D12" s="1049" t="s">
        <v>6</v>
      </c>
      <c r="E12" s="1049" t="s">
        <v>6</v>
      </c>
    </row>
    <row r="13" spans="1:5" ht="30.75" thickBot="1" x14ac:dyDescent="0.3">
      <c r="A13" s="1050" t="s">
        <v>852</v>
      </c>
      <c r="B13" s="1051">
        <v>0.42</v>
      </c>
      <c r="C13" s="1051">
        <v>0.44</v>
      </c>
      <c r="D13" s="1051">
        <v>0.45</v>
      </c>
      <c r="E13" s="1051">
        <v>0.46</v>
      </c>
    </row>
    <row r="14" spans="1:5" ht="15.75" thickBot="1" x14ac:dyDescent="0.3">
      <c r="A14" s="1052" t="s">
        <v>853</v>
      </c>
      <c r="B14" s="1053">
        <v>3300</v>
      </c>
      <c r="C14" s="1053">
        <v>3400</v>
      </c>
      <c r="D14" s="1053">
        <v>3500</v>
      </c>
      <c r="E14" s="1053">
        <v>3600</v>
      </c>
    </row>
    <row r="15" spans="1:5" ht="30.75" thickBot="1" x14ac:dyDescent="0.3">
      <c r="A15" s="1052" t="s">
        <v>854</v>
      </c>
      <c r="B15" s="1051">
        <v>0.4</v>
      </c>
      <c r="C15" s="1051">
        <v>0.6</v>
      </c>
      <c r="D15" s="1051">
        <v>0.95</v>
      </c>
      <c r="E15" s="1051">
        <v>1</v>
      </c>
    </row>
    <row r="16" spans="1:5" ht="29.25" thickBot="1" x14ac:dyDescent="0.3">
      <c r="A16" s="766" t="s">
        <v>12</v>
      </c>
      <c r="B16" s="789" t="s">
        <v>855</v>
      </c>
      <c r="C16" s="790"/>
      <c r="D16" s="790"/>
      <c r="E16" s="963"/>
    </row>
    <row r="17" spans="1:5" ht="15.75" thickBot="1" x14ac:dyDescent="0.3">
      <c r="A17" s="789" t="s">
        <v>856</v>
      </c>
      <c r="B17" s="790"/>
      <c r="C17" s="790"/>
      <c r="D17" s="790"/>
      <c r="E17" s="963"/>
    </row>
    <row r="18" spans="1:5" ht="45.75" thickBot="1" x14ac:dyDescent="0.3">
      <c r="A18" s="1050" t="s">
        <v>857</v>
      </c>
      <c r="B18" s="1004">
        <v>0.19500000000000001</v>
      </c>
      <c r="C18" s="1004">
        <v>0.19800000000000001</v>
      </c>
      <c r="D18" s="1051">
        <v>0.2</v>
      </c>
      <c r="E18" s="1004">
        <v>0.20100000000000001</v>
      </c>
    </row>
    <row r="19" spans="1:5" ht="30.75" thickBot="1" x14ac:dyDescent="0.3">
      <c r="A19" s="1052" t="s">
        <v>858</v>
      </c>
      <c r="B19" s="1054">
        <v>2921</v>
      </c>
      <c r="C19" s="1054">
        <v>3000</v>
      </c>
      <c r="D19" s="1054">
        <v>3100</v>
      </c>
      <c r="E19" s="1054">
        <v>3200</v>
      </c>
    </row>
    <row r="20" spans="1:5" ht="30.75" thickBot="1" x14ac:dyDescent="0.3">
      <c r="A20" s="1052" t="s">
        <v>859</v>
      </c>
      <c r="B20" s="1054">
        <v>90</v>
      </c>
      <c r="C20" s="1054">
        <v>100</v>
      </c>
      <c r="D20" s="1054">
        <v>110</v>
      </c>
      <c r="E20" s="1054">
        <v>120</v>
      </c>
    </row>
    <row r="21" spans="1:5" ht="30.75" thickBot="1" x14ac:dyDescent="0.3">
      <c r="A21" s="1052" t="s">
        <v>860</v>
      </c>
      <c r="B21" s="1051">
        <v>0.4</v>
      </c>
      <c r="C21" s="1051">
        <v>0.45</v>
      </c>
      <c r="D21" s="1051">
        <v>0.5</v>
      </c>
      <c r="E21" s="1051">
        <v>0.55000000000000004</v>
      </c>
    </row>
    <row r="22" spans="1:5" ht="15.75" thickBot="1" x14ac:dyDescent="0.3">
      <c r="A22" s="1055" t="s">
        <v>93</v>
      </c>
      <c r="B22" s="1056"/>
      <c r="C22" s="1056"/>
      <c r="D22" s="1056"/>
      <c r="E22" s="1057"/>
    </row>
    <row r="23" spans="1:5" ht="15.75" thickBot="1" x14ac:dyDescent="0.3">
      <c r="A23" s="768" t="s">
        <v>861</v>
      </c>
      <c r="B23" s="1058" t="s">
        <v>862</v>
      </c>
      <c r="C23" s="1059"/>
      <c r="D23" s="1059"/>
      <c r="E23" s="1060"/>
    </row>
    <row r="24" spans="1:5" ht="15.75" thickBot="1" x14ac:dyDescent="0.3">
      <c r="A24" s="1052" t="s">
        <v>9</v>
      </c>
      <c r="B24" s="789" t="s">
        <v>863</v>
      </c>
      <c r="C24" s="790"/>
      <c r="D24" s="790"/>
      <c r="E24" s="963"/>
    </row>
    <row r="25" spans="1:5" ht="15.75" thickBot="1" x14ac:dyDescent="0.3">
      <c r="A25" s="1052" t="s">
        <v>14</v>
      </c>
      <c r="B25" s="1058" t="s">
        <v>771</v>
      </c>
      <c r="C25" s="1059"/>
      <c r="D25" s="1059"/>
      <c r="E25" s="1060"/>
    </row>
    <row r="26" spans="1:5" x14ac:dyDescent="0.25">
      <c r="A26" s="1046"/>
      <c r="B26" s="1061">
        <v>2019</v>
      </c>
      <c r="C26" s="1061">
        <v>2020</v>
      </c>
      <c r="D26" s="1061">
        <v>2021</v>
      </c>
      <c r="E26" s="1061">
        <v>2022</v>
      </c>
    </row>
    <row r="27" spans="1:5" ht="15.75" thickBot="1" x14ac:dyDescent="0.3">
      <c r="A27" s="1048"/>
      <c r="B27" s="1062" t="s">
        <v>5</v>
      </c>
      <c r="C27" s="1062" t="s">
        <v>6</v>
      </c>
      <c r="D27" s="1062" t="s">
        <v>6</v>
      </c>
      <c r="E27" s="1062" t="s">
        <v>6</v>
      </c>
    </row>
    <row r="28" spans="1:5" ht="15.75" thickBot="1" x14ac:dyDescent="0.3">
      <c r="A28" s="1052" t="s">
        <v>8</v>
      </c>
      <c r="B28" s="1007">
        <v>19019</v>
      </c>
      <c r="C28" s="1007">
        <v>19200</v>
      </c>
      <c r="D28" s="1007">
        <v>19300</v>
      </c>
      <c r="E28" s="1007">
        <v>19400</v>
      </c>
    </row>
    <row r="29" spans="1:5" ht="15.75" thickBot="1" x14ac:dyDescent="0.3">
      <c r="A29" s="1052" t="s">
        <v>15</v>
      </c>
      <c r="B29" s="1007">
        <f>SUM(B37:B39)</f>
        <v>1476859</v>
      </c>
      <c r="C29" s="1007">
        <f t="shared" ref="C29:E29" si="0">SUM(C37:C39)</f>
        <v>1698349</v>
      </c>
      <c r="D29" s="1007">
        <f t="shared" si="0"/>
        <v>1699849</v>
      </c>
      <c r="E29" s="1007">
        <f t="shared" si="0"/>
        <v>1704849</v>
      </c>
    </row>
    <row r="30" spans="1:5" ht="15.75" thickBot="1" x14ac:dyDescent="0.3">
      <c r="A30" s="1052" t="s">
        <v>23</v>
      </c>
      <c r="B30" s="1007">
        <f>B29/B28</f>
        <v>77.65176928334823</v>
      </c>
      <c r="C30" s="1007">
        <f>C29/C28</f>
        <v>88.455677083333327</v>
      </c>
      <c r="D30" s="1007">
        <f>D29/D28</f>
        <v>88.075077720207247</v>
      </c>
      <c r="E30" s="1007">
        <f>E29/E28</f>
        <v>87.878814432989685</v>
      </c>
    </row>
    <row r="31" spans="1:5" ht="15.75" thickBot="1" x14ac:dyDescent="0.3">
      <c r="A31" s="1052" t="s">
        <v>16</v>
      </c>
      <c r="B31" s="1063" t="s">
        <v>22</v>
      </c>
      <c r="C31" s="1004">
        <f>C28/B28-1</f>
        <v>9.5167989904831884E-3</v>
      </c>
      <c r="D31" s="1004">
        <f t="shared" ref="D31:E33" si="1">D28/C28-1</f>
        <v>5.2083333333332593E-3</v>
      </c>
      <c r="E31" s="1004">
        <f t="shared" si="1"/>
        <v>5.1813471502590858E-3</v>
      </c>
    </row>
    <row r="32" spans="1:5" ht="15.75" thickBot="1" x14ac:dyDescent="0.3">
      <c r="A32" s="1052" t="s">
        <v>17</v>
      </c>
      <c r="B32" s="1063" t="s">
        <v>22</v>
      </c>
      <c r="C32" s="1004">
        <f>C29/B29-1</f>
        <v>0.14997369417121065</v>
      </c>
      <c r="D32" s="1004">
        <f t="shared" si="1"/>
        <v>8.8321069462171664E-4</v>
      </c>
      <c r="E32" s="1004">
        <f t="shared" si="1"/>
        <v>2.9414377394698654E-3</v>
      </c>
    </row>
    <row r="33" spans="1:5" ht="30.75" thickBot="1" x14ac:dyDescent="0.3">
      <c r="A33" s="1052" t="s">
        <v>18</v>
      </c>
      <c r="B33" s="1063" t="s">
        <v>22</v>
      </c>
      <c r="C33" s="1004">
        <f>C30/B30-1</f>
        <v>0.13913279632511744</v>
      </c>
      <c r="D33" s="1004">
        <f t="shared" si="1"/>
        <v>-4.3027126768531154E-3</v>
      </c>
      <c r="E33" s="1004">
        <f t="shared" si="1"/>
        <v>-2.2283634859914248E-3</v>
      </c>
    </row>
    <row r="34" spans="1:5" ht="15.75" thickBot="1" x14ac:dyDescent="0.3">
      <c r="A34" s="1064" t="s">
        <v>352</v>
      </c>
      <c r="B34" s="1065"/>
      <c r="C34" s="1065"/>
      <c r="D34" s="1065"/>
      <c r="E34" s="1066"/>
    </row>
    <row r="35" spans="1:5" x14ac:dyDescent="0.25">
      <c r="A35" s="1046"/>
      <c r="B35" s="1061">
        <v>2019</v>
      </c>
      <c r="C35" s="1061">
        <v>2020</v>
      </c>
      <c r="D35" s="1061">
        <v>2021</v>
      </c>
      <c r="E35" s="1061">
        <v>2022</v>
      </c>
    </row>
    <row r="36" spans="1:5" ht="15.75" thickBot="1" x14ac:dyDescent="0.3">
      <c r="A36" s="1048"/>
      <c r="B36" s="1062" t="s">
        <v>5</v>
      </c>
      <c r="C36" s="1062" t="s">
        <v>6</v>
      </c>
      <c r="D36" s="1062" t="s">
        <v>6</v>
      </c>
      <c r="E36" s="1062" t="s">
        <v>6</v>
      </c>
    </row>
    <row r="37" spans="1:5" ht="15.75" thickBot="1" x14ac:dyDescent="0.3">
      <c r="A37" s="1027" t="s">
        <v>0</v>
      </c>
      <c r="B37" s="1067">
        <v>1080208</v>
      </c>
      <c r="C37" s="1067">
        <v>1164320</v>
      </c>
      <c r="D37" s="1067">
        <v>1164320</v>
      </c>
      <c r="E37" s="1067">
        <v>1164320</v>
      </c>
    </row>
    <row r="38" spans="1:5" ht="30.75" thickBot="1" x14ac:dyDescent="0.3">
      <c r="A38" s="1027" t="s">
        <v>31</v>
      </c>
      <c r="B38" s="1067">
        <v>196242</v>
      </c>
      <c r="C38" s="1067">
        <v>197620</v>
      </c>
      <c r="D38" s="1067">
        <v>197620</v>
      </c>
      <c r="E38" s="1067">
        <v>197620</v>
      </c>
    </row>
    <row r="39" spans="1:5" ht="15.75" thickBot="1" x14ac:dyDescent="0.3">
      <c r="A39" s="1027" t="s">
        <v>1</v>
      </c>
      <c r="B39" s="1068">
        <v>200409</v>
      </c>
      <c r="C39" s="1067">
        <v>336409</v>
      </c>
      <c r="D39" s="1067">
        <v>337909</v>
      </c>
      <c r="E39" s="1067">
        <v>342909</v>
      </c>
    </row>
    <row r="40" spans="1:5" ht="15.75" thickBot="1" x14ac:dyDescent="0.3">
      <c r="A40" s="1027" t="s">
        <v>2</v>
      </c>
      <c r="B40" s="1068"/>
      <c r="C40" s="1067"/>
      <c r="D40" s="1067"/>
      <c r="E40" s="1067"/>
    </row>
    <row r="41" spans="1:5" ht="30.75" thickBot="1" x14ac:dyDescent="0.3">
      <c r="A41" s="1027" t="s">
        <v>24</v>
      </c>
      <c r="B41" s="1068"/>
      <c r="C41" s="1067"/>
      <c r="D41" s="1067"/>
      <c r="E41" s="1067"/>
    </row>
    <row r="42" spans="1:5" ht="15.75" thickBot="1" x14ac:dyDescent="0.3">
      <c r="A42" s="1027" t="s">
        <v>25</v>
      </c>
      <c r="B42" s="1068"/>
      <c r="C42" s="1067"/>
      <c r="D42" s="1067"/>
      <c r="E42" s="1067"/>
    </row>
    <row r="43" spans="1:5" ht="30.75" thickBot="1" x14ac:dyDescent="0.3">
      <c r="A43" s="1027" t="s">
        <v>3</v>
      </c>
      <c r="B43" s="1068"/>
      <c r="C43" s="1067"/>
      <c r="D43" s="1067"/>
      <c r="E43" s="1067"/>
    </row>
    <row r="44" spans="1:5" ht="15.75" thickBot="1" x14ac:dyDescent="0.3">
      <c r="A44" s="1069" t="s">
        <v>33</v>
      </c>
      <c r="B44" s="1068">
        <f>B43+B42+B41+B40+B39+B38+B37</f>
        <v>1476859</v>
      </c>
      <c r="C44" s="1068">
        <f>C43+C42+C41+C40+C39+C38+C37</f>
        <v>1698349</v>
      </c>
      <c r="D44" s="1068">
        <f>SUM(D37:D39)</f>
        <v>1699849</v>
      </c>
      <c r="E44" s="1068">
        <f>E43+E42+E41+E40+E39+E38+E37</f>
        <v>1704849</v>
      </c>
    </row>
    <row r="45" spans="1:5" ht="15.75" thickBot="1" x14ac:dyDescent="0.3">
      <c r="A45" s="766" t="s">
        <v>35</v>
      </c>
      <c r="B45" s="1025">
        <f>IF(B44-B29=0,0,"Error")</f>
        <v>0</v>
      </c>
      <c r="C45" s="1025">
        <f>IF(C44-C29=0,0,"Error")</f>
        <v>0</v>
      </c>
      <c r="D45" s="1025">
        <f>IF(D44-D29=0,0,"Error")</f>
        <v>0</v>
      </c>
      <c r="E45" s="1025">
        <f>IF(E44-E29=0,0,"Error")</f>
        <v>0</v>
      </c>
    </row>
    <row r="46" spans="1:5" ht="15.75" thickBot="1" x14ac:dyDescent="0.3">
      <c r="A46" s="1050" t="s">
        <v>864</v>
      </c>
      <c r="B46" s="1055" t="s">
        <v>865</v>
      </c>
      <c r="C46" s="1056"/>
      <c r="D46" s="1056"/>
      <c r="E46" s="1057"/>
    </row>
    <row r="47" spans="1:5" ht="15.75" thickBot="1" x14ac:dyDescent="0.3">
      <c r="A47" s="1052" t="s">
        <v>9</v>
      </c>
      <c r="B47" s="1064" t="s">
        <v>866</v>
      </c>
      <c r="C47" s="1065"/>
      <c r="D47" s="1065"/>
      <c r="E47" s="1066"/>
    </row>
    <row r="48" spans="1:5" ht="15.75" thickBot="1" x14ac:dyDescent="0.3">
      <c r="A48" s="1052" t="s">
        <v>14</v>
      </c>
      <c r="B48" s="1055" t="s">
        <v>867</v>
      </c>
      <c r="C48" s="1056"/>
      <c r="D48" s="1056"/>
      <c r="E48" s="1057"/>
    </row>
    <row r="49" spans="1:5" x14ac:dyDescent="0.25">
      <c r="A49" s="1046"/>
      <c r="B49" s="1061">
        <v>2019</v>
      </c>
      <c r="C49" s="1061">
        <v>2020</v>
      </c>
      <c r="D49" s="1061">
        <v>2021</v>
      </c>
      <c r="E49" s="1061">
        <v>2022</v>
      </c>
    </row>
    <row r="50" spans="1:5" ht="15.75" thickBot="1" x14ac:dyDescent="0.3">
      <c r="A50" s="1048"/>
      <c r="B50" s="1062" t="s">
        <v>5</v>
      </c>
      <c r="C50" s="1062" t="s">
        <v>6</v>
      </c>
      <c r="D50" s="1062" t="s">
        <v>6</v>
      </c>
      <c r="E50" s="1062" t="s">
        <v>6</v>
      </c>
    </row>
    <row r="51" spans="1:5" ht="15.75" thickBot="1" x14ac:dyDescent="0.3">
      <c r="A51" s="1052" t="s">
        <v>8</v>
      </c>
      <c r="B51" s="1007">
        <v>3300</v>
      </c>
      <c r="C51" s="1007">
        <v>3400</v>
      </c>
      <c r="D51" s="1007">
        <v>3500</v>
      </c>
      <c r="E51" s="1007">
        <v>3500</v>
      </c>
    </row>
    <row r="52" spans="1:5" ht="15.75" thickBot="1" x14ac:dyDescent="0.3">
      <c r="A52" s="1052" t="s">
        <v>15</v>
      </c>
      <c r="B52" s="1007">
        <f>SUM(B60:B66)</f>
        <v>230000</v>
      </c>
      <c r="C52" s="1007">
        <v>253000</v>
      </c>
      <c r="D52" s="1007">
        <v>253000</v>
      </c>
      <c r="E52" s="1007">
        <v>253000</v>
      </c>
    </row>
    <row r="53" spans="1:5" ht="15.75" thickBot="1" x14ac:dyDescent="0.3">
      <c r="A53" s="1052" t="s">
        <v>23</v>
      </c>
      <c r="B53" s="1007">
        <f>B52/B51</f>
        <v>69.696969696969703</v>
      </c>
      <c r="C53" s="1007">
        <f>C52/C51</f>
        <v>74.411764705882348</v>
      </c>
      <c r="D53" s="1007">
        <f>D52/D51</f>
        <v>72.285714285714292</v>
      </c>
      <c r="E53" s="1007">
        <f>E52/E51</f>
        <v>72.285714285714292</v>
      </c>
    </row>
    <row r="54" spans="1:5" ht="15.75" thickBot="1" x14ac:dyDescent="0.3">
      <c r="A54" s="1052" t="s">
        <v>16</v>
      </c>
      <c r="B54" s="1063"/>
      <c r="C54" s="1004">
        <f t="shared" ref="C54:E56" si="2">C51/B51-1</f>
        <v>3.0303030303030276E-2</v>
      </c>
      <c r="D54" s="1004">
        <f t="shared" si="2"/>
        <v>2.9411764705882248E-2</v>
      </c>
      <c r="E54" s="1004">
        <f t="shared" si="2"/>
        <v>0</v>
      </c>
    </row>
    <row r="55" spans="1:5" ht="15.75" thickBot="1" x14ac:dyDescent="0.3">
      <c r="A55" s="1052" t="s">
        <v>17</v>
      </c>
      <c r="B55" s="1063"/>
      <c r="C55" s="1004">
        <f t="shared" si="2"/>
        <v>0.10000000000000009</v>
      </c>
      <c r="D55" s="1004">
        <f t="shared" si="2"/>
        <v>0</v>
      </c>
      <c r="E55" s="1004">
        <f t="shared" si="2"/>
        <v>0</v>
      </c>
    </row>
    <row r="56" spans="1:5" ht="30.75" thickBot="1" x14ac:dyDescent="0.3">
      <c r="A56" s="1052" t="s">
        <v>18</v>
      </c>
      <c r="B56" s="1063"/>
      <c r="C56" s="1004">
        <f t="shared" si="2"/>
        <v>6.7647058823529171E-2</v>
      </c>
      <c r="D56" s="1004">
        <f t="shared" si="2"/>
        <v>-2.857142857142847E-2</v>
      </c>
      <c r="E56" s="1004">
        <f t="shared" si="2"/>
        <v>0</v>
      </c>
    </row>
    <row r="57" spans="1:5" ht="15.75" thickBot="1" x14ac:dyDescent="0.3">
      <c r="A57" s="1064" t="s">
        <v>868</v>
      </c>
      <c r="B57" s="1065"/>
      <c r="C57" s="1065"/>
      <c r="D57" s="1065"/>
      <c r="E57" s="1066"/>
    </row>
    <row r="58" spans="1:5" x14ac:dyDescent="0.25">
      <c r="A58" s="1046"/>
      <c r="B58" s="1061">
        <v>2019</v>
      </c>
      <c r="C58" s="1061">
        <v>2020</v>
      </c>
      <c r="D58" s="1061">
        <v>2021</v>
      </c>
      <c r="E58" s="1061">
        <v>2022</v>
      </c>
    </row>
    <row r="59" spans="1:5" ht="15.75" thickBot="1" x14ac:dyDescent="0.3">
      <c r="A59" s="1048"/>
      <c r="B59" s="1062" t="s">
        <v>5</v>
      </c>
      <c r="C59" s="1062" t="s">
        <v>6</v>
      </c>
      <c r="D59" s="1062" t="s">
        <v>6</v>
      </c>
      <c r="E59" s="1062" t="s">
        <v>6</v>
      </c>
    </row>
    <row r="60" spans="1:5" ht="15.75" thickBot="1" x14ac:dyDescent="0.3">
      <c r="A60" s="1027" t="s">
        <v>0</v>
      </c>
      <c r="B60" s="1067"/>
      <c r="C60" s="1067"/>
      <c r="D60" s="1067"/>
      <c r="E60" s="1067"/>
    </row>
    <row r="61" spans="1:5" ht="30.75" thickBot="1" x14ac:dyDescent="0.3">
      <c r="A61" s="1027" t="s">
        <v>31</v>
      </c>
      <c r="B61" s="1067"/>
      <c r="C61" s="1067"/>
      <c r="D61" s="1067"/>
      <c r="E61" s="1067"/>
    </row>
    <row r="62" spans="1:5" ht="15.75" thickBot="1" x14ac:dyDescent="0.3">
      <c r="A62" s="1027" t="s">
        <v>1</v>
      </c>
      <c r="B62" s="1007">
        <v>230000</v>
      </c>
      <c r="C62" s="1007">
        <f>C52</f>
        <v>253000</v>
      </c>
      <c r="D62" s="1007">
        <f t="shared" ref="D62:E62" si="3">D52</f>
        <v>253000</v>
      </c>
      <c r="E62" s="1007">
        <f t="shared" si="3"/>
        <v>253000</v>
      </c>
    </row>
    <row r="63" spans="1:5" ht="15.75" thickBot="1" x14ac:dyDescent="0.3">
      <c r="A63" s="1027" t="s">
        <v>2</v>
      </c>
      <c r="B63" s="1007"/>
      <c r="C63" s="1007"/>
      <c r="D63" s="1007"/>
      <c r="E63" s="1007"/>
    </row>
    <row r="64" spans="1:5" ht="30.75" thickBot="1" x14ac:dyDescent="0.3">
      <c r="A64" s="1027" t="s">
        <v>24</v>
      </c>
      <c r="B64" s="1068"/>
      <c r="C64" s="1067"/>
      <c r="D64" s="1067"/>
      <c r="E64" s="1067"/>
    </row>
    <row r="65" spans="1:5" ht="15.75" thickBot="1" x14ac:dyDescent="0.3">
      <c r="A65" s="1027" t="s">
        <v>25</v>
      </c>
      <c r="B65" s="1068"/>
      <c r="C65" s="1067"/>
      <c r="D65" s="1067"/>
      <c r="E65" s="1067"/>
    </row>
    <row r="66" spans="1:5" ht="30.75" thickBot="1" x14ac:dyDescent="0.3">
      <c r="A66" s="1027" t="s">
        <v>3</v>
      </c>
      <c r="B66" s="1007"/>
      <c r="C66" s="1007"/>
      <c r="D66" s="1007"/>
      <c r="E66" s="1007"/>
    </row>
    <row r="67" spans="1:5" ht="29.25" thickBot="1" x14ac:dyDescent="0.3">
      <c r="A67" s="1070" t="s">
        <v>36</v>
      </c>
      <c r="B67" s="1068">
        <f>B66+B65+B64+B63+B62+B61+B60</f>
        <v>230000</v>
      </c>
      <c r="C67" s="1068">
        <f>C66+C65+C64+C63+C62+C61+C60</f>
        <v>253000</v>
      </c>
      <c r="D67" s="1068">
        <f>D66+D65+D64+D63+D62+D61+D60</f>
        <v>253000</v>
      </c>
      <c r="E67" s="1068">
        <f>E66+E65+E64+E63+E62+E61+E60</f>
        <v>253000</v>
      </c>
    </row>
    <row r="68" spans="1:5" ht="15.75" thickBot="1" x14ac:dyDescent="0.3">
      <c r="A68" s="766" t="s">
        <v>35</v>
      </c>
      <c r="B68" s="1025">
        <f>IF(B67-B1563,0,"Error")</f>
        <v>0</v>
      </c>
      <c r="C68" s="1025">
        <f>IF(C67-C1563,0,"Error")</f>
        <v>0</v>
      </c>
      <c r="D68" s="1025">
        <f>IF(D67-D1563,0,"Error")</f>
        <v>0</v>
      </c>
      <c r="E68" s="1025">
        <f>IF(E67-E1563,0,"Error")</f>
        <v>0</v>
      </c>
    </row>
    <row r="69" spans="1:5" ht="27.75" customHeight="1" thickBot="1" x14ac:dyDescent="0.3">
      <c r="A69" s="766" t="s">
        <v>869</v>
      </c>
      <c r="B69" s="1055" t="s">
        <v>870</v>
      </c>
      <c r="C69" s="1056"/>
      <c r="D69" s="1056"/>
      <c r="E69" s="1057"/>
    </row>
    <row r="70" spans="1:5" ht="30.75" customHeight="1" thickBot="1" x14ac:dyDescent="0.3">
      <c r="A70" s="1052" t="s">
        <v>9</v>
      </c>
      <c r="B70" s="1064" t="s">
        <v>871</v>
      </c>
      <c r="C70" s="1065"/>
      <c r="D70" s="1065"/>
      <c r="E70" s="1066"/>
    </row>
    <row r="71" spans="1:5" ht="15.75" thickBot="1" x14ac:dyDescent="0.3">
      <c r="A71" s="1052" t="s">
        <v>14</v>
      </c>
      <c r="B71" s="1055" t="s">
        <v>872</v>
      </c>
      <c r="C71" s="1056"/>
      <c r="D71" s="1056"/>
      <c r="E71" s="1057"/>
    </row>
    <row r="72" spans="1:5" x14ac:dyDescent="0.25">
      <c r="A72" s="1046"/>
      <c r="B72" s="1061">
        <v>2019</v>
      </c>
      <c r="C72" s="1061">
        <v>2020</v>
      </c>
      <c r="D72" s="1061">
        <v>2021</v>
      </c>
      <c r="E72" s="1061">
        <v>2022</v>
      </c>
    </row>
    <row r="73" spans="1:5" ht="15.75" thickBot="1" x14ac:dyDescent="0.3">
      <c r="A73" s="1048"/>
      <c r="B73" s="1062" t="s">
        <v>5</v>
      </c>
      <c r="C73" s="1062" t="s">
        <v>6</v>
      </c>
      <c r="D73" s="1062" t="s">
        <v>6</v>
      </c>
      <c r="E73" s="1062" t="s">
        <v>6</v>
      </c>
    </row>
    <row r="74" spans="1:5" ht="15.75" thickBot="1" x14ac:dyDescent="0.3">
      <c r="A74" s="1052" t="s">
        <v>8</v>
      </c>
      <c r="B74" s="1007">
        <v>1300</v>
      </c>
      <c r="C74" s="1007">
        <v>1500</v>
      </c>
      <c r="D74" s="1007">
        <v>1600</v>
      </c>
      <c r="E74" s="1007">
        <v>1700</v>
      </c>
    </row>
    <row r="75" spans="1:5" ht="15.75" thickBot="1" x14ac:dyDescent="0.3">
      <c r="A75" s="1052" t="s">
        <v>15</v>
      </c>
      <c r="B75" s="1007">
        <v>8000</v>
      </c>
      <c r="C75" s="1007">
        <v>8000</v>
      </c>
      <c r="D75" s="1007">
        <v>8000</v>
      </c>
      <c r="E75" s="1007">
        <v>8000</v>
      </c>
    </row>
    <row r="76" spans="1:5" ht="15.75" thickBot="1" x14ac:dyDescent="0.3">
      <c r="A76" s="1052" t="s">
        <v>23</v>
      </c>
      <c r="B76" s="1007">
        <f>B75/B74</f>
        <v>6.1538461538461542</v>
      </c>
      <c r="C76" s="1007">
        <f>C75/C74</f>
        <v>5.333333333333333</v>
      </c>
      <c r="D76" s="1007">
        <f>D75/D74</f>
        <v>5</v>
      </c>
      <c r="E76" s="1007">
        <f>E75/E74</f>
        <v>4.7058823529411766</v>
      </c>
    </row>
    <row r="77" spans="1:5" ht="15.75" thickBot="1" x14ac:dyDescent="0.3">
      <c r="A77" s="1052" t="s">
        <v>16</v>
      </c>
      <c r="B77" s="1063"/>
      <c r="C77" s="1004">
        <f>C74/B74-1</f>
        <v>0.15384615384615374</v>
      </c>
      <c r="D77" s="1004">
        <f>D74/C74-1</f>
        <v>6.6666666666666652E-2</v>
      </c>
      <c r="E77" s="1004">
        <f>E74/D74-1</f>
        <v>6.25E-2</v>
      </c>
    </row>
    <row r="78" spans="1:5" ht="15.75" thickBot="1" x14ac:dyDescent="0.3">
      <c r="A78" s="1052" t="s">
        <v>17</v>
      </c>
      <c r="B78" s="1063"/>
      <c r="C78" s="1004">
        <f t="shared" ref="C78:E79" si="4">C75/B75-1</f>
        <v>0</v>
      </c>
      <c r="D78" s="1004">
        <f t="shared" si="4"/>
        <v>0</v>
      </c>
      <c r="E78" s="1004">
        <f t="shared" si="4"/>
        <v>0</v>
      </c>
    </row>
    <row r="79" spans="1:5" ht="30.75" thickBot="1" x14ac:dyDescent="0.3">
      <c r="A79" s="1052" t="s">
        <v>18</v>
      </c>
      <c r="B79" s="1063"/>
      <c r="C79" s="1004">
        <f t="shared" si="4"/>
        <v>-0.13333333333333341</v>
      </c>
      <c r="D79" s="1004">
        <f t="shared" si="4"/>
        <v>-6.25E-2</v>
      </c>
      <c r="E79" s="1004">
        <f t="shared" si="4"/>
        <v>-5.8823529411764719E-2</v>
      </c>
    </row>
    <row r="80" spans="1:5" ht="15.75" thickBot="1" x14ac:dyDescent="0.3">
      <c r="A80" s="1064" t="s">
        <v>868</v>
      </c>
      <c r="B80" s="1065"/>
      <c r="C80" s="1065"/>
      <c r="D80" s="1065"/>
      <c r="E80" s="1066"/>
    </row>
    <row r="81" spans="1:5" x14ac:dyDescent="0.25">
      <c r="A81" s="1046"/>
      <c r="B81" s="1061">
        <v>2019</v>
      </c>
      <c r="C81" s="1061">
        <v>2020</v>
      </c>
      <c r="D81" s="1061">
        <v>2021</v>
      </c>
      <c r="E81" s="1061">
        <v>2022</v>
      </c>
    </row>
    <row r="82" spans="1:5" ht="15.75" thickBot="1" x14ac:dyDescent="0.3">
      <c r="A82" s="1048"/>
      <c r="B82" s="1062" t="s">
        <v>5</v>
      </c>
      <c r="C82" s="1062" t="s">
        <v>6</v>
      </c>
      <c r="D82" s="1062" t="s">
        <v>6</v>
      </c>
      <c r="E82" s="1062" t="s">
        <v>6</v>
      </c>
    </row>
    <row r="83" spans="1:5" ht="15.75" thickBot="1" x14ac:dyDescent="0.3">
      <c r="A83" s="1027" t="s">
        <v>0</v>
      </c>
      <c r="B83" s="1067"/>
      <c r="C83" s="1067"/>
      <c r="D83" s="1067"/>
      <c r="E83" s="1067"/>
    </row>
    <row r="84" spans="1:5" ht="30.75" thickBot="1" x14ac:dyDescent="0.3">
      <c r="A84" s="1027" t="s">
        <v>31</v>
      </c>
      <c r="B84" s="1067"/>
      <c r="C84" s="1067"/>
      <c r="D84" s="1067"/>
      <c r="E84" s="1067"/>
    </row>
    <row r="85" spans="1:5" ht="15.75" thickBot="1" x14ac:dyDescent="0.3">
      <c r="A85" s="1027" t="s">
        <v>1</v>
      </c>
      <c r="B85" s="1068"/>
      <c r="C85" s="1067"/>
      <c r="D85" s="1067"/>
      <c r="E85" s="1067"/>
    </row>
    <row r="86" spans="1:5" ht="15.75" thickBot="1" x14ac:dyDescent="0.3">
      <c r="A86" s="1027" t="s">
        <v>2</v>
      </c>
      <c r="B86" s="1068"/>
      <c r="C86" s="1067"/>
      <c r="D86" s="1067"/>
      <c r="E86" s="1067"/>
    </row>
    <row r="87" spans="1:5" ht="30.75" thickBot="1" x14ac:dyDescent="0.3">
      <c r="A87" s="1027" t="s">
        <v>24</v>
      </c>
      <c r="B87" s="1068"/>
      <c r="C87" s="1067"/>
      <c r="D87" s="1067"/>
      <c r="E87" s="1067"/>
    </row>
    <row r="88" spans="1:5" ht="15.75" thickBot="1" x14ac:dyDescent="0.3">
      <c r="A88" s="1027" t="s">
        <v>25</v>
      </c>
      <c r="B88" s="1007"/>
      <c r="C88" s="1007"/>
      <c r="D88" s="1007"/>
      <c r="E88" s="1007"/>
    </row>
    <row r="89" spans="1:5" ht="30.75" thickBot="1" x14ac:dyDescent="0.3">
      <c r="A89" s="1027" t="s">
        <v>3</v>
      </c>
      <c r="B89" s="1007">
        <v>8000</v>
      </c>
      <c r="C89" s="1007">
        <v>8000</v>
      </c>
      <c r="D89" s="1007">
        <v>8000</v>
      </c>
      <c r="E89" s="1007">
        <v>8000</v>
      </c>
    </row>
    <row r="90" spans="1:5" ht="29.25" thickBot="1" x14ac:dyDescent="0.3">
      <c r="A90" s="1070" t="s">
        <v>36</v>
      </c>
      <c r="B90" s="1068">
        <f>B89+B88+B87+B86+B85+B84+B83</f>
        <v>8000</v>
      </c>
      <c r="C90" s="1068">
        <f>C89+C88+C87+C86+C85+C84+C83</f>
        <v>8000</v>
      </c>
      <c r="D90" s="1068">
        <f>D89+D88+D87+D86+D85+D84+D83</f>
        <v>8000</v>
      </c>
      <c r="E90" s="1068">
        <f>E89+E88+E87+E86+E85+E84+E83</f>
        <v>8000</v>
      </c>
    </row>
    <row r="91" spans="1:5" ht="15.75" thickBot="1" x14ac:dyDescent="0.3">
      <c r="A91" s="766" t="s">
        <v>35</v>
      </c>
      <c r="B91" s="1025">
        <f>IF(B90-B1585,0,"Error")</f>
        <v>0</v>
      </c>
      <c r="C91" s="1025">
        <f>IF(C90-C1585,0,"Error")</f>
        <v>0</v>
      </c>
      <c r="D91" s="1025">
        <f>IF(D90-D1585,0,"Error")</f>
        <v>0</v>
      </c>
      <c r="E91" s="1025">
        <f>IF(E90-E1585,0,"Error")</f>
        <v>0</v>
      </c>
    </row>
    <row r="92" spans="1:5" ht="15" customHeight="1" thickBot="1" x14ac:dyDescent="0.3">
      <c r="A92" s="1071" t="s">
        <v>39</v>
      </c>
      <c r="B92" s="1072"/>
      <c r="C92" s="1073"/>
      <c r="D92" s="1073"/>
      <c r="E92" s="1074"/>
    </row>
    <row r="93" spans="1:5" ht="42" customHeight="1" thickBot="1" x14ac:dyDescent="0.3">
      <c r="A93" s="768" t="s">
        <v>873</v>
      </c>
      <c r="B93" s="1055" t="s">
        <v>874</v>
      </c>
      <c r="C93" s="1056"/>
      <c r="D93" s="1056"/>
      <c r="E93" s="1057"/>
    </row>
    <row r="94" spans="1:5" ht="15.75" customHeight="1" thickBot="1" x14ac:dyDescent="0.3">
      <c r="A94" s="1052" t="s">
        <v>9</v>
      </c>
      <c r="B94" s="1075" t="s">
        <v>875</v>
      </c>
      <c r="C94" s="1076"/>
      <c r="D94" s="1076"/>
      <c r="E94" s="1077"/>
    </row>
    <row r="95" spans="1:5" ht="15.75" thickBot="1" x14ac:dyDescent="0.3">
      <c r="A95" s="1052" t="s">
        <v>14</v>
      </c>
      <c r="B95" s="1055" t="s">
        <v>771</v>
      </c>
      <c r="C95" s="1056"/>
      <c r="D95" s="1056"/>
      <c r="E95" s="1057"/>
    </row>
    <row r="96" spans="1:5" x14ac:dyDescent="0.25">
      <c r="A96" s="1046"/>
      <c r="B96" s="1061">
        <v>2019</v>
      </c>
      <c r="C96" s="1061">
        <v>2020</v>
      </c>
      <c r="D96" s="1061">
        <v>2021</v>
      </c>
      <c r="E96" s="1061">
        <v>2022</v>
      </c>
    </row>
    <row r="97" spans="1:5" ht="15.75" thickBot="1" x14ac:dyDescent="0.3">
      <c r="A97" s="1048"/>
      <c r="B97" s="1062" t="s">
        <v>5</v>
      </c>
      <c r="C97" s="1062" t="s">
        <v>6</v>
      </c>
      <c r="D97" s="1062" t="s">
        <v>6</v>
      </c>
      <c r="E97" s="1062" t="s">
        <v>6</v>
      </c>
    </row>
    <row r="98" spans="1:5" ht="15.75" thickBot="1" x14ac:dyDescent="0.3">
      <c r="A98" s="1052" t="s">
        <v>8</v>
      </c>
      <c r="B98" s="1007">
        <v>30</v>
      </c>
      <c r="C98" s="1067">
        <v>32</v>
      </c>
      <c r="D98" s="1067">
        <v>34</v>
      </c>
      <c r="E98" s="1067">
        <v>36</v>
      </c>
    </row>
    <row r="99" spans="1:5" ht="15.75" thickBot="1" x14ac:dyDescent="0.3">
      <c r="A99" s="1052" t="s">
        <v>15</v>
      </c>
      <c r="B99" s="1007">
        <f>SUM(B109:B111)</f>
        <v>25307</v>
      </c>
      <c r="C99" s="1007">
        <f t="shared" ref="C99:E99" si="5">SUM(C109:C111)</f>
        <v>24848</v>
      </c>
      <c r="D99" s="1007">
        <f t="shared" si="5"/>
        <v>24848</v>
      </c>
      <c r="E99" s="1007">
        <f t="shared" si="5"/>
        <v>24848</v>
      </c>
    </row>
    <row r="100" spans="1:5" ht="15.75" thickBot="1" x14ac:dyDescent="0.3">
      <c r="A100" s="1052" t="s">
        <v>23</v>
      </c>
      <c r="B100" s="1007">
        <f>B99/B98</f>
        <v>843.56666666666672</v>
      </c>
      <c r="C100" s="1007">
        <f>C99/C98</f>
        <v>776.5</v>
      </c>
      <c r="D100" s="1007">
        <f>D99/D98</f>
        <v>730.82352941176475</v>
      </c>
      <c r="E100" s="1007">
        <f>E99/E98</f>
        <v>690.22222222222217</v>
      </c>
    </row>
    <row r="101" spans="1:5" ht="15.75" thickBot="1" x14ac:dyDescent="0.3">
      <c r="A101" s="1052" t="s">
        <v>16</v>
      </c>
      <c r="B101" s="1063"/>
      <c r="C101" s="1004">
        <f>C98/B98-1</f>
        <v>6.6666666666666652E-2</v>
      </c>
      <c r="D101" s="1004">
        <f t="shared" ref="D101:E103" si="6">D98/C98-1</f>
        <v>6.25E-2</v>
      </c>
      <c r="E101" s="1004">
        <f t="shared" si="6"/>
        <v>5.8823529411764719E-2</v>
      </c>
    </row>
    <row r="102" spans="1:5" ht="15.75" thickBot="1" x14ac:dyDescent="0.3">
      <c r="A102" s="1052" t="s">
        <v>17</v>
      </c>
      <c r="B102" s="1063"/>
      <c r="C102" s="1004">
        <f>C99/B99-1</f>
        <v>-1.8137274271940562E-2</v>
      </c>
      <c r="D102" s="1004">
        <f t="shared" si="6"/>
        <v>0</v>
      </c>
      <c r="E102" s="1004">
        <f t="shared" si="6"/>
        <v>0</v>
      </c>
    </row>
    <row r="103" spans="1:5" ht="30.75" thickBot="1" x14ac:dyDescent="0.3">
      <c r="A103" s="1052" t="s">
        <v>18</v>
      </c>
      <c r="B103" s="1063"/>
      <c r="C103" s="1004">
        <f>C100/B100-1</f>
        <v>-7.9503694629944333E-2</v>
      </c>
      <c r="D103" s="1004">
        <f t="shared" si="6"/>
        <v>-5.8823529411764608E-2</v>
      </c>
      <c r="E103" s="1004">
        <f t="shared" si="6"/>
        <v>-5.5555555555555691E-2</v>
      </c>
    </row>
    <row r="104" spans="1:5" x14ac:dyDescent="0.25">
      <c r="A104" s="1046"/>
      <c r="B104" s="1061">
        <v>2019</v>
      </c>
      <c r="C104" s="1061">
        <v>2020</v>
      </c>
      <c r="D104" s="1061">
        <v>2021</v>
      </c>
      <c r="E104" s="1061">
        <v>2022</v>
      </c>
    </row>
    <row r="105" spans="1:5" ht="15.75" thickBot="1" x14ac:dyDescent="0.3">
      <c r="A105" s="1048"/>
      <c r="B105" s="1062" t="s">
        <v>5</v>
      </c>
      <c r="C105" s="1062" t="s">
        <v>6</v>
      </c>
      <c r="D105" s="1062" t="s">
        <v>6</v>
      </c>
      <c r="E105" s="1062" t="s">
        <v>6</v>
      </c>
    </row>
    <row r="106" spans="1:5" ht="15.75" thickBot="1" x14ac:dyDescent="0.3">
      <c r="A106" s="1064" t="s">
        <v>352</v>
      </c>
      <c r="B106" s="1065"/>
      <c r="C106" s="1065"/>
      <c r="D106" s="1065"/>
      <c r="E106" s="1066"/>
    </row>
    <row r="107" spans="1:5" x14ac:dyDescent="0.25">
      <c r="A107" s="1046"/>
      <c r="B107" s="1061">
        <v>2019</v>
      </c>
      <c r="C107" s="1061">
        <v>2020</v>
      </c>
      <c r="D107" s="1061">
        <v>2021</v>
      </c>
      <c r="E107" s="1061">
        <v>2022</v>
      </c>
    </row>
    <row r="108" spans="1:5" ht="15.75" thickBot="1" x14ac:dyDescent="0.3">
      <c r="A108" s="1048"/>
      <c r="B108" s="1062" t="s">
        <v>5</v>
      </c>
      <c r="C108" s="1062" t="s">
        <v>6</v>
      </c>
      <c r="D108" s="1062" t="s">
        <v>6</v>
      </c>
      <c r="E108" s="1062" t="s">
        <v>6</v>
      </c>
    </row>
    <row r="109" spans="1:5" ht="15.75" thickBot="1" x14ac:dyDescent="0.3">
      <c r="A109" s="1027" t="s">
        <v>0</v>
      </c>
      <c r="B109" s="1067">
        <v>11007</v>
      </c>
      <c r="C109" s="1078">
        <v>11045</v>
      </c>
      <c r="D109" s="1078">
        <v>11045</v>
      </c>
      <c r="E109" s="1078">
        <v>11045</v>
      </c>
    </row>
    <row r="110" spans="1:5" ht="30.75" thickBot="1" x14ac:dyDescent="0.3">
      <c r="A110" s="1027" t="s">
        <v>31</v>
      </c>
      <c r="B110" s="1067">
        <v>2500</v>
      </c>
      <c r="C110" s="1078">
        <v>1803</v>
      </c>
      <c r="D110" s="1078">
        <v>1803</v>
      </c>
      <c r="E110" s="1078">
        <v>1803</v>
      </c>
    </row>
    <row r="111" spans="1:5" ht="15.75" thickBot="1" x14ac:dyDescent="0.3">
      <c r="A111" s="1027" t="s">
        <v>1</v>
      </c>
      <c r="B111" s="1067">
        <v>11800</v>
      </c>
      <c r="C111" s="1078">
        <v>12000</v>
      </c>
      <c r="D111" s="1078">
        <v>12000</v>
      </c>
      <c r="E111" s="1078">
        <v>12000</v>
      </c>
    </row>
    <row r="112" spans="1:5" ht="15.75" thickBot="1" x14ac:dyDescent="0.3">
      <c r="A112" s="1027" t="s">
        <v>2</v>
      </c>
      <c r="B112" s="1068"/>
      <c r="C112" s="1067"/>
      <c r="D112" s="1067"/>
      <c r="E112" s="1067"/>
    </row>
    <row r="113" spans="1:5" ht="30.75" thickBot="1" x14ac:dyDescent="0.3">
      <c r="A113" s="1027" t="s">
        <v>24</v>
      </c>
      <c r="B113" s="1068"/>
      <c r="C113" s="1067"/>
      <c r="D113" s="1067"/>
      <c r="E113" s="1067"/>
    </row>
    <row r="114" spans="1:5" ht="15.75" thickBot="1" x14ac:dyDescent="0.3">
      <c r="A114" s="1027" t="s">
        <v>25</v>
      </c>
      <c r="B114" s="1068"/>
      <c r="C114" s="1067"/>
      <c r="D114" s="1067"/>
      <c r="E114" s="1067"/>
    </row>
    <row r="115" spans="1:5" ht="30.75" thickBot="1" x14ac:dyDescent="0.3">
      <c r="A115" s="1027" t="s">
        <v>3</v>
      </c>
      <c r="B115" s="1068"/>
      <c r="C115" s="1067"/>
      <c r="D115" s="1067"/>
      <c r="E115" s="1067"/>
    </row>
    <row r="116" spans="1:5" ht="43.5" thickBot="1" x14ac:dyDescent="0.3">
      <c r="A116" s="1070" t="s">
        <v>876</v>
      </c>
      <c r="B116" s="1025">
        <f>B115+B114+B113+B112+B111+B110+B109</f>
        <v>25307</v>
      </c>
      <c r="C116" s="1079">
        <f>C115+C114+C113+C112+C111+C110+C109</f>
        <v>24848</v>
      </c>
      <c r="D116" s="1079">
        <f>D115+D114+D113+D112+D111+D110+D109</f>
        <v>24848</v>
      </c>
      <c r="E116" s="1079">
        <f>E115+E114+E113+E112+E111+E110+E109</f>
        <v>24848</v>
      </c>
    </row>
    <row r="117" spans="1:5" ht="15.75" thickBot="1" x14ac:dyDescent="0.3">
      <c r="A117" s="766" t="s">
        <v>35</v>
      </c>
      <c r="B117" s="1025">
        <f>IF(B116-B99=0,0,"Error")</f>
        <v>0</v>
      </c>
      <c r="C117" s="1025">
        <f>IF(C116-C99=0,0,"Error")</f>
        <v>0</v>
      </c>
      <c r="D117" s="1025">
        <f>IF(D116-D99=0,0,"Error")</f>
        <v>0</v>
      </c>
      <c r="E117" s="1025">
        <f>IF(E116-E99=0,0,"Error")</f>
        <v>0</v>
      </c>
    </row>
    <row r="118" spans="1:5" ht="15.75" thickBot="1" x14ac:dyDescent="0.3">
      <c r="A118" s="1050" t="s">
        <v>877</v>
      </c>
      <c r="B118" s="1080" t="s">
        <v>878</v>
      </c>
      <c r="C118" s="1081"/>
      <c r="D118" s="1081"/>
      <c r="E118" s="1082"/>
    </row>
    <row r="119" spans="1:5" ht="15.75" thickBot="1" x14ac:dyDescent="0.3">
      <c r="A119" s="1052" t="s">
        <v>9</v>
      </c>
      <c r="B119" s="1043" t="s">
        <v>879</v>
      </c>
      <c r="C119" s="1083"/>
      <c r="D119" s="1083"/>
      <c r="E119" s="1084"/>
    </row>
    <row r="120" spans="1:5" ht="15.75" thickBot="1" x14ac:dyDescent="0.3">
      <c r="A120" s="1052" t="s">
        <v>14</v>
      </c>
      <c r="B120" s="1058" t="s">
        <v>770</v>
      </c>
      <c r="C120" s="1059"/>
      <c r="D120" s="1059"/>
      <c r="E120" s="1060"/>
    </row>
    <row r="121" spans="1:5" x14ac:dyDescent="0.25">
      <c r="A121" s="1046"/>
      <c r="B121" s="1061">
        <v>2019</v>
      </c>
      <c r="C121" s="1061">
        <v>2020</v>
      </c>
      <c r="D121" s="1061">
        <v>2021</v>
      </c>
      <c r="E121" s="1061">
        <v>2022</v>
      </c>
    </row>
    <row r="122" spans="1:5" ht="15.75" thickBot="1" x14ac:dyDescent="0.3">
      <c r="A122" s="1048"/>
      <c r="B122" s="1062" t="s">
        <v>5</v>
      </c>
      <c r="C122" s="1062" t="s">
        <v>6</v>
      </c>
      <c r="D122" s="1062" t="s">
        <v>6</v>
      </c>
      <c r="E122" s="1062" t="s">
        <v>6</v>
      </c>
    </row>
    <row r="123" spans="1:5" ht="15.75" thickBot="1" x14ac:dyDescent="0.3">
      <c r="A123" s="1052" t="s">
        <v>8</v>
      </c>
      <c r="B123" s="1007">
        <v>25</v>
      </c>
      <c r="C123" s="1007">
        <v>27</v>
      </c>
      <c r="D123" s="1007">
        <v>28</v>
      </c>
      <c r="E123" s="1007">
        <v>30</v>
      </c>
    </row>
    <row r="124" spans="1:5" ht="15.75" thickBot="1" x14ac:dyDescent="0.3">
      <c r="A124" s="1052" t="s">
        <v>15</v>
      </c>
      <c r="B124" s="1007">
        <f>SUM(B132:B134)</f>
        <v>20084</v>
      </c>
      <c r="C124" s="1007">
        <f>SUM(C132:C134)</f>
        <v>21100</v>
      </c>
      <c r="D124" s="1007">
        <f t="shared" ref="D124:E124" si="7">SUM(D132:D134)</f>
        <v>21100</v>
      </c>
      <c r="E124" s="1007">
        <f t="shared" si="7"/>
        <v>21100</v>
      </c>
    </row>
    <row r="125" spans="1:5" ht="15.75" thickBot="1" x14ac:dyDescent="0.3">
      <c r="A125" s="1052" t="s">
        <v>23</v>
      </c>
      <c r="B125" s="1007">
        <f>B124/B123</f>
        <v>803.36</v>
      </c>
      <c r="C125" s="1007">
        <f>C124/C123</f>
        <v>781.48148148148152</v>
      </c>
      <c r="D125" s="1007">
        <f>D124/D123</f>
        <v>753.57142857142856</v>
      </c>
      <c r="E125" s="1007">
        <f>E124/E123</f>
        <v>703.33333333333337</v>
      </c>
    </row>
    <row r="126" spans="1:5" ht="15.75" thickBot="1" x14ac:dyDescent="0.3">
      <c r="A126" s="1052" t="s">
        <v>16</v>
      </c>
      <c r="B126" s="1063"/>
      <c r="C126" s="1004">
        <f>C123/B123-1</f>
        <v>8.0000000000000071E-2</v>
      </c>
      <c r="D126" s="1004">
        <f t="shared" ref="D126:E128" si="8">D123/C123-1</f>
        <v>3.7037037037036979E-2</v>
      </c>
      <c r="E126" s="1004">
        <f t="shared" si="8"/>
        <v>7.1428571428571397E-2</v>
      </c>
    </row>
    <row r="127" spans="1:5" ht="15.75" thickBot="1" x14ac:dyDescent="0.3">
      <c r="A127" s="1052" t="s">
        <v>17</v>
      </c>
      <c r="B127" s="1063"/>
      <c r="C127" s="1004">
        <f>C124/B124-1</f>
        <v>5.0587532364070986E-2</v>
      </c>
      <c r="D127" s="1004">
        <f t="shared" si="8"/>
        <v>0</v>
      </c>
      <c r="E127" s="1004">
        <f t="shared" si="8"/>
        <v>0</v>
      </c>
    </row>
    <row r="128" spans="1:5" ht="30.75" thickBot="1" x14ac:dyDescent="0.3">
      <c r="A128" s="1052" t="s">
        <v>18</v>
      </c>
      <c r="B128" s="1063"/>
      <c r="C128" s="1004">
        <f>C125/B125-1</f>
        <v>-2.723376632956398E-2</v>
      </c>
      <c r="D128" s="1004">
        <f t="shared" si="8"/>
        <v>-3.5714285714285809E-2</v>
      </c>
      <c r="E128" s="1004">
        <f t="shared" si="8"/>
        <v>-6.6666666666666541E-2</v>
      </c>
    </row>
    <row r="129" spans="1:5" ht="15.75" thickBot="1" x14ac:dyDescent="0.3">
      <c r="A129" s="1064" t="s">
        <v>356</v>
      </c>
      <c r="B129" s="1065"/>
      <c r="C129" s="1065"/>
      <c r="D129" s="1065"/>
      <c r="E129" s="1066"/>
    </row>
    <row r="130" spans="1:5" x14ac:dyDescent="0.25">
      <c r="A130" s="1046"/>
      <c r="B130" s="1061">
        <v>2019</v>
      </c>
      <c r="C130" s="1061">
        <v>2020</v>
      </c>
      <c r="D130" s="1061">
        <v>2021</v>
      </c>
      <c r="E130" s="1061">
        <v>2022</v>
      </c>
    </row>
    <row r="131" spans="1:5" ht="15.75" thickBot="1" x14ac:dyDescent="0.3">
      <c r="A131" s="1048"/>
      <c r="B131" s="1062" t="s">
        <v>5</v>
      </c>
      <c r="C131" s="1062" t="s">
        <v>6</v>
      </c>
      <c r="D131" s="1062" t="s">
        <v>6</v>
      </c>
      <c r="E131" s="1062" t="s">
        <v>6</v>
      </c>
    </row>
    <row r="132" spans="1:5" ht="15.75" thickBot="1" x14ac:dyDescent="0.3">
      <c r="A132" s="1027" t="s">
        <v>0</v>
      </c>
      <c r="B132" s="1067">
        <v>8255</v>
      </c>
      <c r="C132" s="1067">
        <v>8700</v>
      </c>
      <c r="D132" s="1067">
        <v>8700</v>
      </c>
      <c r="E132" s="1067">
        <v>8700</v>
      </c>
    </row>
    <row r="133" spans="1:5" ht="30.75" thickBot="1" x14ac:dyDescent="0.3">
      <c r="A133" s="1027" t="s">
        <v>31</v>
      </c>
      <c r="B133" s="1067">
        <v>1579</v>
      </c>
      <c r="C133" s="1067">
        <v>1200</v>
      </c>
      <c r="D133" s="1067">
        <v>1200</v>
      </c>
      <c r="E133" s="1067">
        <v>1200</v>
      </c>
    </row>
    <row r="134" spans="1:5" ht="15.75" thickBot="1" x14ac:dyDescent="0.3">
      <c r="A134" s="1027" t="s">
        <v>1</v>
      </c>
      <c r="B134" s="1068">
        <v>10250</v>
      </c>
      <c r="C134" s="1067">
        <v>11200</v>
      </c>
      <c r="D134" s="1067">
        <v>11200</v>
      </c>
      <c r="E134" s="1067">
        <v>11200</v>
      </c>
    </row>
    <row r="135" spans="1:5" ht="15.75" thickBot="1" x14ac:dyDescent="0.3">
      <c r="A135" s="1027" t="s">
        <v>2</v>
      </c>
      <c r="B135" s="1068"/>
      <c r="C135" s="1067"/>
      <c r="D135" s="1067"/>
      <c r="E135" s="1067"/>
    </row>
    <row r="136" spans="1:5" ht="30.75" thickBot="1" x14ac:dyDescent="0.3">
      <c r="A136" s="1027" t="s">
        <v>24</v>
      </c>
      <c r="B136" s="1068"/>
      <c r="C136" s="1067"/>
      <c r="D136" s="1067"/>
      <c r="E136" s="1067"/>
    </row>
    <row r="137" spans="1:5" ht="15.75" thickBot="1" x14ac:dyDescent="0.3">
      <c r="A137" s="1027" t="s">
        <v>25</v>
      </c>
      <c r="B137" s="1068"/>
      <c r="C137" s="1067"/>
      <c r="D137" s="1067"/>
      <c r="E137" s="1067"/>
    </row>
    <row r="138" spans="1:5" ht="30.75" thickBot="1" x14ac:dyDescent="0.3">
      <c r="A138" s="1027" t="s">
        <v>3</v>
      </c>
      <c r="B138" s="1068"/>
      <c r="C138" s="1067"/>
      <c r="D138" s="1067"/>
      <c r="E138" s="1067"/>
    </row>
    <row r="139" spans="1:5" ht="43.5" thickBot="1" x14ac:dyDescent="0.3">
      <c r="A139" s="1070" t="s">
        <v>876</v>
      </c>
      <c r="B139" s="1085">
        <f>B138+B136+B137+B135+B134+B133+B132</f>
        <v>20084</v>
      </c>
      <c r="C139" s="1085">
        <f>C138+C136+C137+C135+C134+C133+C132</f>
        <v>21100</v>
      </c>
      <c r="D139" s="1085">
        <f>D138+D136+D137+D135+D134+D133+D132</f>
        <v>21100</v>
      </c>
      <c r="E139" s="1085">
        <f>E138+E136+E137+E135+E134+E133+E132</f>
        <v>21100</v>
      </c>
    </row>
    <row r="140" spans="1:5" ht="15.75" thickBot="1" x14ac:dyDescent="0.3">
      <c r="A140" s="766" t="s">
        <v>35</v>
      </c>
      <c r="B140" s="1025">
        <f>IF(B139-B124=0,0,"Error")</f>
        <v>0</v>
      </c>
      <c r="C140" s="1025">
        <f>IF(C139-C124=0,0,"Error")</f>
        <v>0</v>
      </c>
      <c r="D140" s="1025">
        <f>IF(D139-D124=0,0,"Error")</f>
        <v>0</v>
      </c>
      <c r="E140" s="1025">
        <f>IF(E139-E124=0,0,"Error")</f>
        <v>0</v>
      </c>
    </row>
    <row r="141" spans="1:5" ht="31.5" customHeight="1" thickBot="1" x14ac:dyDescent="0.3">
      <c r="A141" s="766" t="s">
        <v>880</v>
      </c>
      <c r="B141" s="1058" t="s">
        <v>881</v>
      </c>
      <c r="C141" s="1059"/>
      <c r="D141" s="1059"/>
      <c r="E141" s="1060"/>
    </row>
    <row r="142" spans="1:5" ht="39.75" customHeight="1" thickBot="1" x14ac:dyDescent="0.3">
      <c r="A142" s="1052" t="s">
        <v>9</v>
      </c>
      <c r="B142" s="789" t="s">
        <v>882</v>
      </c>
      <c r="C142" s="790"/>
      <c r="D142" s="790"/>
      <c r="E142" s="963"/>
    </row>
    <row r="143" spans="1:5" ht="15.75" thickBot="1" x14ac:dyDescent="0.3">
      <c r="A143" s="1052" t="s">
        <v>14</v>
      </c>
      <c r="B143" s="1058" t="s">
        <v>872</v>
      </c>
      <c r="C143" s="1059"/>
      <c r="D143" s="1059"/>
      <c r="E143" s="1060"/>
    </row>
    <row r="144" spans="1:5" x14ac:dyDescent="0.25">
      <c r="A144" s="1046"/>
      <c r="B144" s="1061">
        <v>2019</v>
      </c>
      <c r="C144" s="1061">
        <v>2020</v>
      </c>
      <c r="D144" s="1061">
        <v>2021</v>
      </c>
      <c r="E144" s="1061">
        <v>2022</v>
      </c>
    </row>
    <row r="145" spans="1:5" ht="15.75" thickBot="1" x14ac:dyDescent="0.3">
      <c r="A145" s="1048"/>
      <c r="B145" s="1062" t="s">
        <v>5</v>
      </c>
      <c r="C145" s="1062" t="s">
        <v>6</v>
      </c>
      <c r="D145" s="1062" t="s">
        <v>6</v>
      </c>
      <c r="E145" s="1062" t="s">
        <v>6</v>
      </c>
    </row>
    <row r="146" spans="1:5" ht="15.75" thickBot="1" x14ac:dyDescent="0.3">
      <c r="A146" s="1052" t="s">
        <v>8</v>
      </c>
      <c r="B146" s="1007">
        <v>190</v>
      </c>
      <c r="C146" s="1007">
        <v>120</v>
      </c>
      <c r="D146" s="1007">
        <v>120</v>
      </c>
      <c r="E146" s="1007">
        <v>120</v>
      </c>
    </row>
    <row r="147" spans="1:5" ht="15.75" thickBot="1" x14ac:dyDescent="0.3">
      <c r="A147" s="1052" t="s">
        <v>15</v>
      </c>
      <c r="B147" s="1007">
        <f>SUM(B155:B157)</f>
        <v>13137</v>
      </c>
      <c r="C147" s="1007">
        <f t="shared" ref="C147:E147" si="9">SUM(C155:C157)</f>
        <v>13150</v>
      </c>
      <c r="D147" s="1007">
        <f t="shared" si="9"/>
        <v>13150</v>
      </c>
      <c r="E147" s="1007">
        <f t="shared" si="9"/>
        <v>13150</v>
      </c>
    </row>
    <row r="148" spans="1:5" ht="15.75" thickBot="1" x14ac:dyDescent="0.3">
      <c r="A148" s="1052" t="s">
        <v>23</v>
      </c>
      <c r="B148" s="1007">
        <f>B147/B146</f>
        <v>69.142105263157902</v>
      </c>
      <c r="C148" s="1007">
        <f>C147/C146</f>
        <v>109.58333333333333</v>
      </c>
      <c r="D148" s="1007">
        <f>D147/D146</f>
        <v>109.58333333333333</v>
      </c>
      <c r="E148" s="1007">
        <f>E147/E146</f>
        <v>109.58333333333333</v>
      </c>
    </row>
    <row r="149" spans="1:5" ht="15.75" thickBot="1" x14ac:dyDescent="0.3">
      <c r="A149" s="1052" t="s">
        <v>16</v>
      </c>
      <c r="B149" s="1063"/>
      <c r="C149" s="1004">
        <f t="shared" ref="C149:E151" si="10">C146/B146-1</f>
        <v>-0.36842105263157898</v>
      </c>
      <c r="D149" s="1004">
        <f t="shared" si="10"/>
        <v>0</v>
      </c>
      <c r="E149" s="1004">
        <f t="shared" si="10"/>
        <v>0</v>
      </c>
    </row>
    <row r="150" spans="1:5" ht="15.75" thickBot="1" x14ac:dyDescent="0.3">
      <c r="A150" s="1052" t="s">
        <v>17</v>
      </c>
      <c r="B150" s="1063"/>
      <c r="C150" s="1004">
        <f t="shared" si="10"/>
        <v>9.8957143944589099E-4</v>
      </c>
      <c r="D150" s="1004">
        <f t="shared" si="10"/>
        <v>0</v>
      </c>
      <c r="E150" s="1004">
        <f t="shared" si="10"/>
        <v>0</v>
      </c>
    </row>
    <row r="151" spans="1:5" ht="30.75" thickBot="1" x14ac:dyDescent="0.3">
      <c r="A151" s="1052" t="s">
        <v>18</v>
      </c>
      <c r="B151" s="1063"/>
      <c r="C151" s="1004">
        <f t="shared" si="10"/>
        <v>0.58490015477912238</v>
      </c>
      <c r="D151" s="1004">
        <f t="shared" si="10"/>
        <v>0</v>
      </c>
      <c r="E151" s="1004">
        <f t="shared" si="10"/>
        <v>0</v>
      </c>
    </row>
    <row r="152" spans="1:5" ht="15.75" thickBot="1" x14ac:dyDescent="0.3">
      <c r="A152" s="1064" t="s">
        <v>356</v>
      </c>
      <c r="B152" s="1065"/>
      <c r="C152" s="1065"/>
      <c r="D152" s="1065"/>
      <c r="E152" s="1066"/>
    </row>
    <row r="153" spans="1:5" x14ac:dyDescent="0.25">
      <c r="A153" s="1046"/>
      <c r="B153" s="1061">
        <v>2019</v>
      </c>
      <c r="C153" s="1061">
        <v>2020</v>
      </c>
      <c r="D153" s="1061">
        <v>2021</v>
      </c>
      <c r="E153" s="1061">
        <v>2022</v>
      </c>
    </row>
    <row r="154" spans="1:5" ht="15.75" thickBot="1" x14ac:dyDescent="0.3">
      <c r="A154" s="1048"/>
      <c r="B154" s="1062" t="s">
        <v>5</v>
      </c>
      <c r="C154" s="1062" t="s">
        <v>6</v>
      </c>
      <c r="D154" s="1062" t="s">
        <v>6</v>
      </c>
      <c r="E154" s="1062" t="s">
        <v>6</v>
      </c>
    </row>
    <row r="155" spans="1:5" ht="15.75" thickBot="1" x14ac:dyDescent="0.3">
      <c r="A155" s="1027" t="s">
        <v>0</v>
      </c>
      <c r="B155" s="1067">
        <v>5503</v>
      </c>
      <c r="C155" s="1067">
        <v>5800</v>
      </c>
      <c r="D155" s="1067">
        <v>5800</v>
      </c>
      <c r="E155" s="1067">
        <v>5800</v>
      </c>
    </row>
    <row r="156" spans="1:5" ht="30.75" thickBot="1" x14ac:dyDescent="0.3">
      <c r="A156" s="1027" t="s">
        <v>31</v>
      </c>
      <c r="B156" s="1067">
        <v>1782</v>
      </c>
      <c r="C156" s="1067">
        <v>950</v>
      </c>
      <c r="D156" s="1067">
        <v>950</v>
      </c>
      <c r="E156" s="1067">
        <v>950</v>
      </c>
    </row>
    <row r="157" spans="1:5" ht="15.75" thickBot="1" x14ac:dyDescent="0.3">
      <c r="A157" s="1027" t="s">
        <v>1</v>
      </c>
      <c r="B157" s="1068">
        <v>5852</v>
      </c>
      <c r="C157" s="1067">
        <v>6400</v>
      </c>
      <c r="D157" s="1067">
        <v>6400</v>
      </c>
      <c r="E157" s="1067">
        <v>6400</v>
      </c>
    </row>
    <row r="158" spans="1:5" ht="15.75" thickBot="1" x14ac:dyDescent="0.3">
      <c r="A158" s="1027" t="s">
        <v>2</v>
      </c>
      <c r="B158" s="1068"/>
      <c r="C158" s="1067"/>
      <c r="D158" s="1067"/>
      <c r="E158" s="1067"/>
    </row>
    <row r="159" spans="1:5" ht="30.75" thickBot="1" x14ac:dyDescent="0.3">
      <c r="A159" s="1027" t="s">
        <v>24</v>
      </c>
      <c r="B159" s="1068"/>
      <c r="C159" s="1067"/>
      <c r="D159" s="1067"/>
      <c r="E159" s="1067"/>
    </row>
    <row r="160" spans="1:5" ht="15.75" thickBot="1" x14ac:dyDescent="0.3">
      <c r="A160" s="1027" t="s">
        <v>25</v>
      </c>
      <c r="B160" s="1068"/>
      <c r="C160" s="1067"/>
      <c r="D160" s="1067"/>
      <c r="E160" s="1067"/>
    </row>
    <row r="161" spans="1:5" ht="30.75" thickBot="1" x14ac:dyDescent="0.3">
      <c r="A161" s="1027" t="s">
        <v>3</v>
      </c>
      <c r="B161" s="1068"/>
      <c r="C161" s="1067"/>
      <c r="D161" s="1067"/>
      <c r="E161" s="1067"/>
    </row>
    <row r="162" spans="1:5" ht="43.5" thickBot="1" x14ac:dyDescent="0.3">
      <c r="A162" s="1070" t="s">
        <v>876</v>
      </c>
      <c r="B162" s="1085">
        <f>B161+B159+B160+B158+B157+B156+B155</f>
        <v>13137</v>
      </c>
      <c r="C162" s="1085">
        <f>C155+C156+C157</f>
        <v>13150</v>
      </c>
      <c r="D162" s="1085">
        <f>D161+D159+D160+D158+D157+D156+D155</f>
        <v>13150</v>
      </c>
      <c r="E162" s="1085">
        <f>E161+E159+E160+E158+E157+E156+E155</f>
        <v>13150</v>
      </c>
    </row>
    <row r="163" spans="1:5" ht="15.75" thickBot="1" x14ac:dyDescent="0.3">
      <c r="A163" s="766" t="s">
        <v>35</v>
      </c>
      <c r="B163" s="1025">
        <f>IF(B162-B147=0,0,"Error")</f>
        <v>0</v>
      </c>
      <c r="C163" s="1025">
        <f>IF(C162-C147=0,0,"Error")</f>
        <v>0</v>
      </c>
      <c r="D163" s="1025">
        <f>IF(D162-D147=0,0,"Error")</f>
        <v>0</v>
      </c>
      <c r="E163" s="1025">
        <f>IF(E162-E147=0,0,"Error")</f>
        <v>0</v>
      </c>
    </row>
    <row r="164" spans="1:5" ht="15.75" thickBot="1" x14ac:dyDescent="0.3">
      <c r="A164" s="766" t="s">
        <v>883</v>
      </c>
      <c r="B164" s="1058" t="s">
        <v>884</v>
      </c>
      <c r="C164" s="1059"/>
      <c r="D164" s="1059"/>
      <c r="E164" s="1060"/>
    </row>
    <row r="165" spans="1:5" ht="28.5" customHeight="1" thickBot="1" x14ac:dyDescent="0.3">
      <c r="A165" s="1052" t="s">
        <v>9</v>
      </c>
      <c r="B165" s="789" t="s">
        <v>885</v>
      </c>
      <c r="C165" s="790"/>
      <c r="D165" s="790"/>
      <c r="E165" s="963"/>
    </row>
    <row r="166" spans="1:5" ht="15.75" thickBot="1" x14ac:dyDescent="0.3">
      <c r="A166" s="1052" t="s">
        <v>14</v>
      </c>
      <c r="B166" s="1058" t="s">
        <v>872</v>
      </c>
      <c r="C166" s="1059"/>
      <c r="D166" s="1059"/>
      <c r="E166" s="1060"/>
    </row>
    <row r="167" spans="1:5" x14ac:dyDescent="0.25">
      <c r="A167" s="1046"/>
      <c r="B167" s="1061">
        <v>2019</v>
      </c>
      <c r="C167" s="1061">
        <v>2020</v>
      </c>
      <c r="D167" s="1061">
        <v>2021</v>
      </c>
      <c r="E167" s="1061">
        <v>2022</v>
      </c>
    </row>
    <row r="168" spans="1:5" ht="15.75" thickBot="1" x14ac:dyDescent="0.3">
      <c r="A168" s="1048"/>
      <c r="B168" s="1062" t="s">
        <v>5</v>
      </c>
      <c r="C168" s="1062" t="s">
        <v>6</v>
      </c>
      <c r="D168" s="1062" t="s">
        <v>6</v>
      </c>
      <c r="E168" s="1062" t="s">
        <v>6</v>
      </c>
    </row>
    <row r="169" spans="1:5" ht="15.75" thickBot="1" x14ac:dyDescent="0.3">
      <c r="A169" s="1052" t="s">
        <v>8</v>
      </c>
      <c r="B169" s="1007">
        <v>1</v>
      </c>
      <c r="C169" s="1007">
        <v>5</v>
      </c>
      <c r="D169" s="1007">
        <v>10</v>
      </c>
      <c r="E169" s="1007">
        <v>25</v>
      </c>
    </row>
    <row r="170" spans="1:5" ht="15.75" thickBot="1" x14ac:dyDescent="0.3">
      <c r="A170" s="1052" t="s">
        <v>15</v>
      </c>
      <c r="B170" s="1007">
        <f>SUM(B178:B180)</f>
        <v>6502</v>
      </c>
      <c r="C170" s="1007">
        <f t="shared" ref="C170:E170" si="11">SUM(C178:C180)</f>
        <v>6230</v>
      </c>
      <c r="D170" s="1007">
        <f t="shared" si="11"/>
        <v>6230</v>
      </c>
      <c r="E170" s="1007">
        <f t="shared" si="11"/>
        <v>6230</v>
      </c>
    </row>
    <row r="171" spans="1:5" ht="15.75" thickBot="1" x14ac:dyDescent="0.3">
      <c r="A171" s="1052" t="s">
        <v>23</v>
      </c>
      <c r="B171" s="1007">
        <f>B170/B169</f>
        <v>6502</v>
      </c>
      <c r="C171" s="1007">
        <f>C170/C169</f>
        <v>1246</v>
      </c>
      <c r="D171" s="1007">
        <f>D170/D169</f>
        <v>623</v>
      </c>
      <c r="E171" s="1007">
        <f>E170/E169</f>
        <v>249.2</v>
      </c>
    </row>
    <row r="172" spans="1:5" ht="15.75" thickBot="1" x14ac:dyDescent="0.3">
      <c r="A172" s="1052" t="s">
        <v>16</v>
      </c>
      <c r="B172" s="1063"/>
      <c r="C172" s="1004">
        <f t="shared" ref="C172:E174" si="12">C169/B169-1</f>
        <v>4</v>
      </c>
      <c r="D172" s="1004">
        <f t="shared" si="12"/>
        <v>1</v>
      </c>
      <c r="E172" s="1004">
        <f t="shared" si="12"/>
        <v>1.5</v>
      </c>
    </row>
    <row r="173" spans="1:5" ht="15.75" thickBot="1" x14ac:dyDescent="0.3">
      <c r="A173" s="1052" t="s">
        <v>17</v>
      </c>
      <c r="B173" s="1063"/>
      <c r="C173" s="1004">
        <f t="shared" si="12"/>
        <v>-4.1833282067056277E-2</v>
      </c>
      <c r="D173" s="1004">
        <f t="shared" si="12"/>
        <v>0</v>
      </c>
      <c r="E173" s="1004">
        <f t="shared" si="12"/>
        <v>0</v>
      </c>
    </row>
    <row r="174" spans="1:5" ht="30.75" thickBot="1" x14ac:dyDescent="0.3">
      <c r="A174" s="1052" t="s">
        <v>18</v>
      </c>
      <c r="B174" s="1063"/>
      <c r="C174" s="1004">
        <f t="shared" si="12"/>
        <v>-0.80836665641341132</v>
      </c>
      <c r="D174" s="1004">
        <f t="shared" si="12"/>
        <v>-0.5</v>
      </c>
      <c r="E174" s="1004">
        <f t="shared" si="12"/>
        <v>-0.60000000000000009</v>
      </c>
    </row>
    <row r="175" spans="1:5" ht="15.75" thickBot="1" x14ac:dyDescent="0.3">
      <c r="A175" s="1064" t="s">
        <v>356</v>
      </c>
      <c r="B175" s="1065"/>
      <c r="C175" s="1065"/>
      <c r="D175" s="1065"/>
      <c r="E175" s="1066"/>
    </row>
    <row r="176" spans="1:5" x14ac:dyDescent="0.25">
      <c r="A176" s="1046"/>
      <c r="B176" s="1061">
        <v>2019</v>
      </c>
      <c r="C176" s="1061">
        <v>2020</v>
      </c>
      <c r="D176" s="1061">
        <v>2021</v>
      </c>
      <c r="E176" s="1061">
        <v>2022</v>
      </c>
    </row>
    <row r="177" spans="1:5" ht="15.75" thickBot="1" x14ac:dyDescent="0.3">
      <c r="A177" s="1048"/>
      <c r="B177" s="1062" t="s">
        <v>5</v>
      </c>
      <c r="C177" s="1062" t="s">
        <v>6</v>
      </c>
      <c r="D177" s="1062" t="s">
        <v>6</v>
      </c>
      <c r="E177" s="1062" t="s">
        <v>6</v>
      </c>
    </row>
    <row r="178" spans="1:5" ht="15.75" thickBot="1" x14ac:dyDescent="0.3">
      <c r="A178" s="1027" t="s">
        <v>0</v>
      </c>
      <c r="B178" s="1067">
        <v>2752</v>
      </c>
      <c r="C178" s="1067">
        <v>2800</v>
      </c>
      <c r="D178" s="1067">
        <v>2800</v>
      </c>
      <c r="E178" s="1067">
        <v>2800</v>
      </c>
    </row>
    <row r="179" spans="1:5" ht="30.75" thickBot="1" x14ac:dyDescent="0.3">
      <c r="A179" s="1027" t="s">
        <v>31</v>
      </c>
      <c r="B179" s="1067">
        <v>800</v>
      </c>
      <c r="C179" s="1067">
        <v>480</v>
      </c>
      <c r="D179" s="1067">
        <v>480</v>
      </c>
      <c r="E179" s="1067">
        <v>480</v>
      </c>
    </row>
    <row r="180" spans="1:5" ht="15.75" thickBot="1" x14ac:dyDescent="0.3">
      <c r="A180" s="1027" t="s">
        <v>1</v>
      </c>
      <c r="B180" s="1068">
        <v>2950</v>
      </c>
      <c r="C180" s="1067">
        <v>2950</v>
      </c>
      <c r="D180" s="1067">
        <v>2950</v>
      </c>
      <c r="E180" s="1067">
        <v>2950</v>
      </c>
    </row>
    <row r="181" spans="1:5" ht="15.75" thickBot="1" x14ac:dyDescent="0.3">
      <c r="A181" s="1027" t="s">
        <v>2</v>
      </c>
      <c r="B181" s="1068"/>
      <c r="C181" s="1067"/>
      <c r="D181" s="1067"/>
      <c r="E181" s="1067"/>
    </row>
    <row r="182" spans="1:5" ht="30.75" thickBot="1" x14ac:dyDescent="0.3">
      <c r="A182" s="1027" t="s">
        <v>24</v>
      </c>
      <c r="B182" s="1068"/>
      <c r="C182" s="1067"/>
      <c r="D182" s="1067"/>
      <c r="E182" s="1067"/>
    </row>
    <row r="183" spans="1:5" ht="15.75" thickBot="1" x14ac:dyDescent="0.3">
      <c r="A183" s="1027" t="s">
        <v>25</v>
      </c>
      <c r="B183" s="1068"/>
      <c r="C183" s="1067"/>
      <c r="D183" s="1067"/>
      <c r="E183" s="1067"/>
    </row>
    <row r="184" spans="1:5" ht="30.75" thickBot="1" x14ac:dyDescent="0.3">
      <c r="A184" s="1027" t="s">
        <v>3</v>
      </c>
      <c r="B184" s="1068"/>
      <c r="C184" s="1067"/>
      <c r="D184" s="1067"/>
      <c r="E184" s="1067"/>
    </row>
    <row r="185" spans="1:5" ht="43.5" thickBot="1" x14ac:dyDescent="0.3">
      <c r="A185" s="1070" t="s">
        <v>876</v>
      </c>
      <c r="B185" s="1085">
        <f>B184+B182+B183+B181+B180+B179+B178</f>
        <v>6502</v>
      </c>
      <c r="C185" s="1085">
        <f>C184+C182+C183+C181+C180+C179+C178</f>
        <v>6230</v>
      </c>
      <c r="D185" s="1085">
        <f>D184+D182+D183+D181+D180+D179+D178</f>
        <v>6230</v>
      </c>
      <c r="E185" s="1085">
        <f>E184+E182+E183+E181+E180+E179+E178</f>
        <v>6230</v>
      </c>
    </row>
    <row r="186" spans="1:5" ht="15.75" thickBot="1" x14ac:dyDescent="0.3">
      <c r="A186" s="766" t="s">
        <v>35</v>
      </c>
      <c r="B186" s="1025">
        <f>IF(B185-B170=0,0,"Error")</f>
        <v>0</v>
      </c>
      <c r="C186" s="1025">
        <f>IF(C185-C170=0,0,"Error")</f>
        <v>0</v>
      </c>
      <c r="D186" s="1025">
        <f>IF(D185-D170=0,0,"Error")</f>
        <v>0</v>
      </c>
      <c r="E186" s="1025">
        <f>IF(E185-E170=0,0,"Error")</f>
        <v>0</v>
      </c>
    </row>
    <row r="187" spans="1:5" ht="15.75" thickBot="1" x14ac:dyDescent="0.3">
      <c r="A187" s="766" t="s">
        <v>886</v>
      </c>
      <c r="B187" s="1058" t="s">
        <v>887</v>
      </c>
      <c r="C187" s="1059"/>
      <c r="D187" s="1059"/>
      <c r="E187" s="1060"/>
    </row>
    <row r="188" spans="1:5" ht="15.75" thickBot="1" x14ac:dyDescent="0.3">
      <c r="A188" s="1052" t="s">
        <v>9</v>
      </c>
      <c r="B188" s="789" t="s">
        <v>888</v>
      </c>
      <c r="C188" s="790"/>
      <c r="D188" s="790"/>
      <c r="E188" s="963"/>
    </row>
    <row r="189" spans="1:5" ht="15.75" thickBot="1" x14ac:dyDescent="0.3">
      <c r="A189" s="1052" t="s">
        <v>14</v>
      </c>
      <c r="B189" s="1058" t="s">
        <v>872</v>
      </c>
      <c r="C189" s="1059"/>
      <c r="D189" s="1059"/>
      <c r="E189" s="1060"/>
    </row>
    <row r="190" spans="1:5" x14ac:dyDescent="0.25">
      <c r="A190" s="1046"/>
      <c r="B190" s="1061">
        <v>2019</v>
      </c>
      <c r="C190" s="1061">
        <v>2020</v>
      </c>
      <c r="D190" s="1061">
        <v>2021</v>
      </c>
      <c r="E190" s="1061">
        <v>2022</v>
      </c>
    </row>
    <row r="191" spans="1:5" ht="15.75" thickBot="1" x14ac:dyDescent="0.3">
      <c r="A191" s="1048"/>
      <c r="B191" s="1062" t="s">
        <v>5</v>
      </c>
      <c r="C191" s="1062" t="s">
        <v>6</v>
      </c>
      <c r="D191" s="1062" t="s">
        <v>6</v>
      </c>
      <c r="E191" s="1062" t="s">
        <v>6</v>
      </c>
    </row>
    <row r="192" spans="1:5" ht="15.75" thickBot="1" x14ac:dyDescent="0.3">
      <c r="A192" s="1052" t="s">
        <v>8</v>
      </c>
      <c r="B192" s="1007">
        <v>10</v>
      </c>
      <c r="C192" s="1007">
        <v>15</v>
      </c>
      <c r="D192" s="1007">
        <v>10</v>
      </c>
      <c r="E192" s="1007">
        <v>10</v>
      </c>
    </row>
    <row r="193" spans="1:5" ht="15.75" thickBot="1" x14ac:dyDescent="0.3">
      <c r="A193" s="1052" t="s">
        <v>15</v>
      </c>
      <c r="B193" s="1007">
        <f>SUM(B201:B203)</f>
        <v>25092</v>
      </c>
      <c r="C193" s="1007">
        <f t="shared" ref="C193:E193" si="13">SUM(C201:C203)</f>
        <v>33823</v>
      </c>
      <c r="D193" s="1007">
        <f t="shared" si="13"/>
        <v>33823</v>
      </c>
      <c r="E193" s="1007">
        <f t="shared" si="13"/>
        <v>33823</v>
      </c>
    </row>
    <row r="194" spans="1:5" ht="15.75" thickBot="1" x14ac:dyDescent="0.3">
      <c r="A194" s="1052" t="s">
        <v>23</v>
      </c>
      <c r="B194" s="1007">
        <f>B193/B192</f>
        <v>2509.1999999999998</v>
      </c>
      <c r="C194" s="1007">
        <f>C193/C192</f>
        <v>2254.8666666666668</v>
      </c>
      <c r="D194" s="1007">
        <f>D193/D192</f>
        <v>3382.3</v>
      </c>
      <c r="E194" s="1007">
        <f>E193/E192</f>
        <v>3382.3</v>
      </c>
    </row>
    <row r="195" spans="1:5" ht="15.75" thickBot="1" x14ac:dyDescent="0.3">
      <c r="A195" s="1052" t="s">
        <v>16</v>
      </c>
      <c r="B195" s="1063"/>
      <c r="C195" s="1004">
        <f t="shared" ref="C195:E197" si="14">C192/B192-1</f>
        <v>0.5</v>
      </c>
      <c r="D195" s="1004">
        <f t="shared" si="14"/>
        <v>-0.33333333333333337</v>
      </c>
      <c r="E195" s="1004">
        <f t="shared" si="14"/>
        <v>0</v>
      </c>
    </row>
    <row r="196" spans="1:5" ht="15.75" thickBot="1" x14ac:dyDescent="0.3">
      <c r="A196" s="1052" t="s">
        <v>17</v>
      </c>
      <c r="B196" s="1063"/>
      <c r="C196" s="1004">
        <f t="shared" si="14"/>
        <v>0.34795950900685479</v>
      </c>
      <c r="D196" s="1004">
        <f t="shared" si="14"/>
        <v>0</v>
      </c>
      <c r="E196" s="1004">
        <f t="shared" si="14"/>
        <v>0</v>
      </c>
    </row>
    <row r="197" spans="1:5" ht="30.75" thickBot="1" x14ac:dyDescent="0.3">
      <c r="A197" s="1052" t="s">
        <v>18</v>
      </c>
      <c r="B197" s="1063"/>
      <c r="C197" s="1004">
        <f t="shared" si="14"/>
        <v>-0.10136032732876332</v>
      </c>
      <c r="D197" s="1004">
        <f t="shared" si="14"/>
        <v>0.5</v>
      </c>
      <c r="E197" s="1004">
        <f t="shared" si="14"/>
        <v>0</v>
      </c>
    </row>
    <row r="198" spans="1:5" ht="15.75" thickBot="1" x14ac:dyDescent="0.3">
      <c r="A198" s="1064" t="s">
        <v>356</v>
      </c>
      <c r="B198" s="1065"/>
      <c r="C198" s="1065"/>
      <c r="D198" s="1065"/>
      <c r="E198" s="1066"/>
    </row>
    <row r="199" spans="1:5" x14ac:dyDescent="0.25">
      <c r="A199" s="1046"/>
      <c r="B199" s="1061">
        <v>2019</v>
      </c>
      <c r="C199" s="1061">
        <v>2020</v>
      </c>
      <c r="D199" s="1061">
        <v>2021</v>
      </c>
      <c r="E199" s="1061">
        <v>2022</v>
      </c>
    </row>
    <row r="200" spans="1:5" ht="15.75" thickBot="1" x14ac:dyDescent="0.3">
      <c r="A200" s="1048"/>
      <c r="B200" s="1062" t="s">
        <v>5</v>
      </c>
      <c r="C200" s="1062" t="s">
        <v>6</v>
      </c>
      <c r="D200" s="1062" t="s">
        <v>6</v>
      </c>
      <c r="E200" s="1062" t="s">
        <v>6</v>
      </c>
    </row>
    <row r="201" spans="1:5" ht="15.75" thickBot="1" x14ac:dyDescent="0.3">
      <c r="A201" s="1027" t="s">
        <v>0</v>
      </c>
      <c r="B201" s="1067">
        <v>3259</v>
      </c>
      <c r="C201" s="1067">
        <v>3276</v>
      </c>
      <c r="D201" s="1067">
        <v>3276</v>
      </c>
      <c r="E201" s="1067">
        <v>3276</v>
      </c>
    </row>
    <row r="202" spans="1:5" ht="30.75" thickBot="1" x14ac:dyDescent="0.3">
      <c r="A202" s="1027" t="s">
        <v>31</v>
      </c>
      <c r="B202" s="1067">
        <v>694</v>
      </c>
      <c r="C202" s="1067">
        <v>547</v>
      </c>
      <c r="D202" s="1067">
        <v>547</v>
      </c>
      <c r="E202" s="1067">
        <v>547</v>
      </c>
    </row>
    <row r="203" spans="1:5" ht="15.75" thickBot="1" x14ac:dyDescent="0.3">
      <c r="A203" s="1027" t="s">
        <v>1</v>
      </c>
      <c r="B203" s="1068">
        <v>21139</v>
      </c>
      <c r="C203" s="1067">
        <v>30000</v>
      </c>
      <c r="D203" s="1067">
        <v>30000</v>
      </c>
      <c r="E203" s="1067">
        <v>30000</v>
      </c>
    </row>
    <row r="204" spans="1:5" ht="15.75" thickBot="1" x14ac:dyDescent="0.3">
      <c r="A204" s="1027" t="s">
        <v>2</v>
      </c>
      <c r="B204" s="1068"/>
      <c r="C204" s="1067"/>
      <c r="D204" s="1067"/>
      <c r="E204" s="1067"/>
    </row>
    <row r="205" spans="1:5" ht="30.75" thickBot="1" x14ac:dyDescent="0.3">
      <c r="A205" s="1027" t="s">
        <v>24</v>
      </c>
      <c r="B205" s="1068"/>
      <c r="C205" s="1067"/>
      <c r="D205" s="1067"/>
      <c r="E205" s="1067"/>
    </row>
    <row r="206" spans="1:5" ht="15.75" thickBot="1" x14ac:dyDescent="0.3">
      <c r="A206" s="1027" t="s">
        <v>25</v>
      </c>
      <c r="B206" s="1068"/>
      <c r="C206" s="1067"/>
      <c r="D206" s="1067"/>
      <c r="E206" s="1067"/>
    </row>
    <row r="207" spans="1:5" ht="30.75" thickBot="1" x14ac:dyDescent="0.3">
      <c r="A207" s="1027" t="s">
        <v>3</v>
      </c>
      <c r="B207" s="1068"/>
      <c r="C207" s="1067"/>
      <c r="D207" s="1067"/>
      <c r="E207" s="1067"/>
    </row>
    <row r="208" spans="1:5" ht="43.5" thickBot="1" x14ac:dyDescent="0.3">
      <c r="A208" s="1070" t="s">
        <v>876</v>
      </c>
      <c r="B208" s="1085">
        <f>B207+B205+B206+B204+B203+B202+B201</f>
        <v>25092</v>
      </c>
      <c r="C208" s="1085">
        <f>C207+C205+C206+C204+C203+C202+C201</f>
        <v>33823</v>
      </c>
      <c r="D208" s="1085">
        <f>D207+D205+D206+D204+D203+D202+D201</f>
        <v>33823</v>
      </c>
      <c r="E208" s="1085">
        <f>E207+E205+E206+E204+E203+E202+E201</f>
        <v>33823</v>
      </c>
    </row>
    <row r="209" spans="1:5" ht="15.75" thickBot="1" x14ac:dyDescent="0.3">
      <c r="A209" s="766" t="s">
        <v>35</v>
      </c>
      <c r="B209" s="1025">
        <f>IF(B208-B193=0,0,"Error")</f>
        <v>0</v>
      </c>
      <c r="C209" s="1025">
        <f>IF(C208-C193=0,0,"Error")</f>
        <v>0</v>
      </c>
      <c r="D209" s="1025">
        <f>IF(D208-D193=0,0,"Error")</f>
        <v>0</v>
      </c>
      <c r="E209" s="1025">
        <f>IF(E208-E193=0,0,"Error")</f>
        <v>0</v>
      </c>
    </row>
    <row r="210" spans="1:5" ht="15.75" thickBot="1" x14ac:dyDescent="0.3">
      <c r="A210" s="1055" t="s">
        <v>37</v>
      </c>
      <c r="B210" s="1056"/>
      <c r="C210" s="1056"/>
      <c r="D210" s="1056"/>
      <c r="E210" s="1057"/>
    </row>
    <row r="211" spans="1:5" ht="15.75" thickBot="1" x14ac:dyDescent="0.3">
      <c r="A211" s="1055" t="s">
        <v>38</v>
      </c>
      <c r="B211" s="1056"/>
      <c r="C211" s="1056"/>
      <c r="D211" s="1056"/>
      <c r="E211" s="1057"/>
    </row>
    <row r="212" spans="1:5" ht="15.75" thickBot="1" x14ac:dyDescent="0.3">
      <c r="A212" s="1055" t="s">
        <v>37</v>
      </c>
      <c r="B212" s="1056"/>
      <c r="C212" s="1056"/>
      <c r="D212" s="1056"/>
      <c r="E212" s="1057"/>
    </row>
    <row r="213" spans="1:5" ht="15.75" customHeight="1" thickBot="1" x14ac:dyDescent="0.3">
      <c r="A213" s="1055" t="s">
        <v>38</v>
      </c>
      <c r="B213" s="1056"/>
      <c r="C213" s="1056"/>
      <c r="D213" s="1056"/>
      <c r="E213" s="1057"/>
    </row>
    <row r="214" spans="1:5" ht="15.75" customHeight="1" thickBot="1" x14ac:dyDescent="0.3">
      <c r="A214" s="1052" t="s">
        <v>45</v>
      </c>
      <c r="B214" s="1086" t="s">
        <v>889</v>
      </c>
      <c r="C214" s="1087"/>
      <c r="D214" s="1087"/>
      <c r="E214" s="1088"/>
    </row>
    <row r="215" spans="1:5" ht="45.75" thickBot="1" x14ac:dyDescent="0.3">
      <c r="A215" s="1007" t="s">
        <v>28</v>
      </c>
      <c r="B215" s="1007" t="s">
        <v>890</v>
      </c>
      <c r="C215" s="1007" t="s">
        <v>51</v>
      </c>
      <c r="D215" s="1007" t="s">
        <v>891</v>
      </c>
      <c r="E215" s="1007"/>
    </row>
    <row r="216" spans="1:5" ht="15.75" customHeight="1" thickBot="1" x14ac:dyDescent="0.3">
      <c r="A216" s="1052" t="s">
        <v>9</v>
      </c>
      <c r="B216" s="1089" t="s">
        <v>892</v>
      </c>
      <c r="C216" s="1090"/>
      <c r="D216" s="1090"/>
      <c r="E216" s="1091"/>
    </row>
    <row r="217" spans="1:5" ht="15.75" thickBot="1" x14ac:dyDescent="0.3">
      <c r="A217" s="1052" t="s">
        <v>14</v>
      </c>
      <c r="B217" s="1058" t="s">
        <v>893</v>
      </c>
      <c r="C217" s="1059"/>
      <c r="D217" s="1059"/>
      <c r="E217" s="1060"/>
    </row>
    <row r="218" spans="1:5" x14ac:dyDescent="0.25">
      <c r="A218" s="1046"/>
      <c r="B218" s="1061">
        <v>2019</v>
      </c>
      <c r="C218" s="1061">
        <v>2020</v>
      </c>
      <c r="D218" s="1061">
        <v>2021</v>
      </c>
      <c r="E218" s="1061">
        <v>2022</v>
      </c>
    </row>
    <row r="219" spans="1:5" ht="15.75" thickBot="1" x14ac:dyDescent="0.3">
      <c r="A219" s="1048"/>
      <c r="B219" s="1062" t="s">
        <v>5</v>
      </c>
      <c r="C219" s="1062" t="s">
        <v>6</v>
      </c>
      <c r="D219" s="1062" t="s">
        <v>6</v>
      </c>
      <c r="E219" s="1062" t="s">
        <v>6</v>
      </c>
    </row>
    <row r="220" spans="1:5" ht="15.75" thickBot="1" x14ac:dyDescent="0.3">
      <c r="A220" s="1052" t="s">
        <v>8</v>
      </c>
      <c r="B220" s="1007">
        <v>7500</v>
      </c>
      <c r="C220" s="1007">
        <v>0</v>
      </c>
      <c r="D220" s="1007">
        <f>D221/D222</f>
        <v>3571.4285714285716</v>
      </c>
      <c r="E220" s="1007">
        <f>E221/E222</f>
        <v>18142.857142857141</v>
      </c>
    </row>
    <row r="221" spans="1:5" ht="15.75" thickBot="1" x14ac:dyDescent="0.3">
      <c r="A221" s="1052" t="s">
        <v>15</v>
      </c>
      <c r="B221" s="1007">
        <v>55000</v>
      </c>
      <c r="C221" s="1007">
        <v>0</v>
      </c>
      <c r="D221" s="1007">
        <v>25000</v>
      </c>
      <c r="E221" s="1007">
        <v>127000</v>
      </c>
    </row>
    <row r="222" spans="1:5" ht="15.75" thickBot="1" x14ac:dyDescent="0.3">
      <c r="A222" s="1052" t="s">
        <v>23</v>
      </c>
      <c r="B222" s="1007">
        <f>B221/B220</f>
        <v>7.333333333333333</v>
      </c>
      <c r="C222" s="1007" t="e">
        <f>C221/C220</f>
        <v>#DIV/0!</v>
      </c>
      <c r="D222" s="1007">
        <v>7</v>
      </c>
      <c r="E222" s="1007">
        <v>7</v>
      </c>
    </row>
    <row r="223" spans="1:5" ht="15.75" customHeight="1" thickBot="1" x14ac:dyDescent="0.3">
      <c r="A223" s="1052" t="s">
        <v>16</v>
      </c>
      <c r="B223" s="1063" t="s">
        <v>22</v>
      </c>
      <c r="C223" s="1004">
        <f>C220/B220-1</f>
        <v>-1</v>
      </c>
      <c r="D223" s="1004" t="e">
        <f t="shared" ref="D223:E225" si="15">D220/C220-1</f>
        <v>#DIV/0!</v>
      </c>
      <c r="E223" s="1004">
        <f t="shared" si="15"/>
        <v>4.0799999999999992</v>
      </c>
    </row>
    <row r="224" spans="1:5" ht="15.75" thickBot="1" x14ac:dyDescent="0.3">
      <c r="A224" s="1052" t="s">
        <v>17</v>
      </c>
      <c r="B224" s="1063" t="s">
        <v>22</v>
      </c>
      <c r="C224" s="1004">
        <f>C221/B221-1</f>
        <v>-1</v>
      </c>
      <c r="D224" s="1004" t="e">
        <f t="shared" si="15"/>
        <v>#DIV/0!</v>
      </c>
      <c r="E224" s="1004">
        <f t="shared" si="15"/>
        <v>4.08</v>
      </c>
    </row>
    <row r="225" spans="1:5" ht="30.75" thickBot="1" x14ac:dyDescent="0.3">
      <c r="A225" s="1052" t="s">
        <v>18</v>
      </c>
      <c r="B225" s="1063" t="s">
        <v>22</v>
      </c>
      <c r="C225" s="1004" t="e">
        <f>C222/B222-1</f>
        <v>#DIV/0!</v>
      </c>
      <c r="D225" s="1004" t="e">
        <f t="shared" si="15"/>
        <v>#DIV/0!</v>
      </c>
      <c r="E225" s="1004">
        <f t="shared" si="15"/>
        <v>0</v>
      </c>
    </row>
    <row r="226" spans="1:5" ht="15.75" customHeight="1" thickBot="1" x14ac:dyDescent="0.3">
      <c r="A226" s="1064" t="s">
        <v>352</v>
      </c>
      <c r="B226" s="1065"/>
      <c r="C226" s="1065"/>
      <c r="D226" s="1065"/>
      <c r="E226" s="1066"/>
    </row>
    <row r="227" spans="1:5" x14ac:dyDescent="0.25">
      <c r="A227" s="1046"/>
      <c r="B227" s="1061">
        <v>2019</v>
      </c>
      <c r="C227" s="1061">
        <v>2020</v>
      </c>
      <c r="D227" s="1061">
        <v>2021</v>
      </c>
      <c r="E227" s="1061">
        <v>2022</v>
      </c>
    </row>
    <row r="228" spans="1:5" ht="15.75" thickBot="1" x14ac:dyDescent="0.3">
      <c r="A228" s="1048"/>
      <c r="B228" s="1062" t="s">
        <v>5</v>
      </c>
      <c r="C228" s="1062" t="s">
        <v>6</v>
      </c>
      <c r="D228" s="1062" t="s">
        <v>6</v>
      </c>
      <c r="E228" s="1062" t="s">
        <v>6</v>
      </c>
    </row>
    <row r="229" spans="1:5" ht="15.75" thickBot="1" x14ac:dyDescent="0.3">
      <c r="A229" s="1027" t="s">
        <v>40</v>
      </c>
      <c r="B229" s="1067"/>
      <c r="C229" s="1067"/>
      <c r="D229" s="1067"/>
      <c r="E229" s="1067"/>
    </row>
    <row r="230" spans="1:5" ht="15.75" thickBot="1" x14ac:dyDescent="0.3">
      <c r="A230" s="1027" t="s">
        <v>41</v>
      </c>
      <c r="B230" s="1007">
        <v>55000</v>
      </c>
      <c r="C230" s="1007">
        <v>0</v>
      </c>
      <c r="D230" s="1007">
        <f>D231</f>
        <v>25000</v>
      </c>
      <c r="E230" s="1007">
        <f>E231</f>
        <v>127000</v>
      </c>
    </row>
    <row r="231" spans="1:5" ht="15.75" thickBot="1" x14ac:dyDescent="0.3">
      <c r="A231" s="1092" t="s">
        <v>894</v>
      </c>
      <c r="B231" s="1093"/>
      <c r="C231" s="1094">
        <v>0</v>
      </c>
      <c r="D231" s="1094">
        <v>25000</v>
      </c>
      <c r="E231" s="1095">
        <f>E221</f>
        <v>127000</v>
      </c>
    </row>
    <row r="232" spans="1:5" ht="29.25" thickBot="1" x14ac:dyDescent="0.3">
      <c r="A232" s="768" t="s">
        <v>45</v>
      </c>
      <c r="B232" s="1096" t="s">
        <v>895</v>
      </c>
      <c r="C232" s="1097"/>
      <c r="D232" s="1098"/>
      <c r="E232" s="1099"/>
    </row>
    <row r="233" spans="1:5" ht="29.25" thickBot="1" x14ac:dyDescent="0.3">
      <c r="A233" s="768" t="s">
        <v>45</v>
      </c>
      <c r="B233" s="1096" t="s">
        <v>896</v>
      </c>
      <c r="C233" s="1100"/>
      <c r="D233" s="1098"/>
      <c r="E233" s="1099"/>
    </row>
    <row r="234" spans="1:5" ht="57.75" thickBot="1" x14ac:dyDescent="0.3">
      <c r="A234" s="768" t="s">
        <v>53</v>
      </c>
      <c r="B234" s="768" t="s">
        <v>897</v>
      </c>
      <c r="C234" s="1101" t="s">
        <v>51</v>
      </c>
      <c r="D234" s="1098"/>
      <c r="E234" s="1099"/>
    </row>
    <row r="235" spans="1:5" ht="42" customHeight="1" thickBot="1" x14ac:dyDescent="0.3">
      <c r="A235" s="1052" t="s">
        <v>9</v>
      </c>
      <c r="B235" s="789" t="s">
        <v>898</v>
      </c>
      <c r="C235" s="790"/>
      <c r="D235" s="790"/>
      <c r="E235" s="963"/>
    </row>
    <row r="236" spans="1:5" ht="15.75" thickBot="1" x14ac:dyDescent="0.3">
      <c r="A236" s="1052" t="s">
        <v>14</v>
      </c>
      <c r="B236" s="1058" t="s">
        <v>899</v>
      </c>
      <c r="C236" s="1059"/>
      <c r="D236" s="1059"/>
      <c r="E236" s="1060"/>
    </row>
    <row r="237" spans="1:5" x14ac:dyDescent="0.25">
      <c r="A237" s="1046"/>
      <c r="B237" s="1061">
        <v>2019</v>
      </c>
      <c r="C237" s="1061">
        <v>2020</v>
      </c>
      <c r="D237" s="1061">
        <v>2021</v>
      </c>
      <c r="E237" s="1061">
        <v>2022</v>
      </c>
    </row>
    <row r="238" spans="1:5" ht="15.75" thickBot="1" x14ac:dyDescent="0.3">
      <c r="A238" s="1048"/>
      <c r="B238" s="1062" t="s">
        <v>6</v>
      </c>
      <c r="C238" s="1062" t="s">
        <v>6</v>
      </c>
      <c r="D238" s="1062" t="s">
        <v>6</v>
      </c>
      <c r="E238" s="1062" t="s">
        <v>6</v>
      </c>
    </row>
    <row r="239" spans="1:5" ht="15.75" thickBot="1" x14ac:dyDescent="0.3">
      <c r="A239" s="1052" t="s">
        <v>8</v>
      </c>
      <c r="B239" s="1007">
        <v>35</v>
      </c>
      <c r="C239" s="1007"/>
      <c r="D239" s="1063">
        <v>40</v>
      </c>
      <c r="E239" s="1063">
        <v>40</v>
      </c>
    </row>
    <row r="240" spans="1:5" ht="15.75" thickBot="1" x14ac:dyDescent="0.3">
      <c r="A240" s="1052" t="s">
        <v>15</v>
      </c>
      <c r="B240" s="1068">
        <v>0</v>
      </c>
      <c r="C240" s="1007"/>
      <c r="D240" s="1007">
        <v>110754</v>
      </c>
      <c r="E240" s="1007">
        <f>E253</f>
        <v>170244</v>
      </c>
    </row>
    <row r="241" spans="1:5" ht="15.75" thickBot="1" x14ac:dyDescent="0.3">
      <c r="A241" s="1052" t="s">
        <v>23</v>
      </c>
      <c r="B241" s="1007">
        <f t="shared" ref="B241:E241" si="16">B240/B239</f>
        <v>0</v>
      </c>
      <c r="C241" s="1007" t="e">
        <f t="shared" si="16"/>
        <v>#DIV/0!</v>
      </c>
      <c r="D241" s="1007">
        <f t="shared" si="16"/>
        <v>2768.85</v>
      </c>
      <c r="E241" s="1007">
        <f t="shared" si="16"/>
        <v>4256.1000000000004</v>
      </c>
    </row>
    <row r="242" spans="1:5" ht="15.75" thickBot="1" x14ac:dyDescent="0.3">
      <c r="A242" s="1052" t="s">
        <v>16</v>
      </c>
      <c r="B242" s="1063" t="s">
        <v>22</v>
      </c>
      <c r="C242" s="1004">
        <f>C239/B239-1</f>
        <v>-1</v>
      </c>
      <c r="D242" s="1004" t="e">
        <f t="shared" ref="D242:E244" si="17">D239/C239-1</f>
        <v>#DIV/0!</v>
      </c>
      <c r="E242" s="1004">
        <f t="shared" si="17"/>
        <v>0</v>
      </c>
    </row>
    <row r="243" spans="1:5" ht="15.75" thickBot="1" x14ac:dyDescent="0.3">
      <c r="A243" s="1052" t="s">
        <v>17</v>
      </c>
      <c r="B243" s="1063" t="s">
        <v>22</v>
      </c>
      <c r="C243" s="1004" t="e">
        <f>C240/B240-1</f>
        <v>#DIV/0!</v>
      </c>
      <c r="D243" s="1004" t="e">
        <f t="shared" si="17"/>
        <v>#DIV/0!</v>
      </c>
      <c r="E243" s="1004">
        <f t="shared" si="17"/>
        <v>0.53713635624898415</v>
      </c>
    </row>
    <row r="244" spans="1:5" ht="30.75" thickBot="1" x14ac:dyDescent="0.3">
      <c r="A244" s="1052" t="s">
        <v>18</v>
      </c>
      <c r="B244" s="1063" t="s">
        <v>22</v>
      </c>
      <c r="C244" s="1004" t="e">
        <f>C241/B241-1</f>
        <v>#DIV/0!</v>
      </c>
      <c r="D244" s="1004" t="e">
        <f t="shared" si="17"/>
        <v>#DIV/0!</v>
      </c>
      <c r="E244" s="1004">
        <f t="shared" si="17"/>
        <v>0.53713635624898437</v>
      </c>
    </row>
    <row r="245" spans="1:5" ht="15.75" thickBot="1" x14ac:dyDescent="0.3">
      <c r="A245" s="1064" t="s">
        <v>356</v>
      </c>
      <c r="B245" s="1065"/>
      <c r="C245" s="1065"/>
      <c r="D245" s="1065"/>
      <c r="E245" s="1066"/>
    </row>
    <row r="246" spans="1:5" x14ac:dyDescent="0.25">
      <c r="A246" s="1046"/>
      <c r="B246" s="1061">
        <v>2019</v>
      </c>
      <c r="C246" s="1061">
        <v>2020</v>
      </c>
      <c r="D246" s="1061">
        <v>2021</v>
      </c>
      <c r="E246" s="1061">
        <v>2022</v>
      </c>
    </row>
    <row r="247" spans="1:5" ht="15.75" thickBot="1" x14ac:dyDescent="0.3">
      <c r="A247" s="1048"/>
      <c r="B247" s="1062" t="s">
        <v>6</v>
      </c>
      <c r="C247" s="1062" t="s">
        <v>6</v>
      </c>
      <c r="D247" s="1062" t="s">
        <v>6</v>
      </c>
      <c r="E247" s="1062" t="s">
        <v>6</v>
      </c>
    </row>
    <row r="248" spans="1:5" ht="15.75" thickBot="1" x14ac:dyDescent="0.3">
      <c r="A248" s="1027" t="s">
        <v>40</v>
      </c>
      <c r="B248" s="1067">
        <v>0</v>
      </c>
      <c r="C248" s="1067">
        <v>0</v>
      </c>
      <c r="D248" s="1067">
        <v>0</v>
      </c>
      <c r="E248" s="1067">
        <f t="shared" ref="E248" si="18">E249+E250+E251+E252</f>
        <v>0</v>
      </c>
    </row>
    <row r="249" spans="1:5" ht="15.75" thickBot="1" x14ac:dyDescent="0.3">
      <c r="A249" s="1026" t="s">
        <v>48</v>
      </c>
      <c r="B249" s="1007">
        <v>0</v>
      </c>
      <c r="C249" s="1007"/>
      <c r="D249" s="1067"/>
      <c r="E249" s="1067"/>
    </row>
    <row r="250" spans="1:5" ht="15.75" thickBot="1" x14ac:dyDescent="0.3">
      <c r="A250" s="1026" t="s">
        <v>73</v>
      </c>
      <c r="B250" s="1067"/>
      <c r="C250" s="1067"/>
      <c r="D250" s="1067"/>
      <c r="E250" s="1067"/>
    </row>
    <row r="251" spans="1:5" ht="15.75" thickBot="1" x14ac:dyDescent="0.3">
      <c r="A251" s="1026" t="s">
        <v>74</v>
      </c>
      <c r="B251" s="1067"/>
      <c r="C251" s="1067"/>
      <c r="D251" s="1067"/>
      <c r="E251" s="1067"/>
    </row>
    <row r="252" spans="1:5" ht="15.75" thickBot="1" x14ac:dyDescent="0.3">
      <c r="A252" s="1026" t="s">
        <v>75</v>
      </c>
      <c r="B252" s="1067"/>
      <c r="C252" s="1067"/>
      <c r="D252" s="1067"/>
      <c r="E252" s="1067"/>
    </row>
    <row r="253" spans="1:5" ht="15.75" thickBot="1" x14ac:dyDescent="0.3">
      <c r="A253" s="1027" t="s">
        <v>41</v>
      </c>
      <c r="B253" s="1068">
        <v>0</v>
      </c>
      <c r="C253" s="1068">
        <v>0</v>
      </c>
      <c r="D253" s="1068">
        <f>D254</f>
        <v>110754</v>
      </c>
      <c r="E253" s="1068">
        <f>E254</f>
        <v>170244</v>
      </c>
    </row>
    <row r="254" spans="1:5" ht="15.75" thickBot="1" x14ac:dyDescent="0.3">
      <c r="A254" s="1026" t="s">
        <v>48</v>
      </c>
      <c r="B254" s="1067">
        <v>0</v>
      </c>
      <c r="C254" s="1067">
        <v>0</v>
      </c>
      <c r="D254" s="1067">
        <v>110754</v>
      </c>
      <c r="E254" s="1068">
        <v>170244</v>
      </c>
    </row>
    <row r="255" spans="1:5" ht="15.75" thickBot="1" x14ac:dyDescent="0.3">
      <c r="A255" s="1026" t="s">
        <v>73</v>
      </c>
      <c r="B255" s="1068"/>
      <c r="C255" s="1067"/>
      <c r="D255" s="1067"/>
      <c r="E255" s="1067"/>
    </row>
    <row r="256" spans="1:5" ht="15.75" thickBot="1" x14ac:dyDescent="0.3">
      <c r="A256" s="1026" t="s">
        <v>74</v>
      </c>
      <c r="B256" s="1068"/>
      <c r="C256" s="1067"/>
      <c r="D256" s="1067"/>
      <c r="E256" s="1067"/>
    </row>
    <row r="257" spans="1:5" ht="15.75" thickBot="1" x14ac:dyDescent="0.3">
      <c r="A257" s="1026" t="s">
        <v>75</v>
      </c>
      <c r="B257" s="1068"/>
      <c r="C257" s="1067"/>
      <c r="D257" s="1067"/>
      <c r="E257" s="1067"/>
    </row>
    <row r="258" spans="1:5" ht="15.75" thickBot="1" x14ac:dyDescent="0.3">
      <c r="A258" s="1102" t="s">
        <v>126</v>
      </c>
      <c r="B258" s="1068">
        <f>B248+B253</f>
        <v>0</v>
      </c>
      <c r="C258" s="1068">
        <f>C248+C253</f>
        <v>0</v>
      </c>
      <c r="D258" s="1068">
        <f t="shared" ref="D258:E258" si="19">D248+D253</f>
        <v>110754</v>
      </c>
      <c r="E258" s="1068">
        <f t="shared" si="19"/>
        <v>170244</v>
      </c>
    </row>
    <row r="259" spans="1:5" ht="15.75" thickBot="1" x14ac:dyDescent="0.3">
      <c r="A259" s="766" t="s">
        <v>35</v>
      </c>
      <c r="B259" s="1025">
        <f>IF(B258-B240=0,0,"Error")</f>
        <v>0</v>
      </c>
      <c r="C259" s="1025">
        <f t="shared" ref="C259:E259" si="20">IF(C258-C240=0,0,"Error")</f>
        <v>0</v>
      </c>
      <c r="D259" s="1025">
        <f t="shared" si="20"/>
        <v>0</v>
      </c>
      <c r="E259" s="1025">
        <f t="shared" si="20"/>
        <v>0</v>
      </c>
    </row>
    <row r="260" spans="1:5" ht="29.25" thickBot="1" x14ac:dyDescent="0.3">
      <c r="A260" s="768" t="s">
        <v>45</v>
      </c>
      <c r="B260" s="1096" t="s">
        <v>900</v>
      </c>
      <c r="C260" s="1098"/>
      <c r="D260" s="1098"/>
      <c r="E260" s="1099"/>
    </row>
    <row r="261" spans="1:5" ht="43.5" thickBot="1" x14ac:dyDescent="0.3">
      <c r="A261" s="768" t="s">
        <v>28</v>
      </c>
      <c r="B261" s="1103" t="s">
        <v>901</v>
      </c>
      <c r="C261" s="1042" t="s">
        <v>51</v>
      </c>
      <c r="D261" s="1104" t="s">
        <v>902</v>
      </c>
      <c r="E261" s="1105"/>
    </row>
    <row r="262" spans="1:5" ht="15.75" thickBot="1" x14ac:dyDescent="0.3">
      <c r="A262" s="1052" t="s">
        <v>9</v>
      </c>
      <c r="B262" s="789" t="s">
        <v>903</v>
      </c>
      <c r="C262" s="790"/>
      <c r="D262" s="790"/>
      <c r="E262" s="963"/>
    </row>
    <row r="263" spans="1:5" ht="15.75" thickBot="1" x14ac:dyDescent="0.3">
      <c r="A263" s="1052" t="s">
        <v>14</v>
      </c>
      <c r="B263" s="1058" t="s">
        <v>904</v>
      </c>
      <c r="C263" s="1059"/>
      <c r="D263" s="1059"/>
      <c r="E263" s="1060"/>
    </row>
    <row r="264" spans="1:5" x14ac:dyDescent="0.25">
      <c r="A264" s="1046"/>
      <c r="B264" s="1061">
        <v>2019</v>
      </c>
      <c r="C264" s="1061">
        <v>2020</v>
      </c>
      <c r="D264" s="1061">
        <v>2021</v>
      </c>
      <c r="E264" s="1061">
        <v>2022</v>
      </c>
    </row>
    <row r="265" spans="1:5" ht="15.75" thickBot="1" x14ac:dyDescent="0.3">
      <c r="A265" s="1048"/>
      <c r="B265" s="1062" t="s">
        <v>6</v>
      </c>
      <c r="C265" s="1062" t="s">
        <v>6</v>
      </c>
      <c r="D265" s="1062" t="s">
        <v>6</v>
      </c>
      <c r="E265" s="1062" t="s">
        <v>6</v>
      </c>
    </row>
    <row r="266" spans="1:5" ht="15.75" thickBot="1" x14ac:dyDescent="0.3">
      <c r="A266" s="1052" t="s">
        <v>8</v>
      </c>
      <c r="B266" s="1063">
        <v>1</v>
      </c>
      <c r="C266" s="1063">
        <v>1</v>
      </c>
      <c r="D266" s="1063">
        <v>1</v>
      </c>
      <c r="E266" s="1063">
        <v>0</v>
      </c>
    </row>
    <row r="267" spans="1:5" ht="15.75" thickBot="1" x14ac:dyDescent="0.3">
      <c r="A267" s="1052" t="s">
        <v>15</v>
      </c>
      <c r="B267" s="1007">
        <v>154408</v>
      </c>
      <c r="C267" s="1007">
        <v>244</v>
      </c>
      <c r="D267" s="1007">
        <v>0</v>
      </c>
      <c r="E267" s="1007"/>
    </row>
    <row r="268" spans="1:5" ht="15.75" thickBot="1" x14ac:dyDescent="0.3">
      <c r="A268" s="1052" t="s">
        <v>23</v>
      </c>
      <c r="B268" s="1007">
        <f t="shared" ref="B268:E268" si="21">B267/B266</f>
        <v>154408</v>
      </c>
      <c r="C268" s="1007">
        <f t="shared" si="21"/>
        <v>244</v>
      </c>
      <c r="D268" s="1007">
        <f t="shared" si="21"/>
        <v>0</v>
      </c>
      <c r="E268" s="1007" t="e">
        <f t="shared" si="21"/>
        <v>#DIV/0!</v>
      </c>
    </row>
    <row r="269" spans="1:5" ht="15.75" thickBot="1" x14ac:dyDescent="0.3">
      <c r="A269" s="1052" t="s">
        <v>16</v>
      </c>
      <c r="B269" s="1063" t="s">
        <v>22</v>
      </c>
      <c r="C269" s="1004">
        <f>C266/B266-1</f>
        <v>0</v>
      </c>
      <c r="D269" s="1004">
        <f t="shared" ref="D269:E271" si="22">D266/C266-1</f>
        <v>0</v>
      </c>
      <c r="E269" s="1004">
        <f t="shared" si="22"/>
        <v>-1</v>
      </c>
    </row>
    <row r="270" spans="1:5" ht="15.75" thickBot="1" x14ac:dyDescent="0.3">
      <c r="A270" s="1052" t="s">
        <v>17</v>
      </c>
      <c r="B270" s="1063" t="s">
        <v>22</v>
      </c>
      <c r="C270" s="1004">
        <f>C267/B267-1</f>
        <v>-0.9984197709963214</v>
      </c>
      <c r="D270" s="1004">
        <f t="shared" si="22"/>
        <v>-1</v>
      </c>
      <c r="E270" s="1004" t="e">
        <f t="shared" si="22"/>
        <v>#DIV/0!</v>
      </c>
    </row>
    <row r="271" spans="1:5" ht="30.75" thickBot="1" x14ac:dyDescent="0.3">
      <c r="A271" s="1052" t="s">
        <v>18</v>
      </c>
      <c r="B271" s="1063" t="s">
        <v>22</v>
      </c>
      <c r="C271" s="1004">
        <f>C268/B268-1</f>
        <v>-0.9984197709963214</v>
      </c>
      <c r="D271" s="1004">
        <f t="shared" si="22"/>
        <v>-1</v>
      </c>
      <c r="E271" s="1004" t="e">
        <f t="shared" si="22"/>
        <v>#DIV/0!</v>
      </c>
    </row>
    <row r="272" spans="1:5" ht="15.75" thickBot="1" x14ac:dyDescent="0.3">
      <c r="A272" s="1064" t="s">
        <v>361</v>
      </c>
      <c r="B272" s="1065"/>
      <c r="C272" s="1065"/>
      <c r="D272" s="1065"/>
      <c r="E272" s="1066"/>
    </row>
    <row r="273" spans="1:5" x14ac:dyDescent="0.25">
      <c r="A273" s="1046"/>
      <c r="B273" s="1061">
        <v>2019</v>
      </c>
      <c r="C273" s="1061">
        <v>2020</v>
      </c>
      <c r="D273" s="1061">
        <v>2021</v>
      </c>
      <c r="E273" s="1061">
        <v>2022</v>
      </c>
    </row>
    <row r="274" spans="1:5" ht="15.75" thickBot="1" x14ac:dyDescent="0.3">
      <c r="A274" s="1048"/>
      <c r="B274" s="1062" t="s">
        <v>6</v>
      </c>
      <c r="C274" s="1062" t="s">
        <v>6</v>
      </c>
      <c r="D274" s="1062" t="s">
        <v>6</v>
      </c>
      <c r="E274" s="1062" t="s">
        <v>6</v>
      </c>
    </row>
    <row r="275" spans="1:5" ht="15.75" thickBot="1" x14ac:dyDescent="0.3">
      <c r="A275" s="1027" t="s">
        <v>40</v>
      </c>
      <c r="B275" s="1067">
        <f>B276+B277+B278+B279</f>
        <v>0</v>
      </c>
      <c r="C275" s="1067">
        <f t="shared" ref="C275:E275" si="23">C276+C277+C278+C279</f>
        <v>0</v>
      </c>
      <c r="D275" s="1067">
        <f t="shared" si="23"/>
        <v>0</v>
      </c>
      <c r="E275" s="1067">
        <f t="shared" si="23"/>
        <v>0</v>
      </c>
    </row>
    <row r="276" spans="1:5" ht="15.75" thickBot="1" x14ac:dyDescent="0.3">
      <c r="A276" s="1026" t="s">
        <v>48</v>
      </c>
      <c r="B276" s="1067"/>
      <c r="C276" s="1067"/>
      <c r="D276" s="1067"/>
      <c r="E276" s="1067"/>
    </row>
    <row r="277" spans="1:5" ht="15.75" thickBot="1" x14ac:dyDescent="0.3">
      <c r="A277" s="1106" t="s">
        <v>73</v>
      </c>
      <c r="B277" s="1067"/>
      <c r="C277" s="1067"/>
      <c r="D277" s="1067"/>
      <c r="E277" s="1067"/>
    </row>
    <row r="278" spans="1:5" ht="15.75" thickBot="1" x14ac:dyDescent="0.3">
      <c r="A278" s="1107" t="s">
        <v>74</v>
      </c>
      <c r="B278" s="1067"/>
      <c r="C278" s="1067"/>
      <c r="D278" s="1067"/>
      <c r="E278" s="1067"/>
    </row>
    <row r="279" spans="1:5" ht="15.75" thickBot="1" x14ac:dyDescent="0.3">
      <c r="A279" s="1107" t="s">
        <v>75</v>
      </c>
      <c r="B279" s="1067"/>
      <c r="C279" s="1067"/>
      <c r="D279" s="1067"/>
      <c r="E279" s="1067"/>
    </row>
    <row r="280" spans="1:5" ht="15.75" thickBot="1" x14ac:dyDescent="0.3">
      <c r="A280" s="1108" t="s">
        <v>41</v>
      </c>
      <c r="B280" s="1007">
        <v>154408</v>
      </c>
      <c r="C280" s="1007">
        <v>244</v>
      </c>
      <c r="D280" s="1007"/>
      <c r="E280" s="1007">
        <f t="shared" ref="E280" si="24">SUM(E281)</f>
        <v>0</v>
      </c>
    </row>
    <row r="281" spans="1:5" ht="15.75" thickBot="1" x14ac:dyDescent="0.3">
      <c r="A281" s="1026" t="s">
        <v>48</v>
      </c>
      <c r="B281" s="1007">
        <v>154408</v>
      </c>
      <c r="C281" s="1007">
        <v>244</v>
      </c>
      <c r="D281" s="1007"/>
      <c r="E281" s="1068">
        <v>0</v>
      </c>
    </row>
    <row r="282" spans="1:5" ht="15.75" thickBot="1" x14ac:dyDescent="0.3">
      <c r="A282" s="1026" t="s">
        <v>73</v>
      </c>
      <c r="B282" s="1068"/>
      <c r="C282" s="1067"/>
      <c r="D282" s="1067"/>
      <c r="E282" s="1067"/>
    </row>
    <row r="283" spans="1:5" ht="15.75" thickBot="1" x14ac:dyDescent="0.3">
      <c r="A283" s="1026" t="s">
        <v>74</v>
      </c>
      <c r="B283" s="1068"/>
      <c r="C283" s="1067"/>
      <c r="D283" s="1067"/>
      <c r="E283" s="1067"/>
    </row>
    <row r="284" spans="1:5" ht="15.75" thickBot="1" x14ac:dyDescent="0.3">
      <c r="A284" s="1026" t="s">
        <v>75</v>
      </c>
      <c r="B284" s="1068"/>
      <c r="C284" s="1067"/>
      <c r="D284" s="1067"/>
      <c r="E284" s="1067"/>
    </row>
    <row r="285" spans="1:5" ht="15.75" thickBot="1" x14ac:dyDescent="0.3">
      <c r="A285" s="1069" t="s">
        <v>127</v>
      </c>
      <c r="B285" s="1068">
        <f>SUM(B280+B275)</f>
        <v>154408</v>
      </c>
      <c r="C285" s="1068">
        <f t="shared" ref="C285:E285" si="25">SUM(C280+C275)</f>
        <v>244</v>
      </c>
      <c r="D285" s="1068">
        <f t="shared" si="25"/>
        <v>0</v>
      </c>
      <c r="E285" s="1068">
        <f t="shared" si="25"/>
        <v>0</v>
      </c>
    </row>
    <row r="286" spans="1:5" ht="15.75" thickBot="1" x14ac:dyDescent="0.3">
      <c r="A286" s="766" t="s">
        <v>35</v>
      </c>
      <c r="B286" s="1025">
        <f>IF(B285-B267=0,0,"Error")</f>
        <v>0</v>
      </c>
      <c r="C286" s="1025">
        <f>IF(C285-C267=0,0,"Error")</f>
        <v>0</v>
      </c>
      <c r="D286" s="1025">
        <f t="shared" ref="D286:E286" si="26">IF(D285-D267=0,0,"Error")</f>
        <v>0</v>
      </c>
      <c r="E286" s="1025">
        <f t="shared" si="26"/>
        <v>0</v>
      </c>
    </row>
    <row r="287" spans="1:5" ht="43.5" thickBot="1" x14ac:dyDescent="0.3">
      <c r="A287" s="768" t="s">
        <v>53</v>
      </c>
      <c r="B287" s="1103" t="s">
        <v>905</v>
      </c>
      <c r="C287" s="1042" t="s">
        <v>51</v>
      </c>
      <c r="D287" s="1104"/>
      <c r="E287" s="1105"/>
    </row>
    <row r="288" spans="1:5" ht="15.75" thickBot="1" x14ac:dyDescent="0.3">
      <c r="A288" s="1052" t="s">
        <v>9</v>
      </c>
      <c r="B288" s="789" t="s">
        <v>906</v>
      </c>
      <c r="C288" s="790"/>
      <c r="D288" s="790"/>
      <c r="E288" s="963"/>
    </row>
    <row r="289" spans="1:5" ht="15.75" thickBot="1" x14ac:dyDescent="0.3">
      <c r="A289" s="1052" t="s">
        <v>14</v>
      </c>
      <c r="B289" s="1058" t="s">
        <v>704</v>
      </c>
      <c r="C289" s="1059"/>
      <c r="D289" s="1059"/>
      <c r="E289" s="1060"/>
    </row>
    <row r="290" spans="1:5" x14ac:dyDescent="0.25">
      <c r="A290" s="1046"/>
      <c r="B290" s="1061">
        <v>2019</v>
      </c>
      <c r="C290" s="1061">
        <v>2020</v>
      </c>
      <c r="D290" s="1061">
        <v>2021</v>
      </c>
      <c r="E290" s="1061">
        <v>2022</v>
      </c>
    </row>
    <row r="291" spans="1:5" ht="15.75" thickBot="1" x14ac:dyDescent="0.3">
      <c r="A291" s="1048"/>
      <c r="B291" s="1062" t="s">
        <v>6</v>
      </c>
      <c r="C291" s="1062" t="s">
        <v>6</v>
      </c>
      <c r="D291" s="1062" t="s">
        <v>6</v>
      </c>
      <c r="E291" s="1062" t="s">
        <v>6</v>
      </c>
    </row>
    <row r="292" spans="1:5" ht="15.75" thickBot="1" x14ac:dyDescent="0.3">
      <c r="A292" s="1052" t="s">
        <v>8</v>
      </c>
      <c r="B292" s="1063">
        <v>0</v>
      </c>
      <c r="C292" s="1063">
        <v>1</v>
      </c>
      <c r="D292" s="1063">
        <v>0</v>
      </c>
      <c r="E292" s="1063">
        <v>0</v>
      </c>
    </row>
    <row r="293" spans="1:5" ht="15.75" thickBot="1" x14ac:dyDescent="0.3">
      <c r="A293" s="1052" t="s">
        <v>15</v>
      </c>
      <c r="B293" s="1007">
        <v>0</v>
      </c>
      <c r="C293" s="1007">
        <v>26732</v>
      </c>
      <c r="D293" s="1007">
        <f>D301</f>
        <v>0</v>
      </c>
      <c r="E293" s="1007">
        <f>E301</f>
        <v>0</v>
      </c>
    </row>
    <row r="294" spans="1:5" ht="15.75" thickBot="1" x14ac:dyDescent="0.3">
      <c r="A294" s="1052" t="s">
        <v>23</v>
      </c>
      <c r="B294" s="1007" t="e">
        <f t="shared" ref="B294:E294" si="27">B293/B292</f>
        <v>#DIV/0!</v>
      </c>
      <c r="C294" s="1007">
        <f t="shared" si="27"/>
        <v>26732</v>
      </c>
      <c r="D294" s="1007" t="e">
        <f t="shared" si="27"/>
        <v>#DIV/0!</v>
      </c>
      <c r="E294" s="1007" t="e">
        <f t="shared" si="27"/>
        <v>#DIV/0!</v>
      </c>
    </row>
    <row r="295" spans="1:5" ht="15.75" thickBot="1" x14ac:dyDescent="0.3">
      <c r="A295" s="1052" t="s">
        <v>16</v>
      </c>
      <c r="B295" s="1063" t="s">
        <v>22</v>
      </c>
      <c r="C295" s="1004" t="e">
        <f>C292/B292-1</f>
        <v>#DIV/0!</v>
      </c>
      <c r="D295" s="1004">
        <f t="shared" ref="D295:E297" si="28">D292/C292-1</f>
        <v>-1</v>
      </c>
      <c r="E295" s="1004" t="e">
        <f t="shared" si="28"/>
        <v>#DIV/0!</v>
      </c>
    </row>
    <row r="296" spans="1:5" ht="15.75" thickBot="1" x14ac:dyDescent="0.3">
      <c r="A296" s="1052" t="s">
        <v>17</v>
      </c>
      <c r="B296" s="1063" t="s">
        <v>22</v>
      </c>
      <c r="C296" s="1004" t="e">
        <f>C293/B293-1</f>
        <v>#DIV/0!</v>
      </c>
      <c r="D296" s="1004">
        <f t="shared" si="28"/>
        <v>-1</v>
      </c>
      <c r="E296" s="1004" t="e">
        <f t="shared" si="28"/>
        <v>#DIV/0!</v>
      </c>
    </row>
    <row r="297" spans="1:5" ht="30.75" thickBot="1" x14ac:dyDescent="0.3">
      <c r="A297" s="1052" t="s">
        <v>18</v>
      </c>
      <c r="B297" s="1063" t="s">
        <v>22</v>
      </c>
      <c r="C297" s="1004" t="e">
        <f>C294/B294-1</f>
        <v>#DIV/0!</v>
      </c>
      <c r="D297" s="1004" t="e">
        <f t="shared" si="28"/>
        <v>#DIV/0!</v>
      </c>
      <c r="E297" s="1004" t="e">
        <f t="shared" si="28"/>
        <v>#DIV/0!</v>
      </c>
    </row>
    <row r="298" spans="1:5" ht="15.75" thickBot="1" x14ac:dyDescent="0.3">
      <c r="A298" s="1064" t="s">
        <v>361</v>
      </c>
      <c r="B298" s="1065"/>
      <c r="C298" s="1065"/>
      <c r="D298" s="1065"/>
      <c r="E298" s="1066"/>
    </row>
    <row r="299" spans="1:5" x14ac:dyDescent="0.25">
      <c r="A299" s="1046"/>
      <c r="B299" s="1061">
        <v>2019</v>
      </c>
      <c r="C299" s="1061">
        <v>2020</v>
      </c>
      <c r="D299" s="1061">
        <v>2021</v>
      </c>
      <c r="E299" s="1061">
        <v>2022</v>
      </c>
    </row>
    <row r="300" spans="1:5" ht="15.75" thickBot="1" x14ac:dyDescent="0.3">
      <c r="A300" s="1048"/>
      <c r="B300" s="1062" t="s">
        <v>6</v>
      </c>
      <c r="C300" s="1062" t="s">
        <v>6</v>
      </c>
      <c r="D300" s="1062" t="s">
        <v>6</v>
      </c>
      <c r="E300" s="1062" t="s">
        <v>6</v>
      </c>
    </row>
    <row r="301" spans="1:5" ht="15.75" thickBot="1" x14ac:dyDescent="0.3">
      <c r="A301" s="1027" t="s">
        <v>40</v>
      </c>
      <c r="B301" s="1007"/>
      <c r="C301" s="1067">
        <f t="shared" ref="C301:E301" si="29">C302+C303+C304+C305</f>
        <v>26732</v>
      </c>
      <c r="D301" s="1067">
        <f t="shared" si="29"/>
        <v>0</v>
      </c>
      <c r="E301" s="1067">
        <f t="shared" si="29"/>
        <v>0</v>
      </c>
    </row>
    <row r="302" spans="1:5" ht="15.75" thickBot="1" x14ac:dyDescent="0.3">
      <c r="A302" s="1026" t="s">
        <v>48</v>
      </c>
      <c r="B302" s="1007"/>
      <c r="C302" s="1067">
        <v>26732</v>
      </c>
      <c r="D302" s="1067">
        <v>0</v>
      </c>
      <c r="E302" s="1067">
        <v>0</v>
      </c>
    </row>
    <row r="303" spans="1:5" ht="15.75" thickBot="1" x14ac:dyDescent="0.3">
      <c r="A303" s="1026" t="s">
        <v>73</v>
      </c>
      <c r="B303" s="1067"/>
      <c r="C303" s="1067"/>
      <c r="D303" s="1067"/>
      <c r="E303" s="1067"/>
    </row>
    <row r="304" spans="1:5" ht="15.75" thickBot="1" x14ac:dyDescent="0.3">
      <c r="A304" s="1026" t="s">
        <v>74</v>
      </c>
      <c r="B304" s="1067"/>
      <c r="C304" s="1067"/>
      <c r="D304" s="1067"/>
      <c r="E304" s="1067"/>
    </row>
    <row r="305" spans="1:5" ht="15.75" thickBot="1" x14ac:dyDescent="0.3">
      <c r="A305" s="1026" t="s">
        <v>75</v>
      </c>
      <c r="B305" s="1067"/>
      <c r="C305" s="1067"/>
      <c r="D305" s="1067"/>
      <c r="E305" s="1067"/>
    </row>
    <row r="306" spans="1:5" ht="15.75" thickBot="1" x14ac:dyDescent="0.3">
      <c r="A306" s="1027" t="s">
        <v>41</v>
      </c>
      <c r="B306" s="1068">
        <v>0</v>
      </c>
      <c r="C306" s="1007"/>
      <c r="D306" s="1068"/>
      <c r="E306" s="1068"/>
    </row>
    <row r="307" spans="1:5" ht="15.75" thickBot="1" x14ac:dyDescent="0.3">
      <c r="A307" s="1026" t="s">
        <v>48</v>
      </c>
      <c r="B307" s="1007">
        <v>0</v>
      </c>
      <c r="C307" s="1007"/>
      <c r="D307" s="1007"/>
      <c r="E307" s="1068"/>
    </row>
    <row r="308" spans="1:5" ht="15.75" thickBot="1" x14ac:dyDescent="0.3">
      <c r="A308" s="1026" t="s">
        <v>73</v>
      </c>
      <c r="B308" s="1068"/>
      <c r="C308" s="1067"/>
      <c r="D308" s="1067"/>
      <c r="E308" s="1067"/>
    </row>
    <row r="309" spans="1:5" ht="15.75" thickBot="1" x14ac:dyDescent="0.3">
      <c r="A309" s="1026" t="s">
        <v>74</v>
      </c>
      <c r="B309" s="1068"/>
      <c r="C309" s="1067"/>
      <c r="D309" s="1067"/>
      <c r="E309" s="1067"/>
    </row>
    <row r="310" spans="1:5" ht="15.75" thickBot="1" x14ac:dyDescent="0.3">
      <c r="A310" s="1026" t="s">
        <v>75</v>
      </c>
      <c r="B310" s="1068"/>
      <c r="C310" s="1067"/>
      <c r="D310" s="1067"/>
      <c r="E310" s="1067"/>
    </row>
    <row r="311" spans="1:5" ht="15.75" thickBot="1" x14ac:dyDescent="0.3">
      <c r="A311" s="1069" t="s">
        <v>127</v>
      </c>
      <c r="B311" s="1068">
        <f>B301+B306</f>
        <v>0</v>
      </c>
      <c r="C311" s="1068">
        <f t="shared" ref="C311:E311" si="30">C301+C306</f>
        <v>26732</v>
      </c>
      <c r="D311" s="1068">
        <f t="shared" si="30"/>
        <v>0</v>
      </c>
      <c r="E311" s="1068">
        <f t="shared" si="30"/>
        <v>0</v>
      </c>
    </row>
    <row r="312" spans="1:5" ht="15.75" thickBot="1" x14ac:dyDescent="0.3">
      <c r="A312" s="766" t="s">
        <v>35</v>
      </c>
      <c r="B312" s="1025">
        <f>IF(B311-B293=0,0,"Error")</f>
        <v>0</v>
      </c>
      <c r="C312" s="1025">
        <f>IF(C311-C293=0,0,"Error")</f>
        <v>0</v>
      </c>
      <c r="D312" s="1025">
        <f t="shared" ref="D312:E312" si="31">IF(D311-D293=0,0,"Error")</f>
        <v>0</v>
      </c>
      <c r="E312" s="1025">
        <f t="shared" si="31"/>
        <v>0</v>
      </c>
    </row>
    <row r="313" spans="1:5" ht="43.5" thickBot="1" x14ac:dyDescent="0.3">
      <c r="A313" s="768" t="s">
        <v>53</v>
      </c>
      <c r="B313" s="1103" t="s">
        <v>905</v>
      </c>
      <c r="C313" s="1042" t="s">
        <v>51</v>
      </c>
      <c r="D313" s="1104"/>
      <c r="E313" s="1105"/>
    </row>
    <row r="314" spans="1:5" ht="15.75" thickBot="1" x14ac:dyDescent="0.3">
      <c r="A314" s="1052" t="s">
        <v>9</v>
      </c>
      <c r="B314" s="789" t="s">
        <v>906</v>
      </c>
      <c r="C314" s="790"/>
      <c r="D314" s="790"/>
      <c r="E314" s="963"/>
    </row>
    <row r="315" spans="1:5" ht="15.75" thickBot="1" x14ac:dyDescent="0.3">
      <c r="A315" s="1052" t="s">
        <v>14</v>
      </c>
      <c r="B315" s="1058" t="s">
        <v>704</v>
      </c>
      <c r="C315" s="1059"/>
      <c r="D315" s="1059"/>
      <c r="E315" s="1060"/>
    </row>
    <row r="316" spans="1:5" x14ac:dyDescent="0.25">
      <c r="A316" s="1046"/>
      <c r="B316" s="1061">
        <v>2019</v>
      </c>
      <c r="C316" s="1061">
        <v>2020</v>
      </c>
      <c r="D316" s="1061">
        <v>2021</v>
      </c>
      <c r="E316" s="1061">
        <v>2022</v>
      </c>
    </row>
    <row r="317" spans="1:5" ht="15.75" thickBot="1" x14ac:dyDescent="0.3">
      <c r="A317" s="1048"/>
      <c r="B317" s="1062" t="s">
        <v>6</v>
      </c>
      <c r="C317" s="1062" t="s">
        <v>6</v>
      </c>
      <c r="D317" s="1062" t="s">
        <v>6</v>
      </c>
      <c r="E317" s="1062" t="s">
        <v>6</v>
      </c>
    </row>
    <row r="318" spans="1:5" ht="15.75" thickBot="1" x14ac:dyDescent="0.3">
      <c r="A318" s="1052" t="s">
        <v>8</v>
      </c>
      <c r="B318" s="1063">
        <v>0</v>
      </c>
      <c r="C318" s="1063">
        <v>1</v>
      </c>
      <c r="D318" s="1063">
        <v>1</v>
      </c>
      <c r="E318" s="1063">
        <v>0</v>
      </c>
    </row>
    <row r="319" spans="1:5" ht="15.75" thickBot="1" x14ac:dyDescent="0.3">
      <c r="A319" s="1052" t="s">
        <v>15</v>
      </c>
      <c r="B319" s="1007">
        <v>0</v>
      </c>
      <c r="C319" s="1007">
        <v>1965</v>
      </c>
      <c r="D319" s="1007">
        <f>D332</f>
        <v>114789</v>
      </c>
      <c r="E319" s="1007">
        <f>E327</f>
        <v>0</v>
      </c>
    </row>
    <row r="320" spans="1:5" ht="15.75" thickBot="1" x14ac:dyDescent="0.3">
      <c r="A320" s="1052" t="s">
        <v>23</v>
      </c>
      <c r="B320" s="1007" t="e">
        <f t="shared" ref="B320:E320" si="32">B319/B318</f>
        <v>#DIV/0!</v>
      </c>
      <c r="C320" s="1007">
        <f t="shared" si="32"/>
        <v>1965</v>
      </c>
      <c r="D320" s="1007">
        <f t="shared" si="32"/>
        <v>114789</v>
      </c>
      <c r="E320" s="1007" t="e">
        <f t="shared" si="32"/>
        <v>#DIV/0!</v>
      </c>
    </row>
    <row r="321" spans="1:5" ht="15.75" thickBot="1" x14ac:dyDescent="0.3">
      <c r="A321" s="1052" t="s">
        <v>16</v>
      </c>
      <c r="B321" s="1063" t="s">
        <v>22</v>
      </c>
      <c r="C321" s="1004" t="e">
        <f>C318/B318-1</f>
        <v>#DIV/0!</v>
      </c>
      <c r="D321" s="1004">
        <f t="shared" ref="D321:E323" si="33">D318/C318-1</f>
        <v>0</v>
      </c>
      <c r="E321" s="1004">
        <f t="shared" si="33"/>
        <v>-1</v>
      </c>
    </row>
    <row r="322" spans="1:5" ht="15.75" thickBot="1" x14ac:dyDescent="0.3">
      <c r="A322" s="1052" t="s">
        <v>17</v>
      </c>
      <c r="B322" s="1063" t="s">
        <v>22</v>
      </c>
      <c r="C322" s="1004" t="e">
        <f>C319/B319-1</f>
        <v>#DIV/0!</v>
      </c>
      <c r="D322" s="1004">
        <f t="shared" si="33"/>
        <v>57.416793893129771</v>
      </c>
      <c r="E322" s="1004">
        <f t="shared" si="33"/>
        <v>-1</v>
      </c>
    </row>
    <row r="323" spans="1:5" ht="30.75" thickBot="1" x14ac:dyDescent="0.3">
      <c r="A323" s="1052" t="s">
        <v>18</v>
      </c>
      <c r="B323" s="1063" t="s">
        <v>22</v>
      </c>
      <c r="C323" s="1004" t="e">
        <f>C320/B320-1</f>
        <v>#DIV/0!</v>
      </c>
      <c r="D323" s="1004">
        <f t="shared" si="33"/>
        <v>57.416793893129771</v>
      </c>
      <c r="E323" s="1004" t="e">
        <f t="shared" si="33"/>
        <v>#DIV/0!</v>
      </c>
    </row>
    <row r="324" spans="1:5" ht="15.75" thickBot="1" x14ac:dyDescent="0.3">
      <c r="A324" s="1064" t="s">
        <v>361</v>
      </c>
      <c r="B324" s="1065"/>
      <c r="C324" s="1065"/>
      <c r="D324" s="1065"/>
      <c r="E324" s="1066"/>
    </row>
    <row r="325" spans="1:5" x14ac:dyDescent="0.25">
      <c r="A325" s="1046"/>
      <c r="B325" s="1061">
        <v>2019</v>
      </c>
      <c r="C325" s="1061">
        <v>2020</v>
      </c>
      <c r="D325" s="1061">
        <v>2021</v>
      </c>
      <c r="E325" s="1061">
        <v>2022</v>
      </c>
    </row>
    <row r="326" spans="1:5" ht="15.75" thickBot="1" x14ac:dyDescent="0.3">
      <c r="A326" s="1048"/>
      <c r="B326" s="1062" t="s">
        <v>6</v>
      </c>
      <c r="C326" s="1062" t="s">
        <v>6</v>
      </c>
      <c r="D326" s="1062" t="s">
        <v>6</v>
      </c>
      <c r="E326" s="1062" t="s">
        <v>6</v>
      </c>
    </row>
    <row r="327" spans="1:5" ht="15.75" thickBot="1" x14ac:dyDescent="0.3">
      <c r="A327" s="1027" t="s">
        <v>40</v>
      </c>
      <c r="B327" s="1007"/>
      <c r="C327" s="1067"/>
      <c r="D327" s="1067">
        <f t="shared" ref="D327:E327" si="34">D328+D329+D330+D331</f>
        <v>0</v>
      </c>
      <c r="E327" s="1067">
        <f t="shared" si="34"/>
        <v>0</v>
      </c>
    </row>
    <row r="328" spans="1:5" ht="15.75" thickBot="1" x14ac:dyDescent="0.3">
      <c r="A328" s="1026" t="s">
        <v>48</v>
      </c>
      <c r="B328" s="1007"/>
      <c r="C328" s="1067"/>
      <c r="D328" s="1067">
        <v>0</v>
      </c>
      <c r="E328" s="1067">
        <v>0</v>
      </c>
    </row>
    <row r="329" spans="1:5" ht="15.75" thickBot="1" x14ac:dyDescent="0.3">
      <c r="A329" s="1026" t="s">
        <v>73</v>
      </c>
      <c r="B329" s="1067"/>
      <c r="C329" s="1067"/>
      <c r="D329" s="1067"/>
      <c r="E329" s="1067"/>
    </row>
    <row r="330" spans="1:5" ht="15.75" thickBot="1" x14ac:dyDescent="0.3">
      <c r="A330" s="1026" t="s">
        <v>74</v>
      </c>
      <c r="B330" s="1067"/>
      <c r="C330" s="1067"/>
      <c r="D330" s="1067"/>
      <c r="E330" s="1067"/>
    </row>
    <row r="331" spans="1:5" ht="15.75" thickBot="1" x14ac:dyDescent="0.3">
      <c r="A331" s="1026" t="s">
        <v>75</v>
      </c>
      <c r="B331" s="1067"/>
      <c r="C331" s="1067"/>
      <c r="D331" s="1067"/>
      <c r="E331" s="1067"/>
    </row>
    <row r="332" spans="1:5" ht="15.75" thickBot="1" x14ac:dyDescent="0.3">
      <c r="A332" s="1027" t="s">
        <v>41</v>
      </c>
      <c r="B332" s="1068">
        <v>0</v>
      </c>
      <c r="C332" s="1007">
        <f>C333</f>
        <v>1965</v>
      </c>
      <c r="D332" s="1068">
        <f>D333</f>
        <v>114789</v>
      </c>
      <c r="E332" s="1068"/>
    </row>
    <row r="333" spans="1:5" ht="15.75" thickBot="1" x14ac:dyDescent="0.3">
      <c r="A333" s="1026" t="s">
        <v>48</v>
      </c>
      <c r="B333" s="1007">
        <v>0</v>
      </c>
      <c r="C333" s="1007">
        <v>1965</v>
      </c>
      <c r="D333" s="1007">
        <v>114789</v>
      </c>
      <c r="E333" s="1068"/>
    </row>
    <row r="334" spans="1:5" ht="15.75" thickBot="1" x14ac:dyDescent="0.3">
      <c r="A334" s="1026" t="s">
        <v>73</v>
      </c>
      <c r="B334" s="1068"/>
      <c r="C334" s="1067"/>
      <c r="D334" s="1067"/>
      <c r="E334" s="1067"/>
    </row>
    <row r="335" spans="1:5" ht="15.75" thickBot="1" x14ac:dyDescent="0.3">
      <c r="A335" s="1026" t="s">
        <v>74</v>
      </c>
      <c r="B335" s="1068"/>
      <c r="C335" s="1067"/>
      <c r="D335" s="1067"/>
      <c r="E335" s="1067"/>
    </row>
    <row r="336" spans="1:5" ht="15.75" thickBot="1" x14ac:dyDescent="0.3">
      <c r="A336" s="1026" t="s">
        <v>75</v>
      </c>
      <c r="B336" s="1068"/>
      <c r="C336" s="1067"/>
      <c r="D336" s="1067"/>
      <c r="E336" s="1067"/>
    </row>
    <row r="337" spans="1:5" ht="15.75" thickBot="1" x14ac:dyDescent="0.3">
      <c r="A337" s="1069" t="s">
        <v>127</v>
      </c>
      <c r="B337" s="1068">
        <f>B327+B332</f>
        <v>0</v>
      </c>
      <c r="C337" s="1068">
        <f t="shared" ref="C337:E337" si="35">C327+C332</f>
        <v>1965</v>
      </c>
      <c r="D337" s="1068">
        <f t="shared" si="35"/>
        <v>114789</v>
      </c>
      <c r="E337" s="1068">
        <f t="shared" si="35"/>
        <v>0</v>
      </c>
    </row>
    <row r="338" spans="1:5" ht="15.75" thickBot="1" x14ac:dyDescent="0.3">
      <c r="A338" s="766" t="s">
        <v>35</v>
      </c>
      <c r="B338" s="1025">
        <f>IF(B337-B319=0,0,"Error")</f>
        <v>0</v>
      </c>
      <c r="C338" s="1025">
        <f>IF(C337-C319=0,0,"Error")</f>
        <v>0</v>
      </c>
      <c r="D338" s="1025">
        <f t="shared" ref="D338:E338" si="36">IF(D337-D319=0,0,"Error")</f>
        <v>0</v>
      </c>
      <c r="E338" s="1025">
        <f t="shared" si="36"/>
        <v>0</v>
      </c>
    </row>
    <row r="339" spans="1:5" ht="45.75" thickBot="1" x14ac:dyDescent="0.3">
      <c r="A339" s="768" t="s">
        <v>129</v>
      </c>
      <c r="B339" s="1103" t="s">
        <v>907</v>
      </c>
      <c r="C339" s="1042" t="s">
        <v>51</v>
      </c>
      <c r="D339" s="1104" t="s">
        <v>908</v>
      </c>
      <c r="E339" s="1105"/>
    </row>
    <row r="340" spans="1:5" ht="15.75" thickBot="1" x14ac:dyDescent="0.3">
      <c r="A340" s="1052" t="s">
        <v>9</v>
      </c>
      <c r="B340" s="789" t="s">
        <v>909</v>
      </c>
      <c r="C340" s="790"/>
      <c r="D340" s="790"/>
      <c r="E340" s="963"/>
    </row>
    <row r="341" spans="1:5" ht="15.75" thickBot="1" x14ac:dyDescent="0.3">
      <c r="A341" s="1052" t="s">
        <v>14</v>
      </c>
      <c r="B341" s="1058" t="s">
        <v>704</v>
      </c>
      <c r="C341" s="1059"/>
      <c r="D341" s="1059"/>
      <c r="E341" s="1060"/>
    </row>
    <row r="342" spans="1:5" x14ac:dyDescent="0.25">
      <c r="A342" s="1046"/>
      <c r="B342" s="1061">
        <v>2019</v>
      </c>
      <c r="C342" s="1061">
        <v>2020</v>
      </c>
      <c r="D342" s="1061">
        <v>2021</v>
      </c>
      <c r="E342" s="1061">
        <v>2022</v>
      </c>
    </row>
    <row r="343" spans="1:5" ht="15.75" thickBot="1" x14ac:dyDescent="0.3">
      <c r="A343" s="1048"/>
      <c r="B343" s="1062" t="s">
        <v>6</v>
      </c>
      <c r="C343" s="1062" t="s">
        <v>6</v>
      </c>
      <c r="D343" s="1062" t="s">
        <v>6</v>
      </c>
      <c r="E343" s="1062" t="s">
        <v>6</v>
      </c>
    </row>
    <row r="344" spans="1:5" ht="15.75" thickBot="1" x14ac:dyDescent="0.3">
      <c r="A344" s="1052" t="s">
        <v>8</v>
      </c>
      <c r="B344" s="1063">
        <v>1</v>
      </c>
      <c r="C344" s="1063">
        <v>1</v>
      </c>
      <c r="D344" s="1063"/>
      <c r="E344" s="1063">
        <v>0</v>
      </c>
    </row>
    <row r="345" spans="1:5" ht="15.75" thickBot="1" x14ac:dyDescent="0.3">
      <c r="A345" s="1052" t="s">
        <v>15</v>
      </c>
      <c r="B345" s="1007">
        <v>20820</v>
      </c>
      <c r="C345" s="1007">
        <f t="shared" ref="C345" si="37">SUM(C358)</f>
        <v>53358</v>
      </c>
      <c r="D345" s="1007"/>
      <c r="E345" s="1007"/>
    </row>
    <row r="346" spans="1:5" ht="15.75" thickBot="1" x14ac:dyDescent="0.3">
      <c r="A346" s="1052" t="s">
        <v>23</v>
      </c>
      <c r="B346" s="1007" t="s">
        <v>910</v>
      </c>
      <c r="C346" s="1007">
        <f t="shared" ref="C346:E346" si="38">C345/C344</f>
        <v>53358</v>
      </c>
      <c r="D346" s="1007" t="e">
        <f t="shared" si="38"/>
        <v>#DIV/0!</v>
      </c>
      <c r="E346" s="1007" t="e">
        <f t="shared" si="38"/>
        <v>#DIV/0!</v>
      </c>
    </row>
    <row r="347" spans="1:5" ht="15.75" thickBot="1" x14ac:dyDescent="0.3">
      <c r="A347" s="1052" t="s">
        <v>16</v>
      </c>
      <c r="B347" s="1063" t="s">
        <v>22</v>
      </c>
      <c r="C347" s="1004">
        <f>C344/B344-1</f>
        <v>0</v>
      </c>
      <c r="D347" s="1004">
        <f t="shared" ref="D347:E349" si="39">D344/C344-1</f>
        <v>-1</v>
      </c>
      <c r="E347" s="1004" t="e">
        <f t="shared" si="39"/>
        <v>#DIV/0!</v>
      </c>
    </row>
    <row r="348" spans="1:5" ht="15.75" thickBot="1" x14ac:dyDescent="0.3">
      <c r="A348" s="1052" t="s">
        <v>17</v>
      </c>
      <c r="B348" s="1063" t="s">
        <v>22</v>
      </c>
      <c r="C348" s="1004">
        <f>C345/B345-1</f>
        <v>1.5628242074927954</v>
      </c>
      <c r="D348" s="1004">
        <f t="shared" si="39"/>
        <v>-1</v>
      </c>
      <c r="E348" s="1004" t="e">
        <f t="shared" si="39"/>
        <v>#DIV/0!</v>
      </c>
    </row>
    <row r="349" spans="1:5" ht="30.75" thickBot="1" x14ac:dyDescent="0.3">
      <c r="A349" s="1052" t="s">
        <v>18</v>
      </c>
      <c r="B349" s="1063" t="s">
        <v>22</v>
      </c>
      <c r="C349" s="1004" t="e">
        <f>C346/B346-1</f>
        <v>#VALUE!</v>
      </c>
      <c r="D349" s="1004" t="e">
        <f t="shared" si="39"/>
        <v>#DIV/0!</v>
      </c>
      <c r="E349" s="1004" t="e">
        <f t="shared" si="39"/>
        <v>#DIV/0!</v>
      </c>
    </row>
    <row r="350" spans="1:5" ht="15.75" thickBot="1" x14ac:dyDescent="0.3">
      <c r="A350" s="1064" t="s">
        <v>361</v>
      </c>
      <c r="B350" s="1065"/>
      <c r="C350" s="1065"/>
      <c r="D350" s="1065"/>
      <c r="E350" s="1066"/>
    </row>
    <row r="351" spans="1:5" x14ac:dyDescent="0.25">
      <c r="A351" s="1046"/>
      <c r="B351" s="1061">
        <v>2019</v>
      </c>
      <c r="C351" s="1061">
        <v>2020</v>
      </c>
      <c r="D351" s="1061">
        <v>2021</v>
      </c>
      <c r="E351" s="1061">
        <v>2022</v>
      </c>
    </row>
    <row r="352" spans="1:5" ht="15.75" thickBot="1" x14ac:dyDescent="0.3">
      <c r="A352" s="1048"/>
      <c r="B352" s="1062" t="s">
        <v>6</v>
      </c>
      <c r="C352" s="1062" t="s">
        <v>6</v>
      </c>
      <c r="D352" s="1062" t="s">
        <v>6</v>
      </c>
      <c r="E352" s="1062" t="s">
        <v>6</v>
      </c>
    </row>
    <row r="353" spans="1:5" ht="15.75" thickBot="1" x14ac:dyDescent="0.3">
      <c r="A353" s="1027" t="s">
        <v>40</v>
      </c>
      <c r="B353" s="1067">
        <f>B354+B355+B356+B357</f>
        <v>0</v>
      </c>
      <c r="C353" s="1067">
        <f t="shared" ref="C353:E353" si="40">C354+C355+C356+C357</f>
        <v>0</v>
      </c>
      <c r="D353" s="1067">
        <f t="shared" si="40"/>
        <v>0</v>
      </c>
      <c r="E353" s="1067">
        <f t="shared" si="40"/>
        <v>0</v>
      </c>
    </row>
    <row r="354" spans="1:5" ht="15.75" thickBot="1" x14ac:dyDescent="0.3">
      <c r="A354" s="1026" t="s">
        <v>48</v>
      </c>
      <c r="B354" s="1067"/>
      <c r="C354" s="1067"/>
      <c r="D354" s="1067"/>
      <c r="E354" s="1067"/>
    </row>
    <row r="355" spans="1:5" ht="15.75" thickBot="1" x14ac:dyDescent="0.3">
      <c r="A355" s="1026" t="s">
        <v>73</v>
      </c>
      <c r="B355" s="1067"/>
      <c r="C355" s="1067"/>
      <c r="D355" s="1067"/>
      <c r="E355" s="1067"/>
    </row>
    <row r="356" spans="1:5" ht="15.75" thickBot="1" x14ac:dyDescent="0.3">
      <c r="A356" s="1026" t="s">
        <v>74</v>
      </c>
      <c r="B356" s="1067"/>
      <c r="C356" s="1067"/>
      <c r="D356" s="1067"/>
      <c r="E356" s="1067"/>
    </row>
    <row r="357" spans="1:5" ht="15.75" thickBot="1" x14ac:dyDescent="0.3">
      <c r="A357" s="1026" t="s">
        <v>75</v>
      </c>
      <c r="B357" s="1067"/>
      <c r="C357" s="1067"/>
      <c r="D357" s="1067"/>
      <c r="E357" s="1067"/>
    </row>
    <row r="358" spans="1:5" ht="15.75" thickBot="1" x14ac:dyDescent="0.3">
      <c r="A358" s="1027" t="s">
        <v>41</v>
      </c>
      <c r="B358" s="1068">
        <f>B359+B360+B361+B362</f>
        <v>20820</v>
      </c>
      <c r="C358" s="1068">
        <v>53358</v>
      </c>
      <c r="D358" s="1068"/>
      <c r="E358" s="1068"/>
    </row>
    <row r="359" spans="1:5" ht="15.75" thickBot="1" x14ac:dyDescent="0.3">
      <c r="A359" s="1026" t="s">
        <v>48</v>
      </c>
      <c r="B359" s="1007">
        <v>20820</v>
      </c>
      <c r="C359" s="1068">
        <v>53358</v>
      </c>
      <c r="D359" s="1007"/>
      <c r="E359" s="1068"/>
    </row>
    <row r="360" spans="1:5" ht="15.75" thickBot="1" x14ac:dyDescent="0.3">
      <c r="A360" s="1026" t="s">
        <v>73</v>
      </c>
      <c r="B360" s="1068"/>
      <c r="C360" s="1067"/>
      <c r="D360" s="1067"/>
      <c r="E360" s="1067"/>
    </row>
    <row r="361" spans="1:5" ht="15.75" thickBot="1" x14ac:dyDescent="0.3">
      <c r="A361" s="1026" t="s">
        <v>74</v>
      </c>
      <c r="B361" s="1068"/>
      <c r="C361" s="1067"/>
      <c r="D361" s="1067"/>
      <c r="E361" s="1067"/>
    </row>
    <row r="362" spans="1:5" ht="15.75" thickBot="1" x14ac:dyDescent="0.3">
      <c r="A362" s="1026" t="s">
        <v>75</v>
      </c>
      <c r="B362" s="1068"/>
      <c r="C362" s="1067"/>
      <c r="D362" s="1067"/>
      <c r="E362" s="1067"/>
    </row>
    <row r="363" spans="1:5" ht="15.75" thickBot="1" x14ac:dyDescent="0.3">
      <c r="A363" s="1069" t="s">
        <v>127</v>
      </c>
      <c r="B363" s="1068">
        <f>B353+B358</f>
        <v>20820</v>
      </c>
      <c r="C363" s="1068">
        <f t="shared" ref="C363:E363" si="41">C353+C358</f>
        <v>53358</v>
      </c>
      <c r="D363" s="1068">
        <f t="shared" si="41"/>
        <v>0</v>
      </c>
      <c r="E363" s="1068">
        <f t="shared" si="41"/>
        <v>0</v>
      </c>
    </row>
    <row r="364" spans="1:5" ht="15.75" thickBot="1" x14ac:dyDescent="0.3">
      <c r="A364" s="766" t="s">
        <v>35</v>
      </c>
      <c r="B364" s="1025">
        <f>IF(B363-B345=0,0,"Error")</f>
        <v>0</v>
      </c>
      <c r="C364" s="1025">
        <f>IF(C363-C345=0,0,"Error")</f>
        <v>0</v>
      </c>
      <c r="D364" s="1025">
        <f t="shared" ref="D364:E364" si="42">IF(D363-D345=0,0,"Error")</f>
        <v>0</v>
      </c>
      <c r="E364" s="1025">
        <f t="shared" si="42"/>
        <v>0</v>
      </c>
    </row>
    <row r="365" spans="1:5" ht="43.5" thickBot="1" x14ac:dyDescent="0.3">
      <c r="A365" s="768" t="s">
        <v>132</v>
      </c>
      <c r="B365" s="1103" t="s">
        <v>911</v>
      </c>
      <c r="C365" s="1042" t="s">
        <v>51</v>
      </c>
      <c r="D365" s="1104" t="s">
        <v>912</v>
      </c>
      <c r="E365" s="1105"/>
    </row>
    <row r="366" spans="1:5" ht="15.75" thickBot="1" x14ac:dyDescent="0.3">
      <c r="A366" s="1052" t="s">
        <v>9</v>
      </c>
      <c r="B366" s="789" t="s">
        <v>913</v>
      </c>
      <c r="C366" s="790"/>
      <c r="D366" s="790"/>
      <c r="E366" s="963"/>
    </row>
    <row r="367" spans="1:5" ht="15.75" thickBot="1" x14ac:dyDescent="0.3">
      <c r="A367" s="1052" t="s">
        <v>14</v>
      </c>
      <c r="B367" s="1058" t="s">
        <v>704</v>
      </c>
      <c r="C367" s="1059"/>
      <c r="D367" s="1059"/>
      <c r="E367" s="1060"/>
    </row>
    <row r="368" spans="1:5" x14ac:dyDescent="0.25">
      <c r="A368" s="1046"/>
      <c r="B368" s="1061">
        <v>2019</v>
      </c>
      <c r="C368" s="1061">
        <v>2020</v>
      </c>
      <c r="D368" s="1061">
        <v>2021</v>
      </c>
      <c r="E368" s="1061">
        <v>2022</v>
      </c>
    </row>
    <row r="369" spans="1:5" ht="15.75" thickBot="1" x14ac:dyDescent="0.3">
      <c r="A369" s="1048"/>
      <c r="B369" s="1062" t="s">
        <v>6</v>
      </c>
      <c r="C369" s="1062" t="s">
        <v>6</v>
      </c>
      <c r="D369" s="1062" t="s">
        <v>6</v>
      </c>
      <c r="E369" s="1062" t="s">
        <v>6</v>
      </c>
    </row>
    <row r="370" spans="1:5" ht="15.75" thickBot="1" x14ac:dyDescent="0.3">
      <c r="A370" s="1052" t="s">
        <v>8</v>
      </c>
      <c r="B370" s="1063">
        <v>1</v>
      </c>
      <c r="C370" s="1063">
        <v>1</v>
      </c>
      <c r="D370" s="1063">
        <v>0</v>
      </c>
      <c r="E370" s="1063">
        <v>0</v>
      </c>
    </row>
    <row r="371" spans="1:5" ht="15.75" thickBot="1" x14ac:dyDescent="0.3">
      <c r="A371" s="1052" t="s">
        <v>15</v>
      </c>
      <c r="B371" s="1007">
        <v>28763</v>
      </c>
      <c r="C371" s="1007">
        <f>C384</f>
        <v>67540</v>
      </c>
      <c r="D371" s="1007">
        <v>0</v>
      </c>
      <c r="E371" s="1007"/>
    </row>
    <row r="372" spans="1:5" ht="15.75" thickBot="1" x14ac:dyDescent="0.3">
      <c r="A372" s="1052" t="s">
        <v>23</v>
      </c>
      <c r="B372" s="1007">
        <f t="shared" ref="B372:E372" si="43">B371/B370</f>
        <v>28763</v>
      </c>
      <c r="C372" s="1007">
        <f t="shared" si="43"/>
        <v>67540</v>
      </c>
      <c r="D372" s="1007" t="e">
        <f t="shared" si="43"/>
        <v>#DIV/0!</v>
      </c>
      <c r="E372" s="1007" t="e">
        <f t="shared" si="43"/>
        <v>#DIV/0!</v>
      </c>
    </row>
    <row r="373" spans="1:5" ht="15.75" thickBot="1" x14ac:dyDescent="0.3">
      <c r="A373" s="1052" t="s">
        <v>16</v>
      </c>
      <c r="B373" s="1063" t="s">
        <v>22</v>
      </c>
      <c r="C373" s="1004">
        <f>C370/B370-1</f>
        <v>0</v>
      </c>
      <c r="D373" s="1004">
        <f t="shared" ref="D373:E375" si="44">D370/C370-1</f>
        <v>-1</v>
      </c>
      <c r="E373" s="1004" t="e">
        <f t="shared" si="44"/>
        <v>#DIV/0!</v>
      </c>
    </row>
    <row r="374" spans="1:5" ht="15.75" thickBot="1" x14ac:dyDescent="0.3">
      <c r="A374" s="1052" t="s">
        <v>17</v>
      </c>
      <c r="B374" s="1063" t="s">
        <v>22</v>
      </c>
      <c r="C374" s="1004">
        <f>C371/B371-1</f>
        <v>1.3481556165907591</v>
      </c>
      <c r="D374" s="1004">
        <f t="shared" si="44"/>
        <v>-1</v>
      </c>
      <c r="E374" s="1004" t="e">
        <f t="shared" si="44"/>
        <v>#DIV/0!</v>
      </c>
    </row>
    <row r="375" spans="1:5" ht="30.75" thickBot="1" x14ac:dyDescent="0.3">
      <c r="A375" s="1052" t="s">
        <v>18</v>
      </c>
      <c r="B375" s="1063" t="s">
        <v>22</v>
      </c>
      <c r="C375" s="1004">
        <f>C372/B372-1</f>
        <v>1.3481556165907591</v>
      </c>
      <c r="D375" s="1004" t="e">
        <f t="shared" si="44"/>
        <v>#DIV/0!</v>
      </c>
      <c r="E375" s="1004" t="e">
        <f t="shared" si="44"/>
        <v>#DIV/0!</v>
      </c>
    </row>
    <row r="376" spans="1:5" ht="15.75" thickBot="1" x14ac:dyDescent="0.3">
      <c r="A376" s="1064" t="s">
        <v>361</v>
      </c>
      <c r="B376" s="1065"/>
      <c r="C376" s="1065"/>
      <c r="D376" s="1065"/>
      <c r="E376" s="1066"/>
    </row>
    <row r="377" spans="1:5" x14ac:dyDescent="0.25">
      <c r="A377" s="1046"/>
      <c r="B377" s="1061">
        <v>2018</v>
      </c>
      <c r="C377" s="1061">
        <v>2019</v>
      </c>
      <c r="D377" s="1061">
        <v>2020</v>
      </c>
      <c r="E377" s="1061">
        <v>2021</v>
      </c>
    </row>
    <row r="378" spans="1:5" ht="15.75" thickBot="1" x14ac:dyDescent="0.3">
      <c r="A378" s="1048"/>
      <c r="B378" s="1062" t="s">
        <v>5</v>
      </c>
      <c r="C378" s="1062" t="s">
        <v>6</v>
      </c>
      <c r="D378" s="1062" t="s">
        <v>6</v>
      </c>
      <c r="E378" s="1062" t="s">
        <v>6</v>
      </c>
    </row>
    <row r="379" spans="1:5" ht="15.75" thickBot="1" x14ac:dyDescent="0.3">
      <c r="A379" s="1027" t="s">
        <v>40</v>
      </c>
      <c r="B379" s="1067">
        <f>B380+B381+B382+B383</f>
        <v>0</v>
      </c>
      <c r="C379" s="1067">
        <f t="shared" ref="C379:E379" si="45">C380+C381+C382+C383</f>
        <v>0</v>
      </c>
      <c r="D379" s="1067">
        <f t="shared" si="45"/>
        <v>0</v>
      </c>
      <c r="E379" s="1067">
        <f t="shared" si="45"/>
        <v>0</v>
      </c>
    </row>
    <row r="380" spans="1:5" ht="15.75" thickBot="1" x14ac:dyDescent="0.3">
      <c r="A380" s="1026" t="s">
        <v>48</v>
      </c>
      <c r="B380" s="1067"/>
      <c r="C380" s="1067"/>
      <c r="D380" s="1067"/>
      <c r="E380" s="1067"/>
    </row>
    <row r="381" spans="1:5" ht="15.75" thickBot="1" x14ac:dyDescent="0.3">
      <c r="A381" s="1026" t="s">
        <v>73</v>
      </c>
      <c r="B381" s="1067"/>
      <c r="C381" s="1067"/>
      <c r="D381" s="1067"/>
      <c r="E381" s="1067"/>
    </row>
    <row r="382" spans="1:5" ht="15.75" thickBot="1" x14ac:dyDescent="0.3">
      <c r="A382" s="1026" t="s">
        <v>74</v>
      </c>
      <c r="B382" s="1067"/>
      <c r="C382" s="1067"/>
      <c r="D382" s="1067"/>
      <c r="E382" s="1067"/>
    </row>
    <row r="383" spans="1:5" ht="15.75" thickBot="1" x14ac:dyDescent="0.3">
      <c r="A383" s="1026" t="s">
        <v>75</v>
      </c>
      <c r="B383" s="1067"/>
      <c r="C383" s="1067"/>
      <c r="D383" s="1067"/>
      <c r="E383" s="1067"/>
    </row>
    <row r="384" spans="1:5" ht="15.75" thickBot="1" x14ac:dyDescent="0.3">
      <c r="A384" s="1027" t="s">
        <v>41</v>
      </c>
      <c r="B384" s="1007">
        <v>28763</v>
      </c>
      <c r="C384" s="1007">
        <f>C385</f>
        <v>67540</v>
      </c>
      <c r="D384" s="1007">
        <v>0</v>
      </c>
      <c r="E384" s="1068"/>
    </row>
    <row r="385" spans="1:5" ht="15.75" thickBot="1" x14ac:dyDescent="0.3">
      <c r="A385" s="1026" t="s">
        <v>48</v>
      </c>
      <c r="B385" s="1007">
        <v>28763</v>
      </c>
      <c r="C385" s="1007">
        <v>67540</v>
      </c>
      <c r="D385" s="1007">
        <v>0</v>
      </c>
      <c r="E385" s="1068"/>
    </row>
    <row r="386" spans="1:5" ht="15.75" thickBot="1" x14ac:dyDescent="0.3">
      <c r="A386" s="1026" t="s">
        <v>73</v>
      </c>
      <c r="B386" s="1068"/>
      <c r="C386" s="1067"/>
      <c r="D386" s="1067"/>
      <c r="E386" s="1067"/>
    </row>
    <row r="387" spans="1:5" ht="15.75" thickBot="1" x14ac:dyDescent="0.3">
      <c r="A387" s="1026" t="s">
        <v>74</v>
      </c>
      <c r="B387" s="1068"/>
      <c r="C387" s="1067"/>
      <c r="D387" s="1067"/>
      <c r="E387" s="1067"/>
    </row>
    <row r="388" spans="1:5" ht="15.75" thickBot="1" x14ac:dyDescent="0.3">
      <c r="A388" s="1026" t="s">
        <v>75</v>
      </c>
      <c r="B388" s="1068"/>
      <c r="C388" s="1067"/>
      <c r="D388" s="1067"/>
      <c r="E388" s="1067"/>
    </row>
    <row r="389" spans="1:5" ht="15.75" thickBot="1" x14ac:dyDescent="0.3">
      <c r="A389" s="1069" t="s">
        <v>127</v>
      </c>
      <c r="B389" s="1068">
        <f>B379+B384</f>
        <v>28763</v>
      </c>
      <c r="C389" s="1068">
        <f t="shared" ref="C389:E389" si="46">C379+C384</f>
        <v>67540</v>
      </c>
      <c r="D389" s="1068">
        <f t="shared" si="46"/>
        <v>0</v>
      </c>
      <c r="E389" s="1068">
        <f t="shared" si="46"/>
        <v>0</v>
      </c>
    </row>
    <row r="390" spans="1:5" ht="15.75" thickBot="1" x14ac:dyDescent="0.3">
      <c r="A390" s="766" t="s">
        <v>35</v>
      </c>
      <c r="B390" s="1025">
        <f>IF(B389-B371=0,0,"Error")</f>
        <v>0</v>
      </c>
      <c r="C390" s="1025">
        <f>IF(C389-C371=0,0,"Error")</f>
        <v>0</v>
      </c>
      <c r="D390" s="1025">
        <f t="shared" ref="D390:E390" si="47">IF(D389-D371=0,0,"Error")</f>
        <v>0</v>
      </c>
      <c r="E390" s="1025">
        <f t="shared" si="47"/>
        <v>0</v>
      </c>
    </row>
    <row r="391" spans="1:5" ht="45.75" thickBot="1" x14ac:dyDescent="0.3">
      <c r="A391" s="768" t="s">
        <v>60</v>
      </c>
      <c r="B391" s="1103" t="s">
        <v>914</v>
      </c>
      <c r="C391" s="1042" t="s">
        <v>51</v>
      </c>
      <c r="D391" s="1109" t="s">
        <v>915</v>
      </c>
      <c r="E391" s="1105"/>
    </row>
    <row r="392" spans="1:5" ht="15.75" thickBot="1" x14ac:dyDescent="0.3">
      <c r="A392" s="1052" t="s">
        <v>9</v>
      </c>
      <c r="B392" s="789" t="s">
        <v>916</v>
      </c>
      <c r="C392" s="790"/>
      <c r="D392" s="790"/>
      <c r="E392" s="963"/>
    </row>
    <row r="393" spans="1:5" ht="15.75" thickBot="1" x14ac:dyDescent="0.3">
      <c r="A393" s="1052" t="s">
        <v>14</v>
      </c>
      <c r="B393" s="1058" t="s">
        <v>917</v>
      </c>
      <c r="C393" s="1059"/>
      <c r="D393" s="1059"/>
      <c r="E393" s="1060"/>
    </row>
    <row r="394" spans="1:5" x14ac:dyDescent="0.25">
      <c r="A394" s="1046"/>
      <c r="B394" s="1061">
        <v>2019</v>
      </c>
      <c r="C394" s="1061">
        <v>2020</v>
      </c>
      <c r="D394" s="1061">
        <v>2021</v>
      </c>
      <c r="E394" s="1061">
        <v>2022</v>
      </c>
    </row>
    <row r="395" spans="1:5" ht="15.75" thickBot="1" x14ac:dyDescent="0.3">
      <c r="A395" s="1048"/>
      <c r="B395" s="1062" t="s">
        <v>6</v>
      </c>
      <c r="C395" s="1062" t="s">
        <v>6</v>
      </c>
      <c r="D395" s="1062" t="s">
        <v>6</v>
      </c>
      <c r="E395" s="1062" t="s">
        <v>6</v>
      </c>
    </row>
    <row r="396" spans="1:5" ht="15.75" thickBot="1" x14ac:dyDescent="0.3">
      <c r="A396" s="1052" t="s">
        <v>8</v>
      </c>
      <c r="B396" s="1063">
        <v>1</v>
      </c>
      <c r="C396" s="1063">
        <v>1</v>
      </c>
      <c r="D396" s="1063">
        <v>0</v>
      </c>
      <c r="E396" s="1063">
        <v>0</v>
      </c>
    </row>
    <row r="397" spans="1:5" ht="15.75" thickBot="1" x14ac:dyDescent="0.3">
      <c r="A397" s="1052" t="s">
        <v>15</v>
      </c>
      <c r="B397" s="1007">
        <v>27385</v>
      </c>
      <c r="C397" s="1007">
        <v>56506</v>
      </c>
      <c r="D397" s="1007">
        <v>0</v>
      </c>
      <c r="E397" s="1068">
        <v>0</v>
      </c>
    </row>
    <row r="398" spans="1:5" ht="15.75" thickBot="1" x14ac:dyDescent="0.3">
      <c r="A398" s="1052" t="s">
        <v>23</v>
      </c>
      <c r="B398" s="1007">
        <f t="shared" ref="B398:E398" si="48">B397/B396</f>
        <v>27385</v>
      </c>
      <c r="C398" s="1007">
        <f>C397/C396</f>
        <v>56506</v>
      </c>
      <c r="D398" s="1007" t="e">
        <f t="shared" si="48"/>
        <v>#DIV/0!</v>
      </c>
      <c r="E398" s="1007" t="e">
        <f t="shared" si="48"/>
        <v>#DIV/0!</v>
      </c>
    </row>
    <row r="399" spans="1:5" ht="15.75" thickBot="1" x14ac:dyDescent="0.3">
      <c r="A399" s="1052" t="s">
        <v>16</v>
      </c>
      <c r="B399" s="1063" t="s">
        <v>22</v>
      </c>
      <c r="C399" s="1004">
        <f>C396/B396-1</f>
        <v>0</v>
      </c>
      <c r="D399" s="1004">
        <f t="shared" ref="D399:E401" si="49">D396/C396-1</f>
        <v>-1</v>
      </c>
      <c r="E399" s="1004" t="e">
        <f t="shared" si="49"/>
        <v>#DIV/0!</v>
      </c>
    </row>
    <row r="400" spans="1:5" ht="15.75" thickBot="1" x14ac:dyDescent="0.3">
      <c r="A400" s="1052" t="s">
        <v>17</v>
      </c>
      <c r="B400" s="1063" t="s">
        <v>22</v>
      </c>
      <c r="C400" s="1004">
        <f>C397/B397-1</f>
        <v>1.0633923680847177</v>
      </c>
      <c r="D400" s="1004">
        <f t="shared" si="49"/>
        <v>-1</v>
      </c>
      <c r="E400" s="1004" t="e">
        <f t="shared" si="49"/>
        <v>#DIV/0!</v>
      </c>
    </row>
    <row r="401" spans="1:5" ht="30.75" thickBot="1" x14ac:dyDescent="0.3">
      <c r="A401" s="1052" t="s">
        <v>18</v>
      </c>
      <c r="B401" s="1063" t="s">
        <v>22</v>
      </c>
      <c r="C401" s="1004">
        <f>C398/B398-1</f>
        <v>1.0633923680847177</v>
      </c>
      <c r="D401" s="1004" t="e">
        <f t="shared" si="49"/>
        <v>#DIV/0!</v>
      </c>
      <c r="E401" s="1004" t="e">
        <f t="shared" si="49"/>
        <v>#DIV/0!</v>
      </c>
    </row>
    <row r="402" spans="1:5" ht="15.75" thickBot="1" x14ac:dyDescent="0.3">
      <c r="A402" s="1064" t="s">
        <v>361</v>
      </c>
      <c r="B402" s="1065"/>
      <c r="C402" s="1065"/>
      <c r="D402" s="1065"/>
      <c r="E402" s="1066"/>
    </row>
    <row r="403" spans="1:5" x14ac:dyDescent="0.25">
      <c r="A403" s="1046"/>
      <c r="B403" s="1061">
        <v>2019</v>
      </c>
      <c r="C403" s="1061">
        <v>2020</v>
      </c>
      <c r="D403" s="1061">
        <v>2021</v>
      </c>
      <c r="E403" s="1061">
        <v>2022</v>
      </c>
    </row>
    <row r="404" spans="1:5" ht="15.75" thickBot="1" x14ac:dyDescent="0.3">
      <c r="A404" s="1048"/>
      <c r="B404" s="1062" t="s">
        <v>6</v>
      </c>
      <c r="C404" s="1062" t="s">
        <v>6</v>
      </c>
      <c r="D404" s="1062" t="s">
        <v>6</v>
      </c>
      <c r="E404" s="1062" t="s">
        <v>6</v>
      </c>
    </row>
    <row r="405" spans="1:5" ht="15.75" thickBot="1" x14ac:dyDescent="0.3">
      <c r="A405" s="1027" t="s">
        <v>40</v>
      </c>
      <c r="B405" s="1067">
        <f>B406+B407+B408+B409</f>
        <v>0</v>
      </c>
      <c r="C405" s="1067">
        <f t="shared" ref="C405:E405" si="50">C406+C407+C408+C409</f>
        <v>0</v>
      </c>
      <c r="D405" s="1067">
        <f t="shared" si="50"/>
        <v>0</v>
      </c>
      <c r="E405" s="1067">
        <f t="shared" si="50"/>
        <v>0</v>
      </c>
    </row>
    <row r="406" spans="1:5" ht="15.75" thickBot="1" x14ac:dyDescent="0.3">
      <c r="A406" s="1026" t="s">
        <v>48</v>
      </c>
      <c r="B406" s="1067"/>
      <c r="C406" s="1067"/>
      <c r="D406" s="1067"/>
      <c r="E406" s="1067"/>
    </row>
    <row r="407" spans="1:5" ht="15.75" thickBot="1" x14ac:dyDescent="0.3">
      <c r="A407" s="1026" t="s">
        <v>73</v>
      </c>
      <c r="B407" s="1067"/>
      <c r="C407" s="1067"/>
      <c r="D407" s="1067"/>
      <c r="E407" s="1067"/>
    </row>
    <row r="408" spans="1:5" ht="15.75" thickBot="1" x14ac:dyDescent="0.3">
      <c r="A408" s="1026" t="s">
        <v>74</v>
      </c>
      <c r="B408" s="1067"/>
      <c r="C408" s="1067"/>
      <c r="D408" s="1067"/>
      <c r="E408" s="1067"/>
    </row>
    <row r="409" spans="1:5" ht="15.75" thickBot="1" x14ac:dyDescent="0.3">
      <c r="A409" s="1026" t="s">
        <v>75</v>
      </c>
      <c r="B409" s="1067"/>
      <c r="C409" s="1067"/>
      <c r="D409" s="1067"/>
      <c r="E409" s="1067"/>
    </row>
    <row r="410" spans="1:5" ht="15.75" thickBot="1" x14ac:dyDescent="0.3">
      <c r="A410" s="1027" t="s">
        <v>41</v>
      </c>
      <c r="B410" s="1068">
        <f>SUM(B411)</f>
        <v>27385</v>
      </c>
      <c r="C410" s="1068">
        <f t="shared" ref="C410" si="51">SUM(C411)</f>
        <v>56506</v>
      </c>
      <c r="D410" s="1007">
        <v>0</v>
      </c>
      <c r="E410" s="1068">
        <v>0</v>
      </c>
    </row>
    <row r="411" spans="1:5" ht="15.75" thickBot="1" x14ac:dyDescent="0.3">
      <c r="A411" s="1026" t="s">
        <v>48</v>
      </c>
      <c r="B411" s="1007">
        <v>27385</v>
      </c>
      <c r="C411" s="1007">
        <v>56506</v>
      </c>
      <c r="D411" s="1007">
        <v>0</v>
      </c>
      <c r="E411" s="1068">
        <v>0</v>
      </c>
    </row>
    <row r="412" spans="1:5" ht="15.75" thickBot="1" x14ac:dyDescent="0.3">
      <c r="A412" s="1026" t="s">
        <v>73</v>
      </c>
      <c r="B412" s="1068"/>
      <c r="C412" s="1067"/>
      <c r="D412" s="1067"/>
      <c r="E412" s="1067"/>
    </row>
    <row r="413" spans="1:5" ht="15.75" thickBot="1" x14ac:dyDescent="0.3">
      <c r="A413" s="1026" t="s">
        <v>74</v>
      </c>
      <c r="B413" s="1068"/>
      <c r="C413" s="1067"/>
      <c r="D413" s="1067"/>
      <c r="E413" s="1067"/>
    </row>
    <row r="414" spans="1:5" ht="15.75" thickBot="1" x14ac:dyDescent="0.3">
      <c r="A414" s="1026" t="s">
        <v>75</v>
      </c>
      <c r="B414" s="1068"/>
      <c r="C414" s="1067"/>
      <c r="D414" s="1067"/>
      <c r="E414" s="1067"/>
    </row>
    <row r="415" spans="1:5" ht="15.75" thickBot="1" x14ac:dyDescent="0.3">
      <c r="A415" s="1069" t="s">
        <v>127</v>
      </c>
      <c r="B415" s="1068">
        <f>SUM(B410)</f>
        <v>27385</v>
      </c>
      <c r="C415" s="1068">
        <f t="shared" ref="C415:E415" si="52">C405+C410</f>
        <v>56506</v>
      </c>
      <c r="D415" s="1068">
        <f t="shared" si="52"/>
        <v>0</v>
      </c>
      <c r="E415" s="1068">
        <f t="shared" si="52"/>
        <v>0</v>
      </c>
    </row>
    <row r="416" spans="1:5" ht="15.75" thickBot="1" x14ac:dyDescent="0.3">
      <c r="A416" s="766" t="s">
        <v>35</v>
      </c>
      <c r="B416" s="1025">
        <f>IF(B415-B397=0,0,"Error")</f>
        <v>0</v>
      </c>
      <c r="C416" s="1025">
        <f>IF(C415-C397=0,0,"Error")</f>
        <v>0</v>
      </c>
      <c r="D416" s="1025">
        <f t="shared" ref="D416:E416" si="53">IF(D415-D397=0,0,"Error")</f>
        <v>0</v>
      </c>
      <c r="E416" s="1025">
        <f t="shared" si="53"/>
        <v>0</v>
      </c>
    </row>
    <row r="417" spans="1:5" ht="60.75" thickBot="1" x14ac:dyDescent="0.3">
      <c r="A417" s="768" t="s">
        <v>62</v>
      </c>
      <c r="B417" s="1103" t="s">
        <v>918</v>
      </c>
      <c r="C417" s="1042" t="s">
        <v>51</v>
      </c>
      <c r="D417" s="1109" t="s">
        <v>919</v>
      </c>
      <c r="E417" s="1105"/>
    </row>
    <row r="418" spans="1:5" ht="15.75" thickBot="1" x14ac:dyDescent="0.3">
      <c r="A418" s="1052" t="s">
        <v>9</v>
      </c>
      <c r="B418" s="789" t="s">
        <v>920</v>
      </c>
      <c r="C418" s="790"/>
      <c r="D418" s="790"/>
      <c r="E418" s="963"/>
    </row>
    <row r="419" spans="1:5" ht="15.75" thickBot="1" x14ac:dyDescent="0.3">
      <c r="A419" s="1052" t="s">
        <v>14</v>
      </c>
      <c r="B419" s="1058" t="s">
        <v>921</v>
      </c>
      <c r="C419" s="1059"/>
      <c r="D419" s="1059"/>
      <c r="E419" s="1060"/>
    </row>
    <row r="420" spans="1:5" x14ac:dyDescent="0.25">
      <c r="A420" s="1046"/>
      <c r="B420" s="1061">
        <v>2019</v>
      </c>
      <c r="C420" s="1061">
        <v>2020</v>
      </c>
      <c r="D420" s="1061">
        <v>2021</v>
      </c>
      <c r="E420" s="1061">
        <v>2022</v>
      </c>
    </row>
    <row r="421" spans="1:5" ht="15.75" thickBot="1" x14ac:dyDescent="0.3">
      <c r="A421" s="1048"/>
      <c r="B421" s="1062" t="s">
        <v>6</v>
      </c>
      <c r="C421" s="1062" t="s">
        <v>6</v>
      </c>
      <c r="D421" s="1062" t="s">
        <v>6</v>
      </c>
      <c r="E421" s="1062" t="s">
        <v>6</v>
      </c>
    </row>
    <row r="422" spans="1:5" ht="15.75" thickBot="1" x14ac:dyDescent="0.3">
      <c r="A422" s="1052" t="s">
        <v>8</v>
      </c>
      <c r="B422" s="1063">
        <v>10</v>
      </c>
      <c r="C422" s="1063">
        <v>0</v>
      </c>
      <c r="D422" s="1063">
        <v>0</v>
      </c>
      <c r="E422" s="1063">
        <v>1</v>
      </c>
    </row>
    <row r="423" spans="1:5" ht="15.75" thickBot="1" x14ac:dyDescent="0.3">
      <c r="A423" s="1052" t="s">
        <v>15</v>
      </c>
      <c r="B423" s="1007">
        <v>0</v>
      </c>
      <c r="C423" s="1007">
        <v>0</v>
      </c>
      <c r="D423" s="1007">
        <v>0</v>
      </c>
      <c r="E423" s="1007">
        <v>34271</v>
      </c>
    </row>
    <row r="424" spans="1:5" ht="15.75" thickBot="1" x14ac:dyDescent="0.3">
      <c r="A424" s="1052" t="s">
        <v>23</v>
      </c>
      <c r="B424" s="1007">
        <f t="shared" ref="B424:E424" si="54">B423/B422</f>
        <v>0</v>
      </c>
      <c r="C424" s="1007" t="e">
        <f>C423/C422</f>
        <v>#DIV/0!</v>
      </c>
      <c r="D424" s="1007" t="e">
        <f t="shared" si="54"/>
        <v>#DIV/0!</v>
      </c>
      <c r="E424" s="1007">
        <f t="shared" si="54"/>
        <v>34271</v>
      </c>
    </row>
    <row r="425" spans="1:5" ht="15.75" thickBot="1" x14ac:dyDescent="0.3">
      <c r="A425" s="1052" t="s">
        <v>16</v>
      </c>
      <c r="B425" s="1063" t="s">
        <v>22</v>
      </c>
      <c r="C425" s="1004">
        <f>C422/B422-1</f>
        <v>-1</v>
      </c>
      <c r="D425" s="1004" t="e">
        <f t="shared" ref="D425:E427" si="55">D422/C422-1</f>
        <v>#DIV/0!</v>
      </c>
      <c r="E425" s="1004" t="e">
        <f t="shared" si="55"/>
        <v>#DIV/0!</v>
      </c>
    </row>
    <row r="426" spans="1:5" ht="15.75" thickBot="1" x14ac:dyDescent="0.3">
      <c r="A426" s="1052" t="s">
        <v>17</v>
      </c>
      <c r="B426" s="1063" t="s">
        <v>22</v>
      </c>
      <c r="C426" s="1004" t="e">
        <f>C423/B423-1</f>
        <v>#DIV/0!</v>
      </c>
      <c r="D426" s="1004" t="e">
        <f t="shared" si="55"/>
        <v>#DIV/0!</v>
      </c>
      <c r="E426" s="1004" t="e">
        <f t="shared" si="55"/>
        <v>#DIV/0!</v>
      </c>
    </row>
    <row r="427" spans="1:5" ht="30.75" thickBot="1" x14ac:dyDescent="0.3">
      <c r="A427" s="1052" t="s">
        <v>18</v>
      </c>
      <c r="B427" s="1063" t="s">
        <v>22</v>
      </c>
      <c r="C427" s="1004" t="e">
        <f>C424/B424-1</f>
        <v>#DIV/0!</v>
      </c>
      <c r="D427" s="1004" t="e">
        <f t="shared" si="55"/>
        <v>#DIV/0!</v>
      </c>
      <c r="E427" s="1004" t="e">
        <f t="shared" si="55"/>
        <v>#DIV/0!</v>
      </c>
    </row>
    <row r="428" spans="1:5" ht="15.75" thickBot="1" x14ac:dyDescent="0.3">
      <c r="A428" s="1064" t="s">
        <v>361</v>
      </c>
      <c r="B428" s="1065"/>
      <c r="C428" s="1065"/>
      <c r="D428" s="1065"/>
      <c r="E428" s="1066"/>
    </row>
    <row r="429" spans="1:5" x14ac:dyDescent="0.25">
      <c r="A429" s="1046"/>
      <c r="B429" s="1061">
        <v>2019</v>
      </c>
      <c r="C429" s="1061">
        <v>2020</v>
      </c>
      <c r="D429" s="1061">
        <v>2021</v>
      </c>
      <c r="E429" s="1061">
        <v>2022</v>
      </c>
    </row>
    <row r="430" spans="1:5" ht="15.75" thickBot="1" x14ac:dyDescent="0.3">
      <c r="A430" s="1048"/>
      <c r="B430" s="1062" t="s">
        <v>6</v>
      </c>
      <c r="C430" s="1062" t="s">
        <v>6</v>
      </c>
      <c r="D430" s="1062" t="s">
        <v>6</v>
      </c>
      <c r="E430" s="1062" t="s">
        <v>6</v>
      </c>
    </row>
    <row r="431" spans="1:5" ht="15.75" thickBot="1" x14ac:dyDescent="0.3">
      <c r="A431" s="1027" t="s">
        <v>40</v>
      </c>
      <c r="B431" s="1067">
        <f>B432+B433+B434+B435</f>
        <v>0</v>
      </c>
      <c r="C431" s="1067">
        <f t="shared" ref="C431:E431" si="56">C432+C433+C434+C435</f>
        <v>0</v>
      </c>
      <c r="D431" s="1067">
        <f t="shared" si="56"/>
        <v>0</v>
      </c>
      <c r="E431" s="1067">
        <f t="shared" si="56"/>
        <v>0</v>
      </c>
    </row>
    <row r="432" spans="1:5" ht="15.75" thickBot="1" x14ac:dyDescent="0.3">
      <c r="A432" s="1026" t="s">
        <v>48</v>
      </c>
      <c r="B432" s="1067"/>
      <c r="C432" s="1067"/>
      <c r="D432" s="1067"/>
      <c r="E432" s="1067"/>
    </row>
    <row r="433" spans="1:5" ht="15.75" thickBot="1" x14ac:dyDescent="0.3">
      <c r="A433" s="1026" t="s">
        <v>73</v>
      </c>
      <c r="B433" s="1067"/>
      <c r="C433" s="1067"/>
      <c r="D433" s="1067"/>
      <c r="E433" s="1067"/>
    </row>
    <row r="434" spans="1:5" ht="15.75" thickBot="1" x14ac:dyDescent="0.3">
      <c r="A434" s="1026" t="s">
        <v>74</v>
      </c>
      <c r="B434" s="1067"/>
      <c r="C434" s="1067"/>
      <c r="D434" s="1067"/>
      <c r="E434" s="1067"/>
    </row>
    <row r="435" spans="1:5" ht="15.75" thickBot="1" x14ac:dyDescent="0.3">
      <c r="A435" s="1026" t="s">
        <v>75</v>
      </c>
      <c r="B435" s="1067"/>
      <c r="C435" s="1067"/>
      <c r="D435" s="1067"/>
      <c r="E435" s="1067"/>
    </row>
    <row r="436" spans="1:5" ht="15.75" thickBot="1" x14ac:dyDescent="0.3">
      <c r="A436" s="1027" t="s">
        <v>41</v>
      </c>
      <c r="B436" s="1068">
        <f>B437+B438+B439+B440</f>
        <v>0</v>
      </c>
      <c r="C436" s="1007">
        <v>0</v>
      </c>
      <c r="D436" s="1007">
        <v>0</v>
      </c>
      <c r="E436" s="1007">
        <f>E437</f>
        <v>34271</v>
      </c>
    </row>
    <row r="437" spans="1:5" ht="15.75" thickBot="1" x14ac:dyDescent="0.3">
      <c r="A437" s="1026" t="s">
        <v>48</v>
      </c>
      <c r="B437" s="1007">
        <v>0</v>
      </c>
      <c r="C437" s="1007">
        <v>0</v>
      </c>
      <c r="D437" s="1007">
        <v>0</v>
      </c>
      <c r="E437" s="1007">
        <v>34271</v>
      </c>
    </row>
    <row r="438" spans="1:5" ht="15.75" thickBot="1" x14ac:dyDescent="0.3">
      <c r="A438" s="1026" t="s">
        <v>73</v>
      </c>
      <c r="B438" s="1068"/>
      <c r="C438" s="1067"/>
      <c r="D438" s="1067"/>
      <c r="E438" s="1067"/>
    </row>
    <row r="439" spans="1:5" ht="15.75" thickBot="1" x14ac:dyDescent="0.3">
      <c r="A439" s="1026" t="s">
        <v>74</v>
      </c>
      <c r="B439" s="1068"/>
      <c r="C439" s="1067"/>
      <c r="D439" s="1067"/>
      <c r="E439" s="1067"/>
    </row>
    <row r="440" spans="1:5" ht="15.75" thickBot="1" x14ac:dyDescent="0.3">
      <c r="A440" s="1026" t="s">
        <v>75</v>
      </c>
      <c r="B440" s="1068"/>
      <c r="C440" s="1067"/>
      <c r="D440" s="1067"/>
      <c r="E440" s="1067"/>
    </row>
    <row r="441" spans="1:5" ht="15.75" thickBot="1" x14ac:dyDescent="0.3">
      <c r="A441" s="1069" t="s">
        <v>127</v>
      </c>
      <c r="B441" s="1068">
        <f>B431+B436</f>
        <v>0</v>
      </c>
      <c r="C441" s="1068">
        <f t="shared" ref="C441:E441" si="57">C431+C436</f>
        <v>0</v>
      </c>
      <c r="D441" s="1068">
        <f t="shared" si="57"/>
        <v>0</v>
      </c>
      <c r="E441" s="1068">
        <f t="shared" si="57"/>
        <v>34271</v>
      </c>
    </row>
    <row r="442" spans="1:5" ht="15.75" thickBot="1" x14ac:dyDescent="0.3">
      <c r="A442" s="766" t="s">
        <v>35</v>
      </c>
      <c r="B442" s="1025">
        <f>IF(B441-B423=0,0,"Error")</f>
        <v>0</v>
      </c>
      <c r="C442" s="1025">
        <f>IF(C441-C423=0,0,"Error")</f>
        <v>0</v>
      </c>
      <c r="D442" s="1025">
        <f t="shared" ref="D442:E442" si="58">IF(D441-D423=0,0,"Error")</f>
        <v>0</v>
      </c>
      <c r="E442" s="1025">
        <f t="shared" si="58"/>
        <v>0</v>
      </c>
    </row>
    <row r="443" spans="1:5" ht="45.75" thickBot="1" x14ac:dyDescent="0.3">
      <c r="A443" s="768" t="s">
        <v>922</v>
      </c>
      <c r="B443" s="1103" t="s">
        <v>923</v>
      </c>
      <c r="C443" s="1110" t="s">
        <v>51</v>
      </c>
      <c r="D443" s="1109" t="s">
        <v>924</v>
      </c>
      <c r="E443" s="1111"/>
    </row>
    <row r="444" spans="1:5" ht="15.75" thickBot="1" x14ac:dyDescent="0.3">
      <c r="A444" s="1052" t="s">
        <v>9</v>
      </c>
      <c r="B444" s="789" t="s">
        <v>925</v>
      </c>
      <c r="C444" s="790"/>
      <c r="D444" s="790"/>
      <c r="E444" s="963"/>
    </row>
    <row r="445" spans="1:5" ht="15.75" thickBot="1" x14ac:dyDescent="0.3">
      <c r="A445" s="1052" t="s">
        <v>14</v>
      </c>
      <c r="B445" s="1058" t="s">
        <v>704</v>
      </c>
      <c r="C445" s="1059"/>
      <c r="D445" s="1059"/>
      <c r="E445" s="1060"/>
    </row>
    <row r="446" spans="1:5" x14ac:dyDescent="0.25">
      <c r="A446" s="1046"/>
      <c r="B446" s="1061">
        <v>2019</v>
      </c>
      <c r="C446" s="1061">
        <v>2020</v>
      </c>
      <c r="D446" s="1061">
        <v>2021</v>
      </c>
      <c r="E446" s="1061">
        <v>2022</v>
      </c>
    </row>
    <row r="447" spans="1:5" ht="15.75" thickBot="1" x14ac:dyDescent="0.3">
      <c r="A447" s="1048"/>
      <c r="B447" s="1062" t="s">
        <v>6</v>
      </c>
      <c r="C447" s="1062" t="s">
        <v>6</v>
      </c>
      <c r="D447" s="1062" t="s">
        <v>6</v>
      </c>
      <c r="E447" s="1062" t="s">
        <v>6</v>
      </c>
    </row>
    <row r="448" spans="1:5" ht="15.75" thickBot="1" x14ac:dyDescent="0.3">
      <c r="A448" s="1052" t="s">
        <v>8</v>
      </c>
      <c r="B448" s="1063">
        <v>1</v>
      </c>
      <c r="C448" s="1063">
        <v>1</v>
      </c>
      <c r="D448" s="1063">
        <v>1</v>
      </c>
      <c r="E448" s="1063">
        <v>0</v>
      </c>
    </row>
    <row r="449" spans="1:5" ht="15.75" thickBot="1" x14ac:dyDescent="0.3">
      <c r="A449" s="1052" t="s">
        <v>15</v>
      </c>
      <c r="B449" s="1007">
        <v>37281</v>
      </c>
      <c r="C449" s="1007">
        <v>66943</v>
      </c>
      <c r="D449" s="1007">
        <v>30000</v>
      </c>
      <c r="E449" s="1007"/>
    </row>
    <row r="450" spans="1:5" ht="15.75" thickBot="1" x14ac:dyDescent="0.3">
      <c r="A450" s="1052" t="s">
        <v>23</v>
      </c>
      <c r="B450" s="1007">
        <f t="shared" ref="B450:E450" si="59">B449/B448</f>
        <v>37281</v>
      </c>
      <c r="C450" s="1007">
        <f t="shared" si="59"/>
        <v>66943</v>
      </c>
      <c r="D450" s="1007">
        <f t="shared" si="59"/>
        <v>30000</v>
      </c>
      <c r="E450" s="1007" t="e">
        <f t="shared" si="59"/>
        <v>#DIV/0!</v>
      </c>
    </row>
    <row r="451" spans="1:5" ht="15.75" thickBot="1" x14ac:dyDescent="0.3">
      <c r="A451" s="1052" t="s">
        <v>16</v>
      </c>
      <c r="B451" s="1063" t="s">
        <v>22</v>
      </c>
      <c r="C451" s="1004">
        <f>C448/B448-1</f>
        <v>0</v>
      </c>
      <c r="D451" s="1004">
        <f t="shared" ref="D451:E453" si="60">D448/C448-1</f>
        <v>0</v>
      </c>
      <c r="E451" s="1004">
        <f t="shared" si="60"/>
        <v>-1</v>
      </c>
    </row>
    <row r="452" spans="1:5" ht="15.75" thickBot="1" x14ac:dyDescent="0.3">
      <c r="A452" s="1052" t="s">
        <v>17</v>
      </c>
      <c r="B452" s="1063" t="s">
        <v>22</v>
      </c>
      <c r="C452" s="1004">
        <f>C449/B449-1</f>
        <v>0.79563316434645004</v>
      </c>
      <c r="D452" s="1004">
        <f t="shared" si="60"/>
        <v>-0.5518575504533707</v>
      </c>
      <c r="E452" s="1004">
        <f t="shared" si="60"/>
        <v>-1</v>
      </c>
    </row>
    <row r="453" spans="1:5" ht="30.75" thickBot="1" x14ac:dyDescent="0.3">
      <c r="A453" s="1052" t="s">
        <v>18</v>
      </c>
      <c r="B453" s="1063" t="s">
        <v>22</v>
      </c>
      <c r="C453" s="1004">
        <f>C450/B450-1</f>
        <v>0.79563316434645004</v>
      </c>
      <c r="D453" s="1004">
        <f t="shared" si="60"/>
        <v>-0.5518575504533707</v>
      </c>
      <c r="E453" s="1004" t="e">
        <f t="shared" si="60"/>
        <v>#DIV/0!</v>
      </c>
    </row>
    <row r="454" spans="1:5" ht="15.75" thickBot="1" x14ac:dyDescent="0.3">
      <c r="A454" s="1064" t="s">
        <v>361</v>
      </c>
      <c r="B454" s="1065"/>
      <c r="C454" s="1065"/>
      <c r="D454" s="1065"/>
      <c r="E454" s="1066"/>
    </row>
    <row r="455" spans="1:5" x14ac:dyDescent="0.25">
      <c r="A455" s="1046"/>
      <c r="B455" s="1061">
        <v>2019</v>
      </c>
      <c r="C455" s="1061">
        <v>2020</v>
      </c>
      <c r="D455" s="1061">
        <v>2021</v>
      </c>
      <c r="E455" s="1061">
        <v>2022</v>
      </c>
    </row>
    <row r="456" spans="1:5" ht="15.75" thickBot="1" x14ac:dyDescent="0.3">
      <c r="A456" s="1048"/>
      <c r="B456" s="1062" t="s">
        <v>6</v>
      </c>
      <c r="C456" s="1062" t="s">
        <v>6</v>
      </c>
      <c r="D456" s="1062" t="s">
        <v>6</v>
      </c>
      <c r="E456" s="1062" t="s">
        <v>6</v>
      </c>
    </row>
    <row r="457" spans="1:5" ht="15.75" thickBot="1" x14ac:dyDescent="0.3">
      <c r="A457" s="1027" t="s">
        <v>40</v>
      </c>
      <c r="B457" s="1067">
        <f>B458+B459+B460+B461</f>
        <v>0</v>
      </c>
      <c r="C457" s="1067">
        <f t="shared" ref="C457:E457" si="61">C458+C459+C460+C461</f>
        <v>0</v>
      </c>
      <c r="D457" s="1067">
        <f t="shared" si="61"/>
        <v>0</v>
      </c>
      <c r="E457" s="1067">
        <f t="shared" si="61"/>
        <v>0</v>
      </c>
    </row>
    <row r="458" spans="1:5" ht="15.75" thickBot="1" x14ac:dyDescent="0.3">
      <c r="A458" s="1026" t="s">
        <v>48</v>
      </c>
      <c r="B458" s="1067"/>
      <c r="C458" s="1067"/>
      <c r="D458" s="1067"/>
      <c r="E458" s="1067"/>
    </row>
    <row r="459" spans="1:5" ht="15.75" thickBot="1" x14ac:dyDescent="0.3">
      <c r="A459" s="1026" t="s">
        <v>73</v>
      </c>
      <c r="B459" s="1067"/>
      <c r="C459" s="1067"/>
      <c r="D459" s="1067"/>
      <c r="E459" s="1067"/>
    </row>
    <row r="460" spans="1:5" ht="15.75" thickBot="1" x14ac:dyDescent="0.3">
      <c r="A460" s="1026" t="s">
        <v>74</v>
      </c>
      <c r="B460" s="1067"/>
      <c r="C460" s="1067"/>
      <c r="D460" s="1067"/>
      <c r="E460" s="1067"/>
    </row>
    <row r="461" spans="1:5" ht="15.75" thickBot="1" x14ac:dyDescent="0.3">
      <c r="A461" s="1026" t="s">
        <v>75</v>
      </c>
      <c r="B461" s="1067"/>
      <c r="C461" s="1067"/>
      <c r="D461" s="1067"/>
      <c r="E461" s="1067"/>
    </row>
    <row r="462" spans="1:5" ht="15.75" thickBot="1" x14ac:dyDescent="0.3">
      <c r="A462" s="1027" t="s">
        <v>41</v>
      </c>
      <c r="B462" s="1068">
        <f>B463+B464+B465+B466</f>
        <v>37281</v>
      </c>
      <c r="C462" s="1068">
        <f t="shared" ref="C462:D462" si="62">C463+C464+C465+C466</f>
        <v>66943</v>
      </c>
      <c r="D462" s="1068">
        <f t="shared" si="62"/>
        <v>30000</v>
      </c>
      <c r="E462" s="1068"/>
    </row>
    <row r="463" spans="1:5" ht="15.75" thickBot="1" x14ac:dyDescent="0.3">
      <c r="A463" s="1026" t="s">
        <v>48</v>
      </c>
      <c r="B463" s="1007">
        <v>37281</v>
      </c>
      <c r="C463" s="1007">
        <v>66943</v>
      </c>
      <c r="D463" s="1007">
        <v>30000</v>
      </c>
      <c r="E463" s="1068"/>
    </row>
    <row r="464" spans="1:5" ht="15.75" thickBot="1" x14ac:dyDescent="0.3">
      <c r="A464" s="1026" t="s">
        <v>73</v>
      </c>
      <c r="B464" s="1068"/>
      <c r="C464" s="1067"/>
      <c r="D464" s="1067"/>
      <c r="E464" s="1067"/>
    </row>
    <row r="465" spans="1:5" ht="15.75" thickBot="1" x14ac:dyDescent="0.3">
      <c r="A465" s="1026" t="s">
        <v>74</v>
      </c>
      <c r="B465" s="1068"/>
      <c r="C465" s="1067"/>
      <c r="D465" s="1067"/>
      <c r="E465" s="1067"/>
    </row>
    <row r="466" spans="1:5" ht="15.75" thickBot="1" x14ac:dyDescent="0.3">
      <c r="A466" s="1026" t="s">
        <v>75</v>
      </c>
      <c r="B466" s="1068"/>
      <c r="C466" s="1067"/>
      <c r="D466" s="1067"/>
      <c r="E466" s="1067"/>
    </row>
    <row r="467" spans="1:5" ht="15.75" thickBot="1" x14ac:dyDescent="0.3">
      <c r="A467" s="1069" t="s">
        <v>127</v>
      </c>
      <c r="B467" s="1068">
        <f>B457+B462</f>
        <v>37281</v>
      </c>
      <c r="C467" s="1068">
        <f t="shared" ref="C467:E467" si="63">C457+C462</f>
        <v>66943</v>
      </c>
      <c r="D467" s="1068">
        <f t="shared" si="63"/>
        <v>30000</v>
      </c>
      <c r="E467" s="1068">
        <f t="shared" si="63"/>
        <v>0</v>
      </c>
    </row>
    <row r="468" spans="1:5" ht="15.75" thickBot="1" x14ac:dyDescent="0.3">
      <c r="A468" s="766" t="s">
        <v>35</v>
      </c>
      <c r="B468" s="1025">
        <f>IF(B467-B449=0,0,"Error")</f>
        <v>0</v>
      </c>
      <c r="C468" s="1025">
        <f>IF(C467-C449=0,0,"Error")</f>
        <v>0</v>
      </c>
      <c r="D468" s="1025">
        <f t="shared" ref="D468:E468" si="64">IF(D467-D449=0,0,"Error")</f>
        <v>0</v>
      </c>
      <c r="E468" s="1025">
        <f t="shared" si="64"/>
        <v>0</v>
      </c>
    </row>
    <row r="469" spans="1:5" ht="45.75" thickBot="1" x14ac:dyDescent="0.3">
      <c r="A469" s="768" t="s">
        <v>68</v>
      </c>
      <c r="B469" s="1103" t="s">
        <v>926</v>
      </c>
      <c r="C469" s="1042" t="s">
        <v>51</v>
      </c>
      <c r="D469" s="1112" t="s">
        <v>927</v>
      </c>
      <c r="E469" s="1105"/>
    </row>
    <row r="470" spans="1:5" ht="15.75" thickBot="1" x14ac:dyDescent="0.3">
      <c r="A470" s="1052" t="s">
        <v>9</v>
      </c>
      <c r="B470" s="789" t="s">
        <v>928</v>
      </c>
      <c r="C470" s="790"/>
      <c r="D470" s="790"/>
      <c r="E470" s="963"/>
    </row>
    <row r="471" spans="1:5" ht="15.75" thickBot="1" x14ac:dyDescent="0.3">
      <c r="A471" s="1052" t="s">
        <v>14</v>
      </c>
      <c r="B471" s="1058" t="s">
        <v>704</v>
      </c>
      <c r="C471" s="1059"/>
      <c r="D471" s="1059"/>
      <c r="E471" s="1060"/>
    </row>
    <row r="472" spans="1:5" x14ac:dyDescent="0.25">
      <c r="A472" s="1046"/>
      <c r="B472" s="1061">
        <v>2019</v>
      </c>
      <c r="C472" s="1061">
        <v>2020</v>
      </c>
      <c r="D472" s="1061">
        <v>2021</v>
      </c>
      <c r="E472" s="1061">
        <v>2022</v>
      </c>
    </row>
    <row r="473" spans="1:5" ht="15.75" thickBot="1" x14ac:dyDescent="0.3">
      <c r="A473" s="1048"/>
      <c r="B473" s="1062" t="s">
        <v>6</v>
      </c>
      <c r="C473" s="1062" t="s">
        <v>6</v>
      </c>
      <c r="D473" s="1062" t="s">
        <v>6</v>
      </c>
      <c r="E473" s="1062" t="s">
        <v>6</v>
      </c>
    </row>
    <row r="474" spans="1:5" ht="15.75" thickBot="1" x14ac:dyDescent="0.3">
      <c r="A474" s="1052" t="s">
        <v>8</v>
      </c>
      <c r="B474" s="1063">
        <v>1</v>
      </c>
      <c r="C474" s="1063">
        <v>1</v>
      </c>
      <c r="D474" s="1063">
        <v>1</v>
      </c>
      <c r="E474" s="1063">
        <v>0</v>
      </c>
    </row>
    <row r="475" spans="1:5" ht="15.75" thickBot="1" x14ac:dyDescent="0.3">
      <c r="A475" s="1052" t="s">
        <v>15</v>
      </c>
      <c r="B475" s="1007">
        <v>37299</v>
      </c>
      <c r="C475" s="1007">
        <f>C488</f>
        <v>56322</v>
      </c>
      <c r="D475" s="1007">
        <f>D488</f>
        <v>91619</v>
      </c>
      <c r="E475" s="1007"/>
    </row>
    <row r="476" spans="1:5" ht="15.75" thickBot="1" x14ac:dyDescent="0.3">
      <c r="A476" s="1052" t="s">
        <v>23</v>
      </c>
      <c r="B476" s="1007">
        <v>37299</v>
      </c>
      <c r="C476" s="1007">
        <f t="shared" ref="C476:E476" si="65">C475/C474</f>
        <v>56322</v>
      </c>
      <c r="D476" s="1007">
        <f t="shared" si="65"/>
        <v>91619</v>
      </c>
      <c r="E476" s="1007" t="e">
        <f t="shared" si="65"/>
        <v>#DIV/0!</v>
      </c>
    </row>
    <row r="477" spans="1:5" ht="15.75" thickBot="1" x14ac:dyDescent="0.3">
      <c r="A477" s="1052" t="s">
        <v>16</v>
      </c>
      <c r="B477" s="1063" t="s">
        <v>22</v>
      </c>
      <c r="C477" s="1004">
        <f>C474/B474-1</f>
        <v>0</v>
      </c>
      <c r="D477" s="1004">
        <f t="shared" ref="D477:E479" si="66">D474/C474-1</f>
        <v>0</v>
      </c>
      <c r="E477" s="1004">
        <f t="shared" si="66"/>
        <v>-1</v>
      </c>
    </row>
    <row r="478" spans="1:5" ht="15.75" thickBot="1" x14ac:dyDescent="0.3">
      <c r="A478" s="1052" t="s">
        <v>17</v>
      </c>
      <c r="B478" s="1063" t="s">
        <v>22</v>
      </c>
      <c r="C478" s="1004">
        <f>C475/B475-1</f>
        <v>0.51001367328882807</v>
      </c>
      <c r="D478" s="1004">
        <f t="shared" si="66"/>
        <v>0.62670004616313335</v>
      </c>
      <c r="E478" s="1004">
        <f t="shared" si="66"/>
        <v>-1</v>
      </c>
    </row>
    <row r="479" spans="1:5" ht="30.75" thickBot="1" x14ac:dyDescent="0.3">
      <c r="A479" s="1052" t="s">
        <v>18</v>
      </c>
      <c r="B479" s="1063" t="s">
        <v>22</v>
      </c>
      <c r="C479" s="1004">
        <f>C476/B476-1</f>
        <v>0.51001367328882807</v>
      </c>
      <c r="D479" s="1004">
        <f t="shared" si="66"/>
        <v>0.62670004616313335</v>
      </c>
      <c r="E479" s="1004" t="e">
        <f t="shared" si="66"/>
        <v>#DIV/0!</v>
      </c>
    </row>
    <row r="480" spans="1:5" ht="15.75" thickBot="1" x14ac:dyDescent="0.3">
      <c r="A480" s="1064" t="s">
        <v>361</v>
      </c>
      <c r="B480" s="1065"/>
      <c r="C480" s="1065"/>
      <c r="D480" s="1065"/>
      <c r="E480" s="1066"/>
    </row>
    <row r="481" spans="1:5" x14ac:dyDescent="0.25">
      <c r="A481" s="1046"/>
      <c r="B481" s="1061">
        <v>2019</v>
      </c>
      <c r="C481" s="1061">
        <v>2020</v>
      </c>
      <c r="D481" s="1061">
        <v>2021</v>
      </c>
      <c r="E481" s="1061">
        <v>2022</v>
      </c>
    </row>
    <row r="482" spans="1:5" ht="15.75" thickBot="1" x14ac:dyDescent="0.3">
      <c r="A482" s="1048"/>
      <c r="B482" s="1062" t="s">
        <v>6</v>
      </c>
      <c r="C482" s="1062" t="s">
        <v>6</v>
      </c>
      <c r="D482" s="1062" t="s">
        <v>6</v>
      </c>
      <c r="E482" s="1062" t="s">
        <v>6</v>
      </c>
    </row>
    <row r="483" spans="1:5" ht="15.75" thickBot="1" x14ac:dyDescent="0.3">
      <c r="A483" s="1027" t="s">
        <v>40</v>
      </c>
      <c r="B483" s="1067">
        <f>B484+B485+B486+B487</f>
        <v>0</v>
      </c>
      <c r="C483" s="1067">
        <f t="shared" ref="C483:E483" si="67">C484+C485+C486+C487</f>
        <v>0</v>
      </c>
      <c r="D483" s="1067">
        <f t="shared" si="67"/>
        <v>0</v>
      </c>
      <c r="E483" s="1067">
        <f t="shared" si="67"/>
        <v>0</v>
      </c>
    </row>
    <row r="484" spans="1:5" ht="15.75" thickBot="1" x14ac:dyDescent="0.3">
      <c r="A484" s="1026" t="s">
        <v>48</v>
      </c>
      <c r="B484" s="1067"/>
      <c r="C484" s="1067"/>
      <c r="D484" s="1067"/>
      <c r="E484" s="1067"/>
    </row>
    <row r="485" spans="1:5" ht="15.75" thickBot="1" x14ac:dyDescent="0.3">
      <c r="A485" s="1026" t="s">
        <v>73</v>
      </c>
      <c r="B485" s="1067"/>
      <c r="C485" s="1067"/>
      <c r="D485" s="1067"/>
      <c r="E485" s="1067"/>
    </row>
    <row r="486" spans="1:5" ht="15.75" thickBot="1" x14ac:dyDescent="0.3">
      <c r="A486" s="1026" t="s">
        <v>74</v>
      </c>
      <c r="B486" s="1067"/>
      <c r="C486" s="1067"/>
      <c r="D486" s="1067"/>
      <c r="E486" s="1067"/>
    </row>
    <row r="487" spans="1:5" ht="15.75" thickBot="1" x14ac:dyDescent="0.3">
      <c r="A487" s="1026" t="s">
        <v>75</v>
      </c>
      <c r="B487" s="1067"/>
      <c r="C487" s="1067"/>
      <c r="D487" s="1067"/>
      <c r="E487" s="1067"/>
    </row>
    <row r="488" spans="1:5" ht="15.75" thickBot="1" x14ac:dyDescent="0.3">
      <c r="A488" s="1027" t="s">
        <v>41</v>
      </c>
      <c r="B488" s="1068">
        <f>B489+B490+B491+B492</f>
        <v>37299</v>
      </c>
      <c r="C488" s="1068">
        <v>56322</v>
      </c>
      <c r="D488" s="1068">
        <f t="shared" ref="D488" si="68">D489+D490+D491+D492</f>
        <v>91619</v>
      </c>
      <c r="E488" s="1068"/>
    </row>
    <row r="489" spans="1:5" ht="15.75" thickBot="1" x14ac:dyDescent="0.3">
      <c r="A489" s="1026" t="s">
        <v>48</v>
      </c>
      <c r="B489" s="1007">
        <v>37299</v>
      </c>
      <c r="C489" s="1007">
        <v>56322</v>
      </c>
      <c r="D489" s="1007">
        <v>91619</v>
      </c>
      <c r="E489" s="1068"/>
    </row>
    <row r="490" spans="1:5" ht="15.75" thickBot="1" x14ac:dyDescent="0.3">
      <c r="A490" s="1026" t="s">
        <v>73</v>
      </c>
      <c r="B490" s="1068"/>
      <c r="C490" s="1067"/>
      <c r="D490" s="1067"/>
      <c r="E490" s="1067"/>
    </row>
    <row r="491" spans="1:5" ht="15.75" thickBot="1" x14ac:dyDescent="0.3">
      <c r="A491" s="1026" t="s">
        <v>74</v>
      </c>
      <c r="B491" s="1068"/>
      <c r="C491" s="1067"/>
      <c r="D491" s="1067"/>
      <c r="E491" s="1067"/>
    </row>
    <row r="492" spans="1:5" ht="15.75" thickBot="1" x14ac:dyDescent="0.3">
      <c r="A492" s="1026" t="s">
        <v>75</v>
      </c>
      <c r="B492" s="1068"/>
      <c r="C492" s="1067"/>
      <c r="D492" s="1067"/>
      <c r="E492" s="1067"/>
    </row>
    <row r="493" spans="1:5" ht="15.75" thickBot="1" x14ac:dyDescent="0.3">
      <c r="A493" s="1069" t="s">
        <v>127</v>
      </c>
      <c r="B493" s="1068">
        <f>B483+B488</f>
        <v>37299</v>
      </c>
      <c r="C493" s="1068">
        <f t="shared" ref="C493:E493" si="69">C483+C488</f>
        <v>56322</v>
      </c>
      <c r="D493" s="1068">
        <f t="shared" si="69"/>
        <v>91619</v>
      </c>
      <c r="E493" s="1068">
        <f t="shared" si="69"/>
        <v>0</v>
      </c>
    </row>
    <row r="494" spans="1:5" ht="15.75" thickBot="1" x14ac:dyDescent="0.3">
      <c r="A494" s="766" t="s">
        <v>35</v>
      </c>
      <c r="B494" s="1025">
        <f>IF(B493-B475=0,0,"Error")</f>
        <v>0</v>
      </c>
      <c r="C494" s="1025">
        <f>IF(C493-C475=0,0,"Error")</f>
        <v>0</v>
      </c>
      <c r="D494" s="1025">
        <f t="shared" ref="D494:E494" si="70">IF(D493-D475=0,0,"Error")</f>
        <v>0</v>
      </c>
      <c r="E494" s="1025">
        <f t="shared" si="70"/>
        <v>0</v>
      </c>
    </row>
    <row r="495" spans="1:5" ht="60.75" thickBot="1" x14ac:dyDescent="0.3">
      <c r="A495" s="768" t="s">
        <v>272</v>
      </c>
      <c r="B495" s="1103" t="s">
        <v>929</v>
      </c>
      <c r="C495" s="1042" t="s">
        <v>51</v>
      </c>
      <c r="D495" s="1112" t="s">
        <v>930</v>
      </c>
      <c r="E495" s="1105"/>
    </row>
    <row r="496" spans="1:5" ht="15.75" thickBot="1" x14ac:dyDescent="0.3">
      <c r="A496" s="1052" t="s">
        <v>9</v>
      </c>
      <c r="B496" s="789" t="s">
        <v>931</v>
      </c>
      <c r="C496" s="790"/>
      <c r="D496" s="790"/>
      <c r="E496" s="963"/>
    </row>
    <row r="497" spans="1:5" ht="15.75" thickBot="1" x14ac:dyDescent="0.3">
      <c r="A497" s="1052" t="s">
        <v>14</v>
      </c>
      <c r="B497" s="1058" t="s">
        <v>704</v>
      </c>
      <c r="C497" s="1059"/>
      <c r="D497" s="1059"/>
      <c r="E497" s="1060"/>
    </row>
    <row r="498" spans="1:5" x14ac:dyDescent="0.25">
      <c r="A498" s="1046"/>
      <c r="B498" s="1061">
        <v>2019</v>
      </c>
      <c r="C498" s="1061">
        <v>2020</v>
      </c>
      <c r="D498" s="1061">
        <v>2021</v>
      </c>
      <c r="E498" s="1061">
        <v>2022</v>
      </c>
    </row>
    <row r="499" spans="1:5" ht="15.75" thickBot="1" x14ac:dyDescent="0.3">
      <c r="A499" s="1048"/>
      <c r="B499" s="1062" t="s">
        <v>6</v>
      </c>
      <c r="C499" s="1062" t="s">
        <v>6</v>
      </c>
      <c r="D499" s="1062" t="s">
        <v>6</v>
      </c>
      <c r="E499" s="1062" t="s">
        <v>6</v>
      </c>
    </row>
    <row r="500" spans="1:5" ht="15.75" thickBot="1" x14ac:dyDescent="0.3">
      <c r="A500" s="1052" t="s">
        <v>8</v>
      </c>
      <c r="B500" s="1063">
        <v>1</v>
      </c>
      <c r="C500" s="1063">
        <v>1</v>
      </c>
      <c r="D500" s="1063">
        <v>1</v>
      </c>
      <c r="E500" s="1063">
        <v>0</v>
      </c>
    </row>
    <row r="501" spans="1:5" ht="15.75" thickBot="1" x14ac:dyDescent="0.3">
      <c r="A501" s="1052" t="s">
        <v>15</v>
      </c>
      <c r="B501" s="1007">
        <v>35145</v>
      </c>
      <c r="C501" s="1007">
        <f>C514</f>
        <v>65453</v>
      </c>
      <c r="D501" s="1007">
        <f>D514</f>
        <v>27803</v>
      </c>
      <c r="E501" s="1007"/>
    </row>
    <row r="502" spans="1:5" ht="15.75" thickBot="1" x14ac:dyDescent="0.3">
      <c r="A502" s="1052" t="s">
        <v>23</v>
      </c>
      <c r="B502" s="1007">
        <f t="shared" ref="B502:E502" si="71">B501/B500</f>
        <v>35145</v>
      </c>
      <c r="C502" s="1007">
        <f t="shared" si="71"/>
        <v>65453</v>
      </c>
      <c r="D502" s="1007">
        <f t="shared" si="71"/>
        <v>27803</v>
      </c>
      <c r="E502" s="1007" t="e">
        <f t="shared" si="71"/>
        <v>#DIV/0!</v>
      </c>
    </row>
    <row r="503" spans="1:5" ht="15.75" thickBot="1" x14ac:dyDescent="0.3">
      <c r="A503" s="1052" t="s">
        <v>16</v>
      </c>
      <c r="B503" s="1063" t="s">
        <v>22</v>
      </c>
      <c r="C503" s="1004">
        <f>C500/B500-1</f>
        <v>0</v>
      </c>
      <c r="D503" s="1004">
        <f t="shared" ref="D503:E505" si="72">D500/C500-1</f>
        <v>0</v>
      </c>
      <c r="E503" s="1004">
        <f t="shared" si="72"/>
        <v>-1</v>
      </c>
    </row>
    <row r="504" spans="1:5" ht="15.75" thickBot="1" x14ac:dyDescent="0.3">
      <c r="A504" s="1052" t="s">
        <v>17</v>
      </c>
      <c r="B504" s="1063" t="s">
        <v>22</v>
      </c>
      <c r="C504" s="1004">
        <f>C501/B501-1</f>
        <v>0.8623701806800399</v>
      </c>
      <c r="D504" s="1004">
        <f t="shared" si="72"/>
        <v>-0.57522191496188102</v>
      </c>
      <c r="E504" s="1004">
        <f t="shared" si="72"/>
        <v>-1</v>
      </c>
    </row>
    <row r="505" spans="1:5" ht="30.75" thickBot="1" x14ac:dyDescent="0.3">
      <c r="A505" s="1052" t="s">
        <v>18</v>
      </c>
      <c r="B505" s="1063" t="s">
        <v>22</v>
      </c>
      <c r="C505" s="1004">
        <f>C502/B502-1</f>
        <v>0.8623701806800399</v>
      </c>
      <c r="D505" s="1004">
        <f t="shared" si="72"/>
        <v>-0.57522191496188102</v>
      </c>
      <c r="E505" s="1004" t="e">
        <f t="shared" si="72"/>
        <v>#DIV/0!</v>
      </c>
    </row>
    <row r="506" spans="1:5" ht="15.75" thickBot="1" x14ac:dyDescent="0.3">
      <c r="A506" s="1064" t="s">
        <v>361</v>
      </c>
      <c r="B506" s="1065"/>
      <c r="C506" s="1065"/>
      <c r="D506" s="1065"/>
      <c r="E506" s="1066"/>
    </row>
    <row r="507" spans="1:5" x14ac:dyDescent="0.25">
      <c r="A507" s="1046"/>
      <c r="B507" s="1061">
        <v>2018</v>
      </c>
      <c r="C507" s="1061">
        <v>2019</v>
      </c>
      <c r="D507" s="1061">
        <v>2020</v>
      </c>
      <c r="E507" s="1061">
        <v>2021</v>
      </c>
    </row>
    <row r="508" spans="1:5" ht="15.75" thickBot="1" x14ac:dyDescent="0.3">
      <c r="A508" s="1048"/>
      <c r="B508" s="1062" t="s">
        <v>5</v>
      </c>
      <c r="C508" s="1062" t="s">
        <v>6</v>
      </c>
      <c r="D508" s="1062" t="s">
        <v>6</v>
      </c>
      <c r="E508" s="1062" t="s">
        <v>6</v>
      </c>
    </row>
    <row r="509" spans="1:5" ht="15.75" thickBot="1" x14ac:dyDescent="0.3">
      <c r="A509" s="1027" t="s">
        <v>40</v>
      </c>
      <c r="B509" s="1067">
        <f>B510+B511+B512+B513</f>
        <v>0</v>
      </c>
      <c r="C509" s="1067">
        <f t="shared" ref="C509:E509" si="73">C510+C511+C512+C513</f>
        <v>0</v>
      </c>
      <c r="D509" s="1067">
        <f t="shared" si="73"/>
        <v>0</v>
      </c>
      <c r="E509" s="1067">
        <f t="shared" si="73"/>
        <v>0</v>
      </c>
    </row>
    <row r="510" spans="1:5" ht="15.75" thickBot="1" x14ac:dyDescent="0.3">
      <c r="A510" s="1026" t="s">
        <v>48</v>
      </c>
      <c r="B510" s="1067"/>
      <c r="C510" s="1067"/>
      <c r="D510" s="1067"/>
      <c r="E510" s="1067"/>
    </row>
    <row r="511" spans="1:5" ht="15.75" thickBot="1" x14ac:dyDescent="0.3">
      <c r="A511" s="1026" t="s">
        <v>73</v>
      </c>
      <c r="B511" s="1067"/>
      <c r="C511" s="1067"/>
      <c r="D511" s="1067"/>
      <c r="E511" s="1067"/>
    </row>
    <row r="512" spans="1:5" ht="15.75" thickBot="1" x14ac:dyDescent="0.3">
      <c r="A512" s="1026" t="s">
        <v>74</v>
      </c>
      <c r="B512" s="1067"/>
      <c r="C512" s="1067"/>
      <c r="D512" s="1067"/>
      <c r="E512" s="1067"/>
    </row>
    <row r="513" spans="1:5" ht="15.75" thickBot="1" x14ac:dyDescent="0.3">
      <c r="A513" s="1026" t="s">
        <v>75</v>
      </c>
      <c r="B513" s="1067"/>
      <c r="C513" s="1067"/>
      <c r="D513" s="1067"/>
      <c r="E513" s="1067"/>
    </row>
    <row r="514" spans="1:5" ht="15.75" thickBot="1" x14ac:dyDescent="0.3">
      <c r="A514" s="1027" t="s">
        <v>41</v>
      </c>
      <c r="B514" s="1068">
        <f>B515+B516+B517+B518</f>
        <v>35145</v>
      </c>
      <c r="C514" s="1068">
        <f t="shared" ref="C514:D514" si="74">C515+C516+C517+C518</f>
        <v>65453</v>
      </c>
      <c r="D514" s="1068">
        <f t="shared" si="74"/>
        <v>27803</v>
      </c>
      <c r="E514" s="1068"/>
    </row>
    <row r="515" spans="1:5" ht="15.75" thickBot="1" x14ac:dyDescent="0.3">
      <c r="A515" s="1026" t="s">
        <v>48</v>
      </c>
      <c r="B515" s="1007">
        <v>35145</v>
      </c>
      <c r="C515" s="1007">
        <v>65453</v>
      </c>
      <c r="D515" s="1068">
        <v>27803</v>
      </c>
      <c r="E515" s="1068"/>
    </row>
    <row r="516" spans="1:5" ht="15.75" thickBot="1" x14ac:dyDescent="0.3">
      <c r="A516" s="1026" t="s">
        <v>73</v>
      </c>
      <c r="B516" s="1068"/>
      <c r="C516" s="1067"/>
      <c r="D516" s="1067"/>
      <c r="E516" s="1067"/>
    </row>
    <row r="517" spans="1:5" ht="15.75" thickBot="1" x14ac:dyDescent="0.3">
      <c r="A517" s="1026" t="s">
        <v>74</v>
      </c>
      <c r="B517" s="1068"/>
      <c r="C517" s="1067"/>
      <c r="D517" s="1067"/>
      <c r="E517" s="1067"/>
    </row>
    <row r="518" spans="1:5" ht="15.75" thickBot="1" x14ac:dyDescent="0.3">
      <c r="A518" s="1026" t="s">
        <v>75</v>
      </c>
      <c r="B518" s="1068"/>
      <c r="C518" s="1067"/>
      <c r="D518" s="1067"/>
      <c r="E518" s="1067"/>
    </row>
    <row r="519" spans="1:5" ht="15.75" thickBot="1" x14ac:dyDescent="0.3">
      <c r="A519" s="1069" t="s">
        <v>127</v>
      </c>
      <c r="B519" s="1068">
        <f>B509+B514</f>
        <v>35145</v>
      </c>
      <c r="C519" s="1068">
        <f t="shared" ref="C519:E519" si="75">C509+C514</f>
        <v>65453</v>
      </c>
      <c r="D519" s="1068">
        <f t="shared" si="75"/>
        <v>27803</v>
      </c>
      <c r="E519" s="1068">
        <f t="shared" si="75"/>
        <v>0</v>
      </c>
    </row>
    <row r="520" spans="1:5" ht="15.75" thickBot="1" x14ac:dyDescent="0.3">
      <c r="A520" s="766" t="s">
        <v>35</v>
      </c>
      <c r="B520" s="1025">
        <f>IF(B519-B501=0,0,"Error")</f>
        <v>0</v>
      </c>
      <c r="C520" s="1025">
        <f>IF(C519-C501=0,0,"Error")</f>
        <v>0</v>
      </c>
      <c r="D520" s="1025">
        <f t="shared" ref="D520:E520" si="76">IF(D519-D501=0,0,"Error")</f>
        <v>0</v>
      </c>
      <c r="E520" s="1025">
        <f t="shared" si="76"/>
        <v>0</v>
      </c>
    </row>
    <row r="521" spans="1:5" ht="60.75" thickBot="1" x14ac:dyDescent="0.3">
      <c r="A521" s="768" t="s">
        <v>277</v>
      </c>
      <c r="B521" s="1103" t="s">
        <v>932</v>
      </c>
      <c r="C521" s="1042" t="s">
        <v>51</v>
      </c>
      <c r="D521" s="1112" t="s">
        <v>933</v>
      </c>
      <c r="E521" s="1105"/>
    </row>
    <row r="522" spans="1:5" ht="15.75" thickBot="1" x14ac:dyDescent="0.3">
      <c r="A522" s="1052" t="s">
        <v>9</v>
      </c>
      <c r="B522" s="789" t="s">
        <v>934</v>
      </c>
      <c r="C522" s="790"/>
      <c r="D522" s="790"/>
      <c r="E522" s="963"/>
    </row>
    <row r="523" spans="1:5" ht="15.75" thickBot="1" x14ac:dyDescent="0.3">
      <c r="A523" s="1052" t="s">
        <v>14</v>
      </c>
      <c r="B523" s="1058" t="s">
        <v>935</v>
      </c>
      <c r="C523" s="1059"/>
      <c r="D523" s="1059"/>
      <c r="E523" s="1060"/>
    </row>
    <row r="524" spans="1:5" x14ac:dyDescent="0.25">
      <c r="A524" s="1046"/>
      <c r="B524" s="1061">
        <v>2019</v>
      </c>
      <c r="C524" s="1061">
        <v>2020</v>
      </c>
      <c r="D524" s="1061">
        <v>2021</v>
      </c>
      <c r="E524" s="1061">
        <v>2022</v>
      </c>
    </row>
    <row r="525" spans="1:5" ht="15.75" thickBot="1" x14ac:dyDescent="0.3">
      <c r="A525" s="1048"/>
      <c r="B525" s="1062" t="s">
        <v>6</v>
      </c>
      <c r="C525" s="1062" t="s">
        <v>6</v>
      </c>
      <c r="D525" s="1062" t="s">
        <v>6</v>
      </c>
      <c r="E525" s="1062" t="s">
        <v>6</v>
      </c>
    </row>
    <row r="526" spans="1:5" ht="15.75" thickBot="1" x14ac:dyDescent="0.3">
      <c r="A526" s="1052" t="s">
        <v>8</v>
      </c>
      <c r="B526" s="1063">
        <v>1</v>
      </c>
      <c r="C526" s="1063">
        <v>1</v>
      </c>
      <c r="D526" s="1063">
        <v>0</v>
      </c>
      <c r="E526" s="1063">
        <v>0</v>
      </c>
    </row>
    <row r="527" spans="1:5" ht="15.75" thickBot="1" x14ac:dyDescent="0.3">
      <c r="A527" s="1052" t="s">
        <v>15</v>
      </c>
      <c r="B527" s="1007">
        <v>32286</v>
      </c>
      <c r="C527" s="1007">
        <f>C540</f>
        <v>72643</v>
      </c>
      <c r="D527" s="1007">
        <f t="shared" ref="D527:E527" si="77">D540</f>
        <v>0</v>
      </c>
      <c r="E527" s="1007">
        <f t="shared" si="77"/>
        <v>0</v>
      </c>
    </row>
    <row r="528" spans="1:5" ht="15.75" thickBot="1" x14ac:dyDescent="0.3">
      <c r="A528" s="1052" t="s">
        <v>23</v>
      </c>
      <c r="B528" s="1007">
        <f t="shared" ref="B528:E528" si="78">B527/B526</f>
        <v>32286</v>
      </c>
      <c r="C528" s="1007">
        <f t="shared" si="78"/>
        <v>72643</v>
      </c>
      <c r="D528" s="1007" t="e">
        <f t="shared" si="78"/>
        <v>#DIV/0!</v>
      </c>
      <c r="E528" s="1007" t="e">
        <f t="shared" si="78"/>
        <v>#DIV/0!</v>
      </c>
    </row>
    <row r="529" spans="1:5" ht="15.75" thickBot="1" x14ac:dyDescent="0.3">
      <c r="A529" s="1052" t="s">
        <v>16</v>
      </c>
      <c r="B529" s="1063" t="s">
        <v>22</v>
      </c>
      <c r="C529" s="1004">
        <f>C526/B526-1</f>
        <v>0</v>
      </c>
      <c r="D529" s="1004">
        <f t="shared" ref="D529:E531" si="79">D526/C526-1</f>
        <v>-1</v>
      </c>
      <c r="E529" s="1004" t="e">
        <f t="shared" si="79"/>
        <v>#DIV/0!</v>
      </c>
    </row>
    <row r="530" spans="1:5" ht="15.75" thickBot="1" x14ac:dyDescent="0.3">
      <c r="A530" s="1052" t="s">
        <v>17</v>
      </c>
      <c r="B530" s="1063" t="s">
        <v>22</v>
      </c>
      <c r="C530" s="1004">
        <f>C527/B527-1</f>
        <v>1.2499845134113858</v>
      </c>
      <c r="D530" s="1004">
        <f t="shared" si="79"/>
        <v>-1</v>
      </c>
      <c r="E530" s="1004" t="e">
        <f t="shared" si="79"/>
        <v>#DIV/0!</v>
      </c>
    </row>
    <row r="531" spans="1:5" ht="30.75" thickBot="1" x14ac:dyDescent="0.3">
      <c r="A531" s="1052" t="s">
        <v>18</v>
      </c>
      <c r="B531" s="1063" t="s">
        <v>22</v>
      </c>
      <c r="C531" s="1004">
        <f>C528/B528-1</f>
        <v>1.2499845134113858</v>
      </c>
      <c r="D531" s="1004" t="e">
        <f t="shared" si="79"/>
        <v>#DIV/0!</v>
      </c>
      <c r="E531" s="1004" t="e">
        <f t="shared" si="79"/>
        <v>#DIV/0!</v>
      </c>
    </row>
    <row r="532" spans="1:5" ht="15.75" thickBot="1" x14ac:dyDescent="0.3">
      <c r="A532" s="1064" t="s">
        <v>361</v>
      </c>
      <c r="B532" s="1065"/>
      <c r="C532" s="1065"/>
      <c r="D532" s="1065"/>
      <c r="E532" s="1066"/>
    </row>
    <row r="533" spans="1:5" x14ac:dyDescent="0.25">
      <c r="A533" s="1046"/>
      <c r="B533" s="1061">
        <v>2018</v>
      </c>
      <c r="C533" s="1061">
        <v>2019</v>
      </c>
      <c r="D533" s="1061">
        <v>2020</v>
      </c>
      <c r="E533" s="1061">
        <v>2021</v>
      </c>
    </row>
    <row r="534" spans="1:5" ht="15.75" thickBot="1" x14ac:dyDescent="0.3">
      <c r="A534" s="1048"/>
      <c r="B534" s="1062" t="s">
        <v>5</v>
      </c>
      <c r="C534" s="1062" t="s">
        <v>6</v>
      </c>
      <c r="D534" s="1062" t="s">
        <v>6</v>
      </c>
      <c r="E534" s="1062" t="s">
        <v>6</v>
      </c>
    </row>
    <row r="535" spans="1:5" ht="15.75" thickBot="1" x14ac:dyDescent="0.3">
      <c r="A535" s="1027" t="s">
        <v>40</v>
      </c>
      <c r="B535" s="1067">
        <f>B536+B537+B538+B539</f>
        <v>0</v>
      </c>
      <c r="C535" s="1067">
        <f t="shared" ref="C535:E535" si="80">C536+C537+C538+C539</f>
        <v>0</v>
      </c>
      <c r="D535" s="1067">
        <f t="shared" si="80"/>
        <v>0</v>
      </c>
      <c r="E535" s="1067">
        <f t="shared" si="80"/>
        <v>0</v>
      </c>
    </row>
    <row r="536" spans="1:5" ht="15.75" thickBot="1" x14ac:dyDescent="0.3">
      <c r="A536" s="1026" t="s">
        <v>48</v>
      </c>
      <c r="B536" s="1067"/>
      <c r="C536" s="1067"/>
      <c r="D536" s="1067"/>
      <c r="E536" s="1067"/>
    </row>
    <row r="537" spans="1:5" ht="15.75" thickBot="1" x14ac:dyDescent="0.3">
      <c r="A537" s="1026" t="s">
        <v>73</v>
      </c>
      <c r="B537" s="1067"/>
      <c r="C537" s="1067"/>
      <c r="D537" s="1067"/>
      <c r="E537" s="1067"/>
    </row>
    <row r="538" spans="1:5" ht="15.75" thickBot="1" x14ac:dyDescent="0.3">
      <c r="A538" s="1026" t="s">
        <v>74</v>
      </c>
      <c r="B538" s="1067"/>
      <c r="C538" s="1067"/>
      <c r="D538" s="1067"/>
      <c r="E538" s="1067"/>
    </row>
    <row r="539" spans="1:5" ht="15.75" thickBot="1" x14ac:dyDescent="0.3">
      <c r="A539" s="1026" t="s">
        <v>75</v>
      </c>
      <c r="B539" s="1067"/>
      <c r="C539" s="1067"/>
      <c r="D539" s="1067"/>
      <c r="E539" s="1067"/>
    </row>
    <row r="540" spans="1:5" ht="15.75" thickBot="1" x14ac:dyDescent="0.3">
      <c r="A540" s="1027" t="s">
        <v>41</v>
      </c>
      <c r="B540" s="1068">
        <f>B541+B542+B543+B544</f>
        <v>32286</v>
      </c>
      <c r="C540" s="1007">
        <f>C541</f>
        <v>72643</v>
      </c>
      <c r="D540" s="1007">
        <v>0</v>
      </c>
      <c r="E540" s="1068"/>
    </row>
    <row r="541" spans="1:5" ht="15.75" thickBot="1" x14ac:dyDescent="0.3">
      <c r="A541" s="1026" t="s">
        <v>48</v>
      </c>
      <c r="B541" s="1007">
        <v>32286</v>
      </c>
      <c r="C541" s="1007">
        <v>72643</v>
      </c>
      <c r="D541" s="1007">
        <v>0</v>
      </c>
      <c r="E541" s="1068"/>
    </row>
    <row r="542" spans="1:5" ht="15.75" thickBot="1" x14ac:dyDescent="0.3">
      <c r="A542" s="1026" t="s">
        <v>73</v>
      </c>
      <c r="B542" s="1068"/>
      <c r="C542" s="1067"/>
      <c r="D542" s="1067"/>
      <c r="E542" s="1067"/>
    </row>
    <row r="543" spans="1:5" ht="15.75" thickBot="1" x14ac:dyDescent="0.3">
      <c r="A543" s="1026" t="s">
        <v>74</v>
      </c>
      <c r="B543" s="1068"/>
      <c r="C543" s="1067"/>
      <c r="D543" s="1067"/>
      <c r="E543" s="1067"/>
    </row>
    <row r="544" spans="1:5" ht="15.75" thickBot="1" x14ac:dyDescent="0.3">
      <c r="A544" s="1026" t="s">
        <v>75</v>
      </c>
      <c r="B544" s="1068"/>
      <c r="C544" s="1067"/>
      <c r="D544" s="1067"/>
      <c r="E544" s="1067"/>
    </row>
    <row r="545" spans="1:5" ht="15.75" thickBot="1" x14ac:dyDescent="0.3">
      <c r="A545" s="1069" t="s">
        <v>127</v>
      </c>
      <c r="B545" s="1068">
        <f>B535+B540</f>
        <v>32286</v>
      </c>
      <c r="C545" s="1068">
        <f t="shared" ref="C545:E545" si="81">C535+C540</f>
        <v>72643</v>
      </c>
      <c r="D545" s="1068">
        <f t="shared" si="81"/>
        <v>0</v>
      </c>
      <c r="E545" s="1068">
        <f t="shared" si="81"/>
        <v>0</v>
      </c>
    </row>
    <row r="546" spans="1:5" ht="15.75" thickBot="1" x14ac:dyDescent="0.3">
      <c r="A546" s="766" t="s">
        <v>35</v>
      </c>
      <c r="B546" s="1025">
        <f>IF(B545-B527=0,0,"Error")</f>
        <v>0</v>
      </c>
      <c r="C546" s="1025">
        <f>IF(C545-C527=0,0,"Error")</f>
        <v>0</v>
      </c>
      <c r="D546" s="1025">
        <f t="shared" ref="D546:E546" si="82">IF(D545-D527=0,0,"Error")</f>
        <v>0</v>
      </c>
      <c r="E546" s="1025">
        <f t="shared" si="82"/>
        <v>0</v>
      </c>
    </row>
    <row r="547" spans="1:5" ht="45.75" thickBot="1" x14ac:dyDescent="0.3">
      <c r="A547" s="768" t="s">
        <v>282</v>
      </c>
      <c r="B547" s="1103" t="s">
        <v>936</v>
      </c>
      <c r="C547" s="1042" t="s">
        <v>51</v>
      </c>
      <c r="D547" s="1109" t="s">
        <v>937</v>
      </c>
      <c r="E547" s="1105"/>
    </row>
    <row r="548" spans="1:5" ht="15.75" thickBot="1" x14ac:dyDescent="0.3">
      <c r="A548" s="1052" t="s">
        <v>9</v>
      </c>
      <c r="B548" s="1113" t="s">
        <v>938</v>
      </c>
      <c r="C548" s="1114"/>
      <c r="D548" s="1114"/>
      <c r="E548" s="1115"/>
    </row>
    <row r="549" spans="1:5" ht="15.75" thickBot="1" x14ac:dyDescent="0.3">
      <c r="A549" s="1052" t="s">
        <v>14</v>
      </c>
      <c r="B549" s="1058" t="s">
        <v>704</v>
      </c>
      <c r="C549" s="1059"/>
      <c r="D549" s="1059"/>
      <c r="E549" s="1060"/>
    </row>
    <row r="550" spans="1:5" x14ac:dyDescent="0.25">
      <c r="A550" s="1046"/>
      <c r="B550" s="1061">
        <v>2019</v>
      </c>
      <c r="C550" s="1061">
        <v>2020</v>
      </c>
      <c r="D550" s="1061">
        <v>2021</v>
      </c>
      <c r="E550" s="1061">
        <v>2022</v>
      </c>
    </row>
    <row r="551" spans="1:5" ht="15.75" thickBot="1" x14ac:dyDescent="0.3">
      <c r="A551" s="1048"/>
      <c r="B551" s="1062" t="s">
        <v>6</v>
      </c>
      <c r="C551" s="1062" t="s">
        <v>6</v>
      </c>
      <c r="D551" s="1062" t="s">
        <v>6</v>
      </c>
      <c r="E551" s="1062" t="s">
        <v>6</v>
      </c>
    </row>
    <row r="552" spans="1:5" ht="15.75" thickBot="1" x14ac:dyDescent="0.3">
      <c r="A552" s="1052" t="s">
        <v>8</v>
      </c>
      <c r="B552" s="1063">
        <v>1</v>
      </c>
      <c r="C552" s="1063">
        <v>0</v>
      </c>
      <c r="D552" s="1063">
        <v>0</v>
      </c>
      <c r="E552" s="1063">
        <v>0</v>
      </c>
    </row>
    <row r="553" spans="1:5" ht="15.75" thickBot="1" x14ac:dyDescent="0.3">
      <c r="A553" s="1052" t="s">
        <v>15</v>
      </c>
      <c r="B553" s="1007">
        <v>160373</v>
      </c>
      <c r="C553" s="1007">
        <v>0</v>
      </c>
      <c r="D553" s="1007"/>
      <c r="E553" s="1007"/>
    </row>
    <row r="554" spans="1:5" ht="15.75" thickBot="1" x14ac:dyDescent="0.3">
      <c r="A554" s="1052" t="s">
        <v>23</v>
      </c>
      <c r="B554" s="1007"/>
      <c r="C554" s="1007" t="e">
        <f t="shared" ref="C554:E554" si="83">C553/C552</f>
        <v>#DIV/0!</v>
      </c>
      <c r="D554" s="1007" t="e">
        <f t="shared" si="83"/>
        <v>#DIV/0!</v>
      </c>
      <c r="E554" s="1007" t="e">
        <f t="shared" si="83"/>
        <v>#DIV/0!</v>
      </c>
    </row>
    <row r="555" spans="1:5" ht="15.75" thickBot="1" x14ac:dyDescent="0.3">
      <c r="A555" s="1052" t="s">
        <v>16</v>
      </c>
      <c r="B555" s="1063" t="s">
        <v>22</v>
      </c>
      <c r="C555" s="1004">
        <f>C552/B552-1</f>
        <v>-1</v>
      </c>
      <c r="D555" s="1004" t="e">
        <f t="shared" ref="D555:E557" si="84">D552/C552-1</f>
        <v>#DIV/0!</v>
      </c>
      <c r="E555" s="1004" t="e">
        <f t="shared" si="84"/>
        <v>#DIV/0!</v>
      </c>
    </row>
    <row r="556" spans="1:5" ht="15.75" thickBot="1" x14ac:dyDescent="0.3">
      <c r="A556" s="1052" t="s">
        <v>17</v>
      </c>
      <c r="B556" s="1063" t="s">
        <v>22</v>
      </c>
      <c r="C556" s="1004">
        <f>C553/B553-1</f>
        <v>-1</v>
      </c>
      <c r="D556" s="1004" t="e">
        <f t="shared" si="84"/>
        <v>#DIV/0!</v>
      </c>
      <c r="E556" s="1004" t="e">
        <f t="shared" si="84"/>
        <v>#DIV/0!</v>
      </c>
    </row>
    <row r="557" spans="1:5" ht="30.75" thickBot="1" x14ac:dyDescent="0.3">
      <c r="A557" s="1052" t="s">
        <v>18</v>
      </c>
      <c r="B557" s="1063" t="s">
        <v>22</v>
      </c>
      <c r="C557" s="1004" t="e">
        <f>C554/B554-1</f>
        <v>#DIV/0!</v>
      </c>
      <c r="D557" s="1004" t="e">
        <f t="shared" si="84"/>
        <v>#DIV/0!</v>
      </c>
      <c r="E557" s="1004" t="e">
        <f t="shared" si="84"/>
        <v>#DIV/0!</v>
      </c>
    </row>
    <row r="558" spans="1:5" ht="15.75" thickBot="1" x14ac:dyDescent="0.3">
      <c r="A558" s="1064" t="s">
        <v>361</v>
      </c>
      <c r="B558" s="1065"/>
      <c r="C558" s="1065"/>
      <c r="D558" s="1065"/>
      <c r="E558" s="1066"/>
    </row>
    <row r="559" spans="1:5" x14ac:dyDescent="0.25">
      <c r="A559" s="1046"/>
      <c r="B559" s="1061">
        <v>2019</v>
      </c>
      <c r="C559" s="1061">
        <v>2020</v>
      </c>
      <c r="D559" s="1061">
        <v>2021</v>
      </c>
      <c r="E559" s="1061">
        <v>2022</v>
      </c>
    </row>
    <row r="560" spans="1:5" ht="15.75" thickBot="1" x14ac:dyDescent="0.3">
      <c r="A560" s="1048"/>
      <c r="B560" s="1062" t="s">
        <v>6</v>
      </c>
      <c r="C560" s="1062" t="s">
        <v>6</v>
      </c>
      <c r="D560" s="1062" t="s">
        <v>6</v>
      </c>
      <c r="E560" s="1062" t="s">
        <v>6</v>
      </c>
    </row>
    <row r="561" spans="1:5" ht="15.75" thickBot="1" x14ac:dyDescent="0.3">
      <c r="A561" s="1027" t="s">
        <v>40</v>
      </c>
      <c r="B561" s="1067">
        <f>B562+B563+B564+B565</f>
        <v>0</v>
      </c>
      <c r="C561" s="1067">
        <f t="shared" ref="C561:E561" si="85">C562+C563+C564+C565</f>
        <v>0</v>
      </c>
      <c r="D561" s="1067">
        <f t="shared" si="85"/>
        <v>0</v>
      </c>
      <c r="E561" s="1067">
        <f t="shared" si="85"/>
        <v>0</v>
      </c>
    </row>
    <row r="562" spans="1:5" ht="15.75" thickBot="1" x14ac:dyDescent="0.3">
      <c r="A562" s="1026" t="s">
        <v>48</v>
      </c>
      <c r="B562" s="1067"/>
      <c r="C562" s="1067"/>
      <c r="D562" s="1067"/>
      <c r="E562" s="1067"/>
    </row>
    <row r="563" spans="1:5" ht="15.75" thickBot="1" x14ac:dyDescent="0.3">
      <c r="A563" s="1026" t="s">
        <v>73</v>
      </c>
      <c r="B563" s="1067"/>
      <c r="C563" s="1067"/>
      <c r="D563" s="1067"/>
      <c r="E563" s="1067"/>
    </row>
    <row r="564" spans="1:5" ht="15.75" thickBot="1" x14ac:dyDescent="0.3">
      <c r="A564" s="1026" t="s">
        <v>74</v>
      </c>
      <c r="B564" s="1067"/>
      <c r="C564" s="1067"/>
      <c r="D564" s="1067"/>
      <c r="E564" s="1067"/>
    </row>
    <row r="565" spans="1:5" ht="15.75" thickBot="1" x14ac:dyDescent="0.3">
      <c r="A565" s="1026" t="s">
        <v>75</v>
      </c>
      <c r="B565" s="1067"/>
      <c r="C565" s="1067"/>
      <c r="D565" s="1067"/>
      <c r="E565" s="1067"/>
    </row>
    <row r="566" spans="1:5" ht="15.75" thickBot="1" x14ac:dyDescent="0.3">
      <c r="A566" s="1027" t="s">
        <v>41</v>
      </c>
      <c r="B566" s="1068">
        <v>160373</v>
      </c>
      <c r="C566" s="1007">
        <v>0</v>
      </c>
      <c r="D566" s="1068"/>
      <c r="E566" s="1068"/>
    </row>
    <row r="567" spans="1:5" ht="15.75" thickBot="1" x14ac:dyDescent="0.3">
      <c r="A567" s="1026" t="s">
        <v>48</v>
      </c>
      <c r="B567" s="1068">
        <v>160373</v>
      </c>
      <c r="C567" s="1007">
        <v>0</v>
      </c>
      <c r="D567" s="1007"/>
      <c r="E567" s="1068"/>
    </row>
    <row r="568" spans="1:5" ht="15.75" thickBot="1" x14ac:dyDescent="0.3">
      <c r="A568" s="1026" t="s">
        <v>73</v>
      </c>
      <c r="B568" s="1068"/>
      <c r="C568" s="1067"/>
      <c r="D568" s="1067"/>
      <c r="E568" s="1067"/>
    </row>
    <row r="569" spans="1:5" ht="15.75" thickBot="1" x14ac:dyDescent="0.3">
      <c r="A569" s="1026" t="s">
        <v>74</v>
      </c>
      <c r="B569" s="1068"/>
      <c r="C569" s="1067"/>
      <c r="D569" s="1067"/>
      <c r="E569" s="1067"/>
    </row>
    <row r="570" spans="1:5" ht="15.75" thickBot="1" x14ac:dyDescent="0.3">
      <c r="A570" s="1026" t="s">
        <v>75</v>
      </c>
      <c r="B570" s="1068"/>
      <c r="C570" s="1067"/>
      <c r="D570" s="1067"/>
      <c r="E570" s="1067"/>
    </row>
    <row r="571" spans="1:5" ht="15.75" thickBot="1" x14ac:dyDescent="0.3">
      <c r="A571" s="1069" t="s">
        <v>127</v>
      </c>
      <c r="B571" s="1068">
        <f>B561+B566</f>
        <v>160373</v>
      </c>
      <c r="C571" s="1068">
        <f t="shared" ref="C571:E571" si="86">C561+C566</f>
        <v>0</v>
      </c>
      <c r="D571" s="1068">
        <f t="shared" si="86"/>
        <v>0</v>
      </c>
      <c r="E571" s="1068">
        <f t="shared" si="86"/>
        <v>0</v>
      </c>
    </row>
    <row r="572" spans="1:5" ht="15.75" thickBot="1" x14ac:dyDescent="0.3">
      <c r="A572" s="766" t="s">
        <v>35</v>
      </c>
      <c r="B572" s="1025">
        <f>IF(B571-B553=0,0,"Error")</f>
        <v>0</v>
      </c>
      <c r="C572" s="1025">
        <f>IF(C571-C553=0,0,"Error")</f>
        <v>0</v>
      </c>
      <c r="D572" s="1025">
        <f t="shared" ref="D572:E572" si="87">IF(D571-D553=0,0,"Error")</f>
        <v>0</v>
      </c>
      <c r="E572" s="1025">
        <f t="shared" si="87"/>
        <v>0</v>
      </c>
    </row>
    <row r="573" spans="1:5" ht="45.75" thickBot="1" x14ac:dyDescent="0.3">
      <c r="A573" s="768" t="s">
        <v>939</v>
      </c>
      <c r="B573" s="1103" t="s">
        <v>936</v>
      </c>
      <c r="C573" s="1042" t="s">
        <v>51</v>
      </c>
      <c r="D573" s="1116" t="s">
        <v>940</v>
      </c>
      <c r="E573" s="1105"/>
    </row>
    <row r="574" spans="1:5" ht="15.75" thickBot="1" x14ac:dyDescent="0.3">
      <c r="A574" s="1052" t="s">
        <v>9</v>
      </c>
      <c r="B574" s="1113" t="s">
        <v>941</v>
      </c>
      <c r="C574" s="1114"/>
      <c r="D574" s="1114"/>
      <c r="E574" s="1115"/>
    </row>
    <row r="575" spans="1:5" ht="15.75" thickBot="1" x14ac:dyDescent="0.3">
      <c r="A575" s="1052" t="s">
        <v>14</v>
      </c>
      <c r="B575" s="1058" t="s">
        <v>704</v>
      </c>
      <c r="C575" s="1059"/>
      <c r="D575" s="1059"/>
      <c r="E575" s="1060"/>
    </row>
    <row r="576" spans="1:5" x14ac:dyDescent="0.25">
      <c r="A576" s="1046"/>
      <c r="B576" s="1061">
        <v>2019</v>
      </c>
      <c r="C576" s="1061">
        <v>2020</v>
      </c>
      <c r="D576" s="1061">
        <v>2021</v>
      </c>
      <c r="E576" s="1061">
        <v>2022</v>
      </c>
    </row>
    <row r="577" spans="1:5" ht="15.75" thickBot="1" x14ac:dyDescent="0.3">
      <c r="A577" s="1048"/>
      <c r="B577" s="1062" t="s">
        <v>6</v>
      </c>
      <c r="C577" s="1062" t="s">
        <v>6</v>
      </c>
      <c r="D577" s="1062" t="s">
        <v>6</v>
      </c>
      <c r="E577" s="1062" t="s">
        <v>6</v>
      </c>
    </row>
    <row r="578" spans="1:5" ht="15.75" thickBot="1" x14ac:dyDescent="0.3">
      <c r="A578" s="1052" t="s">
        <v>8</v>
      </c>
      <c r="B578" s="1063">
        <v>1</v>
      </c>
      <c r="C578" s="1063">
        <v>0</v>
      </c>
      <c r="D578" s="1063">
        <v>0</v>
      </c>
      <c r="E578" s="1063">
        <v>0</v>
      </c>
    </row>
    <row r="579" spans="1:5" ht="15.75" thickBot="1" x14ac:dyDescent="0.3">
      <c r="A579" s="1052" t="s">
        <v>15</v>
      </c>
      <c r="B579" s="1007">
        <v>71870</v>
      </c>
      <c r="C579" s="1007">
        <v>0</v>
      </c>
      <c r="D579" s="1007"/>
      <c r="E579" s="1007"/>
    </row>
    <row r="580" spans="1:5" ht="15.75" thickBot="1" x14ac:dyDescent="0.3">
      <c r="A580" s="1052" t="s">
        <v>23</v>
      </c>
      <c r="B580" s="1007">
        <f t="shared" ref="B580" si="88">B579/B578</f>
        <v>71870</v>
      </c>
      <c r="C580" s="1007">
        <v>0</v>
      </c>
      <c r="D580" s="1007" t="e">
        <f t="shared" ref="D580:E580" si="89">D579/D578</f>
        <v>#DIV/0!</v>
      </c>
      <c r="E580" s="1007" t="e">
        <f t="shared" si="89"/>
        <v>#DIV/0!</v>
      </c>
    </row>
    <row r="581" spans="1:5" ht="15.75" thickBot="1" x14ac:dyDescent="0.3">
      <c r="A581" s="1052" t="s">
        <v>16</v>
      </c>
      <c r="B581" s="1063" t="s">
        <v>22</v>
      </c>
      <c r="C581" s="1004">
        <f>C578/B578-1</f>
        <v>-1</v>
      </c>
      <c r="D581" s="1004" t="e">
        <f t="shared" ref="D581:E583" si="90">D578/C578-1</f>
        <v>#DIV/0!</v>
      </c>
      <c r="E581" s="1004" t="e">
        <f t="shared" si="90"/>
        <v>#DIV/0!</v>
      </c>
    </row>
    <row r="582" spans="1:5" ht="15.75" thickBot="1" x14ac:dyDescent="0.3">
      <c r="A582" s="1052" t="s">
        <v>17</v>
      </c>
      <c r="B582" s="1063" t="s">
        <v>22</v>
      </c>
      <c r="C582" s="1004">
        <f>C579/B579-1</f>
        <v>-1</v>
      </c>
      <c r="D582" s="1004" t="e">
        <f t="shared" si="90"/>
        <v>#DIV/0!</v>
      </c>
      <c r="E582" s="1004" t="e">
        <f t="shared" si="90"/>
        <v>#DIV/0!</v>
      </c>
    </row>
    <row r="583" spans="1:5" ht="30.75" thickBot="1" x14ac:dyDescent="0.3">
      <c r="A583" s="1052" t="s">
        <v>18</v>
      </c>
      <c r="B583" s="1063" t="s">
        <v>22</v>
      </c>
      <c r="C583" s="1004">
        <f>C580/B580-1</f>
        <v>-1</v>
      </c>
      <c r="D583" s="1004" t="e">
        <f t="shared" si="90"/>
        <v>#DIV/0!</v>
      </c>
      <c r="E583" s="1004" t="e">
        <f t="shared" si="90"/>
        <v>#DIV/0!</v>
      </c>
    </row>
    <row r="584" spans="1:5" ht="15.75" thickBot="1" x14ac:dyDescent="0.3">
      <c r="A584" s="1064" t="s">
        <v>361</v>
      </c>
      <c r="B584" s="1065"/>
      <c r="C584" s="1065"/>
      <c r="D584" s="1065"/>
      <c r="E584" s="1066"/>
    </row>
    <row r="585" spans="1:5" x14ac:dyDescent="0.25">
      <c r="A585" s="1046"/>
      <c r="B585" s="1061">
        <v>2018</v>
      </c>
      <c r="C585" s="1061">
        <v>2019</v>
      </c>
      <c r="D585" s="1061">
        <v>2020</v>
      </c>
      <c r="E585" s="1061">
        <v>2021</v>
      </c>
    </row>
    <row r="586" spans="1:5" ht="15.75" thickBot="1" x14ac:dyDescent="0.3">
      <c r="A586" s="1048"/>
      <c r="B586" s="1062" t="s">
        <v>5</v>
      </c>
      <c r="C586" s="1062" t="s">
        <v>6</v>
      </c>
      <c r="D586" s="1062" t="s">
        <v>6</v>
      </c>
      <c r="E586" s="1062" t="s">
        <v>6</v>
      </c>
    </row>
    <row r="587" spans="1:5" ht="15.75" thickBot="1" x14ac:dyDescent="0.3">
      <c r="A587" s="1027" t="s">
        <v>40</v>
      </c>
      <c r="B587" s="1067">
        <f>B588+B589+B590+B591</f>
        <v>0</v>
      </c>
      <c r="C587" s="1067">
        <f t="shared" ref="C587:E587" si="91">C588+C589+C590+C591</f>
        <v>0</v>
      </c>
      <c r="D587" s="1067">
        <f t="shared" si="91"/>
        <v>0</v>
      </c>
      <c r="E587" s="1067">
        <f t="shared" si="91"/>
        <v>0</v>
      </c>
    </row>
    <row r="588" spans="1:5" ht="15.75" thickBot="1" x14ac:dyDescent="0.3">
      <c r="A588" s="1026" t="s">
        <v>48</v>
      </c>
      <c r="B588" s="1067"/>
      <c r="C588" s="1067"/>
      <c r="D588" s="1067"/>
      <c r="E588" s="1067"/>
    </row>
    <row r="589" spans="1:5" ht="15.75" thickBot="1" x14ac:dyDescent="0.3">
      <c r="A589" s="1026" t="s">
        <v>73</v>
      </c>
      <c r="B589" s="1067"/>
      <c r="C589" s="1067"/>
      <c r="D589" s="1067"/>
      <c r="E589" s="1067"/>
    </row>
    <row r="590" spans="1:5" ht="15.75" thickBot="1" x14ac:dyDescent="0.3">
      <c r="A590" s="1026" t="s">
        <v>74</v>
      </c>
      <c r="B590" s="1067"/>
      <c r="C590" s="1067"/>
      <c r="D590" s="1067"/>
      <c r="E590" s="1067"/>
    </row>
    <row r="591" spans="1:5" ht="15.75" thickBot="1" x14ac:dyDescent="0.3">
      <c r="A591" s="1026" t="s">
        <v>75</v>
      </c>
      <c r="B591" s="1067"/>
      <c r="C591" s="1067"/>
      <c r="D591" s="1067"/>
      <c r="E591" s="1067"/>
    </row>
    <row r="592" spans="1:5" ht="15.75" thickBot="1" x14ac:dyDescent="0.3">
      <c r="A592" s="1027" t="s">
        <v>41</v>
      </c>
      <c r="B592" s="1068">
        <f>B593+B594+B595+B596</f>
        <v>71870</v>
      </c>
      <c r="C592" s="1007">
        <v>0</v>
      </c>
      <c r="D592" s="1068"/>
      <c r="E592" s="1068"/>
    </row>
    <row r="593" spans="1:5" ht="15.75" thickBot="1" x14ac:dyDescent="0.3">
      <c r="A593" s="1026" t="s">
        <v>48</v>
      </c>
      <c r="B593" s="1007">
        <v>71870</v>
      </c>
      <c r="C593" s="1007">
        <v>0</v>
      </c>
      <c r="D593" s="1007"/>
      <c r="E593" s="1068"/>
    </row>
    <row r="594" spans="1:5" ht="15.75" thickBot="1" x14ac:dyDescent="0.3">
      <c r="A594" s="1026" t="s">
        <v>73</v>
      </c>
      <c r="B594" s="1068"/>
      <c r="C594" s="1067"/>
      <c r="D594" s="1067"/>
      <c r="E594" s="1067"/>
    </row>
    <row r="595" spans="1:5" ht="15.75" thickBot="1" x14ac:dyDescent="0.3">
      <c r="A595" s="1026" t="s">
        <v>74</v>
      </c>
      <c r="B595" s="1068"/>
      <c r="C595" s="1067"/>
      <c r="D595" s="1067"/>
      <c r="E595" s="1067"/>
    </row>
    <row r="596" spans="1:5" ht="15.75" thickBot="1" x14ac:dyDescent="0.3">
      <c r="A596" s="1026" t="s">
        <v>75</v>
      </c>
      <c r="B596" s="1068"/>
      <c r="C596" s="1067"/>
      <c r="D596" s="1067"/>
      <c r="E596" s="1067"/>
    </row>
    <row r="597" spans="1:5" ht="15.75" thickBot="1" x14ac:dyDescent="0.3">
      <c r="A597" s="1069" t="s">
        <v>127</v>
      </c>
      <c r="B597" s="1068">
        <f>B587+B592</f>
        <v>71870</v>
      </c>
      <c r="C597" s="1068">
        <f t="shared" ref="C597:E597" si="92">C587+C592</f>
        <v>0</v>
      </c>
      <c r="D597" s="1068">
        <f t="shared" si="92"/>
        <v>0</v>
      </c>
      <c r="E597" s="1068">
        <f t="shared" si="92"/>
        <v>0</v>
      </c>
    </row>
    <row r="598" spans="1:5" ht="15.75" thickBot="1" x14ac:dyDescent="0.3">
      <c r="A598" s="766" t="s">
        <v>35</v>
      </c>
      <c r="B598" s="1025">
        <f>IF(B597-B579=0,0,"Error")</f>
        <v>0</v>
      </c>
      <c r="C598" s="1025">
        <f>IF(C597-C579=0,0,"Error")</f>
        <v>0</v>
      </c>
      <c r="D598" s="1025">
        <f t="shared" ref="D598:E598" si="93">IF(D597-D579=0,0,"Error")</f>
        <v>0</v>
      </c>
      <c r="E598" s="1025">
        <f t="shared" si="93"/>
        <v>0</v>
      </c>
    </row>
    <row r="599" spans="1:5" ht="45.75" thickBot="1" x14ac:dyDescent="0.3">
      <c r="A599" s="768" t="s">
        <v>410</v>
      </c>
      <c r="B599" s="1103" t="s">
        <v>936</v>
      </c>
      <c r="C599" s="1042" t="s">
        <v>51</v>
      </c>
      <c r="D599" s="1116" t="s">
        <v>942</v>
      </c>
      <c r="E599" s="1105"/>
    </row>
    <row r="600" spans="1:5" ht="15.75" thickBot="1" x14ac:dyDescent="0.3">
      <c r="A600" s="1052" t="s">
        <v>9</v>
      </c>
      <c r="B600" s="1113" t="s">
        <v>943</v>
      </c>
      <c r="C600" s="1114"/>
      <c r="D600" s="1114"/>
      <c r="E600" s="1115"/>
    </row>
    <row r="601" spans="1:5" ht="15.75" thickBot="1" x14ac:dyDescent="0.3">
      <c r="A601" s="1052" t="s">
        <v>14</v>
      </c>
      <c r="B601" s="1058" t="s">
        <v>704</v>
      </c>
      <c r="C601" s="1059"/>
      <c r="D601" s="1059"/>
      <c r="E601" s="1060"/>
    </row>
    <row r="602" spans="1:5" x14ac:dyDescent="0.25">
      <c r="A602" s="1046"/>
      <c r="B602" s="1061">
        <v>2019</v>
      </c>
      <c r="C602" s="1061">
        <v>2020</v>
      </c>
      <c r="D602" s="1061">
        <v>2021</v>
      </c>
      <c r="E602" s="1061">
        <v>2022</v>
      </c>
    </row>
    <row r="603" spans="1:5" ht="15.75" thickBot="1" x14ac:dyDescent="0.3">
      <c r="A603" s="1048"/>
      <c r="B603" s="1062" t="s">
        <v>6</v>
      </c>
      <c r="C603" s="1062" t="s">
        <v>6</v>
      </c>
      <c r="D603" s="1062" t="s">
        <v>6</v>
      </c>
      <c r="E603" s="1062" t="s">
        <v>6</v>
      </c>
    </row>
    <row r="604" spans="1:5" ht="15.75" thickBot="1" x14ac:dyDescent="0.3">
      <c r="A604" s="1052" t="s">
        <v>8</v>
      </c>
      <c r="B604" s="1063">
        <v>1</v>
      </c>
      <c r="C604" s="1063">
        <v>0</v>
      </c>
      <c r="D604" s="1063">
        <v>0</v>
      </c>
      <c r="E604" s="1063">
        <v>0</v>
      </c>
    </row>
    <row r="605" spans="1:5" ht="15.75" thickBot="1" x14ac:dyDescent="0.3">
      <c r="A605" s="1052" t="s">
        <v>15</v>
      </c>
      <c r="B605" s="1007">
        <v>2509.2919999999999</v>
      </c>
      <c r="C605" s="1007">
        <v>0</v>
      </c>
      <c r="D605" s="1007"/>
      <c r="E605" s="1007"/>
    </row>
    <row r="606" spans="1:5" ht="15.75" thickBot="1" x14ac:dyDescent="0.3">
      <c r="A606" s="1052" t="s">
        <v>23</v>
      </c>
      <c r="B606" s="1007">
        <f t="shared" ref="B606" si="94">B605/B604</f>
        <v>2509.2919999999999</v>
      </c>
      <c r="C606" s="1007">
        <v>0</v>
      </c>
      <c r="D606" s="1007" t="e">
        <f t="shared" ref="D606:E606" si="95">D605/D604</f>
        <v>#DIV/0!</v>
      </c>
      <c r="E606" s="1007" t="e">
        <f t="shared" si="95"/>
        <v>#DIV/0!</v>
      </c>
    </row>
    <row r="607" spans="1:5" ht="15.75" thickBot="1" x14ac:dyDescent="0.3">
      <c r="A607" s="1052" t="s">
        <v>16</v>
      </c>
      <c r="B607" s="1063" t="s">
        <v>22</v>
      </c>
      <c r="C607" s="1004">
        <f>C604/B604-1</f>
        <v>-1</v>
      </c>
      <c r="D607" s="1004" t="e">
        <f t="shared" ref="D607:E609" si="96">D604/C604-1</f>
        <v>#DIV/0!</v>
      </c>
      <c r="E607" s="1004" t="e">
        <f t="shared" si="96"/>
        <v>#DIV/0!</v>
      </c>
    </row>
    <row r="608" spans="1:5" ht="15.75" thickBot="1" x14ac:dyDescent="0.3">
      <c r="A608" s="1052" t="s">
        <v>17</v>
      </c>
      <c r="B608" s="1063" t="s">
        <v>22</v>
      </c>
      <c r="C608" s="1004">
        <f>C605/B605-1</f>
        <v>-1</v>
      </c>
      <c r="D608" s="1004" t="e">
        <f t="shared" si="96"/>
        <v>#DIV/0!</v>
      </c>
      <c r="E608" s="1004" t="e">
        <f t="shared" si="96"/>
        <v>#DIV/0!</v>
      </c>
    </row>
    <row r="609" spans="1:5" ht="30.75" thickBot="1" x14ac:dyDescent="0.3">
      <c r="A609" s="1052" t="s">
        <v>18</v>
      </c>
      <c r="B609" s="1063" t="s">
        <v>22</v>
      </c>
      <c r="C609" s="1004">
        <f>C606/B606-1</f>
        <v>-1</v>
      </c>
      <c r="D609" s="1004" t="e">
        <f t="shared" si="96"/>
        <v>#DIV/0!</v>
      </c>
      <c r="E609" s="1004" t="e">
        <f t="shared" si="96"/>
        <v>#DIV/0!</v>
      </c>
    </row>
    <row r="610" spans="1:5" ht="15.75" thickBot="1" x14ac:dyDescent="0.3">
      <c r="A610" s="1064" t="s">
        <v>361</v>
      </c>
      <c r="B610" s="1065"/>
      <c r="C610" s="1065"/>
      <c r="D610" s="1065"/>
      <c r="E610" s="1066"/>
    </row>
    <row r="611" spans="1:5" x14ac:dyDescent="0.25">
      <c r="A611" s="1046"/>
      <c r="B611" s="1061">
        <v>2019</v>
      </c>
      <c r="C611" s="1061">
        <v>2020</v>
      </c>
      <c r="D611" s="1061">
        <v>2021</v>
      </c>
      <c r="E611" s="1061">
        <v>2022</v>
      </c>
    </row>
    <row r="612" spans="1:5" ht="15.75" thickBot="1" x14ac:dyDescent="0.3">
      <c r="A612" s="1048"/>
      <c r="B612" s="1062" t="s">
        <v>6</v>
      </c>
      <c r="C612" s="1062" t="s">
        <v>6</v>
      </c>
      <c r="D612" s="1062" t="s">
        <v>6</v>
      </c>
      <c r="E612" s="1062" t="s">
        <v>6</v>
      </c>
    </row>
    <row r="613" spans="1:5" ht="15.75" thickBot="1" x14ac:dyDescent="0.3">
      <c r="A613" s="1027" t="s">
        <v>40</v>
      </c>
      <c r="B613" s="1067">
        <f>B614+B615+B616+B617</f>
        <v>0</v>
      </c>
      <c r="C613" s="1067">
        <f t="shared" ref="C613:E613" si="97">C614+C615+C616+C617</f>
        <v>0</v>
      </c>
      <c r="D613" s="1067">
        <f t="shared" si="97"/>
        <v>0</v>
      </c>
      <c r="E613" s="1067">
        <f t="shared" si="97"/>
        <v>0</v>
      </c>
    </row>
    <row r="614" spans="1:5" ht="15.75" thickBot="1" x14ac:dyDescent="0.3">
      <c r="A614" s="1026" t="s">
        <v>48</v>
      </c>
      <c r="B614" s="1067"/>
      <c r="C614" s="1067"/>
      <c r="D614" s="1067"/>
      <c r="E614" s="1067"/>
    </row>
    <row r="615" spans="1:5" ht="15.75" thickBot="1" x14ac:dyDescent="0.3">
      <c r="A615" s="1026" t="s">
        <v>73</v>
      </c>
      <c r="B615" s="1067"/>
      <c r="C615" s="1067"/>
      <c r="D615" s="1067"/>
      <c r="E615" s="1067"/>
    </row>
    <row r="616" spans="1:5" ht="15.75" thickBot="1" x14ac:dyDescent="0.3">
      <c r="A616" s="1026" t="s">
        <v>74</v>
      </c>
      <c r="B616" s="1067"/>
      <c r="C616" s="1067"/>
      <c r="D616" s="1067"/>
      <c r="E616" s="1067"/>
    </row>
    <row r="617" spans="1:5" ht="15.75" thickBot="1" x14ac:dyDescent="0.3">
      <c r="A617" s="1026" t="s">
        <v>75</v>
      </c>
      <c r="B617" s="1067"/>
      <c r="C617" s="1067"/>
      <c r="D617" s="1067"/>
      <c r="E617" s="1067"/>
    </row>
    <row r="618" spans="1:5" ht="15.75" thickBot="1" x14ac:dyDescent="0.3">
      <c r="A618" s="1027" t="s">
        <v>41</v>
      </c>
      <c r="B618" s="1068">
        <f>B619+B620+B621+B622</f>
        <v>2509.2919999999999</v>
      </c>
      <c r="C618" s="1007">
        <v>0</v>
      </c>
      <c r="D618" s="1068"/>
      <c r="E618" s="1068"/>
    </row>
    <row r="619" spans="1:5" ht="15.75" thickBot="1" x14ac:dyDescent="0.3">
      <c r="A619" s="1026" t="s">
        <v>48</v>
      </c>
      <c r="B619" s="1007">
        <v>2509.2919999999999</v>
      </c>
      <c r="C619" s="1007">
        <v>0</v>
      </c>
      <c r="D619" s="1007"/>
      <c r="E619" s="1068"/>
    </row>
    <row r="620" spans="1:5" ht="15.75" thickBot="1" x14ac:dyDescent="0.3">
      <c r="A620" s="1026" t="s">
        <v>73</v>
      </c>
      <c r="B620" s="1068"/>
      <c r="C620" s="1067"/>
      <c r="D620" s="1067"/>
      <c r="E620" s="1067"/>
    </row>
    <row r="621" spans="1:5" ht="15.75" thickBot="1" x14ac:dyDescent="0.3">
      <c r="A621" s="1026" t="s">
        <v>74</v>
      </c>
      <c r="B621" s="1068"/>
      <c r="C621" s="1067"/>
      <c r="D621" s="1067"/>
      <c r="E621" s="1067"/>
    </row>
    <row r="622" spans="1:5" ht="15.75" thickBot="1" x14ac:dyDescent="0.3">
      <c r="A622" s="1026" t="s">
        <v>75</v>
      </c>
      <c r="B622" s="1068"/>
      <c r="C622" s="1067"/>
      <c r="D622" s="1067"/>
      <c r="E622" s="1067"/>
    </row>
    <row r="623" spans="1:5" ht="15.75" thickBot="1" x14ac:dyDescent="0.3">
      <c r="A623" s="1069" t="s">
        <v>127</v>
      </c>
      <c r="B623" s="1068">
        <f>B613+B618</f>
        <v>2509.2919999999999</v>
      </c>
      <c r="C623" s="1068">
        <f t="shared" ref="C623:E623" si="98">C613+C618</f>
        <v>0</v>
      </c>
      <c r="D623" s="1068">
        <f t="shared" si="98"/>
        <v>0</v>
      </c>
      <c r="E623" s="1068">
        <f t="shared" si="98"/>
        <v>0</v>
      </c>
    </row>
    <row r="624" spans="1:5" ht="15.75" thickBot="1" x14ac:dyDescent="0.3">
      <c r="A624" s="766" t="s">
        <v>35</v>
      </c>
      <c r="B624" s="1025">
        <f>IF(B623-B605=0,0,"Error")</f>
        <v>0</v>
      </c>
      <c r="C624" s="1025">
        <f>IF(C623-C605=0,0,"Error")</f>
        <v>0</v>
      </c>
      <c r="D624" s="1025">
        <f t="shared" ref="D624:E624" si="99">IF(D623-D605=0,0,"Error")</f>
        <v>0</v>
      </c>
      <c r="E624" s="1025">
        <f t="shared" si="99"/>
        <v>0</v>
      </c>
    </row>
    <row r="625" spans="1:5" ht="45.75" thickBot="1" x14ac:dyDescent="0.3">
      <c r="A625" s="768" t="s">
        <v>944</v>
      </c>
      <c r="B625" s="1103" t="s">
        <v>936</v>
      </c>
      <c r="C625" s="1042" t="s">
        <v>51</v>
      </c>
      <c r="D625" s="1116" t="s">
        <v>945</v>
      </c>
      <c r="E625" s="1105"/>
    </row>
    <row r="626" spans="1:5" ht="15.75" thickBot="1" x14ac:dyDescent="0.3">
      <c r="A626" s="1052" t="s">
        <v>9</v>
      </c>
      <c r="B626" s="1113" t="s">
        <v>946</v>
      </c>
      <c r="C626" s="1114"/>
      <c r="D626" s="1114"/>
      <c r="E626" s="1115"/>
    </row>
    <row r="627" spans="1:5" ht="15.75" thickBot="1" x14ac:dyDescent="0.3">
      <c r="A627" s="1052" t="s">
        <v>14</v>
      </c>
      <c r="B627" s="1058" t="s">
        <v>947</v>
      </c>
      <c r="C627" s="1059"/>
      <c r="D627" s="1059"/>
      <c r="E627" s="1060"/>
    </row>
    <row r="628" spans="1:5" x14ac:dyDescent="0.25">
      <c r="A628" s="1046"/>
      <c r="B628" s="1061">
        <v>2019</v>
      </c>
      <c r="C628" s="1061">
        <v>2020</v>
      </c>
      <c r="D628" s="1061">
        <v>2021</v>
      </c>
      <c r="E628" s="1061">
        <v>2022</v>
      </c>
    </row>
    <row r="629" spans="1:5" ht="15.75" thickBot="1" x14ac:dyDescent="0.3">
      <c r="A629" s="1048"/>
      <c r="B629" s="1062" t="s">
        <v>6</v>
      </c>
      <c r="C629" s="1062" t="s">
        <v>6</v>
      </c>
      <c r="D629" s="1062" t="s">
        <v>6</v>
      </c>
      <c r="E629" s="1062" t="s">
        <v>6</v>
      </c>
    </row>
    <row r="630" spans="1:5" ht="15.75" thickBot="1" x14ac:dyDescent="0.3">
      <c r="A630" s="1052" t="s">
        <v>8</v>
      </c>
      <c r="B630" s="1063">
        <v>1</v>
      </c>
      <c r="C630" s="1063">
        <v>0</v>
      </c>
      <c r="D630" s="1063">
        <v>0</v>
      </c>
      <c r="E630" s="1063">
        <v>0</v>
      </c>
    </row>
    <row r="631" spans="1:5" ht="15.75" thickBot="1" x14ac:dyDescent="0.3">
      <c r="A631" s="1052" t="s">
        <v>15</v>
      </c>
      <c r="B631" s="1007">
        <v>5014</v>
      </c>
      <c r="C631" s="1007">
        <v>0</v>
      </c>
      <c r="D631" s="1007"/>
      <c r="E631" s="1007"/>
    </row>
    <row r="632" spans="1:5" ht="15.75" thickBot="1" x14ac:dyDescent="0.3">
      <c r="A632" s="1052" t="s">
        <v>23</v>
      </c>
      <c r="B632" s="1007">
        <f t="shared" ref="B632:E632" si="100">B631/B630</f>
        <v>5014</v>
      </c>
      <c r="C632" s="1007" t="e">
        <f t="shared" si="100"/>
        <v>#DIV/0!</v>
      </c>
      <c r="D632" s="1007" t="e">
        <f t="shared" si="100"/>
        <v>#DIV/0!</v>
      </c>
      <c r="E632" s="1007" t="e">
        <f t="shared" si="100"/>
        <v>#DIV/0!</v>
      </c>
    </row>
    <row r="633" spans="1:5" ht="15.75" thickBot="1" x14ac:dyDescent="0.3">
      <c r="A633" s="1052" t="s">
        <v>16</v>
      </c>
      <c r="B633" s="1063" t="s">
        <v>22</v>
      </c>
      <c r="C633" s="1004">
        <f>C630/B630-1</f>
        <v>-1</v>
      </c>
      <c r="D633" s="1004" t="e">
        <f t="shared" ref="D633:E635" si="101">D630/C630-1</f>
        <v>#DIV/0!</v>
      </c>
      <c r="E633" s="1004" t="e">
        <f t="shared" si="101"/>
        <v>#DIV/0!</v>
      </c>
    </row>
    <row r="634" spans="1:5" ht="15.75" thickBot="1" x14ac:dyDescent="0.3">
      <c r="A634" s="1052" t="s">
        <v>17</v>
      </c>
      <c r="B634" s="1063" t="s">
        <v>22</v>
      </c>
      <c r="C634" s="1004">
        <f>C631/B631-1</f>
        <v>-1</v>
      </c>
      <c r="D634" s="1004" t="e">
        <f t="shared" si="101"/>
        <v>#DIV/0!</v>
      </c>
      <c r="E634" s="1004" t="e">
        <f t="shared" si="101"/>
        <v>#DIV/0!</v>
      </c>
    </row>
    <row r="635" spans="1:5" ht="30.75" thickBot="1" x14ac:dyDescent="0.3">
      <c r="A635" s="1052" t="s">
        <v>18</v>
      </c>
      <c r="B635" s="1063" t="s">
        <v>22</v>
      </c>
      <c r="C635" s="1004" t="e">
        <f>C632/B632-1</f>
        <v>#DIV/0!</v>
      </c>
      <c r="D635" s="1004" t="e">
        <f t="shared" si="101"/>
        <v>#DIV/0!</v>
      </c>
      <c r="E635" s="1004" t="e">
        <f t="shared" si="101"/>
        <v>#DIV/0!</v>
      </c>
    </row>
    <row r="636" spans="1:5" ht="15.75" thickBot="1" x14ac:dyDescent="0.3">
      <c r="A636" s="1064" t="s">
        <v>361</v>
      </c>
      <c r="B636" s="1065"/>
      <c r="C636" s="1065"/>
      <c r="D636" s="1065"/>
      <c r="E636" s="1066"/>
    </row>
    <row r="637" spans="1:5" x14ac:dyDescent="0.25">
      <c r="A637" s="1046"/>
      <c r="B637" s="1061">
        <v>2018</v>
      </c>
      <c r="C637" s="1061">
        <v>2019</v>
      </c>
      <c r="D637" s="1061">
        <v>2020</v>
      </c>
      <c r="E637" s="1061">
        <v>2021</v>
      </c>
    </row>
    <row r="638" spans="1:5" ht="15.75" thickBot="1" x14ac:dyDescent="0.3">
      <c r="A638" s="1048"/>
      <c r="B638" s="1062" t="s">
        <v>5</v>
      </c>
      <c r="C638" s="1062" t="s">
        <v>6</v>
      </c>
      <c r="D638" s="1062" t="s">
        <v>6</v>
      </c>
      <c r="E638" s="1062" t="s">
        <v>6</v>
      </c>
    </row>
    <row r="639" spans="1:5" ht="15.75" thickBot="1" x14ac:dyDescent="0.3">
      <c r="A639" s="1027" t="s">
        <v>40</v>
      </c>
      <c r="B639" s="1067">
        <v>0</v>
      </c>
      <c r="C639" s="1067">
        <f t="shared" ref="C639:E639" si="102">C640+C641+C642+C643</f>
        <v>0</v>
      </c>
      <c r="D639" s="1067">
        <f t="shared" si="102"/>
        <v>0</v>
      </c>
      <c r="E639" s="1067">
        <f t="shared" si="102"/>
        <v>0</v>
      </c>
    </row>
    <row r="640" spans="1:5" ht="15.75" thickBot="1" x14ac:dyDescent="0.3">
      <c r="A640" s="1026" t="s">
        <v>48</v>
      </c>
      <c r="B640" s="1067"/>
      <c r="C640" s="1067"/>
      <c r="D640" s="1067"/>
      <c r="E640" s="1067"/>
    </row>
    <row r="641" spans="1:5" ht="15.75" thickBot="1" x14ac:dyDescent="0.3">
      <c r="A641" s="1026" t="s">
        <v>73</v>
      </c>
      <c r="B641" s="1067"/>
      <c r="C641" s="1067"/>
      <c r="D641" s="1067"/>
      <c r="E641" s="1067"/>
    </row>
    <row r="642" spans="1:5" ht="15.75" thickBot="1" x14ac:dyDescent="0.3">
      <c r="A642" s="1026" t="s">
        <v>74</v>
      </c>
      <c r="B642" s="1067"/>
      <c r="C642" s="1067"/>
      <c r="D642" s="1067"/>
      <c r="E642" s="1067"/>
    </row>
    <row r="643" spans="1:5" ht="15.75" thickBot="1" x14ac:dyDescent="0.3">
      <c r="A643" s="1026" t="s">
        <v>75</v>
      </c>
      <c r="B643" s="1067"/>
      <c r="C643" s="1067"/>
      <c r="D643" s="1067"/>
      <c r="E643" s="1067"/>
    </row>
    <row r="644" spans="1:5" ht="15.75" thickBot="1" x14ac:dyDescent="0.3">
      <c r="A644" s="1027" t="s">
        <v>41</v>
      </c>
      <c r="B644" s="1068">
        <f>B645+B646+B647+B648</f>
        <v>5014</v>
      </c>
      <c r="C644" s="1068">
        <v>0</v>
      </c>
      <c r="D644" s="1068"/>
      <c r="E644" s="1068"/>
    </row>
    <row r="645" spans="1:5" ht="15.75" thickBot="1" x14ac:dyDescent="0.3">
      <c r="A645" s="1026" t="s">
        <v>48</v>
      </c>
      <c r="B645" s="1007">
        <v>5014</v>
      </c>
      <c r="C645" s="1007">
        <v>0</v>
      </c>
      <c r="D645" s="1007"/>
      <c r="E645" s="1068"/>
    </row>
    <row r="646" spans="1:5" ht="15.75" thickBot="1" x14ac:dyDescent="0.3">
      <c r="A646" s="1026" t="s">
        <v>73</v>
      </c>
      <c r="B646" s="1068"/>
      <c r="C646" s="1067"/>
      <c r="D646" s="1067"/>
      <c r="E646" s="1067"/>
    </row>
    <row r="647" spans="1:5" ht="15.75" thickBot="1" x14ac:dyDescent="0.3">
      <c r="A647" s="1026" t="s">
        <v>74</v>
      </c>
      <c r="B647" s="1068"/>
      <c r="C647" s="1067"/>
      <c r="D647" s="1067"/>
      <c r="E647" s="1067"/>
    </row>
    <row r="648" spans="1:5" ht="15.75" thickBot="1" x14ac:dyDescent="0.3">
      <c r="A648" s="1026" t="s">
        <v>75</v>
      </c>
      <c r="B648" s="1068"/>
      <c r="C648" s="1067"/>
      <c r="D648" s="1067"/>
      <c r="E648" s="1067"/>
    </row>
    <row r="649" spans="1:5" ht="15.75" thickBot="1" x14ac:dyDescent="0.3">
      <c r="A649" s="1069" t="s">
        <v>127</v>
      </c>
      <c r="B649" s="1068">
        <f>B639+B644</f>
        <v>5014</v>
      </c>
      <c r="C649" s="1068">
        <f t="shared" ref="C649:E649" si="103">C639+C644</f>
        <v>0</v>
      </c>
      <c r="D649" s="1068">
        <f t="shared" si="103"/>
        <v>0</v>
      </c>
      <c r="E649" s="1068">
        <f t="shared" si="103"/>
        <v>0</v>
      </c>
    </row>
    <row r="650" spans="1:5" ht="15.75" thickBot="1" x14ac:dyDescent="0.3">
      <c r="A650" s="766" t="s">
        <v>35</v>
      </c>
      <c r="B650" s="1025">
        <f>IF(B649-B631=0,0,"Error")</f>
        <v>0</v>
      </c>
      <c r="C650" s="1025">
        <f>IF(C649-C631=0,0,"Error")</f>
        <v>0</v>
      </c>
      <c r="D650" s="1025">
        <f t="shared" ref="D650:E650" si="104">IF(D649-D631=0,0,"Error")</f>
        <v>0</v>
      </c>
      <c r="E650" s="1025">
        <f t="shared" si="104"/>
        <v>0</v>
      </c>
    </row>
    <row r="651" spans="1:5" ht="45.75" thickBot="1" x14ac:dyDescent="0.3">
      <c r="A651" s="768" t="s">
        <v>422</v>
      </c>
      <c r="B651" s="1103" t="s">
        <v>936</v>
      </c>
      <c r="C651" s="1042" t="s">
        <v>51</v>
      </c>
      <c r="D651" s="1116" t="s">
        <v>948</v>
      </c>
      <c r="E651" s="1105"/>
    </row>
    <row r="652" spans="1:5" ht="15.75" thickBot="1" x14ac:dyDescent="0.3">
      <c r="A652" s="1052" t="s">
        <v>9</v>
      </c>
      <c r="B652" s="789" t="s">
        <v>949</v>
      </c>
      <c r="C652" s="790"/>
      <c r="D652" s="790"/>
      <c r="E652" s="963"/>
    </row>
    <row r="653" spans="1:5" ht="15.75" thickBot="1" x14ac:dyDescent="0.3">
      <c r="A653" s="1052" t="s">
        <v>14</v>
      </c>
      <c r="B653" s="1058" t="s">
        <v>935</v>
      </c>
      <c r="C653" s="1059"/>
      <c r="D653" s="1059"/>
      <c r="E653" s="1060"/>
    </row>
    <row r="654" spans="1:5" x14ac:dyDescent="0.25">
      <c r="A654" s="1046"/>
      <c r="B654" s="1061">
        <v>2019</v>
      </c>
      <c r="C654" s="1061">
        <v>2020</v>
      </c>
      <c r="D654" s="1061">
        <v>2021</v>
      </c>
      <c r="E654" s="1061">
        <v>2022</v>
      </c>
    </row>
    <row r="655" spans="1:5" ht="15.75" thickBot="1" x14ac:dyDescent="0.3">
      <c r="A655" s="1048"/>
      <c r="B655" s="1062" t="s">
        <v>6</v>
      </c>
      <c r="C655" s="1062" t="s">
        <v>6</v>
      </c>
      <c r="D655" s="1062" t="s">
        <v>6</v>
      </c>
      <c r="E655" s="1062" t="s">
        <v>6</v>
      </c>
    </row>
    <row r="656" spans="1:5" ht="15.75" thickBot="1" x14ac:dyDescent="0.3">
      <c r="A656" s="1052" t="s">
        <v>8</v>
      </c>
      <c r="B656" s="1063">
        <v>1</v>
      </c>
      <c r="C656" s="1063">
        <v>0</v>
      </c>
      <c r="D656" s="1063">
        <v>0</v>
      </c>
      <c r="E656" s="1063">
        <v>0</v>
      </c>
    </row>
    <row r="657" spans="1:5" ht="15.75" thickBot="1" x14ac:dyDescent="0.3">
      <c r="A657" s="1052" t="s">
        <v>15</v>
      </c>
      <c r="B657" s="1007">
        <v>11270</v>
      </c>
      <c r="C657" s="1007">
        <v>0</v>
      </c>
      <c r="D657" s="1007"/>
      <c r="E657" s="1007"/>
    </row>
    <row r="658" spans="1:5" ht="15.75" thickBot="1" x14ac:dyDescent="0.3">
      <c r="A658" s="1052" t="s">
        <v>23</v>
      </c>
      <c r="B658" s="1007">
        <f t="shared" ref="B658" si="105">B657/B656</f>
        <v>11270</v>
      </c>
      <c r="C658" s="1007">
        <v>0</v>
      </c>
      <c r="D658" s="1007" t="e">
        <f t="shared" ref="D658:E658" si="106">D657/D656</f>
        <v>#DIV/0!</v>
      </c>
      <c r="E658" s="1007" t="e">
        <f t="shared" si="106"/>
        <v>#DIV/0!</v>
      </c>
    </row>
    <row r="659" spans="1:5" ht="15.75" thickBot="1" x14ac:dyDescent="0.3">
      <c r="A659" s="1052" t="s">
        <v>16</v>
      </c>
      <c r="B659" s="1063" t="s">
        <v>22</v>
      </c>
      <c r="C659" s="1004">
        <f>C656/B656-1</f>
        <v>-1</v>
      </c>
      <c r="D659" s="1004" t="e">
        <f t="shared" ref="D659:E661" si="107">D656/C656-1</f>
        <v>#DIV/0!</v>
      </c>
      <c r="E659" s="1004" t="e">
        <f t="shared" si="107"/>
        <v>#DIV/0!</v>
      </c>
    </row>
    <row r="660" spans="1:5" ht="15.75" thickBot="1" x14ac:dyDescent="0.3">
      <c r="A660" s="1052" t="s">
        <v>17</v>
      </c>
      <c r="B660" s="1063" t="s">
        <v>22</v>
      </c>
      <c r="C660" s="1004">
        <f>C657/B657-1</f>
        <v>-1</v>
      </c>
      <c r="D660" s="1004" t="e">
        <f t="shared" si="107"/>
        <v>#DIV/0!</v>
      </c>
      <c r="E660" s="1004" t="e">
        <f t="shared" si="107"/>
        <v>#DIV/0!</v>
      </c>
    </row>
    <row r="661" spans="1:5" ht="30.75" thickBot="1" x14ac:dyDescent="0.3">
      <c r="A661" s="1052" t="s">
        <v>18</v>
      </c>
      <c r="B661" s="1063" t="s">
        <v>22</v>
      </c>
      <c r="C661" s="1004">
        <f>C658/B658-1</f>
        <v>-1</v>
      </c>
      <c r="D661" s="1004" t="e">
        <f t="shared" si="107"/>
        <v>#DIV/0!</v>
      </c>
      <c r="E661" s="1004" t="e">
        <f t="shared" si="107"/>
        <v>#DIV/0!</v>
      </c>
    </row>
    <row r="662" spans="1:5" ht="15.75" thickBot="1" x14ac:dyDescent="0.3">
      <c r="A662" s="1064" t="s">
        <v>361</v>
      </c>
      <c r="B662" s="1065"/>
      <c r="C662" s="1065"/>
      <c r="D662" s="1065"/>
      <c r="E662" s="1066"/>
    </row>
    <row r="663" spans="1:5" x14ac:dyDescent="0.25">
      <c r="A663" s="1046"/>
      <c r="B663" s="1061">
        <v>2019</v>
      </c>
      <c r="C663" s="1061">
        <v>2020</v>
      </c>
      <c r="D663" s="1061">
        <v>2021</v>
      </c>
      <c r="E663" s="1061">
        <v>2022</v>
      </c>
    </row>
    <row r="664" spans="1:5" ht="15.75" thickBot="1" x14ac:dyDescent="0.3">
      <c r="A664" s="1048"/>
      <c r="B664" s="1062" t="s">
        <v>6</v>
      </c>
      <c r="C664" s="1062" t="s">
        <v>6</v>
      </c>
      <c r="D664" s="1062" t="s">
        <v>6</v>
      </c>
      <c r="E664" s="1062" t="s">
        <v>6</v>
      </c>
    </row>
    <row r="665" spans="1:5" ht="15.75" thickBot="1" x14ac:dyDescent="0.3">
      <c r="A665" s="1027" t="s">
        <v>40</v>
      </c>
      <c r="B665" s="1067">
        <f>B666+B667+B668+B669</f>
        <v>0</v>
      </c>
      <c r="C665" s="1067">
        <f t="shared" ref="C665:E665" si="108">C666+C667+C668+C669</f>
        <v>0</v>
      </c>
      <c r="D665" s="1067">
        <f t="shared" si="108"/>
        <v>0</v>
      </c>
      <c r="E665" s="1067">
        <f t="shared" si="108"/>
        <v>0</v>
      </c>
    </row>
    <row r="666" spans="1:5" ht="15.75" thickBot="1" x14ac:dyDescent="0.3">
      <c r="A666" s="1026" t="s">
        <v>48</v>
      </c>
      <c r="B666" s="1067"/>
      <c r="C666" s="1067"/>
      <c r="D666" s="1067"/>
      <c r="E666" s="1067"/>
    </row>
    <row r="667" spans="1:5" ht="15.75" thickBot="1" x14ac:dyDescent="0.3">
      <c r="A667" s="1026" t="s">
        <v>73</v>
      </c>
      <c r="B667" s="1067"/>
      <c r="C667" s="1067"/>
      <c r="D667" s="1067"/>
      <c r="E667" s="1067"/>
    </row>
    <row r="668" spans="1:5" ht="15.75" thickBot="1" x14ac:dyDescent="0.3">
      <c r="A668" s="1026" t="s">
        <v>74</v>
      </c>
      <c r="B668" s="1067"/>
      <c r="C668" s="1067"/>
      <c r="D668" s="1067"/>
      <c r="E668" s="1067"/>
    </row>
    <row r="669" spans="1:5" ht="15.75" thickBot="1" x14ac:dyDescent="0.3">
      <c r="A669" s="1026" t="s">
        <v>75</v>
      </c>
      <c r="B669" s="1067"/>
      <c r="C669" s="1067"/>
      <c r="D669" s="1067"/>
      <c r="E669" s="1067"/>
    </row>
    <row r="670" spans="1:5" ht="15.75" thickBot="1" x14ac:dyDescent="0.3">
      <c r="A670" s="1027" t="s">
        <v>41</v>
      </c>
      <c r="B670" s="1068">
        <f>B671+B672+B673+B674</f>
        <v>11270</v>
      </c>
      <c r="C670" s="1068">
        <f>C671+C672+C673+C674</f>
        <v>0</v>
      </c>
      <c r="D670" s="1068"/>
      <c r="E670" s="1068"/>
    </row>
    <row r="671" spans="1:5" ht="15.75" thickBot="1" x14ac:dyDescent="0.3">
      <c r="A671" s="1026" t="s">
        <v>48</v>
      </c>
      <c r="B671" s="1007">
        <v>11270</v>
      </c>
      <c r="C671" s="1007">
        <v>0</v>
      </c>
      <c r="D671" s="1007"/>
      <c r="E671" s="1068"/>
    </row>
    <row r="672" spans="1:5" ht="15.75" thickBot="1" x14ac:dyDescent="0.3">
      <c r="A672" s="1026" t="s">
        <v>73</v>
      </c>
      <c r="B672" s="1068"/>
      <c r="C672" s="1067"/>
      <c r="D672" s="1067"/>
      <c r="E672" s="1067"/>
    </row>
    <row r="673" spans="1:5" ht="15.75" thickBot="1" x14ac:dyDescent="0.3">
      <c r="A673" s="1026" t="s">
        <v>74</v>
      </c>
      <c r="B673" s="1068"/>
      <c r="C673" s="1067"/>
      <c r="D673" s="1067"/>
      <c r="E673" s="1067"/>
    </row>
    <row r="674" spans="1:5" ht="15.75" thickBot="1" x14ac:dyDescent="0.3">
      <c r="A674" s="1026" t="s">
        <v>75</v>
      </c>
      <c r="B674" s="1068"/>
      <c r="C674" s="1067"/>
      <c r="D674" s="1067"/>
      <c r="E674" s="1067"/>
    </row>
    <row r="675" spans="1:5" ht="15.75" thickBot="1" x14ac:dyDescent="0.3">
      <c r="A675" s="1069" t="s">
        <v>127</v>
      </c>
      <c r="B675" s="1068">
        <f>B665+B670</f>
        <v>11270</v>
      </c>
      <c r="C675" s="1068">
        <f t="shared" ref="C675:E675" si="109">C665+C670</f>
        <v>0</v>
      </c>
      <c r="D675" s="1068">
        <f t="shared" si="109"/>
        <v>0</v>
      </c>
      <c r="E675" s="1068">
        <f t="shared" si="109"/>
        <v>0</v>
      </c>
    </row>
    <row r="676" spans="1:5" ht="15.75" thickBot="1" x14ac:dyDescent="0.3">
      <c r="A676" s="766" t="s">
        <v>35</v>
      </c>
      <c r="B676" s="1025">
        <f>IF(B675-B657=0,0,"Error")</f>
        <v>0</v>
      </c>
      <c r="C676" s="1025">
        <f>IF(C675-C657=0,0,"Error")</f>
        <v>0</v>
      </c>
      <c r="D676" s="1025">
        <f t="shared" ref="D676:E676" si="110">IF(D675-D657=0,0,"Error")</f>
        <v>0</v>
      </c>
      <c r="E676" s="1025">
        <f t="shared" si="110"/>
        <v>0</v>
      </c>
    </row>
    <row r="677" spans="1:5" ht="45.75" thickBot="1" x14ac:dyDescent="0.3">
      <c r="A677" s="768" t="s">
        <v>950</v>
      </c>
      <c r="B677" s="1103" t="s">
        <v>936</v>
      </c>
      <c r="C677" s="1042" t="s">
        <v>51</v>
      </c>
      <c r="D677" s="1116" t="s">
        <v>951</v>
      </c>
      <c r="E677" s="1105"/>
    </row>
    <row r="678" spans="1:5" ht="15.75" thickBot="1" x14ac:dyDescent="0.3">
      <c r="A678" s="1052" t="s">
        <v>9</v>
      </c>
      <c r="B678" s="1113" t="s">
        <v>952</v>
      </c>
      <c r="C678" s="1114"/>
      <c r="D678" s="1114"/>
      <c r="E678" s="1115"/>
    </row>
    <row r="679" spans="1:5" ht="15.75" thickBot="1" x14ac:dyDescent="0.3">
      <c r="A679" s="1052" t="s">
        <v>14</v>
      </c>
      <c r="B679" s="1058" t="s">
        <v>947</v>
      </c>
      <c r="C679" s="1059"/>
      <c r="D679" s="1059"/>
      <c r="E679" s="1060"/>
    </row>
    <row r="680" spans="1:5" x14ac:dyDescent="0.25">
      <c r="A680" s="1046"/>
      <c r="B680" s="1061">
        <v>2019</v>
      </c>
      <c r="C680" s="1061">
        <v>2020</v>
      </c>
      <c r="D680" s="1061">
        <v>2021</v>
      </c>
      <c r="E680" s="1061">
        <v>2022</v>
      </c>
    </row>
    <row r="681" spans="1:5" ht="15.75" thickBot="1" x14ac:dyDescent="0.3">
      <c r="A681" s="1048"/>
      <c r="B681" s="1062" t="s">
        <v>6</v>
      </c>
      <c r="C681" s="1062" t="s">
        <v>6</v>
      </c>
      <c r="D681" s="1062" t="s">
        <v>6</v>
      </c>
      <c r="E681" s="1062" t="s">
        <v>6</v>
      </c>
    </row>
    <row r="682" spans="1:5" ht="15.75" thickBot="1" x14ac:dyDescent="0.3">
      <c r="A682" s="1052" t="s">
        <v>8</v>
      </c>
      <c r="B682" s="1063">
        <v>1</v>
      </c>
      <c r="C682" s="1063">
        <v>0</v>
      </c>
      <c r="D682" s="1063">
        <v>0</v>
      </c>
      <c r="E682" s="1063">
        <v>0</v>
      </c>
    </row>
    <row r="683" spans="1:5" ht="15.75" thickBot="1" x14ac:dyDescent="0.3">
      <c r="A683" s="1052" t="s">
        <v>15</v>
      </c>
      <c r="B683" s="1007">
        <v>7947</v>
      </c>
      <c r="C683" s="1007">
        <v>0</v>
      </c>
      <c r="D683" s="1007"/>
      <c r="E683" s="1007"/>
    </row>
    <row r="684" spans="1:5" ht="15.75" thickBot="1" x14ac:dyDescent="0.3">
      <c r="A684" s="1052" t="s">
        <v>23</v>
      </c>
      <c r="B684" s="1007">
        <f t="shared" ref="B684:E684" si="111">B683/B682</f>
        <v>7947</v>
      </c>
      <c r="C684" s="1007" t="e">
        <f t="shared" si="111"/>
        <v>#DIV/0!</v>
      </c>
      <c r="D684" s="1007" t="e">
        <f t="shared" si="111"/>
        <v>#DIV/0!</v>
      </c>
      <c r="E684" s="1007" t="e">
        <f t="shared" si="111"/>
        <v>#DIV/0!</v>
      </c>
    </row>
    <row r="685" spans="1:5" ht="15.75" thickBot="1" x14ac:dyDescent="0.3">
      <c r="A685" s="1052" t="s">
        <v>16</v>
      </c>
      <c r="B685" s="1063" t="s">
        <v>22</v>
      </c>
      <c r="C685" s="1004">
        <f>C682/B682-1</f>
        <v>-1</v>
      </c>
      <c r="D685" s="1004" t="e">
        <f t="shared" ref="D685:E687" si="112">D682/C682-1</f>
        <v>#DIV/0!</v>
      </c>
      <c r="E685" s="1004" t="e">
        <f t="shared" si="112"/>
        <v>#DIV/0!</v>
      </c>
    </row>
    <row r="686" spans="1:5" ht="15.75" thickBot="1" x14ac:dyDescent="0.3">
      <c r="A686" s="1052" t="s">
        <v>17</v>
      </c>
      <c r="B686" s="1063" t="s">
        <v>22</v>
      </c>
      <c r="C686" s="1004">
        <f>C683/B683-1</f>
        <v>-1</v>
      </c>
      <c r="D686" s="1004" t="e">
        <f t="shared" si="112"/>
        <v>#DIV/0!</v>
      </c>
      <c r="E686" s="1004" t="e">
        <f t="shared" si="112"/>
        <v>#DIV/0!</v>
      </c>
    </row>
    <row r="687" spans="1:5" ht="30.75" thickBot="1" x14ac:dyDescent="0.3">
      <c r="A687" s="1052" t="s">
        <v>18</v>
      </c>
      <c r="B687" s="1063" t="s">
        <v>22</v>
      </c>
      <c r="C687" s="1004" t="e">
        <f>C684/B684-1</f>
        <v>#DIV/0!</v>
      </c>
      <c r="D687" s="1004" t="e">
        <f t="shared" si="112"/>
        <v>#DIV/0!</v>
      </c>
      <c r="E687" s="1004" t="e">
        <f t="shared" si="112"/>
        <v>#DIV/0!</v>
      </c>
    </row>
    <row r="688" spans="1:5" ht="15.75" thickBot="1" x14ac:dyDescent="0.3">
      <c r="A688" s="1064" t="s">
        <v>361</v>
      </c>
      <c r="B688" s="1065"/>
      <c r="C688" s="1065"/>
      <c r="D688" s="1065"/>
      <c r="E688" s="1066"/>
    </row>
    <row r="689" spans="1:5" x14ac:dyDescent="0.25">
      <c r="A689" s="1046"/>
      <c r="B689" s="1061">
        <v>2019</v>
      </c>
      <c r="C689" s="1061">
        <v>2020</v>
      </c>
      <c r="D689" s="1061">
        <v>2021</v>
      </c>
      <c r="E689" s="1061">
        <v>2022</v>
      </c>
    </row>
    <row r="690" spans="1:5" ht="15.75" thickBot="1" x14ac:dyDescent="0.3">
      <c r="A690" s="1048"/>
      <c r="B690" s="1062" t="s">
        <v>6</v>
      </c>
      <c r="C690" s="1062" t="s">
        <v>6</v>
      </c>
      <c r="D690" s="1062" t="s">
        <v>6</v>
      </c>
      <c r="E690" s="1062" t="s">
        <v>6</v>
      </c>
    </row>
    <row r="691" spans="1:5" ht="15.75" thickBot="1" x14ac:dyDescent="0.3">
      <c r="A691" s="1027" t="s">
        <v>40</v>
      </c>
      <c r="B691" s="1067">
        <f>B692+B693+B694+B695</f>
        <v>0</v>
      </c>
      <c r="C691" s="1067">
        <f t="shared" ref="C691:E691" si="113">C692+C693+C694+C695</f>
        <v>0</v>
      </c>
      <c r="D691" s="1067">
        <f t="shared" si="113"/>
        <v>0</v>
      </c>
      <c r="E691" s="1067">
        <f t="shared" si="113"/>
        <v>0</v>
      </c>
    </row>
    <row r="692" spans="1:5" ht="15.75" thickBot="1" x14ac:dyDescent="0.3">
      <c r="A692" s="1026" t="s">
        <v>48</v>
      </c>
      <c r="B692" s="1067"/>
      <c r="C692" s="1067"/>
      <c r="D692" s="1067"/>
      <c r="E692" s="1067"/>
    </row>
    <row r="693" spans="1:5" ht="15.75" thickBot="1" x14ac:dyDescent="0.3">
      <c r="A693" s="1026" t="s">
        <v>73</v>
      </c>
      <c r="B693" s="1067"/>
      <c r="C693" s="1067"/>
      <c r="D693" s="1067"/>
      <c r="E693" s="1067"/>
    </row>
    <row r="694" spans="1:5" ht="15.75" thickBot="1" x14ac:dyDescent="0.3">
      <c r="A694" s="1026" t="s">
        <v>74</v>
      </c>
      <c r="B694" s="1067"/>
      <c r="C694" s="1067"/>
      <c r="D694" s="1067"/>
      <c r="E694" s="1067"/>
    </row>
    <row r="695" spans="1:5" ht="15.75" thickBot="1" x14ac:dyDescent="0.3">
      <c r="A695" s="1026" t="s">
        <v>75</v>
      </c>
      <c r="B695" s="1067"/>
      <c r="C695" s="1067"/>
      <c r="D695" s="1067"/>
      <c r="E695" s="1067"/>
    </row>
    <row r="696" spans="1:5" ht="15.75" thickBot="1" x14ac:dyDescent="0.3">
      <c r="A696" s="1027" t="s">
        <v>41</v>
      </c>
      <c r="B696" s="1068">
        <f>B697+B698+B699+B700</f>
        <v>7947</v>
      </c>
      <c r="C696" s="1068">
        <f>C697+C698+C699+C700</f>
        <v>0</v>
      </c>
      <c r="D696" s="1068"/>
      <c r="E696" s="1068"/>
    </row>
    <row r="697" spans="1:5" ht="15.75" thickBot="1" x14ac:dyDescent="0.3">
      <c r="A697" s="1026" t="s">
        <v>48</v>
      </c>
      <c r="B697" s="1007">
        <v>7947</v>
      </c>
      <c r="C697" s="1007">
        <v>0</v>
      </c>
      <c r="D697" s="1007"/>
      <c r="E697" s="1068"/>
    </row>
    <row r="698" spans="1:5" ht="15.75" thickBot="1" x14ac:dyDescent="0.3">
      <c r="A698" s="1026" t="s">
        <v>73</v>
      </c>
      <c r="B698" s="1068"/>
      <c r="C698" s="1067"/>
      <c r="D698" s="1067"/>
      <c r="E698" s="1067"/>
    </row>
    <row r="699" spans="1:5" ht="15.75" thickBot="1" x14ac:dyDescent="0.3">
      <c r="A699" s="1026" t="s">
        <v>74</v>
      </c>
      <c r="B699" s="1068"/>
      <c r="C699" s="1067"/>
      <c r="D699" s="1067"/>
      <c r="E699" s="1067"/>
    </row>
    <row r="700" spans="1:5" ht="15.75" thickBot="1" x14ac:dyDescent="0.3">
      <c r="A700" s="1026" t="s">
        <v>75</v>
      </c>
      <c r="B700" s="1068"/>
      <c r="C700" s="1067"/>
      <c r="D700" s="1067"/>
      <c r="E700" s="1067"/>
    </row>
    <row r="701" spans="1:5" ht="15.75" thickBot="1" x14ac:dyDescent="0.3">
      <c r="A701" s="1069" t="s">
        <v>127</v>
      </c>
      <c r="B701" s="1068">
        <f>B691+B696</f>
        <v>7947</v>
      </c>
      <c r="C701" s="1068">
        <f t="shared" ref="C701:E701" si="114">C691+C696</f>
        <v>0</v>
      </c>
      <c r="D701" s="1068">
        <f t="shared" si="114"/>
        <v>0</v>
      </c>
      <c r="E701" s="1068">
        <f t="shared" si="114"/>
        <v>0</v>
      </c>
    </row>
    <row r="702" spans="1:5" ht="15.75" thickBot="1" x14ac:dyDescent="0.3">
      <c r="A702" s="766" t="s">
        <v>35</v>
      </c>
      <c r="B702" s="1025">
        <f>IF(B701-B683=0,0,"Error")</f>
        <v>0</v>
      </c>
      <c r="C702" s="1025">
        <f>IF(C701-C683=0,0,"Error")</f>
        <v>0</v>
      </c>
      <c r="D702" s="1025">
        <f t="shared" ref="D702:E702" si="115">IF(D701-D683=0,0,"Error")</f>
        <v>0</v>
      </c>
      <c r="E702" s="1025">
        <f t="shared" si="115"/>
        <v>0</v>
      </c>
    </row>
    <row r="703" spans="1:5" ht="45.75" thickBot="1" x14ac:dyDescent="0.3">
      <c r="A703" s="768" t="s">
        <v>953</v>
      </c>
      <c r="B703" s="1103" t="s">
        <v>936</v>
      </c>
      <c r="C703" s="1042" t="s">
        <v>51</v>
      </c>
      <c r="D703" s="1116" t="s">
        <v>954</v>
      </c>
      <c r="E703" s="1105"/>
    </row>
    <row r="704" spans="1:5" ht="15.75" thickBot="1" x14ac:dyDescent="0.3">
      <c r="A704" s="1052" t="s">
        <v>9</v>
      </c>
      <c r="B704" s="1113" t="s">
        <v>955</v>
      </c>
      <c r="C704" s="1114"/>
      <c r="D704" s="1114"/>
      <c r="E704" s="1115"/>
    </row>
    <row r="705" spans="1:5" ht="15.75" thickBot="1" x14ac:dyDescent="0.3">
      <c r="A705" s="1052" t="s">
        <v>14</v>
      </c>
      <c r="B705" s="1058" t="s">
        <v>704</v>
      </c>
      <c r="C705" s="1059"/>
      <c r="D705" s="1059"/>
      <c r="E705" s="1060"/>
    </row>
    <row r="706" spans="1:5" x14ac:dyDescent="0.25">
      <c r="A706" s="1046"/>
      <c r="B706" s="1061">
        <v>2018</v>
      </c>
      <c r="C706" s="1061">
        <v>2019</v>
      </c>
      <c r="D706" s="1061">
        <v>2020</v>
      </c>
      <c r="E706" s="1061">
        <v>2021</v>
      </c>
    </row>
    <row r="707" spans="1:5" ht="15.75" thickBot="1" x14ac:dyDescent="0.3">
      <c r="A707" s="1048"/>
      <c r="B707" s="1062" t="s">
        <v>5</v>
      </c>
      <c r="C707" s="1062" t="s">
        <v>6</v>
      </c>
      <c r="D707" s="1062" t="s">
        <v>6</v>
      </c>
      <c r="E707" s="1062" t="s">
        <v>6</v>
      </c>
    </row>
    <row r="708" spans="1:5" ht="15.75" thickBot="1" x14ac:dyDescent="0.3">
      <c r="A708" s="1052" t="s">
        <v>8</v>
      </c>
      <c r="B708" s="1063">
        <v>1</v>
      </c>
      <c r="C708" s="1063">
        <v>0</v>
      </c>
      <c r="D708" s="1063">
        <v>0</v>
      </c>
      <c r="E708" s="1063">
        <v>0</v>
      </c>
    </row>
    <row r="709" spans="1:5" ht="15.75" thickBot="1" x14ac:dyDescent="0.3">
      <c r="A709" s="1052" t="s">
        <v>15</v>
      </c>
      <c r="B709" s="1007">
        <v>1039.8</v>
      </c>
      <c r="C709" s="1007">
        <v>0</v>
      </c>
      <c r="D709" s="1007"/>
      <c r="E709" s="1007"/>
    </row>
    <row r="710" spans="1:5" ht="15.75" thickBot="1" x14ac:dyDescent="0.3">
      <c r="A710" s="1052" t="s">
        <v>23</v>
      </c>
      <c r="B710" s="1007">
        <f t="shared" ref="B710:E710" si="116">B709/B708</f>
        <v>1039.8</v>
      </c>
      <c r="C710" s="1007" t="e">
        <f t="shared" si="116"/>
        <v>#DIV/0!</v>
      </c>
      <c r="D710" s="1007" t="e">
        <f t="shared" si="116"/>
        <v>#DIV/0!</v>
      </c>
      <c r="E710" s="1007" t="e">
        <f t="shared" si="116"/>
        <v>#DIV/0!</v>
      </c>
    </row>
    <row r="711" spans="1:5" ht="15.75" thickBot="1" x14ac:dyDescent="0.3">
      <c r="A711" s="1052" t="s">
        <v>16</v>
      </c>
      <c r="B711" s="1063" t="s">
        <v>22</v>
      </c>
      <c r="C711" s="1004">
        <f>C708/B708-1</f>
        <v>-1</v>
      </c>
      <c r="D711" s="1004" t="e">
        <f t="shared" ref="D711:E713" si="117">D708/C708-1</f>
        <v>#DIV/0!</v>
      </c>
      <c r="E711" s="1004" t="e">
        <f t="shared" si="117"/>
        <v>#DIV/0!</v>
      </c>
    </row>
    <row r="712" spans="1:5" ht="15.75" thickBot="1" x14ac:dyDescent="0.3">
      <c r="A712" s="1052" t="s">
        <v>17</v>
      </c>
      <c r="B712" s="1063" t="s">
        <v>22</v>
      </c>
      <c r="C712" s="1004">
        <f>C709/B709-1</f>
        <v>-1</v>
      </c>
      <c r="D712" s="1004" t="e">
        <f t="shared" si="117"/>
        <v>#DIV/0!</v>
      </c>
      <c r="E712" s="1004" t="e">
        <f t="shared" si="117"/>
        <v>#DIV/0!</v>
      </c>
    </row>
    <row r="713" spans="1:5" ht="30.75" thickBot="1" x14ac:dyDescent="0.3">
      <c r="A713" s="1052" t="s">
        <v>18</v>
      </c>
      <c r="B713" s="1063" t="s">
        <v>22</v>
      </c>
      <c r="C713" s="1004" t="e">
        <f>C710/B710-1</f>
        <v>#DIV/0!</v>
      </c>
      <c r="D713" s="1004" t="e">
        <f t="shared" si="117"/>
        <v>#DIV/0!</v>
      </c>
      <c r="E713" s="1004" t="e">
        <f t="shared" si="117"/>
        <v>#DIV/0!</v>
      </c>
    </row>
    <row r="714" spans="1:5" ht="15.75" thickBot="1" x14ac:dyDescent="0.3">
      <c r="A714" s="1064" t="s">
        <v>361</v>
      </c>
      <c r="B714" s="1065"/>
      <c r="C714" s="1065"/>
      <c r="D714" s="1065"/>
      <c r="E714" s="1066"/>
    </row>
    <row r="715" spans="1:5" x14ac:dyDescent="0.25">
      <c r="A715" s="1046"/>
      <c r="B715" s="1061">
        <v>2019</v>
      </c>
      <c r="C715" s="1061">
        <v>2020</v>
      </c>
      <c r="D715" s="1061">
        <v>2021</v>
      </c>
      <c r="E715" s="1061">
        <v>2022</v>
      </c>
    </row>
    <row r="716" spans="1:5" ht="15.75" thickBot="1" x14ac:dyDescent="0.3">
      <c r="A716" s="1048"/>
      <c r="B716" s="1062" t="s">
        <v>6</v>
      </c>
      <c r="C716" s="1062" t="s">
        <v>6</v>
      </c>
      <c r="D716" s="1062" t="s">
        <v>6</v>
      </c>
      <c r="E716" s="1062" t="s">
        <v>6</v>
      </c>
    </row>
    <row r="717" spans="1:5" ht="15.75" thickBot="1" x14ac:dyDescent="0.3">
      <c r="A717" s="1027" t="s">
        <v>40</v>
      </c>
      <c r="B717" s="1067">
        <f>B718+B719+B720+B721</f>
        <v>0</v>
      </c>
      <c r="C717" s="1067">
        <f t="shared" ref="C717:E717" si="118">C718+C719+C720+C721</f>
        <v>0</v>
      </c>
      <c r="D717" s="1067">
        <f t="shared" si="118"/>
        <v>0</v>
      </c>
      <c r="E717" s="1067">
        <f t="shared" si="118"/>
        <v>0</v>
      </c>
    </row>
    <row r="718" spans="1:5" ht="15.75" thickBot="1" x14ac:dyDescent="0.3">
      <c r="A718" s="1026" t="s">
        <v>48</v>
      </c>
      <c r="B718" s="1067"/>
      <c r="C718" s="1067"/>
      <c r="D718" s="1067"/>
      <c r="E718" s="1067"/>
    </row>
    <row r="719" spans="1:5" ht="15.75" thickBot="1" x14ac:dyDescent="0.3">
      <c r="A719" s="1026" t="s">
        <v>73</v>
      </c>
      <c r="B719" s="1067"/>
      <c r="C719" s="1067"/>
      <c r="D719" s="1067"/>
      <c r="E719" s="1067"/>
    </row>
    <row r="720" spans="1:5" ht="15.75" thickBot="1" x14ac:dyDescent="0.3">
      <c r="A720" s="1026" t="s">
        <v>74</v>
      </c>
      <c r="B720" s="1067"/>
      <c r="C720" s="1067"/>
      <c r="D720" s="1067"/>
      <c r="E720" s="1067"/>
    </row>
    <row r="721" spans="1:5" ht="15.75" thickBot="1" x14ac:dyDescent="0.3">
      <c r="A721" s="1026" t="s">
        <v>75</v>
      </c>
      <c r="B721" s="1067"/>
      <c r="C721" s="1067"/>
      <c r="D721" s="1067"/>
      <c r="E721" s="1067"/>
    </row>
    <row r="722" spans="1:5" ht="15.75" thickBot="1" x14ac:dyDescent="0.3">
      <c r="A722" s="1027" t="s">
        <v>41</v>
      </c>
      <c r="B722" s="1068">
        <f>B723+B724+B725+B726</f>
        <v>1039.8</v>
      </c>
      <c r="C722" s="1007">
        <v>0</v>
      </c>
      <c r="D722" s="1068"/>
      <c r="E722" s="1068"/>
    </row>
    <row r="723" spans="1:5" ht="15.75" thickBot="1" x14ac:dyDescent="0.3">
      <c r="A723" s="1026" t="s">
        <v>48</v>
      </c>
      <c r="B723" s="1007">
        <v>1039.8</v>
      </c>
      <c r="C723" s="1007">
        <v>0</v>
      </c>
      <c r="D723" s="1007"/>
      <c r="E723" s="1068"/>
    </row>
    <row r="724" spans="1:5" ht="15.75" thickBot="1" x14ac:dyDescent="0.3">
      <c r="A724" s="1026" t="s">
        <v>73</v>
      </c>
      <c r="B724" s="1068"/>
      <c r="C724" s="1067"/>
      <c r="D724" s="1067"/>
      <c r="E724" s="1067"/>
    </row>
    <row r="725" spans="1:5" ht="15.75" thickBot="1" x14ac:dyDescent="0.3">
      <c r="A725" s="1026" t="s">
        <v>74</v>
      </c>
      <c r="B725" s="1068"/>
      <c r="C725" s="1067"/>
      <c r="D725" s="1067"/>
      <c r="E725" s="1067"/>
    </row>
    <row r="726" spans="1:5" ht="15.75" thickBot="1" x14ac:dyDescent="0.3">
      <c r="A726" s="1026" t="s">
        <v>75</v>
      </c>
      <c r="B726" s="1068"/>
      <c r="C726" s="1067"/>
      <c r="D726" s="1067"/>
      <c r="E726" s="1067"/>
    </row>
    <row r="727" spans="1:5" ht="15.75" thickBot="1" x14ac:dyDescent="0.3">
      <c r="A727" s="1069" t="s">
        <v>127</v>
      </c>
      <c r="B727" s="1068">
        <f>B717+B722</f>
        <v>1039.8</v>
      </c>
      <c r="C727" s="1068">
        <f t="shared" ref="C727:E727" si="119">C717+C722</f>
        <v>0</v>
      </c>
      <c r="D727" s="1068">
        <f t="shared" si="119"/>
        <v>0</v>
      </c>
      <c r="E727" s="1068">
        <f t="shared" si="119"/>
        <v>0</v>
      </c>
    </row>
    <row r="728" spans="1:5" ht="15.75" thickBot="1" x14ac:dyDescent="0.3">
      <c r="A728" s="766" t="s">
        <v>35</v>
      </c>
      <c r="B728" s="1025">
        <f>IF(B727-B709=0,0,"Error")</f>
        <v>0</v>
      </c>
      <c r="C728" s="1025">
        <f>IF(C727-C709=0,0,"Error")</f>
        <v>0</v>
      </c>
      <c r="D728" s="1025">
        <f t="shared" ref="D728:E728" si="120">IF(D727-D709=0,0,"Error")</f>
        <v>0</v>
      </c>
      <c r="E728" s="1025">
        <f t="shared" si="120"/>
        <v>0</v>
      </c>
    </row>
    <row r="729" spans="1:5" ht="45.75" thickBot="1" x14ac:dyDescent="0.3">
      <c r="A729" s="768" t="s">
        <v>445</v>
      </c>
      <c r="B729" s="1103" t="s">
        <v>936</v>
      </c>
      <c r="C729" s="1042" t="s">
        <v>51</v>
      </c>
      <c r="D729" s="1116" t="s">
        <v>956</v>
      </c>
      <c r="E729" s="1105"/>
    </row>
    <row r="730" spans="1:5" ht="15.75" thickBot="1" x14ac:dyDescent="0.3">
      <c r="A730" s="1052" t="s">
        <v>9</v>
      </c>
      <c r="B730" s="1113" t="s">
        <v>957</v>
      </c>
      <c r="C730" s="1114"/>
      <c r="D730" s="1114"/>
      <c r="E730" s="1115"/>
    </row>
    <row r="731" spans="1:5" ht="15.75" thickBot="1" x14ac:dyDescent="0.3">
      <c r="A731" s="1052" t="s">
        <v>14</v>
      </c>
      <c r="B731" s="1058" t="s">
        <v>704</v>
      </c>
      <c r="C731" s="1059"/>
      <c r="D731" s="1059"/>
      <c r="E731" s="1060"/>
    </row>
    <row r="732" spans="1:5" x14ac:dyDescent="0.25">
      <c r="A732" s="1046"/>
      <c r="B732" s="1061">
        <v>2019</v>
      </c>
      <c r="C732" s="1061">
        <v>2020</v>
      </c>
      <c r="D732" s="1061">
        <v>2021</v>
      </c>
      <c r="E732" s="1061">
        <v>2022</v>
      </c>
    </row>
    <row r="733" spans="1:5" ht="15.75" thickBot="1" x14ac:dyDescent="0.3">
      <c r="A733" s="1048"/>
      <c r="B733" s="1062" t="s">
        <v>6</v>
      </c>
      <c r="C733" s="1062" t="s">
        <v>6</v>
      </c>
      <c r="D733" s="1062" t="s">
        <v>6</v>
      </c>
      <c r="E733" s="1062" t="s">
        <v>6</v>
      </c>
    </row>
    <row r="734" spans="1:5" ht="15.75" thickBot="1" x14ac:dyDescent="0.3">
      <c r="A734" s="1052" t="s">
        <v>8</v>
      </c>
      <c r="B734" s="1063">
        <v>1</v>
      </c>
      <c r="C734" s="1063">
        <v>0</v>
      </c>
      <c r="D734" s="1063">
        <v>0</v>
      </c>
      <c r="E734" s="1063">
        <v>0</v>
      </c>
    </row>
    <row r="735" spans="1:5" ht="15.75" thickBot="1" x14ac:dyDescent="0.3">
      <c r="A735" s="1052" t="s">
        <v>15</v>
      </c>
      <c r="B735" s="1007">
        <v>211</v>
      </c>
      <c r="C735" s="1007">
        <v>0</v>
      </c>
      <c r="D735" s="1007"/>
      <c r="E735" s="1007"/>
    </row>
    <row r="736" spans="1:5" ht="15.75" thickBot="1" x14ac:dyDescent="0.3">
      <c r="A736" s="1052" t="s">
        <v>23</v>
      </c>
      <c r="B736" s="1007">
        <f t="shared" ref="B736:E736" si="121">B735/B734</f>
        <v>211</v>
      </c>
      <c r="C736" s="1007" t="e">
        <f t="shared" si="121"/>
        <v>#DIV/0!</v>
      </c>
      <c r="D736" s="1007" t="e">
        <f t="shared" si="121"/>
        <v>#DIV/0!</v>
      </c>
      <c r="E736" s="1007" t="e">
        <f t="shared" si="121"/>
        <v>#DIV/0!</v>
      </c>
    </row>
    <row r="737" spans="1:5" ht="15.75" thickBot="1" x14ac:dyDescent="0.3">
      <c r="A737" s="1052" t="s">
        <v>16</v>
      </c>
      <c r="B737" s="1063" t="s">
        <v>22</v>
      </c>
      <c r="C737" s="1004">
        <f>C734/B734-1</f>
        <v>-1</v>
      </c>
      <c r="D737" s="1004" t="e">
        <f t="shared" ref="D737:E739" si="122">D734/C734-1</f>
        <v>#DIV/0!</v>
      </c>
      <c r="E737" s="1004" t="e">
        <f t="shared" si="122"/>
        <v>#DIV/0!</v>
      </c>
    </row>
    <row r="738" spans="1:5" ht="15.75" thickBot="1" x14ac:dyDescent="0.3">
      <c r="A738" s="1052" t="s">
        <v>17</v>
      </c>
      <c r="B738" s="1063" t="s">
        <v>22</v>
      </c>
      <c r="C738" s="1004">
        <f>C735/B735-1</f>
        <v>-1</v>
      </c>
      <c r="D738" s="1004" t="e">
        <f t="shared" si="122"/>
        <v>#DIV/0!</v>
      </c>
      <c r="E738" s="1004" t="e">
        <f t="shared" si="122"/>
        <v>#DIV/0!</v>
      </c>
    </row>
    <row r="739" spans="1:5" ht="30.75" thickBot="1" x14ac:dyDescent="0.3">
      <c r="A739" s="1052" t="s">
        <v>18</v>
      </c>
      <c r="B739" s="1063" t="s">
        <v>22</v>
      </c>
      <c r="C739" s="1004" t="e">
        <f>C736/B736-1</f>
        <v>#DIV/0!</v>
      </c>
      <c r="D739" s="1004" t="e">
        <f t="shared" si="122"/>
        <v>#DIV/0!</v>
      </c>
      <c r="E739" s="1004" t="e">
        <f t="shared" si="122"/>
        <v>#DIV/0!</v>
      </c>
    </row>
    <row r="740" spans="1:5" ht="15.75" thickBot="1" x14ac:dyDescent="0.3">
      <c r="A740" s="1064" t="s">
        <v>361</v>
      </c>
      <c r="B740" s="1065"/>
      <c r="C740" s="1065"/>
      <c r="D740" s="1065"/>
      <c r="E740" s="1066"/>
    </row>
    <row r="741" spans="1:5" x14ac:dyDescent="0.25">
      <c r="A741" s="1046"/>
      <c r="B741" s="1061">
        <v>2018</v>
      </c>
      <c r="C741" s="1061">
        <v>2019</v>
      </c>
      <c r="D741" s="1061">
        <v>2020</v>
      </c>
      <c r="E741" s="1061">
        <v>2021</v>
      </c>
    </row>
    <row r="742" spans="1:5" ht="15.75" thickBot="1" x14ac:dyDescent="0.3">
      <c r="A742" s="1048"/>
      <c r="B742" s="1062" t="s">
        <v>5</v>
      </c>
      <c r="C742" s="1062" t="s">
        <v>6</v>
      </c>
      <c r="D742" s="1062" t="s">
        <v>6</v>
      </c>
      <c r="E742" s="1062" t="s">
        <v>6</v>
      </c>
    </row>
    <row r="743" spans="1:5" ht="15.75" thickBot="1" x14ac:dyDescent="0.3">
      <c r="A743" s="1027" t="s">
        <v>40</v>
      </c>
      <c r="B743" s="1067">
        <f>B744+B745+B746+B747</f>
        <v>0</v>
      </c>
      <c r="C743" s="1067">
        <f t="shared" ref="C743:E743" si="123">C744+C745+C746+C747</f>
        <v>0</v>
      </c>
      <c r="D743" s="1067">
        <f t="shared" si="123"/>
        <v>0</v>
      </c>
      <c r="E743" s="1067">
        <f t="shared" si="123"/>
        <v>0</v>
      </c>
    </row>
    <row r="744" spans="1:5" ht="15.75" thickBot="1" x14ac:dyDescent="0.3">
      <c r="A744" s="1026" t="s">
        <v>48</v>
      </c>
      <c r="B744" s="1067"/>
      <c r="C744" s="1067"/>
      <c r="D744" s="1067"/>
      <c r="E744" s="1067"/>
    </row>
    <row r="745" spans="1:5" ht="15.75" thickBot="1" x14ac:dyDescent="0.3">
      <c r="A745" s="1026" t="s">
        <v>73</v>
      </c>
      <c r="B745" s="1067"/>
      <c r="C745" s="1067"/>
      <c r="D745" s="1067"/>
      <c r="E745" s="1067"/>
    </row>
    <row r="746" spans="1:5" ht="15.75" thickBot="1" x14ac:dyDescent="0.3">
      <c r="A746" s="1026" t="s">
        <v>74</v>
      </c>
      <c r="B746" s="1067"/>
      <c r="C746" s="1067"/>
      <c r="D746" s="1067"/>
      <c r="E746" s="1067"/>
    </row>
    <row r="747" spans="1:5" ht="15.75" thickBot="1" x14ac:dyDescent="0.3">
      <c r="A747" s="1026" t="s">
        <v>75</v>
      </c>
      <c r="B747" s="1067"/>
      <c r="C747" s="1067"/>
      <c r="D747" s="1067"/>
      <c r="E747" s="1067"/>
    </row>
    <row r="748" spans="1:5" ht="15.75" thickBot="1" x14ac:dyDescent="0.3">
      <c r="A748" s="1027" t="s">
        <v>41</v>
      </c>
      <c r="B748" s="1068">
        <f>B749+B750+B751+B752</f>
        <v>211</v>
      </c>
      <c r="C748" s="1068">
        <f>C749+C750+C751+C752</f>
        <v>0</v>
      </c>
      <c r="D748" s="1068"/>
      <c r="E748" s="1068"/>
    </row>
    <row r="749" spans="1:5" ht="15.75" thickBot="1" x14ac:dyDescent="0.3">
      <c r="A749" s="1026" t="s">
        <v>48</v>
      </c>
      <c r="B749" s="1007">
        <v>211</v>
      </c>
      <c r="C749" s="1007">
        <v>0</v>
      </c>
      <c r="D749" s="1007"/>
      <c r="E749" s="1068"/>
    </row>
    <row r="750" spans="1:5" ht="15.75" thickBot="1" x14ac:dyDescent="0.3">
      <c r="A750" s="1026" t="s">
        <v>73</v>
      </c>
      <c r="B750" s="1068"/>
      <c r="C750" s="1067"/>
      <c r="D750" s="1067"/>
      <c r="E750" s="1067"/>
    </row>
    <row r="751" spans="1:5" ht="15.75" thickBot="1" x14ac:dyDescent="0.3">
      <c r="A751" s="1026" t="s">
        <v>74</v>
      </c>
      <c r="B751" s="1068"/>
      <c r="C751" s="1067"/>
      <c r="D751" s="1067"/>
      <c r="E751" s="1067"/>
    </row>
    <row r="752" spans="1:5" ht="15.75" thickBot="1" x14ac:dyDescent="0.3">
      <c r="A752" s="1026" t="s">
        <v>75</v>
      </c>
      <c r="B752" s="1068"/>
      <c r="C752" s="1067"/>
      <c r="D752" s="1067"/>
      <c r="E752" s="1067"/>
    </row>
    <row r="753" spans="1:5" ht="15.75" thickBot="1" x14ac:dyDescent="0.3">
      <c r="A753" s="1069" t="s">
        <v>127</v>
      </c>
      <c r="B753" s="1068">
        <f>B743+B748</f>
        <v>211</v>
      </c>
      <c r="C753" s="1068">
        <f t="shared" ref="C753:E753" si="124">C743+C748</f>
        <v>0</v>
      </c>
      <c r="D753" s="1068">
        <f t="shared" si="124"/>
        <v>0</v>
      </c>
      <c r="E753" s="1068">
        <f t="shared" si="124"/>
        <v>0</v>
      </c>
    </row>
    <row r="754" spans="1:5" ht="15.75" thickBot="1" x14ac:dyDescent="0.3">
      <c r="A754" s="766" t="s">
        <v>35</v>
      </c>
      <c r="B754" s="1025">
        <f>IF(B753-B735=0,0,"Error")</f>
        <v>0</v>
      </c>
      <c r="C754" s="1025">
        <f>IF(C753-C735=0,0,"Error")</f>
        <v>0</v>
      </c>
      <c r="D754" s="1025">
        <f t="shared" ref="D754:E754" si="125">IF(D753-D735=0,0,"Error")</f>
        <v>0</v>
      </c>
      <c r="E754" s="1025">
        <f t="shared" si="125"/>
        <v>0</v>
      </c>
    </row>
    <row r="755" spans="1:5" ht="45.75" thickBot="1" x14ac:dyDescent="0.3">
      <c r="A755" s="768" t="s">
        <v>958</v>
      </c>
      <c r="B755" s="1103" t="s">
        <v>936</v>
      </c>
      <c r="C755" s="1042" t="s">
        <v>51</v>
      </c>
      <c r="D755" s="1116" t="s">
        <v>959</v>
      </c>
      <c r="E755" s="1105"/>
    </row>
    <row r="756" spans="1:5" ht="15.75" thickBot="1" x14ac:dyDescent="0.3">
      <c r="A756" s="1052" t="s">
        <v>9</v>
      </c>
      <c r="B756" s="1113" t="s">
        <v>960</v>
      </c>
      <c r="C756" s="1114"/>
      <c r="D756" s="1114"/>
      <c r="E756" s="1115"/>
    </row>
    <row r="757" spans="1:5" ht="15.75" thickBot="1" x14ac:dyDescent="0.3">
      <c r="A757" s="1052" t="s">
        <v>14</v>
      </c>
      <c r="B757" s="1058" t="s">
        <v>704</v>
      </c>
      <c r="C757" s="1059"/>
      <c r="D757" s="1059"/>
      <c r="E757" s="1060"/>
    </row>
    <row r="758" spans="1:5" x14ac:dyDescent="0.25">
      <c r="A758" s="1046"/>
      <c r="B758" s="1061">
        <v>2019</v>
      </c>
      <c r="C758" s="1061">
        <v>2020</v>
      </c>
      <c r="D758" s="1061">
        <v>2021</v>
      </c>
      <c r="E758" s="1061">
        <v>2022</v>
      </c>
    </row>
    <row r="759" spans="1:5" ht="15.75" thickBot="1" x14ac:dyDescent="0.3">
      <c r="A759" s="1048"/>
      <c r="B759" s="1062" t="s">
        <v>6</v>
      </c>
      <c r="C759" s="1062" t="s">
        <v>6</v>
      </c>
      <c r="D759" s="1062" t="s">
        <v>6</v>
      </c>
      <c r="E759" s="1062" t="s">
        <v>6</v>
      </c>
    </row>
    <row r="760" spans="1:5" ht="15.75" thickBot="1" x14ac:dyDescent="0.3">
      <c r="A760" s="1052" t="s">
        <v>8</v>
      </c>
      <c r="B760" s="1063">
        <v>1</v>
      </c>
      <c r="C760" s="1063">
        <v>0</v>
      </c>
      <c r="D760" s="1063">
        <v>0</v>
      </c>
      <c r="E760" s="1063">
        <v>0</v>
      </c>
    </row>
    <row r="761" spans="1:5" ht="15.75" thickBot="1" x14ac:dyDescent="0.3">
      <c r="A761" s="1052" t="s">
        <v>15</v>
      </c>
      <c r="B761" s="1007">
        <v>781.2</v>
      </c>
      <c r="C761" s="1007">
        <v>0</v>
      </c>
      <c r="D761" s="1007"/>
      <c r="E761" s="1007"/>
    </row>
    <row r="762" spans="1:5" ht="15.75" thickBot="1" x14ac:dyDescent="0.3">
      <c r="A762" s="1052" t="s">
        <v>23</v>
      </c>
      <c r="B762" s="1007">
        <f t="shared" ref="B762:E762" si="126">B761/B760</f>
        <v>781.2</v>
      </c>
      <c r="C762" s="1007" t="e">
        <f t="shared" si="126"/>
        <v>#DIV/0!</v>
      </c>
      <c r="D762" s="1007" t="e">
        <f t="shared" si="126"/>
        <v>#DIV/0!</v>
      </c>
      <c r="E762" s="1007" t="e">
        <f t="shared" si="126"/>
        <v>#DIV/0!</v>
      </c>
    </row>
    <row r="763" spans="1:5" ht="15.75" thickBot="1" x14ac:dyDescent="0.3">
      <c r="A763" s="1052" t="s">
        <v>16</v>
      </c>
      <c r="B763" s="1063" t="s">
        <v>22</v>
      </c>
      <c r="C763" s="1004">
        <f>C760/B760-1</f>
        <v>-1</v>
      </c>
      <c r="D763" s="1004" t="e">
        <f t="shared" ref="D763:E765" si="127">D760/C760-1</f>
        <v>#DIV/0!</v>
      </c>
      <c r="E763" s="1004" t="e">
        <f t="shared" si="127"/>
        <v>#DIV/0!</v>
      </c>
    </row>
    <row r="764" spans="1:5" ht="15.75" thickBot="1" x14ac:dyDescent="0.3">
      <c r="A764" s="1052" t="s">
        <v>17</v>
      </c>
      <c r="B764" s="1063" t="s">
        <v>22</v>
      </c>
      <c r="C764" s="1004">
        <f>C761/B761-1</f>
        <v>-1</v>
      </c>
      <c r="D764" s="1004" t="e">
        <f t="shared" si="127"/>
        <v>#DIV/0!</v>
      </c>
      <c r="E764" s="1004" t="e">
        <f t="shared" si="127"/>
        <v>#DIV/0!</v>
      </c>
    </row>
    <row r="765" spans="1:5" ht="30.75" thickBot="1" x14ac:dyDescent="0.3">
      <c r="A765" s="1052" t="s">
        <v>18</v>
      </c>
      <c r="B765" s="1063" t="s">
        <v>22</v>
      </c>
      <c r="C765" s="1004" t="e">
        <f>C762/B762-1</f>
        <v>#DIV/0!</v>
      </c>
      <c r="D765" s="1004" t="e">
        <f t="shared" si="127"/>
        <v>#DIV/0!</v>
      </c>
      <c r="E765" s="1004" t="e">
        <f t="shared" si="127"/>
        <v>#DIV/0!</v>
      </c>
    </row>
    <row r="766" spans="1:5" ht="15.75" thickBot="1" x14ac:dyDescent="0.3">
      <c r="A766" s="1064" t="s">
        <v>361</v>
      </c>
      <c r="B766" s="1065"/>
      <c r="C766" s="1065"/>
      <c r="D766" s="1065"/>
      <c r="E766" s="1066"/>
    </row>
    <row r="767" spans="1:5" x14ac:dyDescent="0.25">
      <c r="A767" s="1046"/>
      <c r="B767" s="1061">
        <v>2019</v>
      </c>
      <c r="C767" s="1061">
        <v>2020</v>
      </c>
      <c r="D767" s="1061">
        <v>2021</v>
      </c>
      <c r="E767" s="1061">
        <v>2022</v>
      </c>
    </row>
    <row r="768" spans="1:5" ht="15.75" thickBot="1" x14ac:dyDescent="0.3">
      <c r="A768" s="1048"/>
      <c r="B768" s="1062" t="s">
        <v>6</v>
      </c>
      <c r="C768" s="1062" t="s">
        <v>6</v>
      </c>
      <c r="D768" s="1062" t="s">
        <v>6</v>
      </c>
      <c r="E768" s="1062" t="s">
        <v>6</v>
      </c>
    </row>
    <row r="769" spans="1:5" ht="15.75" thickBot="1" x14ac:dyDescent="0.3">
      <c r="A769" s="1027" t="s">
        <v>40</v>
      </c>
      <c r="B769" s="1067">
        <f>B770+B771+B772+B773</f>
        <v>0</v>
      </c>
      <c r="C769" s="1067">
        <f t="shared" ref="C769:E769" si="128">C770+C771+C772+C773</f>
        <v>0</v>
      </c>
      <c r="D769" s="1067">
        <f t="shared" si="128"/>
        <v>0</v>
      </c>
      <c r="E769" s="1067">
        <f t="shared" si="128"/>
        <v>0</v>
      </c>
    </row>
    <row r="770" spans="1:5" ht="15.75" thickBot="1" x14ac:dyDescent="0.3">
      <c r="A770" s="1026" t="s">
        <v>48</v>
      </c>
      <c r="B770" s="1067"/>
      <c r="C770" s="1067"/>
      <c r="D770" s="1067"/>
      <c r="E770" s="1067"/>
    </row>
    <row r="771" spans="1:5" ht="15.75" thickBot="1" x14ac:dyDescent="0.3">
      <c r="A771" s="1026" t="s">
        <v>73</v>
      </c>
      <c r="B771" s="1067"/>
      <c r="C771" s="1067"/>
      <c r="D771" s="1067"/>
      <c r="E771" s="1067"/>
    </row>
    <row r="772" spans="1:5" ht="15.75" thickBot="1" x14ac:dyDescent="0.3">
      <c r="A772" s="1026" t="s">
        <v>74</v>
      </c>
      <c r="B772" s="1067"/>
      <c r="C772" s="1067"/>
      <c r="D772" s="1067"/>
      <c r="E772" s="1067"/>
    </row>
    <row r="773" spans="1:5" ht="15.75" thickBot="1" x14ac:dyDescent="0.3">
      <c r="A773" s="1026" t="s">
        <v>75</v>
      </c>
      <c r="B773" s="1067"/>
      <c r="C773" s="1067"/>
      <c r="D773" s="1067"/>
      <c r="E773" s="1067"/>
    </row>
    <row r="774" spans="1:5" ht="15.75" thickBot="1" x14ac:dyDescent="0.3">
      <c r="A774" s="1027" t="s">
        <v>41</v>
      </c>
      <c r="B774" s="1068">
        <f>B775+B776+B777+B778</f>
        <v>781.2</v>
      </c>
      <c r="C774" s="1007">
        <v>0</v>
      </c>
      <c r="D774" s="1068"/>
      <c r="E774" s="1068"/>
    </row>
    <row r="775" spans="1:5" ht="15.75" thickBot="1" x14ac:dyDescent="0.3">
      <c r="A775" s="1026" t="s">
        <v>48</v>
      </c>
      <c r="B775" s="1007">
        <v>781.2</v>
      </c>
      <c r="C775" s="1007">
        <v>0</v>
      </c>
      <c r="D775" s="1007"/>
      <c r="E775" s="1068"/>
    </row>
    <row r="776" spans="1:5" ht="15.75" thickBot="1" x14ac:dyDescent="0.3">
      <c r="A776" s="1026" t="s">
        <v>73</v>
      </c>
      <c r="B776" s="1068"/>
      <c r="C776" s="1067"/>
      <c r="D776" s="1067"/>
      <c r="E776" s="1067"/>
    </row>
    <row r="777" spans="1:5" ht="15.75" thickBot="1" x14ac:dyDescent="0.3">
      <c r="A777" s="1026" t="s">
        <v>74</v>
      </c>
      <c r="B777" s="1068"/>
      <c r="C777" s="1067"/>
      <c r="D777" s="1067"/>
      <c r="E777" s="1067"/>
    </row>
    <row r="778" spans="1:5" ht="15.75" thickBot="1" x14ac:dyDescent="0.3">
      <c r="A778" s="1026" t="s">
        <v>75</v>
      </c>
      <c r="B778" s="1068"/>
      <c r="C778" s="1067"/>
      <c r="D778" s="1067"/>
      <c r="E778" s="1067"/>
    </row>
    <row r="779" spans="1:5" ht="15.75" thickBot="1" x14ac:dyDescent="0.3">
      <c r="A779" s="1069" t="s">
        <v>127</v>
      </c>
      <c r="B779" s="1068">
        <f>B769+B774</f>
        <v>781.2</v>
      </c>
      <c r="C779" s="1068">
        <f t="shared" ref="C779:E779" si="129">C769+C774</f>
        <v>0</v>
      </c>
      <c r="D779" s="1068">
        <f t="shared" si="129"/>
        <v>0</v>
      </c>
      <c r="E779" s="1068">
        <f t="shared" si="129"/>
        <v>0</v>
      </c>
    </row>
    <row r="780" spans="1:5" ht="15.75" thickBot="1" x14ac:dyDescent="0.3">
      <c r="A780" s="766" t="s">
        <v>35</v>
      </c>
      <c r="B780" s="1025">
        <f>IF(B779-B761=0,0,"Error")</f>
        <v>0</v>
      </c>
      <c r="C780" s="1025">
        <f>IF(C779-C761=0,0,"Error")</f>
        <v>0</v>
      </c>
      <c r="D780" s="1025">
        <f t="shared" ref="D780:E780" si="130">IF(D779-D761=0,0,"Error")</f>
        <v>0</v>
      </c>
      <c r="E780" s="1025">
        <f t="shared" si="130"/>
        <v>0</v>
      </c>
    </row>
    <row r="781" spans="1:5" ht="45.75" thickBot="1" x14ac:dyDescent="0.3">
      <c r="A781" s="768" t="s">
        <v>961</v>
      </c>
      <c r="B781" s="1103" t="s">
        <v>936</v>
      </c>
      <c r="C781" s="1042" t="s">
        <v>51</v>
      </c>
      <c r="D781" s="1116" t="s">
        <v>962</v>
      </c>
      <c r="E781" s="1105"/>
    </row>
    <row r="782" spans="1:5" ht="15.75" thickBot="1" x14ac:dyDescent="0.3">
      <c r="A782" s="1052" t="s">
        <v>9</v>
      </c>
      <c r="B782" s="1113" t="s">
        <v>963</v>
      </c>
      <c r="C782" s="1114"/>
      <c r="D782" s="1114"/>
      <c r="E782" s="1115"/>
    </row>
    <row r="783" spans="1:5" ht="15.75" thickBot="1" x14ac:dyDescent="0.3">
      <c r="A783" s="1052" t="s">
        <v>14</v>
      </c>
      <c r="B783" s="1058" t="s">
        <v>935</v>
      </c>
      <c r="C783" s="1059"/>
      <c r="D783" s="1059"/>
      <c r="E783" s="1060"/>
    </row>
    <row r="784" spans="1:5" x14ac:dyDescent="0.25">
      <c r="A784" s="1046"/>
      <c r="B784" s="1061">
        <v>2019</v>
      </c>
      <c r="C784" s="1061">
        <v>2020</v>
      </c>
      <c r="D784" s="1061">
        <v>2021</v>
      </c>
      <c r="E784" s="1061">
        <v>2022</v>
      </c>
    </row>
    <row r="785" spans="1:5" ht="15.75" thickBot="1" x14ac:dyDescent="0.3">
      <c r="A785" s="1048"/>
      <c r="B785" s="1062" t="s">
        <v>6</v>
      </c>
      <c r="C785" s="1062" t="s">
        <v>6</v>
      </c>
      <c r="D785" s="1062" t="s">
        <v>6</v>
      </c>
      <c r="E785" s="1062" t="s">
        <v>6</v>
      </c>
    </row>
    <row r="786" spans="1:5" ht="15.75" thickBot="1" x14ac:dyDescent="0.3">
      <c r="A786" s="1052" t="s">
        <v>8</v>
      </c>
      <c r="B786" s="1063">
        <v>1</v>
      </c>
      <c r="C786" s="1063">
        <v>0</v>
      </c>
      <c r="D786" s="1063">
        <v>0</v>
      </c>
      <c r="E786" s="1063">
        <v>0</v>
      </c>
    </row>
    <row r="787" spans="1:5" ht="15.75" thickBot="1" x14ac:dyDescent="0.3">
      <c r="A787" s="1052" t="s">
        <v>15</v>
      </c>
      <c r="B787" s="1007">
        <v>945</v>
      </c>
      <c r="C787" s="1007">
        <v>0</v>
      </c>
      <c r="D787" s="1007"/>
      <c r="E787" s="1007"/>
    </row>
    <row r="788" spans="1:5" ht="15.75" thickBot="1" x14ac:dyDescent="0.3">
      <c r="A788" s="1052" t="s">
        <v>23</v>
      </c>
      <c r="B788" s="1007">
        <f t="shared" ref="B788" si="131">B787/B786</f>
        <v>945</v>
      </c>
      <c r="C788" s="1007">
        <v>0</v>
      </c>
      <c r="D788" s="1007" t="e">
        <f t="shared" ref="D788:E788" si="132">D787/D786</f>
        <v>#DIV/0!</v>
      </c>
      <c r="E788" s="1007" t="e">
        <f t="shared" si="132"/>
        <v>#DIV/0!</v>
      </c>
    </row>
    <row r="789" spans="1:5" ht="15.75" thickBot="1" x14ac:dyDescent="0.3">
      <c r="A789" s="1052" t="s">
        <v>16</v>
      </c>
      <c r="B789" s="1063" t="s">
        <v>22</v>
      </c>
      <c r="C789" s="1004">
        <f>C786/B786-1</f>
        <v>-1</v>
      </c>
      <c r="D789" s="1004" t="e">
        <f t="shared" ref="D789:E791" si="133">D786/C786-1</f>
        <v>#DIV/0!</v>
      </c>
      <c r="E789" s="1004" t="e">
        <f t="shared" si="133"/>
        <v>#DIV/0!</v>
      </c>
    </row>
    <row r="790" spans="1:5" ht="15.75" thickBot="1" x14ac:dyDescent="0.3">
      <c r="A790" s="1052" t="s">
        <v>17</v>
      </c>
      <c r="B790" s="1063" t="s">
        <v>22</v>
      </c>
      <c r="C790" s="1004">
        <f>C787/B787-1</f>
        <v>-1</v>
      </c>
      <c r="D790" s="1004" t="e">
        <f t="shared" si="133"/>
        <v>#DIV/0!</v>
      </c>
      <c r="E790" s="1004" t="e">
        <f t="shared" si="133"/>
        <v>#DIV/0!</v>
      </c>
    </row>
    <row r="791" spans="1:5" ht="30.75" thickBot="1" x14ac:dyDescent="0.3">
      <c r="A791" s="1052" t="s">
        <v>18</v>
      </c>
      <c r="B791" s="1063" t="s">
        <v>22</v>
      </c>
      <c r="C791" s="1004">
        <f>C788/B788-1</f>
        <v>-1</v>
      </c>
      <c r="D791" s="1004" t="e">
        <f t="shared" si="133"/>
        <v>#DIV/0!</v>
      </c>
      <c r="E791" s="1004" t="e">
        <f t="shared" si="133"/>
        <v>#DIV/0!</v>
      </c>
    </row>
    <row r="792" spans="1:5" ht="15.75" thickBot="1" x14ac:dyDescent="0.3">
      <c r="A792" s="1064" t="s">
        <v>361</v>
      </c>
      <c r="B792" s="1065"/>
      <c r="C792" s="1065"/>
      <c r="D792" s="1065"/>
      <c r="E792" s="1066"/>
    </row>
    <row r="793" spans="1:5" x14ac:dyDescent="0.25">
      <c r="A793" s="1046"/>
      <c r="B793" s="1061">
        <v>2018</v>
      </c>
      <c r="C793" s="1061">
        <v>2019</v>
      </c>
      <c r="D793" s="1061">
        <v>2020</v>
      </c>
      <c r="E793" s="1061">
        <v>2021</v>
      </c>
    </row>
    <row r="794" spans="1:5" ht="15.75" thickBot="1" x14ac:dyDescent="0.3">
      <c r="A794" s="1048"/>
      <c r="B794" s="1062" t="s">
        <v>5</v>
      </c>
      <c r="C794" s="1062" t="s">
        <v>6</v>
      </c>
      <c r="D794" s="1062" t="s">
        <v>6</v>
      </c>
      <c r="E794" s="1062" t="s">
        <v>6</v>
      </c>
    </row>
    <row r="795" spans="1:5" ht="15.75" thickBot="1" x14ac:dyDescent="0.3">
      <c r="A795" s="1027" t="s">
        <v>40</v>
      </c>
      <c r="B795" s="1067">
        <f>B796+B797+B798+B799</f>
        <v>0</v>
      </c>
      <c r="C795" s="1067">
        <f t="shared" ref="C795:E795" si="134">C796+C797+C798+C799</f>
        <v>0</v>
      </c>
      <c r="D795" s="1067">
        <f t="shared" si="134"/>
        <v>0</v>
      </c>
      <c r="E795" s="1067">
        <f t="shared" si="134"/>
        <v>0</v>
      </c>
    </row>
    <row r="796" spans="1:5" ht="15.75" thickBot="1" x14ac:dyDescent="0.3">
      <c r="A796" s="1026" t="s">
        <v>48</v>
      </c>
      <c r="B796" s="1067"/>
      <c r="C796" s="1067"/>
      <c r="D796" s="1067"/>
      <c r="E796" s="1067"/>
    </row>
    <row r="797" spans="1:5" ht="15.75" thickBot="1" x14ac:dyDescent="0.3">
      <c r="A797" s="1026" t="s">
        <v>73</v>
      </c>
      <c r="B797" s="1067"/>
      <c r="C797" s="1067"/>
      <c r="D797" s="1067"/>
      <c r="E797" s="1067"/>
    </row>
    <row r="798" spans="1:5" ht="15.75" thickBot="1" x14ac:dyDescent="0.3">
      <c r="A798" s="1026" t="s">
        <v>74</v>
      </c>
      <c r="B798" s="1067"/>
      <c r="C798" s="1067"/>
      <c r="D798" s="1067"/>
      <c r="E798" s="1067"/>
    </row>
    <row r="799" spans="1:5" ht="15.75" thickBot="1" x14ac:dyDescent="0.3">
      <c r="A799" s="1026" t="s">
        <v>75</v>
      </c>
      <c r="B799" s="1067"/>
      <c r="C799" s="1067"/>
      <c r="D799" s="1067"/>
      <c r="E799" s="1067"/>
    </row>
    <row r="800" spans="1:5" ht="15.75" thickBot="1" x14ac:dyDescent="0.3">
      <c r="A800" s="1027" t="s">
        <v>41</v>
      </c>
      <c r="B800" s="1068">
        <v>945</v>
      </c>
      <c r="C800" s="1068">
        <f>SUM(C801)</f>
        <v>0</v>
      </c>
      <c r="D800" s="1068"/>
      <c r="E800" s="1068"/>
    </row>
    <row r="801" spans="1:5" ht="15.75" thickBot="1" x14ac:dyDescent="0.3">
      <c r="A801" s="1026" t="s">
        <v>48</v>
      </c>
      <c r="B801" s="1007">
        <v>945</v>
      </c>
      <c r="C801" s="1007">
        <v>0</v>
      </c>
      <c r="D801" s="1007"/>
      <c r="E801" s="1068"/>
    </row>
    <row r="802" spans="1:5" ht="15.75" thickBot="1" x14ac:dyDescent="0.3">
      <c r="A802" s="1026" t="s">
        <v>73</v>
      </c>
      <c r="B802" s="1068"/>
      <c r="C802" s="1067"/>
      <c r="D802" s="1067"/>
      <c r="E802" s="1067"/>
    </row>
    <row r="803" spans="1:5" ht="15.75" thickBot="1" x14ac:dyDescent="0.3">
      <c r="A803" s="1026" t="s">
        <v>74</v>
      </c>
      <c r="B803" s="1068"/>
      <c r="C803" s="1067"/>
      <c r="D803" s="1067"/>
      <c r="E803" s="1067"/>
    </row>
    <row r="804" spans="1:5" ht="15.75" thickBot="1" x14ac:dyDescent="0.3">
      <c r="A804" s="1026" t="s">
        <v>75</v>
      </c>
      <c r="B804" s="1068"/>
      <c r="C804" s="1067"/>
      <c r="D804" s="1067"/>
      <c r="E804" s="1067"/>
    </row>
    <row r="805" spans="1:5" ht="15.75" thickBot="1" x14ac:dyDescent="0.3">
      <c r="A805" s="1069" t="s">
        <v>127</v>
      </c>
      <c r="B805" s="1068">
        <f>B795+B800</f>
        <v>945</v>
      </c>
      <c r="C805" s="1068">
        <f t="shared" ref="C805:E805" si="135">C795+C800</f>
        <v>0</v>
      </c>
      <c r="D805" s="1068">
        <f t="shared" si="135"/>
        <v>0</v>
      </c>
      <c r="E805" s="1068">
        <f t="shared" si="135"/>
        <v>0</v>
      </c>
    </row>
    <row r="806" spans="1:5" ht="15.75" thickBot="1" x14ac:dyDescent="0.3">
      <c r="A806" s="766" t="s">
        <v>35</v>
      </c>
      <c r="B806" s="1025">
        <f>IF(B805-B787=0,0,"Error")</f>
        <v>0</v>
      </c>
      <c r="C806" s="1025">
        <f>IF(C805-C787=0,0,"Error")</f>
        <v>0</v>
      </c>
      <c r="D806" s="1025">
        <f t="shared" ref="D806:E806" si="136">IF(D805-D787=0,0,"Error")</f>
        <v>0</v>
      </c>
      <c r="E806" s="1025">
        <f t="shared" si="136"/>
        <v>0</v>
      </c>
    </row>
    <row r="807" spans="1:5" ht="45.75" thickBot="1" x14ac:dyDescent="0.3">
      <c r="A807" s="768" t="s">
        <v>964</v>
      </c>
      <c r="B807" s="1103" t="s">
        <v>936</v>
      </c>
      <c r="C807" s="1042" t="s">
        <v>51</v>
      </c>
      <c r="D807" s="1116" t="s">
        <v>965</v>
      </c>
      <c r="E807" s="1105"/>
    </row>
    <row r="808" spans="1:5" ht="15.75" thickBot="1" x14ac:dyDescent="0.3">
      <c r="A808" s="1052" t="s">
        <v>9</v>
      </c>
      <c r="B808" s="1113" t="s">
        <v>966</v>
      </c>
      <c r="C808" s="1114"/>
      <c r="D808" s="1114"/>
      <c r="E808" s="1115"/>
    </row>
    <row r="809" spans="1:5" ht="15.75" thickBot="1" x14ac:dyDescent="0.3">
      <c r="A809" s="1052" t="s">
        <v>14</v>
      </c>
      <c r="B809" s="1058" t="s">
        <v>935</v>
      </c>
      <c r="C809" s="1059"/>
      <c r="D809" s="1059"/>
      <c r="E809" s="1060"/>
    </row>
    <row r="810" spans="1:5" x14ac:dyDescent="0.25">
      <c r="A810" s="1046"/>
      <c r="B810" s="1061">
        <v>2019</v>
      </c>
      <c r="C810" s="1061">
        <v>2020</v>
      </c>
      <c r="D810" s="1061">
        <v>2021</v>
      </c>
      <c r="E810" s="1061">
        <v>2022</v>
      </c>
    </row>
    <row r="811" spans="1:5" ht="15.75" thickBot="1" x14ac:dyDescent="0.3">
      <c r="A811" s="1048"/>
      <c r="B811" s="1062" t="s">
        <v>6</v>
      </c>
      <c r="C811" s="1062" t="s">
        <v>6</v>
      </c>
      <c r="D811" s="1062" t="s">
        <v>6</v>
      </c>
      <c r="E811" s="1062" t="s">
        <v>6</v>
      </c>
    </row>
    <row r="812" spans="1:5" ht="15.75" thickBot="1" x14ac:dyDescent="0.3">
      <c r="A812" s="1052" t="s">
        <v>8</v>
      </c>
      <c r="B812" s="1063">
        <v>1</v>
      </c>
      <c r="C812" s="1063">
        <v>0</v>
      </c>
      <c r="D812" s="1063">
        <v>0</v>
      </c>
      <c r="E812" s="1063">
        <v>0</v>
      </c>
    </row>
    <row r="813" spans="1:5" ht="15.75" thickBot="1" x14ac:dyDescent="0.3">
      <c r="A813" s="1052" t="s">
        <v>15</v>
      </c>
      <c r="B813" s="1007">
        <v>1307</v>
      </c>
      <c r="C813" s="1007">
        <v>0</v>
      </c>
      <c r="D813" s="1007"/>
      <c r="E813" s="1007"/>
    </row>
    <row r="814" spans="1:5" ht="15.75" thickBot="1" x14ac:dyDescent="0.3">
      <c r="A814" s="1052" t="s">
        <v>23</v>
      </c>
      <c r="B814" s="1007">
        <f t="shared" ref="B814:E814" si="137">B813/B812</f>
        <v>1307</v>
      </c>
      <c r="C814" s="1007">
        <v>0</v>
      </c>
      <c r="D814" s="1007" t="e">
        <f t="shared" si="137"/>
        <v>#DIV/0!</v>
      </c>
      <c r="E814" s="1007" t="e">
        <f t="shared" si="137"/>
        <v>#DIV/0!</v>
      </c>
    </row>
    <row r="815" spans="1:5" ht="15.75" thickBot="1" x14ac:dyDescent="0.3">
      <c r="A815" s="1052" t="s">
        <v>16</v>
      </c>
      <c r="B815" s="1063" t="s">
        <v>22</v>
      </c>
      <c r="C815" s="1004">
        <f>C812/B812-1</f>
        <v>-1</v>
      </c>
      <c r="D815" s="1004" t="e">
        <f t="shared" ref="D815:E817" si="138">D812/C812-1</f>
        <v>#DIV/0!</v>
      </c>
      <c r="E815" s="1004" t="e">
        <f t="shared" si="138"/>
        <v>#DIV/0!</v>
      </c>
    </row>
    <row r="816" spans="1:5" ht="15.75" thickBot="1" x14ac:dyDescent="0.3">
      <c r="A816" s="1052" t="s">
        <v>17</v>
      </c>
      <c r="B816" s="1063" t="s">
        <v>22</v>
      </c>
      <c r="C816" s="1004">
        <f>C813/B813-1</f>
        <v>-1</v>
      </c>
      <c r="D816" s="1004" t="e">
        <f t="shared" si="138"/>
        <v>#DIV/0!</v>
      </c>
      <c r="E816" s="1004" t="e">
        <f t="shared" si="138"/>
        <v>#DIV/0!</v>
      </c>
    </row>
    <row r="817" spans="1:5" ht="30.75" thickBot="1" x14ac:dyDescent="0.3">
      <c r="A817" s="1052" t="s">
        <v>18</v>
      </c>
      <c r="B817" s="1063" t="s">
        <v>22</v>
      </c>
      <c r="C817" s="1004">
        <f>C814/B814-1</f>
        <v>-1</v>
      </c>
      <c r="D817" s="1004" t="e">
        <f t="shared" si="138"/>
        <v>#DIV/0!</v>
      </c>
      <c r="E817" s="1004" t="e">
        <f t="shared" si="138"/>
        <v>#DIV/0!</v>
      </c>
    </row>
    <row r="818" spans="1:5" ht="15.75" thickBot="1" x14ac:dyDescent="0.3">
      <c r="A818" s="1064" t="s">
        <v>361</v>
      </c>
      <c r="B818" s="1065"/>
      <c r="C818" s="1065"/>
      <c r="D818" s="1065"/>
      <c r="E818" s="1066"/>
    </row>
    <row r="819" spans="1:5" x14ac:dyDescent="0.25">
      <c r="A819" s="1046"/>
      <c r="B819" s="1061">
        <v>2018</v>
      </c>
      <c r="C819" s="1061">
        <v>2019</v>
      </c>
      <c r="D819" s="1061">
        <v>2020</v>
      </c>
      <c r="E819" s="1061">
        <v>2021</v>
      </c>
    </row>
    <row r="820" spans="1:5" ht="15.75" thickBot="1" x14ac:dyDescent="0.3">
      <c r="A820" s="1048"/>
      <c r="B820" s="1062" t="s">
        <v>5</v>
      </c>
      <c r="C820" s="1062" t="s">
        <v>6</v>
      </c>
      <c r="D820" s="1062" t="s">
        <v>6</v>
      </c>
      <c r="E820" s="1062" t="s">
        <v>6</v>
      </c>
    </row>
    <row r="821" spans="1:5" ht="15.75" thickBot="1" x14ac:dyDescent="0.3">
      <c r="A821" s="1027" t="s">
        <v>40</v>
      </c>
      <c r="B821" s="1067">
        <f>B822+B823+B824+B825</f>
        <v>0</v>
      </c>
      <c r="C821" s="1067">
        <f t="shared" ref="C821:E821" si="139">C822+C823+C824+C825</f>
        <v>0</v>
      </c>
      <c r="D821" s="1067">
        <f t="shared" si="139"/>
        <v>0</v>
      </c>
      <c r="E821" s="1067">
        <f t="shared" si="139"/>
        <v>0</v>
      </c>
    </row>
    <row r="822" spans="1:5" ht="15.75" thickBot="1" x14ac:dyDescent="0.3">
      <c r="A822" s="1026" t="s">
        <v>48</v>
      </c>
      <c r="B822" s="1067"/>
      <c r="C822" s="1067"/>
      <c r="D822" s="1067"/>
      <c r="E822" s="1067"/>
    </row>
    <row r="823" spans="1:5" ht="15.75" thickBot="1" x14ac:dyDescent="0.3">
      <c r="A823" s="1026" t="s">
        <v>73</v>
      </c>
      <c r="B823" s="1067"/>
      <c r="C823" s="1067"/>
      <c r="D823" s="1067"/>
      <c r="E823" s="1067"/>
    </row>
    <row r="824" spans="1:5" ht="15.75" thickBot="1" x14ac:dyDescent="0.3">
      <c r="A824" s="1026" t="s">
        <v>74</v>
      </c>
      <c r="B824" s="1067"/>
      <c r="C824" s="1067"/>
      <c r="D824" s="1067"/>
      <c r="E824" s="1067"/>
    </row>
    <row r="825" spans="1:5" ht="15.75" thickBot="1" x14ac:dyDescent="0.3">
      <c r="A825" s="1026" t="s">
        <v>75</v>
      </c>
      <c r="B825" s="1067"/>
      <c r="C825" s="1067"/>
      <c r="D825" s="1067"/>
      <c r="E825" s="1067"/>
    </row>
    <row r="826" spans="1:5" ht="15.75" thickBot="1" x14ac:dyDescent="0.3">
      <c r="A826" s="1027" t="s">
        <v>41</v>
      </c>
      <c r="B826" s="1068">
        <f>B827+B828+B829+B830</f>
        <v>1307</v>
      </c>
      <c r="C826" s="1007">
        <v>0</v>
      </c>
      <c r="D826" s="1068"/>
      <c r="E826" s="1068"/>
    </row>
    <row r="827" spans="1:5" ht="15.75" thickBot="1" x14ac:dyDescent="0.3">
      <c r="A827" s="1026" t="s">
        <v>48</v>
      </c>
      <c r="B827" s="1007">
        <v>1307</v>
      </c>
      <c r="C827" s="1007">
        <v>0</v>
      </c>
      <c r="D827" s="1007"/>
      <c r="E827" s="1068"/>
    </row>
    <row r="828" spans="1:5" ht="15.75" thickBot="1" x14ac:dyDescent="0.3">
      <c r="A828" s="1026" t="s">
        <v>73</v>
      </c>
      <c r="B828" s="1068"/>
      <c r="C828" s="1067"/>
      <c r="D828" s="1067"/>
      <c r="E828" s="1067"/>
    </row>
    <row r="829" spans="1:5" ht="15.75" thickBot="1" x14ac:dyDescent="0.3">
      <c r="A829" s="1026" t="s">
        <v>74</v>
      </c>
      <c r="B829" s="1068"/>
      <c r="C829" s="1067"/>
      <c r="D829" s="1067"/>
      <c r="E829" s="1067"/>
    </row>
    <row r="830" spans="1:5" ht="15.75" thickBot="1" x14ac:dyDescent="0.3">
      <c r="A830" s="1026" t="s">
        <v>75</v>
      </c>
      <c r="B830" s="1068"/>
      <c r="C830" s="1067"/>
      <c r="D830" s="1067"/>
      <c r="E830" s="1067"/>
    </row>
    <row r="831" spans="1:5" ht="15.75" thickBot="1" x14ac:dyDescent="0.3">
      <c r="A831" s="1069" t="s">
        <v>127</v>
      </c>
      <c r="B831" s="1068">
        <f>B821+B826</f>
        <v>1307</v>
      </c>
      <c r="C831" s="1068">
        <f t="shared" ref="C831:E831" si="140">C821+C826</f>
        <v>0</v>
      </c>
      <c r="D831" s="1068">
        <f t="shared" si="140"/>
        <v>0</v>
      </c>
      <c r="E831" s="1068">
        <f t="shared" si="140"/>
        <v>0</v>
      </c>
    </row>
    <row r="832" spans="1:5" ht="15.75" thickBot="1" x14ac:dyDescent="0.3">
      <c r="A832" s="766" t="s">
        <v>35</v>
      </c>
      <c r="B832" s="1025">
        <f>IF(B831-B813=0,0,"Error")</f>
        <v>0</v>
      </c>
      <c r="C832" s="1025">
        <f>IF(C831-C813=0,0,"Error")</f>
        <v>0</v>
      </c>
      <c r="D832" s="1025">
        <f t="shared" ref="D832:E832" si="141">IF(D831-D813=0,0,"Error")</f>
        <v>0</v>
      </c>
      <c r="E832" s="1025">
        <f t="shared" si="141"/>
        <v>0</v>
      </c>
    </row>
    <row r="833" spans="1:5" ht="45.75" thickBot="1" x14ac:dyDescent="0.3">
      <c r="A833" s="768" t="s">
        <v>967</v>
      </c>
      <c r="B833" s="1103" t="s">
        <v>936</v>
      </c>
      <c r="C833" s="1042" t="s">
        <v>51</v>
      </c>
      <c r="D833" s="1116" t="s">
        <v>968</v>
      </c>
      <c r="E833" s="1105"/>
    </row>
    <row r="834" spans="1:5" ht="15.75" thickBot="1" x14ac:dyDescent="0.3">
      <c r="A834" s="1052" t="s">
        <v>9</v>
      </c>
      <c r="B834" s="1113" t="s">
        <v>969</v>
      </c>
      <c r="C834" s="1114"/>
      <c r="D834" s="1114"/>
      <c r="E834" s="1115"/>
    </row>
    <row r="835" spans="1:5" ht="15.75" thickBot="1" x14ac:dyDescent="0.3">
      <c r="A835" s="1052" t="s">
        <v>14</v>
      </c>
      <c r="B835" s="1058" t="s">
        <v>935</v>
      </c>
      <c r="C835" s="1059"/>
      <c r="D835" s="1059"/>
      <c r="E835" s="1060"/>
    </row>
    <row r="836" spans="1:5" x14ac:dyDescent="0.25">
      <c r="A836" s="1046"/>
      <c r="B836" s="1061">
        <v>2018</v>
      </c>
      <c r="C836" s="1061">
        <v>2019</v>
      </c>
      <c r="D836" s="1061">
        <v>2020</v>
      </c>
      <c r="E836" s="1061">
        <v>2021</v>
      </c>
    </row>
    <row r="837" spans="1:5" ht="15.75" thickBot="1" x14ac:dyDescent="0.3">
      <c r="A837" s="1048"/>
      <c r="B837" s="1062" t="s">
        <v>5</v>
      </c>
      <c r="C837" s="1062" t="s">
        <v>6</v>
      </c>
      <c r="D837" s="1062" t="s">
        <v>6</v>
      </c>
      <c r="E837" s="1062" t="s">
        <v>6</v>
      </c>
    </row>
    <row r="838" spans="1:5" ht="15.75" thickBot="1" x14ac:dyDescent="0.3">
      <c r="A838" s="1052" t="s">
        <v>8</v>
      </c>
      <c r="B838" s="1063">
        <v>1</v>
      </c>
      <c r="C838" s="1063">
        <v>1</v>
      </c>
      <c r="D838" s="1063">
        <v>0</v>
      </c>
      <c r="E838" s="1063">
        <v>0</v>
      </c>
    </row>
    <row r="839" spans="1:5" ht="15.75" thickBot="1" x14ac:dyDescent="0.3">
      <c r="A839" s="1052" t="s">
        <v>15</v>
      </c>
      <c r="B839" s="1007">
        <v>420</v>
      </c>
      <c r="C839" s="1067">
        <v>820</v>
      </c>
      <c r="D839" s="1007"/>
      <c r="E839" s="1007"/>
    </row>
    <row r="840" spans="1:5" ht="15.75" thickBot="1" x14ac:dyDescent="0.3">
      <c r="A840" s="1052" t="s">
        <v>23</v>
      </c>
      <c r="B840" s="1007">
        <f t="shared" ref="B840:E840" si="142">B839/B838</f>
        <v>420</v>
      </c>
      <c r="C840" s="1007">
        <f t="shared" si="142"/>
        <v>820</v>
      </c>
      <c r="D840" s="1007" t="e">
        <f t="shared" si="142"/>
        <v>#DIV/0!</v>
      </c>
      <c r="E840" s="1007" t="e">
        <f t="shared" si="142"/>
        <v>#DIV/0!</v>
      </c>
    </row>
    <row r="841" spans="1:5" ht="15.75" thickBot="1" x14ac:dyDescent="0.3">
      <c r="A841" s="1052" t="s">
        <v>16</v>
      </c>
      <c r="B841" s="1063" t="s">
        <v>22</v>
      </c>
      <c r="C841" s="1004">
        <f>C838/B838-1</f>
        <v>0</v>
      </c>
      <c r="D841" s="1004">
        <f t="shared" ref="D841:E843" si="143">D838/C838-1</f>
        <v>-1</v>
      </c>
      <c r="E841" s="1004" t="e">
        <f t="shared" si="143"/>
        <v>#DIV/0!</v>
      </c>
    </row>
    <row r="842" spans="1:5" ht="15.75" thickBot="1" x14ac:dyDescent="0.3">
      <c r="A842" s="1052" t="s">
        <v>17</v>
      </c>
      <c r="B842" s="1063" t="s">
        <v>22</v>
      </c>
      <c r="C842" s="1004">
        <f>C839/B839-1</f>
        <v>0.95238095238095233</v>
      </c>
      <c r="D842" s="1004">
        <f t="shared" si="143"/>
        <v>-1</v>
      </c>
      <c r="E842" s="1004" t="e">
        <f t="shared" si="143"/>
        <v>#DIV/0!</v>
      </c>
    </row>
    <row r="843" spans="1:5" ht="30.75" thickBot="1" x14ac:dyDescent="0.3">
      <c r="A843" s="1052" t="s">
        <v>18</v>
      </c>
      <c r="B843" s="1063" t="s">
        <v>22</v>
      </c>
      <c r="C843" s="1004">
        <f>C840/B840-1</f>
        <v>0.95238095238095233</v>
      </c>
      <c r="D843" s="1004" t="e">
        <f t="shared" si="143"/>
        <v>#DIV/0!</v>
      </c>
      <c r="E843" s="1004" t="e">
        <f t="shared" si="143"/>
        <v>#DIV/0!</v>
      </c>
    </row>
    <row r="844" spans="1:5" ht="15.75" thickBot="1" x14ac:dyDescent="0.3">
      <c r="A844" s="1064" t="s">
        <v>361</v>
      </c>
      <c r="B844" s="1065"/>
      <c r="C844" s="1065"/>
      <c r="D844" s="1065"/>
      <c r="E844" s="1066"/>
    </row>
    <row r="845" spans="1:5" x14ac:dyDescent="0.25">
      <c r="A845" s="1046"/>
      <c r="B845" s="1061">
        <v>2018</v>
      </c>
      <c r="C845" s="1061">
        <v>2019</v>
      </c>
      <c r="D845" s="1061">
        <v>2020</v>
      </c>
      <c r="E845" s="1061">
        <v>2021</v>
      </c>
    </row>
    <row r="846" spans="1:5" ht="15.75" thickBot="1" x14ac:dyDescent="0.3">
      <c r="A846" s="1048"/>
      <c r="B846" s="1062" t="s">
        <v>5</v>
      </c>
      <c r="C846" s="1062" t="s">
        <v>6</v>
      </c>
      <c r="D846" s="1062" t="s">
        <v>6</v>
      </c>
      <c r="E846" s="1062" t="s">
        <v>6</v>
      </c>
    </row>
    <row r="847" spans="1:5" ht="15.75" thickBot="1" x14ac:dyDescent="0.3">
      <c r="A847" s="1027" t="s">
        <v>40</v>
      </c>
      <c r="B847" s="1067"/>
      <c r="C847" s="1067"/>
      <c r="D847" s="1067">
        <f t="shared" ref="D847:E847" si="144">D848+D849+D850+D851</f>
        <v>0</v>
      </c>
      <c r="E847" s="1067">
        <f t="shared" si="144"/>
        <v>0</v>
      </c>
    </row>
    <row r="848" spans="1:5" ht="15.75" thickBot="1" x14ac:dyDescent="0.3">
      <c r="A848" s="1026" t="s">
        <v>48</v>
      </c>
      <c r="B848" s="1007"/>
      <c r="C848" s="1067"/>
      <c r="D848" s="1067"/>
      <c r="E848" s="1067"/>
    </row>
    <row r="849" spans="1:5" ht="15.75" thickBot="1" x14ac:dyDescent="0.3">
      <c r="A849" s="1026" t="s">
        <v>73</v>
      </c>
      <c r="B849" s="1067"/>
      <c r="C849" s="1067"/>
      <c r="D849" s="1067"/>
      <c r="E849" s="1067"/>
    </row>
    <row r="850" spans="1:5" ht="15.75" thickBot="1" x14ac:dyDescent="0.3">
      <c r="A850" s="1026" t="s">
        <v>74</v>
      </c>
      <c r="B850" s="1067"/>
      <c r="C850" s="1067"/>
      <c r="D850" s="1067"/>
      <c r="E850" s="1067"/>
    </row>
    <row r="851" spans="1:5" ht="15.75" thickBot="1" x14ac:dyDescent="0.3">
      <c r="A851" s="1026" t="s">
        <v>75</v>
      </c>
      <c r="B851" s="1067"/>
      <c r="C851" s="1067"/>
      <c r="D851" s="1067"/>
      <c r="E851" s="1067"/>
    </row>
    <row r="852" spans="1:5" ht="15.75" thickBot="1" x14ac:dyDescent="0.3">
      <c r="A852" s="1027" t="s">
        <v>41</v>
      </c>
      <c r="B852" s="1067">
        <v>420</v>
      </c>
      <c r="C852" s="1067">
        <v>820</v>
      </c>
      <c r="D852" s="1068"/>
      <c r="E852" s="1068"/>
    </row>
    <row r="853" spans="1:5" ht="15.75" thickBot="1" x14ac:dyDescent="0.3">
      <c r="A853" s="1026" t="s">
        <v>48</v>
      </c>
      <c r="B853" s="1007">
        <v>420</v>
      </c>
      <c r="C853" s="1007">
        <v>820</v>
      </c>
      <c r="D853" s="1007"/>
      <c r="E853" s="1068"/>
    </row>
    <row r="854" spans="1:5" ht="15.75" thickBot="1" x14ac:dyDescent="0.3">
      <c r="A854" s="1026" t="s">
        <v>73</v>
      </c>
      <c r="B854" s="1068"/>
      <c r="C854" s="1067"/>
      <c r="D854" s="1067"/>
      <c r="E854" s="1067"/>
    </row>
    <row r="855" spans="1:5" ht="15.75" thickBot="1" x14ac:dyDescent="0.3">
      <c r="A855" s="1026" t="s">
        <v>74</v>
      </c>
      <c r="B855" s="1068"/>
      <c r="C855" s="1067"/>
      <c r="D855" s="1067"/>
      <c r="E855" s="1067"/>
    </row>
    <row r="856" spans="1:5" s="36" customFormat="1" ht="15.75" thickBot="1" x14ac:dyDescent="0.3">
      <c r="A856" s="1026" t="s">
        <v>75</v>
      </c>
      <c r="B856" s="1068"/>
      <c r="C856" s="1067"/>
      <c r="D856" s="1067"/>
      <c r="E856" s="1067"/>
    </row>
    <row r="857" spans="1:5" s="36" customFormat="1" ht="15.75" thickBot="1" x14ac:dyDescent="0.3">
      <c r="A857" s="1069" t="s">
        <v>127</v>
      </c>
      <c r="B857" s="1068">
        <f>B847+B852</f>
        <v>420</v>
      </c>
      <c r="C857" s="1068">
        <f t="shared" ref="C857:E857" si="145">C847+C852</f>
        <v>820</v>
      </c>
      <c r="D857" s="1068">
        <f t="shared" si="145"/>
        <v>0</v>
      </c>
      <c r="E857" s="1068">
        <f t="shared" si="145"/>
        <v>0</v>
      </c>
    </row>
    <row r="858" spans="1:5" s="36" customFormat="1" ht="15.75" thickBot="1" x14ac:dyDescent="0.3">
      <c r="A858" s="766" t="s">
        <v>35</v>
      </c>
      <c r="B858" s="1025">
        <f>IF(B857-B839=0,0,"Error")</f>
        <v>0</v>
      </c>
      <c r="C858" s="1025">
        <f>IF(C857-C839=0,0,"Error")</f>
        <v>0</v>
      </c>
      <c r="D858" s="1025">
        <f t="shared" ref="D858:E858" si="146">IF(D857-D839=0,0,"Error")</f>
        <v>0</v>
      </c>
      <c r="E858" s="1025">
        <f t="shared" si="146"/>
        <v>0</v>
      </c>
    </row>
    <row r="859" spans="1:5" s="36" customFormat="1" ht="45.75" thickBot="1" x14ac:dyDescent="0.3">
      <c r="A859" s="768" t="s">
        <v>970</v>
      </c>
      <c r="B859" s="1103" t="s">
        <v>936</v>
      </c>
      <c r="C859" s="1042" t="s">
        <v>51</v>
      </c>
      <c r="D859" s="1112" t="s">
        <v>971</v>
      </c>
      <c r="E859" s="1105"/>
    </row>
    <row r="860" spans="1:5" s="36" customFormat="1" ht="15.75" thickBot="1" x14ac:dyDescent="0.3">
      <c r="A860" s="1052" t="s">
        <v>9</v>
      </c>
      <c r="B860" s="1113" t="s">
        <v>972</v>
      </c>
      <c r="C860" s="1114"/>
      <c r="D860" s="1114"/>
      <c r="E860" s="1115"/>
    </row>
    <row r="861" spans="1:5" s="36" customFormat="1" ht="15.75" thickBot="1" x14ac:dyDescent="0.3">
      <c r="A861" s="1052" t="s">
        <v>14</v>
      </c>
      <c r="B861" s="1058" t="s">
        <v>935</v>
      </c>
      <c r="C861" s="1059"/>
      <c r="D861" s="1059"/>
      <c r="E861" s="1060"/>
    </row>
    <row r="862" spans="1:5" s="36" customFormat="1" x14ac:dyDescent="0.25">
      <c r="A862" s="1046"/>
      <c r="B862" s="1061">
        <v>2019</v>
      </c>
      <c r="C862" s="1061">
        <v>2020</v>
      </c>
      <c r="D862" s="1061">
        <v>2021</v>
      </c>
      <c r="E862" s="1061">
        <v>2022</v>
      </c>
    </row>
    <row r="863" spans="1:5" s="36" customFormat="1" ht="15.75" thickBot="1" x14ac:dyDescent="0.3">
      <c r="A863" s="1048"/>
      <c r="B863" s="1062" t="s">
        <v>6</v>
      </c>
      <c r="C863" s="1062" t="s">
        <v>6</v>
      </c>
      <c r="D863" s="1062" t="s">
        <v>6</v>
      </c>
      <c r="E863" s="1062" t="s">
        <v>6</v>
      </c>
    </row>
    <row r="864" spans="1:5" s="36" customFormat="1" ht="15.75" thickBot="1" x14ac:dyDescent="0.3">
      <c r="A864" s="1052" t="s">
        <v>8</v>
      </c>
      <c r="B864" s="1063">
        <v>1</v>
      </c>
      <c r="C864" s="1063">
        <v>1</v>
      </c>
      <c r="D864" s="1063">
        <v>0</v>
      </c>
      <c r="E864" s="1063">
        <v>0</v>
      </c>
    </row>
    <row r="865" spans="1:5" s="36" customFormat="1" ht="15.75" thickBot="1" x14ac:dyDescent="0.3">
      <c r="A865" s="1052" t="s">
        <v>15</v>
      </c>
      <c r="B865" s="1007">
        <v>560</v>
      </c>
      <c r="C865" s="1007">
        <f>C878</f>
        <v>1150</v>
      </c>
      <c r="D865" s="1007"/>
      <c r="E865" s="1068"/>
    </row>
    <row r="866" spans="1:5" s="36" customFormat="1" ht="15.75" thickBot="1" x14ac:dyDescent="0.3">
      <c r="A866" s="1052" t="s">
        <v>23</v>
      </c>
      <c r="B866" s="1007">
        <f t="shared" ref="B866:E866" si="147">B865/B864</f>
        <v>560</v>
      </c>
      <c r="C866" s="1007">
        <f t="shared" si="147"/>
        <v>1150</v>
      </c>
      <c r="D866" s="1007" t="e">
        <f t="shared" si="147"/>
        <v>#DIV/0!</v>
      </c>
      <c r="E866" s="1007" t="e">
        <f t="shared" si="147"/>
        <v>#DIV/0!</v>
      </c>
    </row>
    <row r="867" spans="1:5" s="36" customFormat="1" ht="15.75" thickBot="1" x14ac:dyDescent="0.3">
      <c r="A867" s="1052" t="s">
        <v>16</v>
      </c>
      <c r="B867" s="1063" t="s">
        <v>22</v>
      </c>
      <c r="C867" s="1004">
        <f>C864/B864-1</f>
        <v>0</v>
      </c>
      <c r="D867" s="1004">
        <f t="shared" ref="D867:E869" si="148">D864/C864-1</f>
        <v>-1</v>
      </c>
      <c r="E867" s="1004" t="e">
        <f t="shared" si="148"/>
        <v>#DIV/0!</v>
      </c>
    </row>
    <row r="868" spans="1:5" s="36" customFormat="1" ht="15.75" thickBot="1" x14ac:dyDescent="0.3">
      <c r="A868" s="1052" t="s">
        <v>17</v>
      </c>
      <c r="B868" s="1063" t="s">
        <v>22</v>
      </c>
      <c r="C868" s="1004">
        <f>C865/B865-1</f>
        <v>1.0535714285714284</v>
      </c>
      <c r="D868" s="1004">
        <f t="shared" si="148"/>
        <v>-1</v>
      </c>
      <c r="E868" s="1004" t="e">
        <f t="shared" si="148"/>
        <v>#DIV/0!</v>
      </c>
    </row>
    <row r="869" spans="1:5" s="36" customFormat="1" ht="30.75" thickBot="1" x14ac:dyDescent="0.3">
      <c r="A869" s="1052" t="s">
        <v>18</v>
      </c>
      <c r="B869" s="1063" t="s">
        <v>22</v>
      </c>
      <c r="C869" s="1004">
        <f>C866/B866-1</f>
        <v>1.0535714285714284</v>
      </c>
      <c r="D869" s="1004" t="e">
        <f t="shared" si="148"/>
        <v>#DIV/0!</v>
      </c>
      <c r="E869" s="1004" t="e">
        <f t="shared" si="148"/>
        <v>#DIV/0!</v>
      </c>
    </row>
    <row r="870" spans="1:5" s="36" customFormat="1" ht="15.75" thickBot="1" x14ac:dyDescent="0.3">
      <c r="A870" s="1064" t="s">
        <v>361</v>
      </c>
      <c r="B870" s="1065"/>
      <c r="C870" s="1065"/>
      <c r="D870" s="1065"/>
      <c r="E870" s="1066"/>
    </row>
    <row r="871" spans="1:5" s="36" customFormat="1" x14ac:dyDescent="0.25">
      <c r="A871" s="1046"/>
      <c r="B871" s="1061">
        <v>2019</v>
      </c>
      <c r="C871" s="1061">
        <v>2020</v>
      </c>
      <c r="D871" s="1061">
        <v>2021</v>
      </c>
      <c r="E871" s="1061">
        <v>2022</v>
      </c>
    </row>
    <row r="872" spans="1:5" s="36" customFormat="1" ht="15.75" thickBot="1" x14ac:dyDescent="0.3">
      <c r="A872" s="1048"/>
      <c r="B872" s="1062" t="s">
        <v>6</v>
      </c>
      <c r="C872" s="1062" t="s">
        <v>6</v>
      </c>
      <c r="D872" s="1062" t="s">
        <v>6</v>
      </c>
      <c r="E872" s="1062" t="s">
        <v>6</v>
      </c>
    </row>
    <row r="873" spans="1:5" s="36" customFormat="1" ht="15.75" thickBot="1" x14ac:dyDescent="0.3">
      <c r="A873" s="1027" t="s">
        <v>40</v>
      </c>
      <c r="B873" s="1067">
        <f>B874+B875+B876+B877</f>
        <v>0</v>
      </c>
      <c r="C873" s="1067">
        <f t="shared" ref="C873:E873" si="149">C874+C875+C876+C877</f>
        <v>0</v>
      </c>
      <c r="D873" s="1067">
        <f t="shared" si="149"/>
        <v>0</v>
      </c>
      <c r="E873" s="1067">
        <f t="shared" si="149"/>
        <v>0</v>
      </c>
    </row>
    <row r="874" spans="1:5" s="36" customFormat="1" ht="15.75" thickBot="1" x14ac:dyDescent="0.3">
      <c r="A874" s="1026" t="s">
        <v>48</v>
      </c>
      <c r="B874" s="1067"/>
      <c r="C874" s="1067"/>
      <c r="D874" s="1067"/>
      <c r="E874" s="1067"/>
    </row>
    <row r="875" spans="1:5" s="36" customFormat="1" ht="15.75" thickBot="1" x14ac:dyDescent="0.3">
      <c r="A875" s="1026" t="s">
        <v>73</v>
      </c>
      <c r="B875" s="1067"/>
      <c r="C875" s="1067"/>
      <c r="D875" s="1067"/>
      <c r="E875" s="1067"/>
    </row>
    <row r="876" spans="1:5" s="36" customFormat="1" ht="15.75" thickBot="1" x14ac:dyDescent="0.3">
      <c r="A876" s="1026" t="s">
        <v>74</v>
      </c>
      <c r="B876" s="1067"/>
      <c r="C876" s="1067"/>
      <c r="D876" s="1067"/>
      <c r="E876" s="1067"/>
    </row>
    <row r="877" spans="1:5" s="36" customFormat="1" ht="15.75" thickBot="1" x14ac:dyDescent="0.3">
      <c r="A877" s="1026" t="s">
        <v>75</v>
      </c>
      <c r="B877" s="1067"/>
      <c r="C877" s="1067"/>
      <c r="D877" s="1067"/>
      <c r="E877" s="1067"/>
    </row>
    <row r="878" spans="1:5" s="36" customFormat="1" ht="15.75" thickBot="1" x14ac:dyDescent="0.3">
      <c r="A878" s="1027" t="s">
        <v>41</v>
      </c>
      <c r="B878" s="1068">
        <f>B879+B880+B881+B882</f>
        <v>560</v>
      </c>
      <c r="C878" s="1068">
        <f t="shared" ref="C878:D878" si="150">C879+C880+C881+C882</f>
        <v>1150</v>
      </c>
      <c r="D878" s="1068">
        <f t="shared" si="150"/>
        <v>0</v>
      </c>
      <c r="E878" s="1068"/>
    </row>
    <row r="879" spans="1:5" s="36" customFormat="1" ht="15.75" thickBot="1" x14ac:dyDescent="0.3">
      <c r="A879" s="1026" t="s">
        <v>48</v>
      </c>
      <c r="B879" s="1007">
        <v>560</v>
      </c>
      <c r="C879" s="1007">
        <v>1150</v>
      </c>
      <c r="D879" s="1007"/>
      <c r="E879" s="1068"/>
    </row>
    <row r="880" spans="1:5" s="36" customFormat="1" ht="15.75" thickBot="1" x14ac:dyDescent="0.3">
      <c r="A880" s="1026" t="s">
        <v>73</v>
      </c>
      <c r="B880" s="1068"/>
      <c r="C880" s="1067"/>
      <c r="D880" s="1067"/>
      <c r="E880" s="1067"/>
    </row>
    <row r="881" spans="1:5" s="36" customFormat="1" ht="15.75" thickBot="1" x14ac:dyDescent="0.3">
      <c r="A881" s="1026" t="s">
        <v>74</v>
      </c>
      <c r="B881" s="1068"/>
      <c r="C881" s="1067"/>
      <c r="D881" s="1067"/>
      <c r="E881" s="1067"/>
    </row>
    <row r="882" spans="1:5" s="36" customFormat="1" ht="15.75" thickBot="1" x14ac:dyDescent="0.3">
      <c r="A882" s="1026" t="s">
        <v>75</v>
      </c>
      <c r="B882" s="1068"/>
      <c r="C882" s="1067"/>
      <c r="D882" s="1067"/>
      <c r="E882" s="1067"/>
    </row>
    <row r="883" spans="1:5" s="36" customFormat="1" ht="15.75" thickBot="1" x14ac:dyDescent="0.3">
      <c r="A883" s="1069" t="s">
        <v>127</v>
      </c>
      <c r="B883" s="1068">
        <f>B873+B878</f>
        <v>560</v>
      </c>
      <c r="C883" s="1068">
        <f t="shared" ref="C883:E883" si="151">C873+C878</f>
        <v>1150</v>
      </c>
      <c r="D883" s="1068">
        <f t="shared" si="151"/>
        <v>0</v>
      </c>
      <c r="E883" s="1068">
        <f t="shared" si="151"/>
        <v>0</v>
      </c>
    </row>
    <row r="884" spans="1:5" s="36" customFormat="1" ht="15.75" thickBot="1" x14ac:dyDescent="0.3">
      <c r="A884" s="766" t="s">
        <v>35</v>
      </c>
      <c r="B884" s="1025">
        <f>IF(B883-B865=0,0,"Error")</f>
        <v>0</v>
      </c>
      <c r="C884" s="1025">
        <f>IF(C883-C865=0,0,"Error")</f>
        <v>0</v>
      </c>
      <c r="D884" s="1025">
        <f t="shared" ref="D884:E884" si="152">IF(D883-D865=0,0,"Error")</f>
        <v>0</v>
      </c>
      <c r="E884" s="1025">
        <f t="shared" si="152"/>
        <v>0</v>
      </c>
    </row>
    <row r="885" spans="1:5" s="36" customFormat="1" ht="45.75" thickBot="1" x14ac:dyDescent="0.3">
      <c r="A885" s="768" t="s">
        <v>973</v>
      </c>
      <c r="B885" s="1103" t="s">
        <v>936</v>
      </c>
      <c r="C885" s="1042" t="s">
        <v>51</v>
      </c>
      <c r="D885" s="1112" t="s">
        <v>974</v>
      </c>
      <c r="E885" s="1105"/>
    </row>
    <row r="886" spans="1:5" s="36" customFormat="1" ht="15.75" thickBot="1" x14ac:dyDescent="0.3">
      <c r="A886" s="1052" t="s">
        <v>9</v>
      </c>
      <c r="B886" s="1058" t="s">
        <v>975</v>
      </c>
      <c r="C886" s="1059"/>
      <c r="D886" s="1059"/>
      <c r="E886" s="1060"/>
    </row>
    <row r="887" spans="1:5" s="36" customFormat="1" ht="15.75" thickBot="1" x14ac:dyDescent="0.3">
      <c r="A887" s="1052" t="s">
        <v>14</v>
      </c>
      <c r="B887" s="1058" t="s">
        <v>935</v>
      </c>
      <c r="C887" s="1059"/>
      <c r="D887" s="1059"/>
      <c r="E887" s="1060"/>
    </row>
    <row r="888" spans="1:5" s="36" customFormat="1" x14ac:dyDescent="0.25">
      <c r="A888" s="1046"/>
      <c r="B888" s="1061">
        <v>2019</v>
      </c>
      <c r="C888" s="1061">
        <v>2020</v>
      </c>
      <c r="D888" s="1061">
        <v>2021</v>
      </c>
      <c r="E888" s="1061">
        <v>2022</v>
      </c>
    </row>
    <row r="889" spans="1:5" s="36" customFormat="1" ht="15.75" thickBot="1" x14ac:dyDescent="0.3">
      <c r="A889" s="1048"/>
      <c r="B889" s="1062" t="s">
        <v>6</v>
      </c>
      <c r="C889" s="1062" t="s">
        <v>6</v>
      </c>
      <c r="D889" s="1062" t="s">
        <v>6</v>
      </c>
      <c r="E889" s="1062" t="s">
        <v>6</v>
      </c>
    </row>
    <row r="890" spans="1:5" s="36" customFormat="1" ht="15.75" thickBot="1" x14ac:dyDescent="0.3">
      <c r="A890" s="1052" t="s">
        <v>8</v>
      </c>
      <c r="B890" s="1063">
        <v>1</v>
      </c>
      <c r="C890" s="1063">
        <v>1</v>
      </c>
      <c r="D890" s="1063">
        <v>0</v>
      </c>
      <c r="E890" s="1063">
        <v>0</v>
      </c>
    </row>
    <row r="891" spans="1:5" s="36" customFormat="1" ht="15.75" thickBot="1" x14ac:dyDescent="0.3">
      <c r="A891" s="1052" t="s">
        <v>15</v>
      </c>
      <c r="B891" s="1007">
        <v>530</v>
      </c>
      <c r="C891" s="1007">
        <f>C904</f>
        <v>867</v>
      </c>
      <c r="D891" s="1007"/>
      <c r="E891" s="1007"/>
    </row>
    <row r="892" spans="1:5" s="36" customFormat="1" ht="15.75" thickBot="1" x14ac:dyDescent="0.3">
      <c r="A892" s="1052" t="s">
        <v>23</v>
      </c>
      <c r="B892" s="1007">
        <f t="shared" ref="B892:E892" si="153">B891/B890</f>
        <v>530</v>
      </c>
      <c r="C892" s="1007">
        <f t="shared" si="153"/>
        <v>867</v>
      </c>
      <c r="D892" s="1007" t="e">
        <f t="shared" si="153"/>
        <v>#DIV/0!</v>
      </c>
      <c r="E892" s="1007" t="e">
        <f t="shared" si="153"/>
        <v>#DIV/0!</v>
      </c>
    </row>
    <row r="893" spans="1:5" s="36" customFormat="1" ht="15.75" thickBot="1" x14ac:dyDescent="0.3">
      <c r="A893" s="1052" t="s">
        <v>16</v>
      </c>
      <c r="B893" s="1063" t="s">
        <v>22</v>
      </c>
      <c r="C893" s="1004">
        <f>C890/B890-1</f>
        <v>0</v>
      </c>
      <c r="D893" s="1004">
        <f t="shared" ref="D893:E895" si="154">D890/C890-1</f>
        <v>-1</v>
      </c>
      <c r="E893" s="1004" t="e">
        <f t="shared" si="154"/>
        <v>#DIV/0!</v>
      </c>
    </row>
    <row r="894" spans="1:5" s="36" customFormat="1" ht="15.75" thickBot="1" x14ac:dyDescent="0.3">
      <c r="A894" s="1052" t="s">
        <v>17</v>
      </c>
      <c r="B894" s="1063" t="s">
        <v>22</v>
      </c>
      <c r="C894" s="1004">
        <f>C891/B891-1</f>
        <v>0.63584905660377355</v>
      </c>
      <c r="D894" s="1004">
        <f t="shared" si="154"/>
        <v>-1</v>
      </c>
      <c r="E894" s="1004" t="e">
        <f t="shared" si="154"/>
        <v>#DIV/0!</v>
      </c>
    </row>
    <row r="895" spans="1:5" s="36" customFormat="1" ht="30.75" thickBot="1" x14ac:dyDescent="0.3">
      <c r="A895" s="1052" t="s">
        <v>18</v>
      </c>
      <c r="B895" s="1063" t="s">
        <v>22</v>
      </c>
      <c r="C895" s="1004">
        <f>C892/B892-1</f>
        <v>0.63584905660377355</v>
      </c>
      <c r="D895" s="1004" t="e">
        <f t="shared" si="154"/>
        <v>#DIV/0!</v>
      </c>
      <c r="E895" s="1004" t="e">
        <f t="shared" si="154"/>
        <v>#DIV/0!</v>
      </c>
    </row>
    <row r="896" spans="1:5" s="36" customFormat="1" ht="15.75" thickBot="1" x14ac:dyDescent="0.3">
      <c r="A896" s="1064" t="s">
        <v>361</v>
      </c>
      <c r="B896" s="1065"/>
      <c r="C896" s="1065"/>
      <c r="D896" s="1065"/>
      <c r="E896" s="1066"/>
    </row>
    <row r="897" spans="1:5" s="36" customFormat="1" x14ac:dyDescent="0.25">
      <c r="A897" s="1046"/>
      <c r="B897" s="1061">
        <v>2018</v>
      </c>
      <c r="C897" s="1061">
        <v>2019</v>
      </c>
      <c r="D897" s="1061">
        <v>2020</v>
      </c>
      <c r="E897" s="1061">
        <v>2021</v>
      </c>
    </row>
    <row r="898" spans="1:5" s="36" customFormat="1" ht="15.75" thickBot="1" x14ac:dyDescent="0.3">
      <c r="A898" s="1048"/>
      <c r="B898" s="1062" t="s">
        <v>5</v>
      </c>
      <c r="C898" s="1062" t="s">
        <v>6</v>
      </c>
      <c r="D898" s="1062" t="s">
        <v>6</v>
      </c>
      <c r="E898" s="1062" t="s">
        <v>6</v>
      </c>
    </row>
    <row r="899" spans="1:5" s="36" customFormat="1" ht="15.75" thickBot="1" x14ac:dyDescent="0.3">
      <c r="A899" s="1027" t="s">
        <v>40</v>
      </c>
      <c r="B899" s="1067">
        <f>B900+B901+B902+B903</f>
        <v>0</v>
      </c>
      <c r="C899" s="1067">
        <f t="shared" ref="C899:E899" si="155">C900+C901+C902+C903</f>
        <v>0</v>
      </c>
      <c r="D899" s="1067">
        <f t="shared" si="155"/>
        <v>0</v>
      </c>
      <c r="E899" s="1067">
        <f t="shared" si="155"/>
        <v>0</v>
      </c>
    </row>
    <row r="900" spans="1:5" s="36" customFormat="1" ht="15.75" thickBot="1" x14ac:dyDescent="0.3">
      <c r="A900" s="1026" t="s">
        <v>48</v>
      </c>
      <c r="B900" s="1067"/>
      <c r="C900" s="1067"/>
      <c r="D900" s="1067"/>
      <c r="E900" s="1067"/>
    </row>
    <row r="901" spans="1:5" s="36" customFormat="1" ht="15.75" thickBot="1" x14ac:dyDescent="0.3">
      <c r="A901" s="1026" t="s">
        <v>73</v>
      </c>
      <c r="B901" s="1067"/>
      <c r="C901" s="1067"/>
      <c r="D901" s="1067"/>
      <c r="E901" s="1067"/>
    </row>
    <row r="902" spans="1:5" s="36" customFormat="1" ht="15.75" thickBot="1" x14ac:dyDescent="0.3">
      <c r="A902" s="1026" t="s">
        <v>74</v>
      </c>
      <c r="B902" s="1067"/>
      <c r="C902" s="1067"/>
      <c r="D902" s="1067"/>
      <c r="E902" s="1067"/>
    </row>
    <row r="903" spans="1:5" s="36" customFormat="1" ht="15.75" thickBot="1" x14ac:dyDescent="0.3">
      <c r="A903" s="1026" t="s">
        <v>75</v>
      </c>
      <c r="B903" s="1067"/>
      <c r="C903" s="1067"/>
      <c r="D903" s="1067"/>
      <c r="E903" s="1067"/>
    </row>
    <row r="904" spans="1:5" s="36" customFormat="1" ht="15.75" thickBot="1" x14ac:dyDescent="0.3">
      <c r="A904" s="1027" t="s">
        <v>41</v>
      </c>
      <c r="B904" s="1007">
        <v>530</v>
      </c>
      <c r="C904" s="1007">
        <f>C905</f>
        <v>867</v>
      </c>
      <c r="D904" s="1068"/>
      <c r="E904" s="1068"/>
    </row>
    <row r="905" spans="1:5" s="36" customFormat="1" ht="15.75" thickBot="1" x14ac:dyDescent="0.3">
      <c r="A905" s="1026" t="s">
        <v>48</v>
      </c>
      <c r="B905" s="1007">
        <v>530</v>
      </c>
      <c r="C905" s="1007">
        <v>867</v>
      </c>
      <c r="D905" s="1007"/>
      <c r="E905" s="1068"/>
    </row>
    <row r="906" spans="1:5" s="36" customFormat="1" ht="15.75" thickBot="1" x14ac:dyDescent="0.3">
      <c r="A906" s="1026" t="s">
        <v>73</v>
      </c>
      <c r="B906" s="1068"/>
      <c r="C906" s="1067"/>
      <c r="D906" s="1067"/>
      <c r="E906" s="1067"/>
    </row>
    <row r="907" spans="1:5" s="36" customFormat="1" ht="15.75" thickBot="1" x14ac:dyDescent="0.3">
      <c r="A907" s="1026" t="s">
        <v>74</v>
      </c>
      <c r="B907" s="1068"/>
      <c r="C907" s="1067"/>
      <c r="D907" s="1067"/>
      <c r="E907" s="1067"/>
    </row>
    <row r="908" spans="1:5" s="36" customFormat="1" ht="15.75" thickBot="1" x14ac:dyDescent="0.3">
      <c r="A908" s="1026" t="s">
        <v>75</v>
      </c>
      <c r="B908" s="1068"/>
      <c r="C908" s="1067"/>
      <c r="D908" s="1067"/>
      <c r="E908" s="1067"/>
    </row>
    <row r="909" spans="1:5" s="36" customFormat="1" ht="15.75" thickBot="1" x14ac:dyDescent="0.3">
      <c r="A909" s="1069" t="s">
        <v>127</v>
      </c>
      <c r="B909" s="1068">
        <f>B899+B904</f>
        <v>530</v>
      </c>
      <c r="C909" s="1068">
        <f t="shared" ref="C909:E909" si="156">C899+C904</f>
        <v>867</v>
      </c>
      <c r="D909" s="1068">
        <f t="shared" si="156"/>
        <v>0</v>
      </c>
      <c r="E909" s="1068">
        <f t="shared" si="156"/>
        <v>0</v>
      </c>
    </row>
    <row r="910" spans="1:5" s="36" customFormat="1" ht="15.75" thickBot="1" x14ac:dyDescent="0.3">
      <c r="A910" s="766" t="s">
        <v>35</v>
      </c>
      <c r="B910" s="1025">
        <f>IF(B909-B891=0,0,"Error")</f>
        <v>0</v>
      </c>
      <c r="C910" s="1025">
        <f>IF(C909-C891=0,0,"Error")</f>
        <v>0</v>
      </c>
      <c r="D910" s="1025">
        <f t="shared" ref="D910:E910" si="157">IF(D909-D891=0,0,"Error")</f>
        <v>0</v>
      </c>
      <c r="E910" s="1025">
        <f t="shared" si="157"/>
        <v>0</v>
      </c>
    </row>
    <row r="911" spans="1:5" s="36" customFormat="1" ht="29.25" thickBot="1" x14ac:dyDescent="0.3">
      <c r="A911" s="768" t="s">
        <v>45</v>
      </c>
      <c r="B911" s="1096"/>
      <c r="C911" s="1100"/>
      <c r="D911" s="1098"/>
      <c r="E911" s="1099"/>
    </row>
    <row r="912" spans="1:5" s="36" customFormat="1" ht="45.75" thickBot="1" x14ac:dyDescent="0.3">
      <c r="A912" s="768" t="s">
        <v>967</v>
      </c>
      <c r="B912" s="1103" t="s">
        <v>936</v>
      </c>
      <c r="C912" s="1042" t="s">
        <v>51</v>
      </c>
      <c r="D912" s="1116" t="s">
        <v>976</v>
      </c>
      <c r="E912" s="1105"/>
    </row>
    <row r="913" spans="1:5" s="36" customFormat="1" ht="15.75" thickBot="1" x14ac:dyDescent="0.3">
      <c r="A913" s="1052" t="s">
        <v>9</v>
      </c>
      <c r="B913" s="1113" t="s">
        <v>977</v>
      </c>
      <c r="C913" s="1114"/>
      <c r="D913" s="1114"/>
      <c r="E913" s="1115"/>
    </row>
    <row r="914" spans="1:5" s="36" customFormat="1" ht="15.75" thickBot="1" x14ac:dyDescent="0.3">
      <c r="A914" s="1052" t="s">
        <v>14</v>
      </c>
      <c r="B914" s="1058" t="s">
        <v>935</v>
      </c>
      <c r="C914" s="1059"/>
      <c r="D914" s="1059"/>
      <c r="E914" s="1060"/>
    </row>
    <row r="915" spans="1:5" s="36" customFormat="1" x14ac:dyDescent="0.25">
      <c r="A915" s="1046"/>
      <c r="B915" s="1061">
        <v>2018</v>
      </c>
      <c r="C915" s="1061">
        <v>2019</v>
      </c>
      <c r="D915" s="1061">
        <v>2020</v>
      </c>
      <c r="E915" s="1061">
        <v>2021</v>
      </c>
    </row>
    <row r="916" spans="1:5" s="36" customFormat="1" ht="15.75" thickBot="1" x14ac:dyDescent="0.3">
      <c r="A916" s="1048"/>
      <c r="B916" s="1062" t="s">
        <v>5</v>
      </c>
      <c r="C916" s="1062" t="s">
        <v>6</v>
      </c>
      <c r="D916" s="1062" t="s">
        <v>6</v>
      </c>
      <c r="E916" s="1062" t="s">
        <v>6</v>
      </c>
    </row>
    <row r="917" spans="1:5" s="36" customFormat="1" ht="15.75" thickBot="1" x14ac:dyDescent="0.3">
      <c r="A917" s="1052" t="s">
        <v>8</v>
      </c>
      <c r="B917" s="1063">
        <v>1</v>
      </c>
      <c r="C917" s="1063">
        <v>1</v>
      </c>
      <c r="D917" s="1063">
        <v>0</v>
      </c>
      <c r="E917" s="1063">
        <v>0</v>
      </c>
    </row>
    <row r="918" spans="1:5" s="36" customFormat="1" ht="15.75" thickBot="1" x14ac:dyDescent="0.3">
      <c r="A918" s="1052" t="s">
        <v>15</v>
      </c>
      <c r="B918" s="1007">
        <v>700</v>
      </c>
      <c r="C918" s="1067">
        <f>C931</f>
        <v>1328.4</v>
      </c>
      <c r="D918" s="1007"/>
      <c r="E918" s="1007"/>
    </row>
    <row r="919" spans="1:5" s="36" customFormat="1" ht="15.75" thickBot="1" x14ac:dyDescent="0.3">
      <c r="A919" s="1052" t="s">
        <v>23</v>
      </c>
      <c r="B919" s="1007">
        <f t="shared" ref="B919:E919" si="158">B918/B917</f>
        <v>700</v>
      </c>
      <c r="C919" s="1007">
        <f t="shared" si="158"/>
        <v>1328.4</v>
      </c>
      <c r="D919" s="1007" t="e">
        <f t="shared" si="158"/>
        <v>#DIV/0!</v>
      </c>
      <c r="E919" s="1007" t="e">
        <f t="shared" si="158"/>
        <v>#DIV/0!</v>
      </c>
    </row>
    <row r="920" spans="1:5" s="36" customFormat="1" ht="15.75" thickBot="1" x14ac:dyDescent="0.3">
      <c r="A920" s="1052" t="s">
        <v>16</v>
      </c>
      <c r="B920" s="1063" t="s">
        <v>22</v>
      </c>
      <c r="C920" s="1004">
        <f>C917/B917-1</f>
        <v>0</v>
      </c>
      <c r="D920" s="1004">
        <f t="shared" ref="D920:E922" si="159">D917/C917-1</f>
        <v>-1</v>
      </c>
      <c r="E920" s="1004" t="e">
        <f t="shared" si="159"/>
        <v>#DIV/0!</v>
      </c>
    </row>
    <row r="921" spans="1:5" s="36" customFormat="1" ht="15.75" thickBot="1" x14ac:dyDescent="0.3">
      <c r="A921" s="1052" t="s">
        <v>17</v>
      </c>
      <c r="B921" s="1063" t="s">
        <v>22</v>
      </c>
      <c r="C921" s="1004">
        <f>C918/B918-1</f>
        <v>0.89771428571428591</v>
      </c>
      <c r="D921" s="1004">
        <f t="shared" si="159"/>
        <v>-1</v>
      </c>
      <c r="E921" s="1004" t="e">
        <f t="shared" si="159"/>
        <v>#DIV/0!</v>
      </c>
    </row>
    <row r="922" spans="1:5" s="36" customFormat="1" ht="30.75" thickBot="1" x14ac:dyDescent="0.3">
      <c r="A922" s="1052" t="s">
        <v>18</v>
      </c>
      <c r="B922" s="1063" t="s">
        <v>22</v>
      </c>
      <c r="C922" s="1004">
        <f>C919/B919-1</f>
        <v>0.89771428571428591</v>
      </c>
      <c r="D922" s="1004" t="e">
        <f t="shared" si="159"/>
        <v>#DIV/0!</v>
      </c>
      <c r="E922" s="1004" t="e">
        <f t="shared" si="159"/>
        <v>#DIV/0!</v>
      </c>
    </row>
    <row r="923" spans="1:5" s="36" customFormat="1" ht="15.75" thickBot="1" x14ac:dyDescent="0.3">
      <c r="A923" s="1064" t="s">
        <v>361</v>
      </c>
      <c r="B923" s="1065"/>
      <c r="C923" s="1065"/>
      <c r="D923" s="1065"/>
      <c r="E923" s="1066"/>
    </row>
    <row r="924" spans="1:5" s="36" customFormat="1" x14ac:dyDescent="0.25">
      <c r="A924" s="1046"/>
      <c r="B924" s="1061">
        <v>2018</v>
      </c>
      <c r="C924" s="1061">
        <v>2019</v>
      </c>
      <c r="D924" s="1061">
        <v>2020</v>
      </c>
      <c r="E924" s="1061">
        <v>2021</v>
      </c>
    </row>
    <row r="925" spans="1:5" s="36" customFormat="1" ht="15.75" thickBot="1" x14ac:dyDescent="0.3">
      <c r="A925" s="1048"/>
      <c r="B925" s="1062" t="s">
        <v>5</v>
      </c>
      <c r="C925" s="1062" t="s">
        <v>6</v>
      </c>
      <c r="D925" s="1062" t="s">
        <v>6</v>
      </c>
      <c r="E925" s="1062" t="s">
        <v>6</v>
      </c>
    </row>
    <row r="926" spans="1:5" s="36" customFormat="1" ht="15.75" thickBot="1" x14ac:dyDescent="0.3">
      <c r="A926" s="1027" t="s">
        <v>40</v>
      </c>
      <c r="B926" s="1067"/>
      <c r="C926" s="1067"/>
      <c r="D926" s="1067">
        <f t="shared" ref="D926:E926" si="160">D927+D928+D929+D930</f>
        <v>0</v>
      </c>
      <c r="E926" s="1067">
        <f t="shared" si="160"/>
        <v>0</v>
      </c>
    </row>
    <row r="927" spans="1:5" s="36" customFormat="1" ht="15.75" thickBot="1" x14ac:dyDescent="0.3">
      <c r="A927" s="1026" t="s">
        <v>48</v>
      </c>
      <c r="B927" s="1007"/>
      <c r="C927" s="1067"/>
      <c r="D927" s="1067"/>
      <c r="E927" s="1067"/>
    </row>
    <row r="928" spans="1:5" s="36" customFormat="1" ht="15.75" thickBot="1" x14ac:dyDescent="0.3">
      <c r="A928" s="1026" t="s">
        <v>73</v>
      </c>
      <c r="B928" s="1067"/>
      <c r="C928" s="1067"/>
      <c r="D928" s="1067"/>
      <c r="E928" s="1067"/>
    </row>
    <row r="929" spans="1:5" s="36" customFormat="1" ht="15.75" thickBot="1" x14ac:dyDescent="0.3">
      <c r="A929" s="1026" t="s">
        <v>74</v>
      </c>
      <c r="B929" s="1067"/>
      <c r="C929" s="1067"/>
      <c r="D929" s="1067"/>
      <c r="E929" s="1067"/>
    </row>
    <row r="930" spans="1:5" s="36" customFormat="1" ht="15.75" thickBot="1" x14ac:dyDescent="0.3">
      <c r="A930" s="1026" t="s">
        <v>75</v>
      </c>
      <c r="B930" s="1067"/>
      <c r="C930" s="1067"/>
      <c r="D930" s="1067"/>
      <c r="E930" s="1067"/>
    </row>
    <row r="931" spans="1:5" s="36" customFormat="1" ht="15.75" thickBot="1" x14ac:dyDescent="0.3">
      <c r="A931" s="1027" t="s">
        <v>41</v>
      </c>
      <c r="B931" s="1007">
        <v>700</v>
      </c>
      <c r="C931" s="1067">
        <f>C932</f>
        <v>1328.4</v>
      </c>
      <c r="D931" s="1068"/>
      <c r="E931" s="1068"/>
    </row>
    <row r="932" spans="1:5" s="36" customFormat="1" ht="15.75" thickBot="1" x14ac:dyDescent="0.3">
      <c r="A932" s="1026" t="s">
        <v>48</v>
      </c>
      <c r="B932" s="1007">
        <v>700</v>
      </c>
      <c r="C932" s="1067">
        <v>1328.4</v>
      </c>
      <c r="D932" s="1007"/>
      <c r="E932" s="1068"/>
    </row>
    <row r="933" spans="1:5" s="36" customFormat="1" ht="15.75" thickBot="1" x14ac:dyDescent="0.3">
      <c r="A933" s="1026" t="s">
        <v>73</v>
      </c>
      <c r="B933" s="1068"/>
      <c r="C933" s="1067"/>
      <c r="D933" s="1067"/>
      <c r="E933" s="1067"/>
    </row>
    <row r="934" spans="1:5" s="36" customFormat="1" ht="15.75" thickBot="1" x14ac:dyDescent="0.3">
      <c r="A934" s="1026" t="s">
        <v>74</v>
      </c>
      <c r="B934" s="1068"/>
      <c r="C934" s="1067"/>
      <c r="D934" s="1067"/>
      <c r="E934" s="1067"/>
    </row>
    <row r="935" spans="1:5" s="36" customFormat="1" ht="15.75" thickBot="1" x14ac:dyDescent="0.3">
      <c r="A935" s="1026" t="s">
        <v>75</v>
      </c>
      <c r="B935" s="1068"/>
      <c r="C935" s="1067"/>
      <c r="D935" s="1067"/>
      <c r="E935" s="1067"/>
    </row>
    <row r="936" spans="1:5" s="36" customFormat="1" ht="15.75" thickBot="1" x14ac:dyDescent="0.3">
      <c r="A936" s="1069" t="s">
        <v>127</v>
      </c>
      <c r="B936" s="1068">
        <f>B926+B931</f>
        <v>700</v>
      </c>
      <c r="C936" s="1068">
        <f t="shared" ref="C936:E936" si="161">C926+C931</f>
        <v>1328.4</v>
      </c>
      <c r="D936" s="1068">
        <f t="shared" si="161"/>
        <v>0</v>
      </c>
      <c r="E936" s="1068">
        <f t="shared" si="161"/>
        <v>0</v>
      </c>
    </row>
    <row r="937" spans="1:5" s="36" customFormat="1" ht="15.75" thickBot="1" x14ac:dyDescent="0.3">
      <c r="A937" s="766" t="s">
        <v>35</v>
      </c>
      <c r="B937" s="1025">
        <f>IF(B936-B918=0,0,"Error")</f>
        <v>0</v>
      </c>
      <c r="C937" s="1025">
        <f>IF(C936-C918=0,0,"Error")</f>
        <v>0</v>
      </c>
      <c r="D937" s="1025">
        <f t="shared" ref="D937:E937" si="162">IF(D936-D918=0,0,"Error")</f>
        <v>0</v>
      </c>
      <c r="E937" s="1025">
        <f t="shared" si="162"/>
        <v>0</v>
      </c>
    </row>
    <row r="938" spans="1:5" s="36" customFormat="1" ht="45.75" thickBot="1" x14ac:dyDescent="0.3">
      <c r="A938" s="768" t="s">
        <v>970</v>
      </c>
      <c r="B938" s="1103" t="s">
        <v>936</v>
      </c>
      <c r="C938" s="1042" t="s">
        <v>51</v>
      </c>
      <c r="D938" s="1112" t="s">
        <v>978</v>
      </c>
      <c r="E938" s="1105"/>
    </row>
    <row r="939" spans="1:5" s="36" customFormat="1" ht="15.75" thickBot="1" x14ac:dyDescent="0.3">
      <c r="A939" s="1052" t="s">
        <v>9</v>
      </c>
      <c r="B939" s="1113" t="s">
        <v>979</v>
      </c>
      <c r="C939" s="1114"/>
      <c r="D939" s="1114"/>
      <c r="E939" s="1115"/>
    </row>
    <row r="940" spans="1:5" s="36" customFormat="1" ht="15.75" thickBot="1" x14ac:dyDescent="0.3">
      <c r="A940" s="1052" t="s">
        <v>14</v>
      </c>
      <c r="B940" s="1058" t="s">
        <v>935</v>
      </c>
      <c r="C940" s="1059"/>
      <c r="D940" s="1059"/>
      <c r="E940" s="1060"/>
    </row>
    <row r="941" spans="1:5" s="36" customFormat="1" x14ac:dyDescent="0.25">
      <c r="A941" s="1046"/>
      <c r="B941" s="1061">
        <v>2019</v>
      </c>
      <c r="C941" s="1061">
        <v>2020</v>
      </c>
      <c r="D941" s="1061">
        <v>2021</v>
      </c>
      <c r="E941" s="1061">
        <v>2022</v>
      </c>
    </row>
    <row r="942" spans="1:5" s="36" customFormat="1" ht="15.75" thickBot="1" x14ac:dyDescent="0.3">
      <c r="A942" s="1048"/>
      <c r="B942" s="1062" t="s">
        <v>6</v>
      </c>
      <c r="C942" s="1062" t="s">
        <v>6</v>
      </c>
      <c r="D942" s="1062" t="s">
        <v>6</v>
      </c>
      <c r="E942" s="1062" t="s">
        <v>6</v>
      </c>
    </row>
    <row r="943" spans="1:5" s="36" customFormat="1" ht="15.75" thickBot="1" x14ac:dyDescent="0.3">
      <c r="A943" s="1052" t="s">
        <v>8</v>
      </c>
      <c r="B943" s="1063">
        <v>1</v>
      </c>
      <c r="C943" s="1063">
        <v>1</v>
      </c>
      <c r="D943" s="1063">
        <v>0</v>
      </c>
      <c r="E943" s="1063">
        <v>0</v>
      </c>
    </row>
    <row r="944" spans="1:5" s="36" customFormat="1" ht="15.75" thickBot="1" x14ac:dyDescent="0.3">
      <c r="A944" s="1052" t="s">
        <v>15</v>
      </c>
      <c r="B944" s="1007">
        <v>700</v>
      </c>
      <c r="C944" s="1007">
        <f>C957</f>
        <v>1538</v>
      </c>
      <c r="D944" s="1007"/>
      <c r="E944" s="1068"/>
    </row>
    <row r="945" spans="1:5" s="36" customFormat="1" ht="15.75" thickBot="1" x14ac:dyDescent="0.3">
      <c r="A945" s="1052" t="s">
        <v>23</v>
      </c>
      <c r="B945" s="1007">
        <f t="shared" ref="B945:E945" si="163">B944/B943</f>
        <v>700</v>
      </c>
      <c r="C945" s="1007">
        <f t="shared" si="163"/>
        <v>1538</v>
      </c>
      <c r="D945" s="1007" t="e">
        <f t="shared" si="163"/>
        <v>#DIV/0!</v>
      </c>
      <c r="E945" s="1007" t="e">
        <f t="shared" si="163"/>
        <v>#DIV/0!</v>
      </c>
    </row>
    <row r="946" spans="1:5" s="36" customFormat="1" ht="15.75" thickBot="1" x14ac:dyDescent="0.3">
      <c r="A946" s="1052" t="s">
        <v>16</v>
      </c>
      <c r="B946" s="1063" t="s">
        <v>22</v>
      </c>
      <c r="C946" s="1004">
        <f>C943/B943-1</f>
        <v>0</v>
      </c>
      <c r="D946" s="1004">
        <f t="shared" ref="D946:E948" si="164">D943/C943-1</f>
        <v>-1</v>
      </c>
      <c r="E946" s="1004" t="e">
        <f t="shared" si="164"/>
        <v>#DIV/0!</v>
      </c>
    </row>
    <row r="947" spans="1:5" s="36" customFormat="1" ht="15.75" thickBot="1" x14ac:dyDescent="0.3">
      <c r="A947" s="1052" t="s">
        <v>17</v>
      </c>
      <c r="B947" s="1063" t="s">
        <v>22</v>
      </c>
      <c r="C947" s="1004">
        <f>C944/B944-1</f>
        <v>1.1971428571428571</v>
      </c>
      <c r="D947" s="1004">
        <f t="shared" si="164"/>
        <v>-1</v>
      </c>
      <c r="E947" s="1004" t="e">
        <f t="shared" si="164"/>
        <v>#DIV/0!</v>
      </c>
    </row>
    <row r="948" spans="1:5" s="36" customFormat="1" ht="30.75" thickBot="1" x14ac:dyDescent="0.3">
      <c r="A948" s="1052" t="s">
        <v>18</v>
      </c>
      <c r="B948" s="1063" t="s">
        <v>22</v>
      </c>
      <c r="C948" s="1004">
        <f>C945/B945-1</f>
        <v>1.1971428571428571</v>
      </c>
      <c r="D948" s="1004" t="e">
        <f t="shared" si="164"/>
        <v>#DIV/0!</v>
      </c>
      <c r="E948" s="1004" t="e">
        <f t="shared" si="164"/>
        <v>#DIV/0!</v>
      </c>
    </row>
    <row r="949" spans="1:5" s="36" customFormat="1" ht="15.75" thickBot="1" x14ac:dyDescent="0.3">
      <c r="A949" s="1064" t="s">
        <v>361</v>
      </c>
      <c r="B949" s="1065"/>
      <c r="C949" s="1065"/>
      <c r="D949" s="1065"/>
      <c r="E949" s="1066"/>
    </row>
    <row r="950" spans="1:5" s="36" customFormat="1" x14ac:dyDescent="0.25">
      <c r="A950" s="1046"/>
      <c r="B950" s="1061">
        <v>2019</v>
      </c>
      <c r="C950" s="1061">
        <v>2020</v>
      </c>
      <c r="D950" s="1061">
        <v>2021</v>
      </c>
      <c r="E950" s="1061">
        <v>2022</v>
      </c>
    </row>
    <row r="951" spans="1:5" s="36" customFormat="1" ht="15.75" thickBot="1" x14ac:dyDescent="0.3">
      <c r="A951" s="1048"/>
      <c r="B951" s="1062" t="s">
        <v>6</v>
      </c>
      <c r="C951" s="1062" t="s">
        <v>6</v>
      </c>
      <c r="D951" s="1062" t="s">
        <v>6</v>
      </c>
      <c r="E951" s="1062" t="s">
        <v>6</v>
      </c>
    </row>
    <row r="952" spans="1:5" s="36" customFormat="1" ht="15.75" thickBot="1" x14ac:dyDescent="0.3">
      <c r="A952" s="1027" t="s">
        <v>40</v>
      </c>
      <c r="B952" s="1067">
        <f>B953+B954+B955+B956</f>
        <v>0</v>
      </c>
      <c r="C952" s="1067">
        <f t="shared" ref="C952:E952" si="165">C953+C954+C955+C956</f>
        <v>0</v>
      </c>
      <c r="D952" s="1067">
        <f t="shared" si="165"/>
        <v>0</v>
      </c>
      <c r="E952" s="1067">
        <f t="shared" si="165"/>
        <v>0</v>
      </c>
    </row>
    <row r="953" spans="1:5" s="36" customFormat="1" ht="15.75" thickBot="1" x14ac:dyDescent="0.3">
      <c r="A953" s="1026" t="s">
        <v>48</v>
      </c>
      <c r="B953" s="1067"/>
      <c r="C953" s="1067"/>
      <c r="D953" s="1067"/>
      <c r="E953" s="1067"/>
    </row>
    <row r="954" spans="1:5" s="36" customFormat="1" ht="15.75" thickBot="1" x14ac:dyDescent="0.3">
      <c r="A954" s="1026" t="s">
        <v>73</v>
      </c>
      <c r="B954" s="1067"/>
      <c r="C954" s="1067"/>
      <c r="D954" s="1067"/>
      <c r="E954" s="1067"/>
    </row>
    <row r="955" spans="1:5" s="36" customFormat="1" ht="15.75" thickBot="1" x14ac:dyDescent="0.3">
      <c r="A955" s="1026" t="s">
        <v>74</v>
      </c>
      <c r="B955" s="1067"/>
      <c r="C955" s="1067"/>
      <c r="D955" s="1067"/>
      <c r="E955" s="1067"/>
    </row>
    <row r="956" spans="1:5" s="36" customFormat="1" ht="15.75" thickBot="1" x14ac:dyDescent="0.3">
      <c r="A956" s="1026" t="s">
        <v>75</v>
      </c>
      <c r="B956" s="1067"/>
      <c r="C956" s="1067"/>
      <c r="D956" s="1067"/>
      <c r="E956" s="1067"/>
    </row>
    <row r="957" spans="1:5" s="36" customFormat="1" ht="15.75" thickBot="1" x14ac:dyDescent="0.3">
      <c r="A957" s="1027" t="s">
        <v>41</v>
      </c>
      <c r="B957" s="1007">
        <v>700</v>
      </c>
      <c r="C957" s="1007">
        <f>C958</f>
        <v>1538</v>
      </c>
      <c r="D957" s="1068">
        <f t="shared" ref="D957" si="166">D958+D959+D960+D961</f>
        <v>0</v>
      </c>
      <c r="E957" s="1068"/>
    </row>
    <row r="958" spans="1:5" s="36" customFormat="1" ht="15.75" thickBot="1" x14ac:dyDescent="0.3">
      <c r="A958" s="1026" t="s">
        <v>48</v>
      </c>
      <c r="B958" s="1007">
        <v>700</v>
      </c>
      <c r="C958" s="1007">
        <v>1538</v>
      </c>
      <c r="D958" s="1007"/>
      <c r="E958" s="1068"/>
    </row>
    <row r="959" spans="1:5" s="36" customFormat="1" ht="15.75" thickBot="1" x14ac:dyDescent="0.3">
      <c r="A959" s="1026" t="s">
        <v>73</v>
      </c>
      <c r="B959" s="1068"/>
      <c r="C959" s="1067"/>
      <c r="D959" s="1067"/>
      <c r="E959" s="1067"/>
    </row>
    <row r="960" spans="1:5" s="36" customFormat="1" ht="15.75" thickBot="1" x14ac:dyDescent="0.3">
      <c r="A960" s="1026" t="s">
        <v>74</v>
      </c>
      <c r="B960" s="1068"/>
      <c r="C960" s="1067"/>
      <c r="D960" s="1067"/>
      <c r="E960" s="1067"/>
    </row>
    <row r="961" spans="1:5" s="36" customFormat="1" ht="15.75" thickBot="1" x14ac:dyDescent="0.3">
      <c r="A961" s="1026" t="s">
        <v>75</v>
      </c>
      <c r="B961" s="1068"/>
      <c r="C961" s="1067"/>
      <c r="D961" s="1067"/>
      <c r="E961" s="1067"/>
    </row>
    <row r="962" spans="1:5" s="36" customFormat="1" ht="15.75" thickBot="1" x14ac:dyDescent="0.3">
      <c r="A962" s="1069" t="s">
        <v>127</v>
      </c>
      <c r="B962" s="1068">
        <f>B952+B957</f>
        <v>700</v>
      </c>
      <c r="C962" s="1068">
        <f t="shared" ref="C962:E962" si="167">C952+C957</f>
        <v>1538</v>
      </c>
      <c r="D962" s="1068">
        <f t="shared" si="167"/>
        <v>0</v>
      </c>
      <c r="E962" s="1068">
        <f t="shared" si="167"/>
        <v>0</v>
      </c>
    </row>
    <row r="963" spans="1:5" s="36" customFormat="1" ht="15.75" thickBot="1" x14ac:dyDescent="0.3">
      <c r="A963" s="766" t="s">
        <v>35</v>
      </c>
      <c r="B963" s="1025">
        <f>IF(B962-B944=0,0,"Error")</f>
        <v>0</v>
      </c>
      <c r="C963" s="1025">
        <f>IF(C962-C944=0,0,"Error")</f>
        <v>0</v>
      </c>
      <c r="D963" s="1025">
        <f t="shared" ref="D963:E963" si="168">IF(D962-D944=0,0,"Error")</f>
        <v>0</v>
      </c>
      <c r="E963" s="1025">
        <f t="shared" si="168"/>
        <v>0</v>
      </c>
    </row>
    <row r="964" spans="1:5" s="36" customFormat="1" ht="45.75" thickBot="1" x14ac:dyDescent="0.3">
      <c r="A964" s="768" t="s">
        <v>973</v>
      </c>
      <c r="B964" s="1103" t="s">
        <v>936</v>
      </c>
      <c r="C964" s="1042" t="s">
        <v>51</v>
      </c>
      <c r="D964" s="1112" t="s">
        <v>980</v>
      </c>
      <c r="E964" s="1105"/>
    </row>
    <row r="965" spans="1:5" s="36" customFormat="1" ht="15.75" thickBot="1" x14ac:dyDescent="0.3">
      <c r="A965" s="1052" t="s">
        <v>9</v>
      </c>
      <c r="B965" s="1058" t="s">
        <v>981</v>
      </c>
      <c r="C965" s="1059"/>
      <c r="D965" s="1059"/>
      <c r="E965" s="1060"/>
    </row>
    <row r="966" spans="1:5" s="36" customFormat="1" ht="15.75" thickBot="1" x14ac:dyDescent="0.3">
      <c r="A966" s="1052" t="s">
        <v>14</v>
      </c>
      <c r="B966" s="1058" t="s">
        <v>935</v>
      </c>
      <c r="C966" s="1059"/>
      <c r="D966" s="1059"/>
      <c r="E966" s="1060"/>
    </row>
    <row r="967" spans="1:5" s="36" customFormat="1" x14ac:dyDescent="0.25">
      <c r="A967" s="1046"/>
      <c r="B967" s="1061">
        <v>2019</v>
      </c>
      <c r="C967" s="1061">
        <v>2020</v>
      </c>
      <c r="D967" s="1061">
        <v>2021</v>
      </c>
      <c r="E967" s="1061">
        <v>2022</v>
      </c>
    </row>
    <row r="968" spans="1:5" s="36" customFormat="1" ht="15.75" thickBot="1" x14ac:dyDescent="0.3">
      <c r="A968" s="1048"/>
      <c r="B968" s="1062" t="s">
        <v>6</v>
      </c>
      <c r="C968" s="1062" t="s">
        <v>6</v>
      </c>
      <c r="D968" s="1062" t="s">
        <v>6</v>
      </c>
      <c r="E968" s="1062" t="s">
        <v>6</v>
      </c>
    </row>
    <row r="969" spans="1:5" s="36" customFormat="1" ht="15.75" thickBot="1" x14ac:dyDescent="0.3">
      <c r="A969" s="1052" t="s">
        <v>8</v>
      </c>
      <c r="B969" s="1063">
        <v>1</v>
      </c>
      <c r="C969" s="1063">
        <v>1</v>
      </c>
      <c r="D969" s="1063">
        <v>0</v>
      </c>
      <c r="E969" s="1063">
        <v>0</v>
      </c>
    </row>
    <row r="970" spans="1:5" s="36" customFormat="1" ht="15.75" thickBot="1" x14ac:dyDescent="0.3">
      <c r="A970" s="1052" t="s">
        <v>15</v>
      </c>
      <c r="B970" s="1007">
        <v>700</v>
      </c>
      <c r="C970" s="1007">
        <f>C983</f>
        <v>1097</v>
      </c>
      <c r="D970" s="1007"/>
      <c r="E970" s="1007"/>
    </row>
    <row r="971" spans="1:5" s="36" customFormat="1" ht="15.75" thickBot="1" x14ac:dyDescent="0.3">
      <c r="A971" s="1052" t="s">
        <v>23</v>
      </c>
      <c r="B971" s="1007">
        <f t="shared" ref="B971:E971" si="169">B970/B969</f>
        <v>700</v>
      </c>
      <c r="C971" s="1007">
        <f t="shared" si="169"/>
        <v>1097</v>
      </c>
      <c r="D971" s="1007" t="e">
        <f t="shared" si="169"/>
        <v>#DIV/0!</v>
      </c>
      <c r="E971" s="1007" t="e">
        <f t="shared" si="169"/>
        <v>#DIV/0!</v>
      </c>
    </row>
    <row r="972" spans="1:5" s="36" customFormat="1" ht="15.75" thickBot="1" x14ac:dyDescent="0.3">
      <c r="A972" s="1052" t="s">
        <v>16</v>
      </c>
      <c r="B972" s="1063" t="s">
        <v>22</v>
      </c>
      <c r="C972" s="1004">
        <f>C969/B969-1</f>
        <v>0</v>
      </c>
      <c r="D972" s="1004">
        <f t="shared" ref="D972:E974" si="170">D969/C969-1</f>
        <v>-1</v>
      </c>
      <c r="E972" s="1004" t="e">
        <f t="shared" si="170"/>
        <v>#DIV/0!</v>
      </c>
    </row>
    <row r="973" spans="1:5" s="36" customFormat="1" ht="15.75" thickBot="1" x14ac:dyDescent="0.3">
      <c r="A973" s="1052" t="s">
        <v>17</v>
      </c>
      <c r="B973" s="1063" t="s">
        <v>22</v>
      </c>
      <c r="C973" s="1004">
        <f>C970/B970-1</f>
        <v>0.56714285714285717</v>
      </c>
      <c r="D973" s="1004">
        <f t="shared" si="170"/>
        <v>-1</v>
      </c>
      <c r="E973" s="1004" t="e">
        <f t="shared" si="170"/>
        <v>#DIV/0!</v>
      </c>
    </row>
    <row r="974" spans="1:5" s="36" customFormat="1" ht="30.75" thickBot="1" x14ac:dyDescent="0.3">
      <c r="A974" s="1052" t="s">
        <v>18</v>
      </c>
      <c r="B974" s="1063" t="s">
        <v>22</v>
      </c>
      <c r="C974" s="1004">
        <f>C971/B971-1</f>
        <v>0.56714285714285717</v>
      </c>
      <c r="D974" s="1004" t="e">
        <f t="shared" si="170"/>
        <v>#DIV/0!</v>
      </c>
      <c r="E974" s="1004" t="e">
        <f t="shared" si="170"/>
        <v>#DIV/0!</v>
      </c>
    </row>
    <row r="975" spans="1:5" s="36" customFormat="1" ht="15.75" thickBot="1" x14ac:dyDescent="0.3">
      <c r="A975" s="1064" t="s">
        <v>361</v>
      </c>
      <c r="B975" s="1065"/>
      <c r="C975" s="1065"/>
      <c r="D975" s="1065"/>
      <c r="E975" s="1066"/>
    </row>
    <row r="976" spans="1:5" s="36" customFormat="1" x14ac:dyDescent="0.25">
      <c r="A976" s="1046"/>
      <c r="B976" s="1061">
        <v>2018</v>
      </c>
      <c r="C976" s="1061">
        <v>2019</v>
      </c>
      <c r="D976" s="1061">
        <v>2020</v>
      </c>
      <c r="E976" s="1061">
        <v>2021</v>
      </c>
    </row>
    <row r="977" spans="1:5" s="36" customFormat="1" ht="15.75" thickBot="1" x14ac:dyDescent="0.3">
      <c r="A977" s="1048"/>
      <c r="B977" s="1062" t="s">
        <v>5</v>
      </c>
      <c r="C977" s="1062" t="s">
        <v>6</v>
      </c>
      <c r="D977" s="1062" t="s">
        <v>6</v>
      </c>
      <c r="E977" s="1062" t="s">
        <v>6</v>
      </c>
    </row>
    <row r="978" spans="1:5" s="36" customFormat="1" ht="15.75" thickBot="1" x14ac:dyDescent="0.3">
      <c r="A978" s="1027" t="s">
        <v>40</v>
      </c>
      <c r="B978" s="1067">
        <f>B979+B980+B981+B982</f>
        <v>0</v>
      </c>
      <c r="C978" s="1067">
        <f t="shared" ref="C978:E978" si="171">C979+C980+C981+C982</f>
        <v>0</v>
      </c>
      <c r="D978" s="1067">
        <f t="shared" si="171"/>
        <v>0</v>
      </c>
      <c r="E978" s="1067">
        <f t="shared" si="171"/>
        <v>0</v>
      </c>
    </row>
    <row r="979" spans="1:5" s="36" customFormat="1" ht="15.75" thickBot="1" x14ac:dyDescent="0.3">
      <c r="A979" s="1026" t="s">
        <v>48</v>
      </c>
      <c r="B979" s="1067"/>
      <c r="C979" s="1067"/>
      <c r="D979" s="1067"/>
      <c r="E979" s="1067"/>
    </row>
    <row r="980" spans="1:5" s="36" customFormat="1" ht="15.75" thickBot="1" x14ac:dyDescent="0.3">
      <c r="A980" s="1026" t="s">
        <v>73</v>
      </c>
      <c r="B980" s="1067"/>
      <c r="C980" s="1067"/>
      <c r="D980" s="1067"/>
      <c r="E980" s="1067"/>
    </row>
    <row r="981" spans="1:5" s="36" customFormat="1" ht="15.75" thickBot="1" x14ac:dyDescent="0.3">
      <c r="A981" s="1026" t="s">
        <v>74</v>
      </c>
      <c r="B981" s="1067"/>
      <c r="C981" s="1067"/>
      <c r="D981" s="1067"/>
      <c r="E981" s="1067"/>
    </row>
    <row r="982" spans="1:5" s="36" customFormat="1" ht="15.75" thickBot="1" x14ac:dyDescent="0.3">
      <c r="A982" s="1026" t="s">
        <v>75</v>
      </c>
      <c r="B982" s="1067"/>
      <c r="C982" s="1067"/>
      <c r="D982" s="1067"/>
      <c r="E982" s="1067"/>
    </row>
    <row r="983" spans="1:5" s="36" customFormat="1" ht="15.75" thickBot="1" x14ac:dyDescent="0.3">
      <c r="A983" s="1027" t="s">
        <v>41</v>
      </c>
      <c r="B983" s="1007">
        <v>700</v>
      </c>
      <c r="C983" s="1007">
        <f>C984</f>
        <v>1097</v>
      </c>
      <c r="D983" s="1068"/>
      <c r="E983" s="1068"/>
    </row>
    <row r="984" spans="1:5" s="36" customFormat="1" ht="15.75" thickBot="1" x14ac:dyDescent="0.3">
      <c r="A984" s="1026" t="s">
        <v>48</v>
      </c>
      <c r="B984" s="1007">
        <v>700</v>
      </c>
      <c r="C984" s="1007">
        <v>1097</v>
      </c>
      <c r="D984" s="1007"/>
      <c r="E984" s="1068"/>
    </row>
    <row r="985" spans="1:5" s="36" customFormat="1" ht="15.75" thickBot="1" x14ac:dyDescent="0.3">
      <c r="A985" s="1026" t="s">
        <v>73</v>
      </c>
      <c r="B985" s="1068"/>
      <c r="C985" s="1067"/>
      <c r="D985" s="1067"/>
      <c r="E985" s="1067"/>
    </row>
    <row r="986" spans="1:5" s="36" customFormat="1" ht="15.75" thickBot="1" x14ac:dyDescent="0.3">
      <c r="A986" s="1026" t="s">
        <v>74</v>
      </c>
      <c r="B986" s="1068"/>
      <c r="C986" s="1067"/>
      <c r="D986" s="1067"/>
      <c r="E986" s="1067"/>
    </row>
    <row r="987" spans="1:5" s="36" customFormat="1" ht="15.75" thickBot="1" x14ac:dyDescent="0.3">
      <c r="A987" s="1026" t="s">
        <v>75</v>
      </c>
      <c r="B987" s="1068"/>
      <c r="C987" s="1067"/>
      <c r="D987" s="1067"/>
      <c r="E987" s="1067"/>
    </row>
    <row r="988" spans="1:5" s="36" customFormat="1" ht="15.75" thickBot="1" x14ac:dyDescent="0.3">
      <c r="A988" s="1069" t="s">
        <v>127</v>
      </c>
      <c r="B988" s="1068">
        <f>B978+B983</f>
        <v>700</v>
      </c>
      <c r="C988" s="1068">
        <f t="shared" ref="C988:E988" si="172">C978+C983</f>
        <v>1097</v>
      </c>
      <c r="D988" s="1068">
        <f t="shared" si="172"/>
        <v>0</v>
      </c>
      <c r="E988" s="1068">
        <f t="shared" si="172"/>
        <v>0</v>
      </c>
    </row>
    <row r="989" spans="1:5" s="36" customFormat="1" ht="15.75" thickBot="1" x14ac:dyDescent="0.3">
      <c r="A989" s="766" t="s">
        <v>35</v>
      </c>
      <c r="B989" s="1025">
        <f>IF(B988-B970=0,0,"Error")</f>
        <v>0</v>
      </c>
      <c r="C989" s="1025">
        <f>IF(C988-C970=0,0,"Error")</f>
        <v>0</v>
      </c>
      <c r="D989" s="1025">
        <f t="shared" ref="D989:E989" si="173">IF(D988-D970=0,0,"Error")</f>
        <v>0</v>
      </c>
      <c r="E989" s="1025">
        <f t="shared" si="173"/>
        <v>0</v>
      </c>
    </row>
    <row r="990" spans="1:5" s="36" customFormat="1" ht="60.75" thickBot="1" x14ac:dyDescent="0.3">
      <c r="A990" s="768" t="s">
        <v>277</v>
      </c>
      <c r="B990" s="1103" t="s">
        <v>982</v>
      </c>
      <c r="C990" s="1042" t="s">
        <v>51</v>
      </c>
      <c r="D990" s="1112" t="s">
        <v>962</v>
      </c>
      <c r="E990" s="1105"/>
    </row>
    <row r="991" spans="1:5" s="36" customFormat="1" ht="15.75" thickBot="1" x14ac:dyDescent="0.3">
      <c r="A991" s="1052" t="s">
        <v>9</v>
      </c>
      <c r="B991" s="789" t="s">
        <v>983</v>
      </c>
      <c r="C991" s="790"/>
      <c r="D991" s="790"/>
      <c r="E991" s="963"/>
    </row>
    <row r="992" spans="1:5" s="36" customFormat="1" ht="15.75" thickBot="1" x14ac:dyDescent="0.3">
      <c r="A992" s="1052" t="s">
        <v>14</v>
      </c>
      <c r="B992" s="1058" t="s">
        <v>935</v>
      </c>
      <c r="C992" s="1059"/>
      <c r="D992" s="1059"/>
      <c r="E992" s="1060"/>
    </row>
    <row r="993" spans="1:5" s="36" customFormat="1" x14ac:dyDescent="0.25">
      <c r="A993" s="1046"/>
      <c r="B993" s="1061">
        <v>2019</v>
      </c>
      <c r="C993" s="1061">
        <v>2020</v>
      </c>
      <c r="D993" s="1061">
        <v>2021</v>
      </c>
      <c r="E993" s="1061">
        <v>2022</v>
      </c>
    </row>
    <row r="994" spans="1:5" s="36" customFormat="1" ht="15.75" thickBot="1" x14ac:dyDescent="0.3">
      <c r="A994" s="1048"/>
      <c r="B994" s="1062" t="s">
        <v>6</v>
      </c>
      <c r="C994" s="1062" t="s">
        <v>6</v>
      </c>
      <c r="D994" s="1062" t="s">
        <v>6</v>
      </c>
      <c r="E994" s="1062" t="s">
        <v>6</v>
      </c>
    </row>
    <row r="995" spans="1:5" s="36" customFormat="1" ht="15.75" thickBot="1" x14ac:dyDescent="0.3">
      <c r="A995" s="1052" t="s">
        <v>8</v>
      </c>
      <c r="B995" s="1063">
        <v>1</v>
      </c>
      <c r="C995" s="1063">
        <v>1</v>
      </c>
      <c r="D995" s="1063">
        <v>0</v>
      </c>
      <c r="E995" s="1063">
        <v>0</v>
      </c>
    </row>
    <row r="996" spans="1:5" s="36" customFormat="1" ht="15.75" thickBot="1" x14ac:dyDescent="0.3">
      <c r="A996" s="1052" t="s">
        <v>15</v>
      </c>
      <c r="B996" s="1007">
        <v>32286</v>
      </c>
      <c r="C996" s="1007">
        <f>C1009</f>
        <v>923</v>
      </c>
      <c r="D996" s="1007">
        <f t="shared" ref="D996:E996" si="174">D1009</f>
        <v>0</v>
      </c>
      <c r="E996" s="1007">
        <f t="shared" si="174"/>
        <v>0</v>
      </c>
    </row>
    <row r="997" spans="1:5" s="36" customFormat="1" ht="15.75" thickBot="1" x14ac:dyDescent="0.3">
      <c r="A997" s="1052" t="s">
        <v>23</v>
      </c>
      <c r="B997" s="1007">
        <f t="shared" ref="B997:E997" si="175">B996/B995</f>
        <v>32286</v>
      </c>
      <c r="C997" s="1007">
        <f t="shared" si="175"/>
        <v>923</v>
      </c>
      <c r="D997" s="1007" t="e">
        <f t="shared" si="175"/>
        <v>#DIV/0!</v>
      </c>
      <c r="E997" s="1007" t="e">
        <f t="shared" si="175"/>
        <v>#DIV/0!</v>
      </c>
    </row>
    <row r="998" spans="1:5" s="36" customFormat="1" ht="15.75" thickBot="1" x14ac:dyDescent="0.3">
      <c r="A998" s="1052" t="s">
        <v>16</v>
      </c>
      <c r="B998" s="1063" t="s">
        <v>22</v>
      </c>
      <c r="C998" s="1004">
        <f>C995/B995-1</f>
        <v>0</v>
      </c>
      <c r="D998" s="1004">
        <f t="shared" ref="D998:E1000" si="176">D995/C995-1</f>
        <v>-1</v>
      </c>
      <c r="E998" s="1004" t="e">
        <f t="shared" si="176"/>
        <v>#DIV/0!</v>
      </c>
    </row>
    <row r="999" spans="1:5" s="36" customFormat="1" ht="15.75" thickBot="1" x14ac:dyDescent="0.3">
      <c r="A999" s="1052" t="s">
        <v>17</v>
      </c>
      <c r="B999" s="1063" t="s">
        <v>22</v>
      </c>
      <c r="C999" s="1004">
        <f>C996/B996-1</f>
        <v>-0.97141175741807595</v>
      </c>
      <c r="D999" s="1004">
        <f t="shared" si="176"/>
        <v>-1</v>
      </c>
      <c r="E999" s="1004" t="e">
        <f t="shared" si="176"/>
        <v>#DIV/0!</v>
      </c>
    </row>
    <row r="1000" spans="1:5" s="36" customFormat="1" ht="30.75" thickBot="1" x14ac:dyDescent="0.3">
      <c r="A1000" s="1052" t="s">
        <v>18</v>
      </c>
      <c r="B1000" s="1063" t="s">
        <v>22</v>
      </c>
      <c r="C1000" s="1004">
        <f>C997/B997-1</f>
        <v>-0.97141175741807595</v>
      </c>
      <c r="D1000" s="1004" t="e">
        <f t="shared" si="176"/>
        <v>#DIV/0!</v>
      </c>
      <c r="E1000" s="1004" t="e">
        <f t="shared" si="176"/>
        <v>#DIV/0!</v>
      </c>
    </row>
    <row r="1001" spans="1:5" s="36" customFormat="1" ht="15.75" thickBot="1" x14ac:dyDescent="0.3">
      <c r="A1001" s="1064" t="s">
        <v>361</v>
      </c>
      <c r="B1001" s="1065"/>
      <c r="C1001" s="1065"/>
      <c r="D1001" s="1065"/>
      <c r="E1001" s="1066"/>
    </row>
    <row r="1002" spans="1:5" s="36" customFormat="1" x14ac:dyDescent="0.25">
      <c r="A1002" s="1046"/>
      <c r="B1002" s="1061">
        <v>2018</v>
      </c>
      <c r="C1002" s="1061">
        <v>2019</v>
      </c>
      <c r="D1002" s="1061">
        <v>2020</v>
      </c>
      <c r="E1002" s="1061">
        <v>2021</v>
      </c>
    </row>
    <row r="1003" spans="1:5" s="36" customFormat="1" ht="15.75" thickBot="1" x14ac:dyDescent="0.3">
      <c r="A1003" s="1048"/>
      <c r="B1003" s="1062" t="s">
        <v>5</v>
      </c>
      <c r="C1003" s="1062" t="s">
        <v>6</v>
      </c>
      <c r="D1003" s="1062" t="s">
        <v>6</v>
      </c>
      <c r="E1003" s="1062" t="s">
        <v>6</v>
      </c>
    </row>
    <row r="1004" spans="1:5" s="36" customFormat="1" ht="15.75" thickBot="1" x14ac:dyDescent="0.3">
      <c r="A1004" s="1027" t="s">
        <v>40</v>
      </c>
      <c r="B1004" s="1067">
        <f>B1005+B1006+B1007+B1008</f>
        <v>0</v>
      </c>
      <c r="C1004" s="1067">
        <f t="shared" ref="C1004:E1004" si="177">C1005+C1006+C1007+C1008</f>
        <v>0</v>
      </c>
      <c r="D1004" s="1067">
        <f t="shared" si="177"/>
        <v>0</v>
      </c>
      <c r="E1004" s="1067">
        <f t="shared" si="177"/>
        <v>0</v>
      </c>
    </row>
    <row r="1005" spans="1:5" s="36" customFormat="1" ht="15.75" thickBot="1" x14ac:dyDescent="0.3">
      <c r="A1005" s="1026" t="s">
        <v>48</v>
      </c>
      <c r="B1005" s="1067"/>
      <c r="C1005" s="1067"/>
      <c r="D1005" s="1067"/>
      <c r="E1005" s="1067"/>
    </row>
    <row r="1006" spans="1:5" s="36" customFormat="1" ht="15.75" thickBot="1" x14ac:dyDescent="0.3">
      <c r="A1006" s="1026" t="s">
        <v>73</v>
      </c>
      <c r="B1006" s="1067"/>
      <c r="C1006" s="1067"/>
      <c r="D1006" s="1067"/>
      <c r="E1006" s="1067"/>
    </row>
    <row r="1007" spans="1:5" s="36" customFormat="1" ht="15.75" thickBot="1" x14ac:dyDescent="0.3">
      <c r="A1007" s="1026" t="s">
        <v>74</v>
      </c>
      <c r="B1007" s="1067"/>
      <c r="C1007" s="1067"/>
      <c r="D1007" s="1067"/>
      <c r="E1007" s="1067"/>
    </row>
    <row r="1008" spans="1:5" s="36" customFormat="1" ht="15.75" thickBot="1" x14ac:dyDescent="0.3">
      <c r="A1008" s="1026" t="s">
        <v>75</v>
      </c>
      <c r="B1008" s="1067"/>
      <c r="C1008" s="1067"/>
      <c r="D1008" s="1067"/>
      <c r="E1008" s="1067"/>
    </row>
    <row r="1009" spans="1:5" s="36" customFormat="1" ht="15.75" thickBot="1" x14ac:dyDescent="0.3">
      <c r="A1009" s="1027" t="s">
        <v>41</v>
      </c>
      <c r="B1009" s="1068">
        <f>B1010+B1011+B1012+B1013</f>
        <v>32286</v>
      </c>
      <c r="C1009" s="1007">
        <f>C1010</f>
        <v>923</v>
      </c>
      <c r="D1009" s="1007">
        <v>0</v>
      </c>
      <c r="E1009" s="1068"/>
    </row>
    <row r="1010" spans="1:5" s="36" customFormat="1" ht="15.75" thickBot="1" x14ac:dyDescent="0.3">
      <c r="A1010" s="1026" t="s">
        <v>48</v>
      </c>
      <c r="B1010" s="1007">
        <v>32286</v>
      </c>
      <c r="C1010" s="1007">
        <v>923</v>
      </c>
      <c r="D1010" s="1007">
        <v>0</v>
      </c>
      <c r="E1010" s="1068"/>
    </row>
    <row r="1011" spans="1:5" s="36" customFormat="1" ht="15.75" thickBot="1" x14ac:dyDescent="0.3">
      <c r="A1011" s="1026" t="s">
        <v>73</v>
      </c>
      <c r="B1011" s="1068"/>
      <c r="C1011" s="1067"/>
      <c r="D1011" s="1067"/>
      <c r="E1011" s="1067"/>
    </row>
    <row r="1012" spans="1:5" s="36" customFormat="1" ht="15.75" thickBot="1" x14ac:dyDescent="0.3">
      <c r="A1012" s="1026" t="s">
        <v>74</v>
      </c>
      <c r="B1012" s="1068"/>
      <c r="C1012" s="1067"/>
      <c r="D1012" s="1067"/>
      <c r="E1012" s="1067"/>
    </row>
    <row r="1013" spans="1:5" s="36" customFormat="1" ht="15.75" thickBot="1" x14ac:dyDescent="0.3">
      <c r="A1013" s="1026" t="s">
        <v>75</v>
      </c>
      <c r="B1013" s="1068"/>
      <c r="C1013" s="1067"/>
      <c r="D1013" s="1067"/>
      <c r="E1013" s="1067"/>
    </row>
    <row r="1014" spans="1:5" s="36" customFormat="1" ht="15.75" thickBot="1" x14ac:dyDescent="0.3">
      <c r="A1014" s="1069" t="s">
        <v>127</v>
      </c>
      <c r="B1014" s="1068">
        <f>B1004+B1009</f>
        <v>32286</v>
      </c>
      <c r="C1014" s="1068">
        <f t="shared" ref="C1014:E1014" si="178">C1004+C1009</f>
        <v>923</v>
      </c>
      <c r="D1014" s="1068">
        <f t="shared" si="178"/>
        <v>0</v>
      </c>
      <c r="E1014" s="1068">
        <f t="shared" si="178"/>
        <v>0</v>
      </c>
    </row>
    <row r="1015" spans="1:5" s="36" customFormat="1" ht="15.75" thickBot="1" x14ac:dyDescent="0.3">
      <c r="A1015" s="766" t="s">
        <v>35</v>
      </c>
      <c r="B1015" s="1025">
        <f>IF(B1014-B996=0,0,"Error")</f>
        <v>0</v>
      </c>
      <c r="C1015" s="1025">
        <f>IF(C1014-C996=0,0,"Error")</f>
        <v>0</v>
      </c>
      <c r="D1015" s="1025">
        <f t="shared" ref="D1015:E1015" si="179">IF(D1014-D996=0,0,"Error")</f>
        <v>0</v>
      </c>
      <c r="E1015" s="1025">
        <f t="shared" si="179"/>
        <v>0</v>
      </c>
    </row>
    <row r="1016" spans="1:5" s="36" customFormat="1" ht="43.5" thickBot="1" x14ac:dyDescent="0.3">
      <c r="A1016" s="768" t="s">
        <v>277</v>
      </c>
      <c r="B1016" s="1103"/>
      <c r="C1016" s="1042" t="s">
        <v>51</v>
      </c>
      <c r="D1016" s="1112" t="s">
        <v>984</v>
      </c>
      <c r="E1016" s="1105"/>
    </row>
    <row r="1017" spans="1:5" s="36" customFormat="1" ht="15.75" thickBot="1" x14ac:dyDescent="0.3">
      <c r="A1017" s="1052" t="s">
        <v>9</v>
      </c>
      <c r="B1017" s="789" t="s">
        <v>985</v>
      </c>
      <c r="C1017" s="790"/>
      <c r="D1017" s="790"/>
      <c r="E1017" s="963"/>
    </row>
    <row r="1018" spans="1:5" s="36" customFormat="1" ht="15.75" thickBot="1" x14ac:dyDescent="0.3">
      <c r="A1018" s="1052" t="s">
        <v>14</v>
      </c>
      <c r="B1018" s="1058" t="s">
        <v>935</v>
      </c>
      <c r="C1018" s="1059"/>
      <c r="D1018" s="1059"/>
      <c r="E1018" s="1060"/>
    </row>
    <row r="1019" spans="1:5" s="36" customFormat="1" x14ac:dyDescent="0.25">
      <c r="A1019" s="1046"/>
      <c r="B1019" s="1061">
        <v>2019</v>
      </c>
      <c r="C1019" s="1061">
        <v>2020</v>
      </c>
      <c r="D1019" s="1061">
        <v>2021</v>
      </c>
      <c r="E1019" s="1061">
        <v>2022</v>
      </c>
    </row>
    <row r="1020" spans="1:5" s="36" customFormat="1" ht="15.75" thickBot="1" x14ac:dyDescent="0.3">
      <c r="A1020" s="1048"/>
      <c r="B1020" s="1062" t="s">
        <v>6</v>
      </c>
      <c r="C1020" s="1062" t="s">
        <v>6</v>
      </c>
      <c r="D1020" s="1062" t="s">
        <v>6</v>
      </c>
      <c r="E1020" s="1062" t="s">
        <v>6</v>
      </c>
    </row>
    <row r="1021" spans="1:5" s="36" customFormat="1" ht="15.75" thickBot="1" x14ac:dyDescent="0.3">
      <c r="A1021" s="1052" t="s">
        <v>8</v>
      </c>
      <c r="B1021" s="1063">
        <v>1</v>
      </c>
      <c r="C1021" s="1063">
        <v>1</v>
      </c>
      <c r="D1021" s="1063">
        <v>0</v>
      </c>
      <c r="E1021" s="1063">
        <v>0</v>
      </c>
    </row>
    <row r="1022" spans="1:5" s="36" customFormat="1" ht="15.75" thickBot="1" x14ac:dyDescent="0.3">
      <c r="A1022" s="1052" t="s">
        <v>15</v>
      </c>
      <c r="B1022" s="1007">
        <v>32286</v>
      </c>
      <c r="C1022" s="1007">
        <f>C1035</f>
        <v>40</v>
      </c>
      <c r="D1022" s="1007">
        <f t="shared" ref="D1022:E1022" si="180">D1035</f>
        <v>0</v>
      </c>
      <c r="E1022" s="1007">
        <f t="shared" si="180"/>
        <v>0</v>
      </c>
    </row>
    <row r="1023" spans="1:5" s="36" customFormat="1" ht="15.75" thickBot="1" x14ac:dyDescent="0.3">
      <c r="A1023" s="1052" t="s">
        <v>23</v>
      </c>
      <c r="B1023" s="1007">
        <f t="shared" ref="B1023:E1023" si="181">B1022/B1021</f>
        <v>32286</v>
      </c>
      <c r="C1023" s="1007">
        <f t="shared" si="181"/>
        <v>40</v>
      </c>
      <c r="D1023" s="1007" t="e">
        <f t="shared" si="181"/>
        <v>#DIV/0!</v>
      </c>
      <c r="E1023" s="1007" t="e">
        <f t="shared" si="181"/>
        <v>#DIV/0!</v>
      </c>
    </row>
    <row r="1024" spans="1:5" s="36" customFormat="1" ht="15.75" thickBot="1" x14ac:dyDescent="0.3">
      <c r="A1024" s="1052" t="s">
        <v>16</v>
      </c>
      <c r="B1024" s="1063" t="s">
        <v>22</v>
      </c>
      <c r="C1024" s="1004">
        <f>C1021/B1021-1</f>
        <v>0</v>
      </c>
      <c r="D1024" s="1004">
        <f t="shared" ref="D1024:E1026" si="182">D1021/C1021-1</f>
        <v>-1</v>
      </c>
      <c r="E1024" s="1004" t="e">
        <f t="shared" si="182"/>
        <v>#DIV/0!</v>
      </c>
    </row>
    <row r="1025" spans="1:5" s="36" customFormat="1" ht="15.75" thickBot="1" x14ac:dyDescent="0.3">
      <c r="A1025" s="1052" t="s">
        <v>17</v>
      </c>
      <c r="B1025" s="1063" t="s">
        <v>22</v>
      </c>
      <c r="C1025" s="1004">
        <f>C1022/B1022-1</f>
        <v>-0.99876107291085925</v>
      </c>
      <c r="D1025" s="1004">
        <f t="shared" si="182"/>
        <v>-1</v>
      </c>
      <c r="E1025" s="1004" t="e">
        <f t="shared" si="182"/>
        <v>#DIV/0!</v>
      </c>
    </row>
    <row r="1026" spans="1:5" s="36" customFormat="1" ht="30.75" thickBot="1" x14ac:dyDescent="0.3">
      <c r="A1026" s="1052" t="s">
        <v>18</v>
      </c>
      <c r="B1026" s="1063" t="s">
        <v>22</v>
      </c>
      <c r="C1026" s="1004">
        <f>C1023/B1023-1</f>
        <v>-0.99876107291085925</v>
      </c>
      <c r="D1026" s="1004" t="e">
        <f t="shared" si="182"/>
        <v>#DIV/0!</v>
      </c>
      <c r="E1026" s="1004" t="e">
        <f t="shared" si="182"/>
        <v>#DIV/0!</v>
      </c>
    </row>
    <row r="1027" spans="1:5" s="36" customFormat="1" ht="15.75" thickBot="1" x14ac:dyDescent="0.3">
      <c r="A1027" s="1064" t="s">
        <v>361</v>
      </c>
      <c r="B1027" s="1065"/>
      <c r="C1027" s="1065"/>
      <c r="D1027" s="1065"/>
      <c r="E1027" s="1066"/>
    </row>
    <row r="1028" spans="1:5" s="36" customFormat="1" x14ac:dyDescent="0.25">
      <c r="A1028" s="1046"/>
      <c r="B1028" s="1061">
        <v>2018</v>
      </c>
      <c r="C1028" s="1061">
        <v>2019</v>
      </c>
      <c r="D1028" s="1061">
        <v>2020</v>
      </c>
      <c r="E1028" s="1061">
        <v>2021</v>
      </c>
    </row>
    <row r="1029" spans="1:5" s="36" customFormat="1" ht="15.75" thickBot="1" x14ac:dyDescent="0.3">
      <c r="A1029" s="1048"/>
      <c r="B1029" s="1062" t="s">
        <v>5</v>
      </c>
      <c r="C1029" s="1062" t="s">
        <v>6</v>
      </c>
      <c r="D1029" s="1062" t="s">
        <v>6</v>
      </c>
      <c r="E1029" s="1062" t="s">
        <v>6</v>
      </c>
    </row>
    <row r="1030" spans="1:5" s="36" customFormat="1" ht="15.75" thickBot="1" x14ac:dyDescent="0.3">
      <c r="A1030" s="1027" t="s">
        <v>40</v>
      </c>
      <c r="B1030" s="1067">
        <f>B1031+B1032+B1033+B1034</f>
        <v>0</v>
      </c>
      <c r="C1030" s="1067">
        <f t="shared" ref="C1030:E1030" si="183">C1031+C1032+C1033+C1034</f>
        <v>0</v>
      </c>
      <c r="D1030" s="1067">
        <f t="shared" si="183"/>
        <v>0</v>
      </c>
      <c r="E1030" s="1067">
        <f t="shared" si="183"/>
        <v>0</v>
      </c>
    </row>
    <row r="1031" spans="1:5" s="36" customFormat="1" ht="15.75" thickBot="1" x14ac:dyDescent="0.3">
      <c r="A1031" s="1026" t="s">
        <v>48</v>
      </c>
      <c r="B1031" s="1067"/>
      <c r="C1031" s="1067"/>
      <c r="D1031" s="1067"/>
      <c r="E1031" s="1067"/>
    </row>
    <row r="1032" spans="1:5" s="36" customFormat="1" ht="15.75" thickBot="1" x14ac:dyDescent="0.3">
      <c r="A1032" s="1026" t="s">
        <v>73</v>
      </c>
      <c r="B1032" s="1067"/>
      <c r="C1032" s="1067"/>
      <c r="D1032" s="1067"/>
      <c r="E1032" s="1067"/>
    </row>
    <row r="1033" spans="1:5" s="36" customFormat="1" ht="15.75" thickBot="1" x14ac:dyDescent="0.3">
      <c r="A1033" s="1026" t="s">
        <v>74</v>
      </c>
      <c r="B1033" s="1067"/>
      <c r="C1033" s="1067"/>
      <c r="D1033" s="1067"/>
      <c r="E1033" s="1067"/>
    </row>
    <row r="1034" spans="1:5" s="36" customFormat="1" ht="15.75" thickBot="1" x14ac:dyDescent="0.3">
      <c r="A1034" s="1026" t="s">
        <v>75</v>
      </c>
      <c r="B1034" s="1067"/>
      <c r="C1034" s="1067"/>
      <c r="D1034" s="1067"/>
      <c r="E1034" s="1067"/>
    </row>
    <row r="1035" spans="1:5" s="36" customFormat="1" ht="15.75" thickBot="1" x14ac:dyDescent="0.3">
      <c r="A1035" s="1027" t="s">
        <v>41</v>
      </c>
      <c r="B1035" s="1068">
        <f>B1036+B1037+B1038+B1039</f>
        <v>0</v>
      </c>
      <c r="C1035" s="1007">
        <f>C1036</f>
        <v>40</v>
      </c>
      <c r="D1035" s="1007">
        <v>0</v>
      </c>
      <c r="E1035" s="1068"/>
    </row>
    <row r="1036" spans="1:5" s="36" customFormat="1" ht="15.75" thickBot="1" x14ac:dyDescent="0.3">
      <c r="A1036" s="1026" t="s">
        <v>48</v>
      </c>
      <c r="B1036" s="1007">
        <v>0</v>
      </c>
      <c r="C1036" s="1007">
        <v>40</v>
      </c>
      <c r="D1036" s="1007">
        <v>0</v>
      </c>
      <c r="E1036" s="1068"/>
    </row>
    <row r="1037" spans="1:5" s="36" customFormat="1" ht="15.75" thickBot="1" x14ac:dyDescent="0.3">
      <c r="A1037" s="1026" t="s">
        <v>73</v>
      </c>
      <c r="B1037" s="1068"/>
      <c r="C1037" s="1067"/>
      <c r="D1037" s="1067"/>
      <c r="E1037" s="1067"/>
    </row>
    <row r="1038" spans="1:5" s="36" customFormat="1" ht="15.75" thickBot="1" x14ac:dyDescent="0.3">
      <c r="A1038" s="1026" t="s">
        <v>74</v>
      </c>
      <c r="B1038" s="1068"/>
      <c r="C1038" s="1067"/>
      <c r="D1038" s="1067"/>
      <c r="E1038" s="1067"/>
    </row>
    <row r="1039" spans="1:5" s="36" customFormat="1" ht="15.75" thickBot="1" x14ac:dyDescent="0.3">
      <c r="A1039" s="1026" t="s">
        <v>75</v>
      </c>
      <c r="B1039" s="1068"/>
      <c r="C1039" s="1067"/>
      <c r="D1039" s="1067"/>
      <c r="E1039" s="1067"/>
    </row>
    <row r="1040" spans="1:5" s="36" customFormat="1" ht="15.75" thickBot="1" x14ac:dyDescent="0.3">
      <c r="A1040" s="1069" t="s">
        <v>127</v>
      </c>
      <c r="B1040" s="1068">
        <f>B1030+B1035</f>
        <v>0</v>
      </c>
      <c r="C1040" s="1068">
        <f t="shared" ref="C1040:E1040" si="184">C1030+C1035</f>
        <v>40</v>
      </c>
      <c r="D1040" s="1068">
        <f t="shared" si="184"/>
        <v>0</v>
      </c>
      <c r="E1040" s="1068">
        <f t="shared" si="184"/>
        <v>0</v>
      </c>
    </row>
    <row r="1041" spans="1:5" s="36" customFormat="1" ht="15.75" thickBot="1" x14ac:dyDescent="0.3">
      <c r="A1041" s="766" t="s">
        <v>35</v>
      </c>
      <c r="B1041" s="1025" t="str">
        <f>IF(B1040-B1022=0,0,"Error")</f>
        <v>Error</v>
      </c>
      <c r="C1041" s="1025">
        <f>IF(C1040-C1022=0,0,"Error")</f>
        <v>0</v>
      </c>
      <c r="D1041" s="1025">
        <f t="shared" ref="D1041:E1041" si="185">IF(D1040-D1022=0,0,"Error")</f>
        <v>0</v>
      </c>
      <c r="E1041" s="1025">
        <f t="shared" si="185"/>
        <v>0</v>
      </c>
    </row>
    <row r="1042" spans="1:5" s="36" customFormat="1" ht="15.75" thickBot="1" x14ac:dyDescent="0.3">
      <c r="A1042" s="766" t="s">
        <v>35</v>
      </c>
      <c r="B1042" s="1025" t="e">
        <f>IF(#REF!-#REF!=0,0,"Error")</f>
        <v>#REF!</v>
      </c>
      <c r="C1042" s="1025" t="e">
        <f>IF(#REF!-#REF!=0,0,"Error")</f>
        <v>#REF!</v>
      </c>
      <c r="D1042" s="1025" t="e">
        <f>IF(#REF!-#REF!=0,0,"Error")</f>
        <v>#REF!</v>
      </c>
      <c r="E1042" s="1025" t="e">
        <f>IF(#REF!-#REF!=0,0,"Error")</f>
        <v>#REF!</v>
      </c>
    </row>
    <row r="1043" spans="1:5" s="36" customFormat="1" ht="29.25" thickBot="1" x14ac:dyDescent="0.3">
      <c r="A1043" s="768" t="s">
        <v>45</v>
      </c>
      <c r="B1043" s="1096"/>
      <c r="C1043" s="1100"/>
      <c r="D1043" s="1098"/>
      <c r="E1043" s="1099"/>
    </row>
    <row r="1044" spans="1:5" s="36" customFormat="1" ht="43.5" thickBot="1" x14ac:dyDescent="0.3">
      <c r="A1044" s="768" t="s">
        <v>28</v>
      </c>
      <c r="B1044" s="768" t="s">
        <v>986</v>
      </c>
      <c r="C1044" s="1101" t="s">
        <v>51</v>
      </c>
      <c r="D1044" s="1098" t="s">
        <v>987</v>
      </c>
      <c r="E1044" s="1099"/>
    </row>
    <row r="1045" spans="1:5" s="36" customFormat="1" ht="15.75" thickBot="1" x14ac:dyDescent="0.3">
      <c r="A1045" s="1052" t="s">
        <v>9</v>
      </c>
      <c r="B1045" s="1096" t="s">
        <v>988</v>
      </c>
      <c r="C1045" s="1098"/>
      <c r="D1045" s="1098"/>
      <c r="E1045" s="1099"/>
    </row>
    <row r="1046" spans="1:5" s="36" customFormat="1" ht="15.75" thickBot="1" x14ac:dyDescent="0.3">
      <c r="A1046" s="1052" t="s">
        <v>14</v>
      </c>
      <c r="B1046" s="1058" t="s">
        <v>770</v>
      </c>
      <c r="C1046" s="1059"/>
      <c r="D1046" s="1059"/>
      <c r="E1046" s="1060"/>
    </row>
    <row r="1047" spans="1:5" s="36" customFormat="1" x14ac:dyDescent="0.25">
      <c r="A1047" s="1046"/>
      <c r="B1047" s="1061">
        <v>2019</v>
      </c>
      <c r="C1047" s="1061">
        <v>2020</v>
      </c>
      <c r="D1047" s="1061">
        <v>2021</v>
      </c>
      <c r="E1047" s="1061">
        <v>2022</v>
      </c>
    </row>
    <row r="1048" spans="1:5" s="36" customFormat="1" ht="15.75" thickBot="1" x14ac:dyDescent="0.3">
      <c r="A1048" s="1048"/>
      <c r="B1048" s="1062" t="s">
        <v>6</v>
      </c>
      <c r="C1048" s="1062" t="s">
        <v>6</v>
      </c>
      <c r="D1048" s="1062" t="s">
        <v>6</v>
      </c>
      <c r="E1048" s="1062" t="s">
        <v>6</v>
      </c>
    </row>
    <row r="1049" spans="1:5" s="36" customFormat="1" ht="15.75" thickBot="1" x14ac:dyDescent="0.3">
      <c r="A1049" s="1052" t="s">
        <v>8</v>
      </c>
      <c r="B1049" s="1063">
        <v>5</v>
      </c>
      <c r="C1049" s="1063">
        <v>5</v>
      </c>
      <c r="D1049" s="1063">
        <v>15</v>
      </c>
      <c r="E1049" s="1063">
        <v>15</v>
      </c>
    </row>
    <row r="1050" spans="1:5" s="36" customFormat="1" ht="15.75" thickBot="1" x14ac:dyDescent="0.3">
      <c r="A1050" s="1052" t="s">
        <v>15</v>
      </c>
      <c r="B1050" s="1007">
        <v>164194</v>
      </c>
      <c r="C1050" s="1007">
        <f>C1068</f>
        <v>100000</v>
      </c>
      <c r="D1050" s="1007">
        <f t="shared" ref="D1050:E1050" si="186">D1068</f>
        <v>150000</v>
      </c>
      <c r="E1050" s="1007">
        <f t="shared" si="186"/>
        <v>150000</v>
      </c>
    </row>
    <row r="1051" spans="1:5" s="36" customFormat="1" ht="15.75" thickBot="1" x14ac:dyDescent="0.3">
      <c r="A1051" s="1052" t="s">
        <v>23</v>
      </c>
      <c r="B1051" s="1007">
        <f t="shared" ref="B1051:C1051" si="187">B1050/B1049</f>
        <v>32838.800000000003</v>
      </c>
      <c r="C1051" s="1007">
        <f t="shared" si="187"/>
        <v>20000</v>
      </c>
      <c r="D1051" s="1007">
        <v>0</v>
      </c>
      <c r="E1051" s="1007">
        <v>0</v>
      </c>
    </row>
    <row r="1052" spans="1:5" s="36" customFormat="1" ht="15.75" thickBot="1" x14ac:dyDescent="0.3">
      <c r="A1052" s="1052" t="s">
        <v>16</v>
      </c>
      <c r="B1052" s="1063" t="s">
        <v>22</v>
      </c>
      <c r="C1052" s="1004">
        <f>C1049/B1049-1</f>
        <v>0</v>
      </c>
      <c r="D1052" s="1004">
        <f t="shared" ref="D1052:E1054" si="188">D1049/C1049-1</f>
        <v>2</v>
      </c>
      <c r="E1052" s="1004">
        <f t="shared" si="188"/>
        <v>0</v>
      </c>
    </row>
    <row r="1053" spans="1:5" s="36" customFormat="1" ht="15.75" thickBot="1" x14ac:dyDescent="0.3">
      <c r="A1053" s="1052" t="s">
        <v>17</v>
      </c>
      <c r="B1053" s="1063" t="s">
        <v>22</v>
      </c>
      <c r="C1053" s="1004">
        <f>C1050/B1050-1</f>
        <v>-0.39096434705287653</v>
      </c>
      <c r="D1053" s="1004">
        <f t="shared" si="188"/>
        <v>0.5</v>
      </c>
      <c r="E1053" s="1004">
        <f t="shared" si="188"/>
        <v>0</v>
      </c>
    </row>
    <row r="1054" spans="1:5" s="36" customFormat="1" ht="30.75" thickBot="1" x14ac:dyDescent="0.3">
      <c r="A1054" s="1052" t="s">
        <v>18</v>
      </c>
      <c r="B1054" s="1063" t="s">
        <v>22</v>
      </c>
      <c r="C1054" s="1004">
        <f>C1051/B1051-1</f>
        <v>-0.39096434705287653</v>
      </c>
      <c r="D1054" s="1004">
        <f t="shared" si="188"/>
        <v>-1</v>
      </c>
      <c r="E1054" s="1004" t="e">
        <f t="shared" si="188"/>
        <v>#DIV/0!</v>
      </c>
    </row>
    <row r="1055" spans="1:5" s="36" customFormat="1" ht="15.75" thickBot="1" x14ac:dyDescent="0.3">
      <c r="A1055" s="1064" t="s">
        <v>365</v>
      </c>
      <c r="B1055" s="1065"/>
      <c r="C1055" s="1065"/>
      <c r="D1055" s="1065"/>
      <c r="E1055" s="1066"/>
    </row>
    <row r="1056" spans="1:5" s="36" customFormat="1" x14ac:dyDescent="0.25">
      <c r="A1056" s="1046"/>
      <c r="B1056" s="1061">
        <v>2019</v>
      </c>
      <c r="C1056" s="1061">
        <v>2020</v>
      </c>
      <c r="D1056" s="1061">
        <v>2021</v>
      </c>
      <c r="E1056" s="1061">
        <v>2022</v>
      </c>
    </row>
    <row r="1057" spans="1:5" s="36" customFormat="1" ht="15.75" thickBot="1" x14ac:dyDescent="0.3">
      <c r="A1057" s="1048"/>
      <c r="B1057" s="1062" t="s">
        <v>6</v>
      </c>
      <c r="C1057" s="1062" t="s">
        <v>6</v>
      </c>
      <c r="D1057" s="1062" t="s">
        <v>6</v>
      </c>
      <c r="E1057" s="1062" t="s">
        <v>6</v>
      </c>
    </row>
    <row r="1058" spans="1:5" s="36" customFormat="1" ht="15.75" thickBot="1" x14ac:dyDescent="0.3">
      <c r="A1058" s="1027" t="s">
        <v>40</v>
      </c>
      <c r="B1058" s="1067">
        <f>B1059+B1060+B1061+B1062</f>
        <v>0</v>
      </c>
      <c r="C1058" s="1067">
        <f t="shared" ref="C1058:E1058" si="189">C1059+C1060+C1061+C1062</f>
        <v>0</v>
      </c>
      <c r="D1058" s="1067">
        <f t="shared" si="189"/>
        <v>0</v>
      </c>
      <c r="E1058" s="1067">
        <f t="shared" si="189"/>
        <v>0</v>
      </c>
    </row>
    <row r="1059" spans="1:5" s="36" customFormat="1" ht="15.75" thickBot="1" x14ac:dyDescent="0.3">
      <c r="A1059" s="1026" t="s">
        <v>48</v>
      </c>
      <c r="B1059" s="1067"/>
      <c r="C1059" s="1067"/>
      <c r="D1059" s="1067"/>
      <c r="E1059" s="1067"/>
    </row>
    <row r="1060" spans="1:5" s="36" customFormat="1" ht="15.75" thickBot="1" x14ac:dyDescent="0.3">
      <c r="A1060" s="1026" t="s">
        <v>73</v>
      </c>
      <c r="B1060" s="1067"/>
      <c r="C1060" s="1067"/>
      <c r="D1060" s="1067"/>
      <c r="E1060" s="1067"/>
    </row>
    <row r="1061" spans="1:5" s="36" customFormat="1" ht="15.75" thickBot="1" x14ac:dyDescent="0.3">
      <c r="A1061" s="1026" t="s">
        <v>74</v>
      </c>
      <c r="B1061" s="1067"/>
      <c r="C1061" s="1067"/>
      <c r="D1061" s="1067"/>
      <c r="E1061" s="1067"/>
    </row>
    <row r="1062" spans="1:5" s="36" customFormat="1" ht="15.75" thickBot="1" x14ac:dyDescent="0.3">
      <c r="A1062" s="1026" t="s">
        <v>75</v>
      </c>
      <c r="B1062" s="1067"/>
      <c r="C1062" s="1067"/>
      <c r="D1062" s="1067"/>
      <c r="E1062" s="1067"/>
    </row>
    <row r="1063" spans="1:5" s="36" customFormat="1" ht="15.75" thickBot="1" x14ac:dyDescent="0.3">
      <c r="A1063" s="1027" t="s">
        <v>41</v>
      </c>
      <c r="B1063" s="1068">
        <f>B1064+B1065+B1066+B1067</f>
        <v>164194</v>
      </c>
      <c r="C1063" s="1068">
        <f>C1064+C1065+C1066+C1067</f>
        <v>100000</v>
      </c>
      <c r="D1063" s="1068">
        <f t="shared" ref="D1063:E1063" si="190">D1064+D1065+D1066+D1067</f>
        <v>150000</v>
      </c>
      <c r="E1063" s="1068">
        <f t="shared" si="190"/>
        <v>150000</v>
      </c>
    </row>
    <row r="1064" spans="1:5" s="36" customFormat="1" ht="15.75" thickBot="1" x14ac:dyDescent="0.3">
      <c r="A1064" s="1026" t="s">
        <v>48</v>
      </c>
      <c r="B1064" s="1068"/>
      <c r="C1064" s="1007"/>
      <c r="D1064" s="1068"/>
      <c r="E1064" s="1068"/>
    </row>
    <row r="1065" spans="1:5" s="36" customFormat="1" ht="15.75" thickBot="1" x14ac:dyDescent="0.3">
      <c r="A1065" s="1026" t="s">
        <v>73</v>
      </c>
      <c r="B1065" s="1007">
        <v>164194</v>
      </c>
      <c r="C1065" s="1007">
        <v>100000</v>
      </c>
      <c r="D1065" s="1068">
        <v>150000</v>
      </c>
      <c r="E1065" s="1068">
        <v>150000</v>
      </c>
    </row>
    <row r="1066" spans="1:5" s="36" customFormat="1" ht="15.75" thickBot="1" x14ac:dyDescent="0.3">
      <c r="A1066" s="1026" t="s">
        <v>74</v>
      </c>
      <c r="B1066" s="1068"/>
      <c r="C1066" s="1068"/>
      <c r="D1066" s="1068"/>
      <c r="E1066" s="1068"/>
    </row>
    <row r="1067" spans="1:5" s="36" customFormat="1" ht="15.75" thickBot="1" x14ac:dyDescent="0.3">
      <c r="A1067" s="1026" t="s">
        <v>75</v>
      </c>
      <c r="B1067" s="1068"/>
      <c r="C1067" s="1068"/>
      <c r="D1067" s="1068"/>
      <c r="E1067" s="1068"/>
    </row>
    <row r="1068" spans="1:5" s="36" customFormat="1" ht="15.75" thickBot="1" x14ac:dyDescent="0.3">
      <c r="A1068" s="1069" t="s">
        <v>72</v>
      </c>
      <c r="B1068" s="1068">
        <f>B1058+B1063</f>
        <v>164194</v>
      </c>
      <c r="C1068" s="1068">
        <f t="shared" ref="C1068:E1068" si="191">C1058+C1063</f>
        <v>100000</v>
      </c>
      <c r="D1068" s="1068">
        <f t="shared" si="191"/>
        <v>150000</v>
      </c>
      <c r="E1068" s="1068">
        <f t="shared" si="191"/>
        <v>150000</v>
      </c>
    </row>
    <row r="1069" spans="1:5" s="36" customFormat="1" ht="15.75" thickBot="1" x14ac:dyDescent="0.3">
      <c r="A1069" s="766" t="s">
        <v>35</v>
      </c>
      <c r="B1069" s="1025">
        <f>IF(B1068-B1050=0,0,"Error")</f>
        <v>0</v>
      </c>
      <c r="C1069" s="1025">
        <f>IF(C1068-C1050=0,0,"Error")</f>
        <v>0</v>
      </c>
      <c r="D1069" s="1025">
        <f t="shared" ref="D1069:E1069" si="192">IF(D1068-D1050=0,0,"Error")</f>
        <v>0</v>
      </c>
      <c r="E1069" s="1025">
        <f t="shared" si="192"/>
        <v>0</v>
      </c>
    </row>
    <row r="1070" spans="1:5" s="36" customFormat="1" ht="29.25" thickBot="1" x14ac:dyDescent="0.3">
      <c r="A1070" s="1031" t="s">
        <v>29</v>
      </c>
      <c r="B1070" s="1096" t="s">
        <v>989</v>
      </c>
      <c r="C1070" s="1098"/>
      <c r="D1070" s="1098"/>
      <c r="E1070" s="1099"/>
    </row>
    <row r="1071" spans="1:5" s="36" customFormat="1" ht="43.5" thickBot="1" x14ac:dyDescent="0.3">
      <c r="A1071" s="768" t="s">
        <v>58</v>
      </c>
      <c r="B1071" s="1103"/>
      <c r="C1071" s="1042" t="s">
        <v>51</v>
      </c>
      <c r="D1071" s="1112" t="s">
        <v>990</v>
      </c>
      <c r="E1071" s="1105"/>
    </row>
    <row r="1072" spans="1:5" s="36" customFormat="1" ht="15.75" thickBot="1" x14ac:dyDescent="0.3">
      <c r="A1072" s="1052" t="s">
        <v>9</v>
      </c>
      <c r="B1072" s="789" t="s">
        <v>991</v>
      </c>
      <c r="C1072" s="790"/>
      <c r="D1072" s="790"/>
      <c r="E1072" s="963"/>
    </row>
    <row r="1073" spans="1:5" s="36" customFormat="1" ht="15.75" thickBot="1" x14ac:dyDescent="0.3">
      <c r="A1073" s="1052" t="s">
        <v>14</v>
      </c>
      <c r="B1073" s="1058" t="s">
        <v>770</v>
      </c>
      <c r="C1073" s="1059"/>
      <c r="D1073" s="1059"/>
      <c r="E1073" s="1060"/>
    </row>
    <row r="1074" spans="1:5" s="36" customFormat="1" x14ac:dyDescent="0.25">
      <c r="A1074" s="1046"/>
      <c r="B1074" s="1061">
        <v>2019</v>
      </c>
      <c r="C1074" s="1061">
        <v>2020</v>
      </c>
      <c r="D1074" s="1061">
        <v>2021</v>
      </c>
      <c r="E1074" s="1061">
        <v>2022</v>
      </c>
    </row>
    <row r="1075" spans="1:5" s="36" customFormat="1" ht="15.75" thickBot="1" x14ac:dyDescent="0.3">
      <c r="A1075" s="1048"/>
      <c r="B1075" s="1062" t="s">
        <v>6</v>
      </c>
      <c r="C1075" s="1062" t="s">
        <v>6</v>
      </c>
      <c r="D1075" s="1062" t="s">
        <v>6</v>
      </c>
      <c r="E1075" s="1062" t="s">
        <v>6</v>
      </c>
    </row>
    <row r="1076" spans="1:5" s="36" customFormat="1" ht="38.25" customHeight="1" thickBot="1" x14ac:dyDescent="0.3">
      <c r="A1076" s="1052" t="s">
        <v>8</v>
      </c>
      <c r="B1076" s="1063">
        <v>2</v>
      </c>
      <c r="C1076" s="1063">
        <v>2</v>
      </c>
      <c r="D1076" s="1063">
        <v>2</v>
      </c>
      <c r="E1076" s="1063">
        <v>2</v>
      </c>
    </row>
    <row r="1077" spans="1:5" s="36" customFormat="1" ht="15.75" thickBot="1" x14ac:dyDescent="0.3">
      <c r="A1077" s="1052" t="s">
        <v>15</v>
      </c>
      <c r="B1077" s="1007">
        <v>180630</v>
      </c>
      <c r="C1077" s="1068">
        <f>C1090</f>
        <v>200000</v>
      </c>
      <c r="D1077" s="1007">
        <v>200000</v>
      </c>
      <c r="E1077" s="1007">
        <v>200000</v>
      </c>
    </row>
    <row r="1078" spans="1:5" s="36" customFormat="1" ht="15.75" thickBot="1" x14ac:dyDescent="0.3">
      <c r="A1078" s="1052" t="s">
        <v>23</v>
      </c>
      <c r="B1078" s="1007">
        <f>B1077/B1076</f>
        <v>90315</v>
      </c>
      <c r="C1078" s="1007">
        <f t="shared" ref="C1078:E1078" si="193">C1077/C1076</f>
        <v>100000</v>
      </c>
      <c r="D1078" s="1007">
        <f t="shared" si="193"/>
        <v>100000</v>
      </c>
      <c r="E1078" s="1007">
        <f t="shared" si="193"/>
        <v>100000</v>
      </c>
    </row>
    <row r="1079" spans="1:5" s="36" customFormat="1" ht="15.75" thickBot="1" x14ac:dyDescent="0.3">
      <c r="A1079" s="1052" t="s">
        <v>16</v>
      </c>
      <c r="B1079" s="1063" t="s">
        <v>22</v>
      </c>
      <c r="C1079" s="1004">
        <f>C1076/B1076-1</f>
        <v>0</v>
      </c>
      <c r="D1079" s="1004">
        <f t="shared" ref="D1079:E1081" si="194">D1076/C1076-1</f>
        <v>0</v>
      </c>
      <c r="E1079" s="1004">
        <f t="shared" si="194"/>
        <v>0</v>
      </c>
    </row>
    <row r="1080" spans="1:5" s="36" customFormat="1" ht="15.75" thickBot="1" x14ac:dyDescent="0.3">
      <c r="A1080" s="1052" t="s">
        <v>17</v>
      </c>
      <c r="B1080" s="1063" t="s">
        <v>22</v>
      </c>
      <c r="C1080" s="1004">
        <f>C1077/B1077-1</f>
        <v>0.10723578586059901</v>
      </c>
      <c r="D1080" s="1004">
        <f t="shared" si="194"/>
        <v>0</v>
      </c>
      <c r="E1080" s="1004">
        <f t="shared" si="194"/>
        <v>0</v>
      </c>
    </row>
    <row r="1081" spans="1:5" s="36" customFormat="1" ht="30.75" thickBot="1" x14ac:dyDescent="0.3">
      <c r="A1081" s="1052" t="s">
        <v>18</v>
      </c>
      <c r="B1081" s="1063" t="s">
        <v>22</v>
      </c>
      <c r="C1081" s="1004">
        <f>C1078/B1078-1</f>
        <v>0.10723578586059901</v>
      </c>
      <c r="D1081" s="1004">
        <f t="shared" si="194"/>
        <v>0</v>
      </c>
      <c r="E1081" s="1004">
        <f t="shared" si="194"/>
        <v>0</v>
      </c>
    </row>
    <row r="1082" spans="1:5" s="36" customFormat="1" ht="15.75" thickBot="1" x14ac:dyDescent="0.3">
      <c r="A1082" s="1064" t="s">
        <v>365</v>
      </c>
      <c r="B1082" s="1065"/>
      <c r="C1082" s="1065"/>
      <c r="D1082" s="1065"/>
      <c r="E1082" s="1066"/>
    </row>
    <row r="1083" spans="1:5" s="36" customFormat="1" x14ac:dyDescent="0.25">
      <c r="A1083" s="1046"/>
      <c r="B1083" s="1061">
        <v>2018</v>
      </c>
      <c r="C1083" s="1061">
        <v>2019</v>
      </c>
      <c r="D1083" s="1061">
        <v>2020</v>
      </c>
      <c r="E1083" s="1061">
        <v>2021</v>
      </c>
    </row>
    <row r="1084" spans="1:5" s="36" customFormat="1" ht="15.75" thickBot="1" x14ac:dyDescent="0.3">
      <c r="A1084" s="1048"/>
      <c r="B1084" s="1062" t="s">
        <v>5</v>
      </c>
      <c r="C1084" s="1062" t="s">
        <v>6</v>
      </c>
      <c r="D1084" s="1062" t="s">
        <v>6</v>
      </c>
      <c r="E1084" s="1062" t="s">
        <v>6</v>
      </c>
    </row>
    <row r="1085" spans="1:5" s="36" customFormat="1" ht="15.75" thickBot="1" x14ac:dyDescent="0.3">
      <c r="A1085" s="1027" t="s">
        <v>40</v>
      </c>
      <c r="B1085" s="1067">
        <f>B1086+B1087+B1088+B1089</f>
        <v>0</v>
      </c>
      <c r="C1085" s="1067">
        <f t="shared" ref="C1085:E1085" si="195">C1086+C1087+C1088+C1089</f>
        <v>0</v>
      </c>
      <c r="D1085" s="1067">
        <f t="shared" si="195"/>
        <v>0</v>
      </c>
      <c r="E1085" s="1067">
        <f t="shared" si="195"/>
        <v>0</v>
      </c>
    </row>
    <row r="1086" spans="1:5" s="36" customFormat="1" ht="15.75" thickBot="1" x14ac:dyDescent="0.3">
      <c r="A1086" s="1026" t="s">
        <v>48</v>
      </c>
      <c r="B1086" s="1067"/>
      <c r="C1086" s="1067"/>
      <c r="D1086" s="1067"/>
      <c r="E1086" s="1067"/>
    </row>
    <row r="1087" spans="1:5" s="36" customFormat="1" ht="15.75" thickBot="1" x14ac:dyDescent="0.3">
      <c r="A1087" s="1026" t="s">
        <v>73</v>
      </c>
      <c r="B1087" s="1067"/>
      <c r="C1087" s="1067"/>
      <c r="D1087" s="1067"/>
      <c r="E1087" s="1067"/>
    </row>
    <row r="1088" spans="1:5" s="36" customFormat="1" ht="15.75" thickBot="1" x14ac:dyDescent="0.3">
      <c r="A1088" s="1026" t="s">
        <v>74</v>
      </c>
      <c r="B1088" s="1067"/>
      <c r="C1088" s="1067"/>
      <c r="D1088" s="1067"/>
      <c r="E1088" s="1067"/>
    </row>
    <row r="1089" spans="1:5" s="36" customFormat="1" ht="15.75" thickBot="1" x14ac:dyDescent="0.3">
      <c r="A1089" s="1026" t="s">
        <v>75</v>
      </c>
      <c r="B1089" s="1067"/>
      <c r="C1089" s="1067"/>
      <c r="D1089" s="1067"/>
      <c r="E1089" s="1067"/>
    </row>
    <row r="1090" spans="1:5" s="36" customFormat="1" ht="15.75" thickBot="1" x14ac:dyDescent="0.3">
      <c r="A1090" s="1027" t="s">
        <v>41</v>
      </c>
      <c r="B1090" s="1068">
        <f>B1091+B1092+B1093+B1094</f>
        <v>180630</v>
      </c>
      <c r="C1090" s="1068">
        <f>C1091+C1092+C1093+C1094</f>
        <v>200000</v>
      </c>
      <c r="D1090" s="1007">
        <f>D1092</f>
        <v>200000</v>
      </c>
      <c r="E1090" s="1068">
        <f>E1092</f>
        <v>200000</v>
      </c>
    </row>
    <row r="1091" spans="1:5" s="36" customFormat="1" ht="15.75" thickBot="1" x14ac:dyDescent="0.3">
      <c r="A1091" s="1026" t="s">
        <v>48</v>
      </c>
      <c r="B1091" s="1068"/>
      <c r="C1091" s="1068"/>
      <c r="D1091" s="1068"/>
      <c r="E1091" s="1068"/>
    </row>
    <row r="1092" spans="1:5" s="36" customFormat="1" ht="15.75" thickBot="1" x14ac:dyDescent="0.3">
      <c r="A1092" s="1026" t="s">
        <v>73</v>
      </c>
      <c r="B1092" s="1068">
        <v>180630</v>
      </c>
      <c r="C1092" s="1068">
        <v>200000</v>
      </c>
      <c r="D1092" s="1007">
        <v>200000</v>
      </c>
      <c r="E1092" s="1068">
        <v>200000</v>
      </c>
    </row>
    <row r="1093" spans="1:5" s="36" customFormat="1" ht="15.75" thickBot="1" x14ac:dyDescent="0.3">
      <c r="A1093" s="1026" t="s">
        <v>74</v>
      </c>
      <c r="B1093" s="1068"/>
      <c r="C1093" s="1068"/>
      <c r="D1093" s="1068"/>
      <c r="E1093" s="1068"/>
    </row>
    <row r="1094" spans="1:5" s="36" customFormat="1" ht="15.75" thickBot="1" x14ac:dyDescent="0.3">
      <c r="A1094" s="1026" t="s">
        <v>75</v>
      </c>
      <c r="B1094" s="1068"/>
      <c r="C1094" s="1068"/>
      <c r="D1094" s="1068"/>
      <c r="E1094" s="1068"/>
    </row>
    <row r="1095" spans="1:5" s="36" customFormat="1" ht="15.75" thickBot="1" x14ac:dyDescent="0.3">
      <c r="A1095" s="1069" t="s">
        <v>72</v>
      </c>
      <c r="B1095" s="1068">
        <f>B1085+B1090</f>
        <v>180630</v>
      </c>
      <c r="C1095" s="1068">
        <f t="shared" ref="C1095:E1095" si="196">C1085+C1090</f>
        <v>200000</v>
      </c>
      <c r="D1095" s="1068">
        <f t="shared" si="196"/>
        <v>200000</v>
      </c>
      <c r="E1095" s="1068">
        <f t="shared" si="196"/>
        <v>200000</v>
      </c>
    </row>
    <row r="1096" spans="1:5" s="36" customFormat="1" ht="15.75" thickBot="1" x14ac:dyDescent="0.3">
      <c r="A1096" s="766" t="s">
        <v>35</v>
      </c>
      <c r="B1096" s="1025">
        <f>IF(B1095-B1077=0,0,"Error")</f>
        <v>0</v>
      </c>
      <c r="C1096" s="1025">
        <f>IF(C1095-C1077=0,0,"Error")</f>
        <v>0</v>
      </c>
      <c r="D1096" s="1025">
        <f t="shared" ref="D1096:E1096" si="197">IF(D1095-D1077=0,0,"Error")</f>
        <v>0</v>
      </c>
      <c r="E1096" s="1025">
        <f t="shared" si="197"/>
        <v>0</v>
      </c>
    </row>
    <row r="1097" spans="1:5" s="36" customFormat="1" ht="29.25" thickBot="1" x14ac:dyDescent="0.3">
      <c r="A1097" s="1031" t="s">
        <v>29</v>
      </c>
      <c r="B1097" s="1096" t="s">
        <v>992</v>
      </c>
      <c r="C1097" s="1098"/>
      <c r="D1097" s="1098"/>
      <c r="E1097" s="1099"/>
    </row>
    <row r="1098" spans="1:5" s="36" customFormat="1" ht="43.5" thickBot="1" x14ac:dyDescent="0.3">
      <c r="A1098" s="768" t="s">
        <v>129</v>
      </c>
      <c r="B1098" s="1117" t="s">
        <v>993</v>
      </c>
      <c r="C1098" s="1042" t="s">
        <v>51</v>
      </c>
      <c r="D1098" s="1104"/>
      <c r="E1098" s="1105"/>
    </row>
    <row r="1099" spans="1:5" s="36" customFormat="1" ht="15.75" thickBot="1" x14ac:dyDescent="0.3">
      <c r="A1099" s="1052" t="s">
        <v>9</v>
      </c>
      <c r="B1099" s="789" t="s">
        <v>993</v>
      </c>
      <c r="C1099" s="790"/>
      <c r="D1099" s="790"/>
      <c r="E1099" s="963"/>
    </row>
    <row r="1100" spans="1:5" s="36" customFormat="1" ht="15.75" thickBot="1" x14ac:dyDescent="0.3">
      <c r="A1100" s="1052" t="s">
        <v>14</v>
      </c>
      <c r="B1100" s="1058" t="str">
        <f>B1126</f>
        <v>nr.projekti</v>
      </c>
      <c r="C1100" s="1059"/>
      <c r="D1100" s="1059"/>
      <c r="E1100" s="1060"/>
    </row>
    <row r="1101" spans="1:5" s="36" customFormat="1" x14ac:dyDescent="0.25">
      <c r="A1101" s="1046"/>
      <c r="B1101" s="1061">
        <v>2019</v>
      </c>
      <c r="C1101" s="1061">
        <v>2020</v>
      </c>
      <c r="D1101" s="1061">
        <v>2021</v>
      </c>
      <c r="E1101" s="1061">
        <v>2022</v>
      </c>
    </row>
    <row r="1102" spans="1:5" s="36" customFormat="1" ht="15.75" thickBot="1" x14ac:dyDescent="0.3">
      <c r="A1102" s="1048"/>
      <c r="B1102" s="1062" t="s">
        <v>6</v>
      </c>
      <c r="C1102" s="1062" t="s">
        <v>6</v>
      </c>
      <c r="D1102" s="1062" t="s">
        <v>6</v>
      </c>
      <c r="E1102" s="1062" t="s">
        <v>6</v>
      </c>
    </row>
    <row r="1103" spans="1:5" s="36" customFormat="1" ht="15.75" thickBot="1" x14ac:dyDescent="0.3">
      <c r="A1103" s="1052" t="s">
        <v>8</v>
      </c>
      <c r="B1103" s="1063"/>
      <c r="C1103" s="1063"/>
      <c r="D1103" s="1063"/>
      <c r="E1103" s="1063"/>
    </row>
    <row r="1104" spans="1:5" s="36" customFormat="1" ht="15.75" thickBot="1" x14ac:dyDescent="0.3">
      <c r="A1104" s="1052" t="s">
        <v>15</v>
      </c>
      <c r="B1104" s="1007"/>
      <c r="C1104" s="1007">
        <f>C1122</f>
        <v>0</v>
      </c>
      <c r="D1104" s="1007">
        <f t="shared" ref="D1104:E1104" si="198">D1122</f>
        <v>37000</v>
      </c>
      <c r="E1104" s="1007">
        <f t="shared" si="198"/>
        <v>90099.380999999994</v>
      </c>
    </row>
    <row r="1105" spans="1:5" s="36" customFormat="1" ht="15.75" thickBot="1" x14ac:dyDescent="0.3">
      <c r="A1105" s="1052" t="s">
        <v>23</v>
      </c>
      <c r="B1105" s="1007" t="e">
        <f t="shared" ref="B1105:E1105" si="199">B1104/B1103</f>
        <v>#DIV/0!</v>
      </c>
      <c r="C1105" s="1007" t="e">
        <f t="shared" si="199"/>
        <v>#DIV/0!</v>
      </c>
      <c r="D1105" s="1007" t="e">
        <f t="shared" si="199"/>
        <v>#DIV/0!</v>
      </c>
      <c r="E1105" s="1007" t="e">
        <f t="shared" si="199"/>
        <v>#DIV/0!</v>
      </c>
    </row>
    <row r="1106" spans="1:5" s="36" customFormat="1" ht="15.75" thickBot="1" x14ac:dyDescent="0.3">
      <c r="A1106" s="1052" t="s">
        <v>16</v>
      </c>
      <c r="B1106" s="1063" t="s">
        <v>22</v>
      </c>
      <c r="C1106" s="1004" t="e">
        <f>C1103/B1103-1</f>
        <v>#DIV/0!</v>
      </c>
      <c r="D1106" s="1004" t="e">
        <f t="shared" ref="D1106:E1108" si="200">D1103/C1103-1</f>
        <v>#DIV/0!</v>
      </c>
      <c r="E1106" s="1004" t="e">
        <f t="shared" si="200"/>
        <v>#DIV/0!</v>
      </c>
    </row>
    <row r="1107" spans="1:5" s="36" customFormat="1" ht="15.75" thickBot="1" x14ac:dyDescent="0.3">
      <c r="A1107" s="1052" t="s">
        <v>17</v>
      </c>
      <c r="B1107" s="1063" t="s">
        <v>22</v>
      </c>
      <c r="C1107" s="1004" t="e">
        <f>C1104/B1104-1</f>
        <v>#DIV/0!</v>
      </c>
      <c r="D1107" s="1004" t="e">
        <f t="shared" si="200"/>
        <v>#DIV/0!</v>
      </c>
      <c r="E1107" s="1004">
        <f t="shared" si="200"/>
        <v>1.4351184054054054</v>
      </c>
    </row>
    <row r="1108" spans="1:5" s="36" customFormat="1" ht="30.75" thickBot="1" x14ac:dyDescent="0.3">
      <c r="A1108" s="1052" t="s">
        <v>18</v>
      </c>
      <c r="B1108" s="1063" t="s">
        <v>22</v>
      </c>
      <c r="C1108" s="1004" t="e">
        <f>C1105/B1105-1</f>
        <v>#DIV/0!</v>
      </c>
      <c r="D1108" s="1004" t="e">
        <f t="shared" si="200"/>
        <v>#DIV/0!</v>
      </c>
      <c r="E1108" s="1004" t="e">
        <f t="shared" si="200"/>
        <v>#DIV/0!</v>
      </c>
    </row>
    <row r="1109" spans="1:5" s="36" customFormat="1" ht="15.75" thickBot="1" x14ac:dyDescent="0.3">
      <c r="A1109" s="1064" t="s">
        <v>361</v>
      </c>
      <c r="B1109" s="1065"/>
      <c r="C1109" s="1065"/>
      <c r="D1109" s="1065"/>
      <c r="E1109" s="1066"/>
    </row>
    <row r="1110" spans="1:5" s="36" customFormat="1" x14ac:dyDescent="0.25">
      <c r="A1110" s="1046"/>
      <c r="B1110" s="1061">
        <v>2019</v>
      </c>
      <c r="C1110" s="1061">
        <v>2020</v>
      </c>
      <c r="D1110" s="1061">
        <v>2021</v>
      </c>
      <c r="E1110" s="1061">
        <v>2022</v>
      </c>
    </row>
    <row r="1111" spans="1:5" s="36" customFormat="1" ht="15.75" thickBot="1" x14ac:dyDescent="0.3">
      <c r="A1111" s="1048"/>
      <c r="B1111" s="1062" t="s">
        <v>6</v>
      </c>
      <c r="C1111" s="1062" t="s">
        <v>6</v>
      </c>
      <c r="D1111" s="1062" t="s">
        <v>6</v>
      </c>
      <c r="E1111" s="1062" t="s">
        <v>6</v>
      </c>
    </row>
    <row r="1112" spans="1:5" s="36" customFormat="1" ht="15.75" thickBot="1" x14ac:dyDescent="0.3">
      <c r="A1112" s="1027" t="s">
        <v>40</v>
      </c>
      <c r="B1112" s="1067"/>
      <c r="C1112" s="1067"/>
      <c r="D1112" s="1067"/>
      <c r="E1112" s="1067"/>
    </row>
    <row r="1113" spans="1:5" s="36" customFormat="1" ht="15.75" thickBot="1" x14ac:dyDescent="0.3">
      <c r="A1113" s="1026" t="s">
        <v>48</v>
      </c>
      <c r="B1113" s="1067"/>
      <c r="C1113" s="1067"/>
      <c r="D1113" s="1067"/>
      <c r="E1113" s="1067"/>
    </row>
    <row r="1114" spans="1:5" s="36" customFormat="1" ht="15.75" thickBot="1" x14ac:dyDescent="0.3">
      <c r="A1114" s="1106" t="s">
        <v>73</v>
      </c>
      <c r="B1114" s="1067"/>
      <c r="C1114" s="1067"/>
      <c r="D1114" s="1067"/>
      <c r="E1114" s="1067"/>
    </row>
    <row r="1115" spans="1:5" s="36" customFormat="1" ht="15.75" thickBot="1" x14ac:dyDescent="0.3">
      <c r="A1115" s="1107" t="s">
        <v>74</v>
      </c>
      <c r="B1115" s="1067"/>
      <c r="C1115" s="1067"/>
      <c r="D1115" s="1067"/>
      <c r="E1115" s="1067"/>
    </row>
    <row r="1116" spans="1:5" s="36" customFormat="1" x14ac:dyDescent="0.25">
      <c r="A1116" s="1118" t="s">
        <v>75</v>
      </c>
      <c r="B1116" s="1119"/>
      <c r="C1116" s="1119"/>
      <c r="D1116" s="1119"/>
      <c r="E1116" s="1119"/>
    </row>
    <row r="1117" spans="1:5" s="36" customFormat="1" x14ac:dyDescent="0.25">
      <c r="A1117" s="1108" t="s">
        <v>41</v>
      </c>
      <c r="B1117" s="1120"/>
      <c r="C1117" s="1120">
        <f>C1118+C1119+C1120+C1121+C1122</f>
        <v>0</v>
      </c>
      <c r="D1117" s="1120">
        <f>D1118</f>
        <v>37000</v>
      </c>
      <c r="E1117" s="1120">
        <f>E1118</f>
        <v>90099.380999999994</v>
      </c>
    </row>
    <row r="1118" spans="1:5" s="36" customFormat="1" x14ac:dyDescent="0.25">
      <c r="A1118" s="1107" t="s">
        <v>48</v>
      </c>
      <c r="B1118" s="1120"/>
      <c r="C1118" s="1121">
        <v>0</v>
      </c>
      <c r="D1118" s="1122">
        <v>37000</v>
      </c>
      <c r="E1118" s="1122">
        <f>90099381/1000</f>
        <v>90099.380999999994</v>
      </c>
    </row>
    <row r="1119" spans="1:5" s="36" customFormat="1" ht="15.75" thickBot="1" x14ac:dyDescent="0.3">
      <c r="A1119" s="1026" t="s">
        <v>73</v>
      </c>
      <c r="B1119" s="1068"/>
      <c r="C1119" s="1067"/>
      <c r="D1119" s="1067"/>
      <c r="E1119" s="1067"/>
    </row>
    <row r="1120" spans="1:5" s="36" customFormat="1" ht="15.75" thickBot="1" x14ac:dyDescent="0.3">
      <c r="A1120" s="1026" t="s">
        <v>74</v>
      </c>
      <c r="B1120" s="1068"/>
      <c r="C1120" s="1067"/>
      <c r="D1120" s="1067"/>
      <c r="E1120" s="1067"/>
    </row>
    <row r="1121" spans="1:5" s="36" customFormat="1" ht="15.75" thickBot="1" x14ac:dyDescent="0.3">
      <c r="A1121" s="1026" t="s">
        <v>75</v>
      </c>
      <c r="B1121" s="1068"/>
      <c r="C1121" s="1067"/>
      <c r="D1121" s="1067"/>
      <c r="E1121" s="1067"/>
    </row>
    <row r="1122" spans="1:5" s="36" customFormat="1" ht="15.75" thickBot="1" x14ac:dyDescent="0.3">
      <c r="A1122" s="1069" t="s">
        <v>127</v>
      </c>
      <c r="B1122" s="1068"/>
      <c r="C1122" s="1068">
        <f>C1112+C1118</f>
        <v>0</v>
      </c>
      <c r="D1122" s="1068">
        <f t="shared" ref="D1122:E1122" si="201">D1112+D1118</f>
        <v>37000</v>
      </c>
      <c r="E1122" s="1068">
        <f t="shared" si="201"/>
        <v>90099.380999999994</v>
      </c>
    </row>
    <row r="1123" spans="1:5" s="36" customFormat="1" ht="15.75" thickBot="1" x14ac:dyDescent="0.3">
      <c r="A1123" s="766" t="s">
        <v>35</v>
      </c>
      <c r="B1123" s="1025"/>
      <c r="C1123" s="1025"/>
      <c r="D1123" s="1025"/>
      <c r="E1123" s="1025"/>
    </row>
    <row r="1124" spans="1:5" s="36" customFormat="1" ht="43.5" thickBot="1" x14ac:dyDescent="0.3">
      <c r="A1124" s="768" t="s">
        <v>58</v>
      </c>
      <c r="B1124" s="1123" t="s">
        <v>994</v>
      </c>
      <c r="C1124" s="1042" t="s">
        <v>51</v>
      </c>
      <c r="D1124" s="1104"/>
      <c r="E1124" s="1105"/>
    </row>
    <row r="1125" spans="1:5" s="36" customFormat="1" ht="15.75" thickBot="1" x14ac:dyDescent="0.3">
      <c r="A1125" s="1052" t="s">
        <v>9</v>
      </c>
      <c r="B1125" s="789" t="s">
        <v>994</v>
      </c>
      <c r="C1125" s="790"/>
      <c r="D1125" s="790"/>
      <c r="E1125" s="963"/>
    </row>
    <row r="1126" spans="1:5" s="36" customFormat="1" ht="15.75" thickBot="1" x14ac:dyDescent="0.3">
      <c r="A1126" s="1052" t="s">
        <v>14</v>
      </c>
      <c r="B1126" s="1058" t="s">
        <v>995</v>
      </c>
      <c r="C1126" s="1059"/>
      <c r="D1126" s="1059"/>
      <c r="E1126" s="1060"/>
    </row>
    <row r="1127" spans="1:5" s="36" customFormat="1" x14ac:dyDescent="0.25">
      <c r="A1127" s="1046"/>
      <c r="B1127" s="1061">
        <v>2019</v>
      </c>
      <c r="C1127" s="1061">
        <v>2020</v>
      </c>
      <c r="D1127" s="1061">
        <v>2021</v>
      </c>
      <c r="E1127" s="1061">
        <v>2022</v>
      </c>
    </row>
    <row r="1128" spans="1:5" s="36" customFormat="1" ht="15.75" thickBot="1" x14ac:dyDescent="0.3">
      <c r="A1128" s="1048"/>
      <c r="B1128" s="1062" t="s">
        <v>6</v>
      </c>
      <c r="C1128" s="1062" t="s">
        <v>6</v>
      </c>
      <c r="D1128" s="1062" t="s">
        <v>6</v>
      </c>
      <c r="E1128" s="1062" t="s">
        <v>6</v>
      </c>
    </row>
    <row r="1129" spans="1:5" s="36" customFormat="1" ht="15.75" thickBot="1" x14ac:dyDescent="0.3">
      <c r="A1129" s="1052" t="s">
        <v>8</v>
      </c>
      <c r="B1129" s="1063"/>
      <c r="C1129" s="1063"/>
      <c r="D1129" s="1063">
        <v>0</v>
      </c>
      <c r="E1129" s="1063">
        <v>0</v>
      </c>
    </row>
    <row r="1130" spans="1:5" s="36" customFormat="1" ht="15.75" thickBot="1" x14ac:dyDescent="0.3">
      <c r="A1130" s="1052" t="s">
        <v>15</v>
      </c>
      <c r="B1130" s="1007"/>
      <c r="C1130" s="1007">
        <f>C1148</f>
        <v>0</v>
      </c>
      <c r="D1130" s="1007">
        <f t="shared" ref="D1130:E1130" si="202">D1148</f>
        <v>48800</v>
      </c>
      <c r="E1130" s="1007">
        <f t="shared" si="202"/>
        <v>65115.173999999999</v>
      </c>
    </row>
    <row r="1131" spans="1:5" s="36" customFormat="1" ht="15.75" thickBot="1" x14ac:dyDescent="0.3">
      <c r="A1131" s="1052" t="s">
        <v>23</v>
      </c>
      <c r="B1131" s="1007"/>
      <c r="C1131" s="1007" t="e">
        <f t="shared" ref="C1131:E1131" si="203">C1130/C1129</f>
        <v>#DIV/0!</v>
      </c>
      <c r="D1131" s="1007" t="e">
        <f t="shared" si="203"/>
        <v>#DIV/0!</v>
      </c>
      <c r="E1131" s="1007" t="e">
        <f t="shared" si="203"/>
        <v>#DIV/0!</v>
      </c>
    </row>
    <row r="1132" spans="1:5" s="36" customFormat="1" ht="15.75" thickBot="1" x14ac:dyDescent="0.3">
      <c r="A1132" s="1052" t="s">
        <v>16</v>
      </c>
      <c r="B1132" s="1063" t="s">
        <v>22</v>
      </c>
      <c r="C1132" s="1004" t="e">
        <f>C1129/B1129-1</f>
        <v>#DIV/0!</v>
      </c>
      <c r="D1132" s="1004" t="e">
        <f t="shared" ref="D1132:E1134" si="204">D1129/C1129-1</f>
        <v>#DIV/0!</v>
      </c>
      <c r="E1132" s="1004" t="e">
        <f t="shared" si="204"/>
        <v>#DIV/0!</v>
      </c>
    </row>
    <row r="1133" spans="1:5" s="36" customFormat="1" ht="15.75" thickBot="1" x14ac:dyDescent="0.3">
      <c r="A1133" s="1052" t="s">
        <v>17</v>
      </c>
      <c r="B1133" s="1063" t="s">
        <v>22</v>
      </c>
      <c r="C1133" s="1004" t="e">
        <f>C1130/B1130-1</f>
        <v>#DIV/0!</v>
      </c>
      <c r="D1133" s="1004" t="e">
        <f t="shared" si="204"/>
        <v>#DIV/0!</v>
      </c>
      <c r="E1133" s="1004">
        <f t="shared" si="204"/>
        <v>0.33432733606557385</v>
      </c>
    </row>
    <row r="1134" spans="1:5" s="36" customFormat="1" ht="30.75" thickBot="1" x14ac:dyDescent="0.3">
      <c r="A1134" s="1052" t="s">
        <v>18</v>
      </c>
      <c r="B1134" s="1063" t="s">
        <v>22</v>
      </c>
      <c r="C1134" s="1004" t="e">
        <f>C1131/B1131-1</f>
        <v>#DIV/0!</v>
      </c>
      <c r="D1134" s="1004" t="e">
        <f t="shared" si="204"/>
        <v>#DIV/0!</v>
      </c>
      <c r="E1134" s="1004" t="e">
        <f t="shared" si="204"/>
        <v>#DIV/0!</v>
      </c>
    </row>
    <row r="1135" spans="1:5" s="36" customFormat="1" ht="15.75" customHeight="1" thickBot="1" x14ac:dyDescent="0.3">
      <c r="A1135" s="1064" t="s">
        <v>365</v>
      </c>
      <c r="B1135" s="1065"/>
      <c r="C1135" s="1065"/>
      <c r="D1135" s="1065"/>
      <c r="E1135" s="1066"/>
    </row>
    <row r="1136" spans="1:5" s="36" customFormat="1" x14ac:dyDescent="0.25">
      <c r="A1136" s="1046"/>
      <c r="B1136" s="1061">
        <v>2019</v>
      </c>
      <c r="C1136" s="1061">
        <v>2020</v>
      </c>
      <c r="D1136" s="1061">
        <v>2021</v>
      </c>
      <c r="E1136" s="1061">
        <v>2022</v>
      </c>
    </row>
    <row r="1137" spans="1:5" s="36" customFormat="1" ht="15.75" customHeight="1" thickBot="1" x14ac:dyDescent="0.3">
      <c r="A1137" s="1048"/>
      <c r="B1137" s="1062" t="s">
        <v>6</v>
      </c>
      <c r="C1137" s="1062" t="s">
        <v>6</v>
      </c>
      <c r="D1137" s="1062" t="s">
        <v>6</v>
      </c>
      <c r="E1137" s="1062" t="s">
        <v>6</v>
      </c>
    </row>
    <row r="1138" spans="1:5" s="36" customFormat="1" ht="15.75" thickBot="1" x14ac:dyDescent="0.3">
      <c r="A1138" s="1027" t="s">
        <v>40</v>
      </c>
      <c r="B1138" s="1007"/>
      <c r="C1138" s="1067">
        <f t="shared" ref="C1138:E1138" si="205">C1139+C1140+C1141+C1142</f>
        <v>0</v>
      </c>
      <c r="D1138" s="1067">
        <f t="shared" si="205"/>
        <v>0</v>
      </c>
      <c r="E1138" s="1067">
        <f t="shared" si="205"/>
        <v>0</v>
      </c>
    </row>
    <row r="1139" spans="1:5" s="36" customFormat="1" ht="15.75" thickBot="1" x14ac:dyDescent="0.3">
      <c r="A1139" s="1026" t="s">
        <v>48</v>
      </c>
      <c r="B1139" s="1007"/>
      <c r="C1139" s="1067"/>
      <c r="D1139" s="1067"/>
      <c r="E1139" s="1067"/>
    </row>
    <row r="1140" spans="1:5" s="36" customFormat="1" ht="15.75" thickBot="1" x14ac:dyDescent="0.3">
      <c r="A1140" s="1026" t="s">
        <v>73</v>
      </c>
      <c r="B1140" s="1067"/>
      <c r="C1140" s="1067"/>
      <c r="D1140" s="1067"/>
      <c r="E1140" s="1067"/>
    </row>
    <row r="1141" spans="1:5" s="36" customFormat="1" ht="15.75" thickBot="1" x14ac:dyDescent="0.3">
      <c r="A1141" s="1026" t="s">
        <v>74</v>
      </c>
      <c r="B1141" s="1067"/>
      <c r="C1141" s="1067"/>
      <c r="D1141" s="1067"/>
      <c r="E1141" s="1067"/>
    </row>
    <row r="1142" spans="1:5" s="36" customFormat="1" ht="15.75" thickBot="1" x14ac:dyDescent="0.3">
      <c r="A1142" s="1026" t="s">
        <v>75</v>
      </c>
      <c r="B1142" s="1067"/>
      <c r="C1142" s="1067"/>
      <c r="D1142" s="1067"/>
      <c r="E1142" s="1067"/>
    </row>
    <row r="1143" spans="1:5" s="36" customFormat="1" ht="15.75" thickBot="1" x14ac:dyDescent="0.3">
      <c r="A1143" s="1027" t="s">
        <v>41</v>
      </c>
      <c r="B1143" s="1068"/>
      <c r="C1143" s="1007"/>
      <c r="D1143" s="1068">
        <f>D1144</f>
        <v>48800</v>
      </c>
      <c r="E1143" s="1068">
        <f>E1144</f>
        <v>65115.173999999999</v>
      </c>
    </row>
    <row r="1144" spans="1:5" s="36" customFormat="1" ht="15.75" thickBot="1" x14ac:dyDescent="0.3">
      <c r="A1144" s="1026" t="s">
        <v>48</v>
      </c>
      <c r="B1144" s="1007"/>
      <c r="C1144" s="1124">
        <v>0</v>
      </c>
      <c r="D1144" s="1122">
        <v>48800</v>
      </c>
      <c r="E1144" s="1122">
        <f>(65359442-244268)/1000</f>
        <v>65115.173999999999</v>
      </c>
    </row>
    <row r="1145" spans="1:5" s="36" customFormat="1" ht="15.75" thickBot="1" x14ac:dyDescent="0.3">
      <c r="A1145" s="1026" t="s">
        <v>73</v>
      </c>
      <c r="B1145" s="1068"/>
      <c r="C1145" s="1067"/>
      <c r="D1145" s="1067"/>
      <c r="E1145" s="1067"/>
    </row>
    <row r="1146" spans="1:5" s="36" customFormat="1" ht="15.75" thickBot="1" x14ac:dyDescent="0.3">
      <c r="A1146" s="1026" t="s">
        <v>74</v>
      </c>
      <c r="B1146" s="1068"/>
      <c r="C1146" s="1067"/>
      <c r="D1146" s="1067"/>
      <c r="E1146" s="1067"/>
    </row>
    <row r="1147" spans="1:5" s="36" customFormat="1" ht="15.75" thickBot="1" x14ac:dyDescent="0.3">
      <c r="A1147" s="1026" t="s">
        <v>75</v>
      </c>
      <c r="B1147" s="1068"/>
      <c r="C1147" s="1067"/>
      <c r="D1147" s="1067"/>
      <c r="E1147" s="1067"/>
    </row>
    <row r="1148" spans="1:5" s="36" customFormat="1" ht="15.75" thickBot="1" x14ac:dyDescent="0.3">
      <c r="A1148" s="1069" t="s">
        <v>127</v>
      </c>
      <c r="B1148" s="1068"/>
      <c r="C1148" s="1068">
        <f t="shared" ref="C1148" si="206">C1138+C1143</f>
        <v>0</v>
      </c>
      <c r="D1148" s="1068">
        <f>D1144</f>
        <v>48800</v>
      </c>
      <c r="E1148" s="1068">
        <f>E1144</f>
        <v>65115.173999999999</v>
      </c>
    </row>
    <row r="1149" spans="1:5" s="36" customFormat="1" ht="15.75" thickBot="1" x14ac:dyDescent="0.3">
      <c r="A1149" s="766" t="s">
        <v>35</v>
      </c>
      <c r="B1149" s="1025">
        <f>IF(B1148-B1130=0,0,"Error")</f>
        <v>0</v>
      </c>
      <c r="C1149" s="1025">
        <f>IF(C1148-C1130=0,0,"Error")</f>
        <v>0</v>
      </c>
      <c r="D1149" s="1025">
        <f t="shared" ref="D1149:E1149" si="207">IF(D1148-D1130=0,0,"Error")</f>
        <v>0</v>
      </c>
      <c r="E1149" s="1025">
        <f t="shared" si="207"/>
        <v>0</v>
      </c>
    </row>
    <row r="1150" spans="1:5" s="36" customFormat="1" ht="15.75" thickBot="1" x14ac:dyDescent="0.3">
      <c r="A1150" s="768" t="s">
        <v>129</v>
      </c>
      <c r="B1150" s="1103" t="s">
        <v>996</v>
      </c>
      <c r="C1150" s="1042"/>
      <c r="D1150" s="1104"/>
      <c r="E1150" s="1105"/>
    </row>
    <row r="1151" spans="1:5" s="36" customFormat="1" ht="15.75" thickBot="1" x14ac:dyDescent="0.3">
      <c r="A1151" s="1052" t="s">
        <v>9</v>
      </c>
      <c r="B1151" s="789" t="s">
        <v>996</v>
      </c>
      <c r="C1151" s="790"/>
      <c r="D1151" s="790"/>
      <c r="E1151" s="963"/>
    </row>
    <row r="1152" spans="1:5" s="36" customFormat="1" ht="15.75" thickBot="1" x14ac:dyDescent="0.3">
      <c r="A1152" s="1052" t="s">
        <v>14</v>
      </c>
      <c r="B1152" s="1058" t="s">
        <v>997</v>
      </c>
      <c r="C1152" s="1059"/>
      <c r="D1152" s="1059"/>
      <c r="E1152" s="1060"/>
    </row>
    <row r="1153" spans="1:5" s="36" customFormat="1" x14ac:dyDescent="0.25">
      <c r="A1153" s="1046"/>
      <c r="B1153" s="1061">
        <v>2019</v>
      </c>
      <c r="C1153" s="1061">
        <v>2020</v>
      </c>
      <c r="D1153" s="1061">
        <v>2021</v>
      </c>
      <c r="E1153" s="1061">
        <v>2022</v>
      </c>
    </row>
    <row r="1154" spans="1:5" s="36" customFormat="1" ht="15.75" customHeight="1" thickBot="1" x14ac:dyDescent="0.3">
      <c r="A1154" s="1048"/>
      <c r="B1154" s="1062" t="s">
        <v>6</v>
      </c>
      <c r="C1154" s="1062" t="s">
        <v>6</v>
      </c>
      <c r="D1154" s="1062" t="s">
        <v>6</v>
      </c>
      <c r="E1154" s="1062" t="s">
        <v>6</v>
      </c>
    </row>
    <row r="1155" spans="1:5" s="36" customFormat="1" ht="15.75" thickBot="1" x14ac:dyDescent="0.3">
      <c r="A1155" s="1052" t="s">
        <v>8</v>
      </c>
      <c r="B1155" s="1063"/>
      <c r="C1155" s="1063"/>
      <c r="D1155" s="1063"/>
      <c r="E1155" s="1063">
        <v>0</v>
      </c>
    </row>
    <row r="1156" spans="1:5" s="36" customFormat="1" ht="15.75" thickBot="1" x14ac:dyDescent="0.3">
      <c r="A1156" s="1052" t="s">
        <v>15</v>
      </c>
      <c r="B1156" s="1007"/>
      <c r="C1156" s="1007">
        <f>C1174</f>
        <v>0</v>
      </c>
      <c r="D1156" s="1007">
        <f t="shared" ref="D1156:E1156" si="208">D1174</f>
        <v>2704.6030000000001</v>
      </c>
      <c r="E1156" s="1007">
        <f t="shared" si="208"/>
        <v>1739.3989999999999</v>
      </c>
    </row>
    <row r="1157" spans="1:5" s="36" customFormat="1" ht="15.75" thickBot="1" x14ac:dyDescent="0.3">
      <c r="A1157" s="1052" t="s">
        <v>23</v>
      </c>
      <c r="B1157" s="1007" t="s">
        <v>910</v>
      </c>
      <c r="C1157" s="1007" t="e">
        <f t="shared" ref="C1157:E1157" si="209">C1156/C1155</f>
        <v>#DIV/0!</v>
      </c>
      <c r="D1157" s="1007" t="e">
        <f t="shared" si="209"/>
        <v>#DIV/0!</v>
      </c>
      <c r="E1157" s="1007" t="e">
        <f t="shared" si="209"/>
        <v>#DIV/0!</v>
      </c>
    </row>
    <row r="1158" spans="1:5" s="36" customFormat="1" ht="15.75" thickBot="1" x14ac:dyDescent="0.3">
      <c r="A1158" s="1052" t="s">
        <v>16</v>
      </c>
      <c r="B1158" s="1063" t="s">
        <v>22</v>
      </c>
      <c r="C1158" s="1004" t="e">
        <f>C1155/B1155-1</f>
        <v>#DIV/0!</v>
      </c>
      <c r="D1158" s="1004" t="e">
        <f t="shared" ref="D1158:E1160" si="210">D1155/C1155-1</f>
        <v>#DIV/0!</v>
      </c>
      <c r="E1158" s="1004" t="e">
        <f t="shared" si="210"/>
        <v>#DIV/0!</v>
      </c>
    </row>
    <row r="1159" spans="1:5" s="36" customFormat="1" ht="15.75" thickBot="1" x14ac:dyDescent="0.3">
      <c r="A1159" s="1052" t="s">
        <v>17</v>
      </c>
      <c r="B1159" s="1063" t="s">
        <v>22</v>
      </c>
      <c r="C1159" s="1004" t="e">
        <f>C1156/B1156-1</f>
        <v>#DIV/0!</v>
      </c>
      <c r="D1159" s="1004" t="e">
        <f t="shared" si="210"/>
        <v>#DIV/0!</v>
      </c>
      <c r="E1159" s="1004">
        <f t="shared" si="210"/>
        <v>-0.35687455792957423</v>
      </c>
    </row>
    <row r="1160" spans="1:5" s="36" customFormat="1" ht="30.75" thickBot="1" x14ac:dyDescent="0.3">
      <c r="A1160" s="1052" t="s">
        <v>18</v>
      </c>
      <c r="B1160" s="1063" t="s">
        <v>22</v>
      </c>
      <c r="C1160" s="1004" t="e">
        <f>C1157/B1157-1</f>
        <v>#DIV/0!</v>
      </c>
      <c r="D1160" s="1004" t="e">
        <f t="shared" si="210"/>
        <v>#DIV/0!</v>
      </c>
      <c r="E1160" s="1004" t="e">
        <f t="shared" si="210"/>
        <v>#DIV/0!</v>
      </c>
    </row>
    <row r="1161" spans="1:5" s="36" customFormat="1" ht="15.75" thickBot="1" x14ac:dyDescent="0.3">
      <c r="A1161" s="1064" t="s">
        <v>361</v>
      </c>
      <c r="B1161" s="1065"/>
      <c r="C1161" s="1065"/>
      <c r="D1161" s="1065"/>
      <c r="E1161" s="1066"/>
    </row>
    <row r="1162" spans="1:5" s="36" customFormat="1" ht="15.75" customHeight="1" x14ac:dyDescent="0.25">
      <c r="A1162" s="1046"/>
      <c r="B1162" s="1061">
        <v>2019</v>
      </c>
      <c r="C1162" s="1061">
        <v>2020</v>
      </c>
      <c r="D1162" s="1061">
        <v>2021</v>
      </c>
      <c r="E1162" s="1061">
        <v>2022</v>
      </c>
    </row>
    <row r="1163" spans="1:5" s="36" customFormat="1" ht="15.75" thickBot="1" x14ac:dyDescent="0.3">
      <c r="A1163" s="1048"/>
      <c r="B1163" s="1062" t="s">
        <v>6</v>
      </c>
      <c r="C1163" s="1062" t="s">
        <v>6</v>
      </c>
      <c r="D1163" s="1062" t="s">
        <v>6</v>
      </c>
      <c r="E1163" s="1062" t="s">
        <v>6</v>
      </c>
    </row>
    <row r="1164" spans="1:5" s="36" customFormat="1" ht="15.75" thickBot="1" x14ac:dyDescent="0.3">
      <c r="A1164" s="1027" t="s">
        <v>40</v>
      </c>
      <c r="B1164" s="1067">
        <f>B1165+B1166+B1167+B1168</f>
        <v>0</v>
      </c>
      <c r="C1164" s="1067">
        <f t="shared" ref="C1164:E1164" si="211">C1165+C1166+C1167+C1168</f>
        <v>0</v>
      </c>
      <c r="D1164" s="1067">
        <f t="shared" si="211"/>
        <v>0</v>
      </c>
      <c r="E1164" s="1067">
        <f t="shared" si="211"/>
        <v>0</v>
      </c>
    </row>
    <row r="1165" spans="1:5" s="36" customFormat="1" ht="15.75" thickBot="1" x14ac:dyDescent="0.3">
      <c r="A1165" s="1026" t="s">
        <v>48</v>
      </c>
      <c r="B1165" s="1067"/>
      <c r="C1165" s="1067"/>
      <c r="D1165" s="1067"/>
      <c r="E1165" s="1067"/>
    </row>
    <row r="1166" spans="1:5" s="36" customFormat="1" ht="15.75" thickBot="1" x14ac:dyDescent="0.3">
      <c r="A1166" s="1026" t="s">
        <v>73</v>
      </c>
      <c r="B1166" s="1067"/>
      <c r="C1166" s="1067"/>
      <c r="D1166" s="1067"/>
      <c r="E1166" s="1067"/>
    </row>
    <row r="1167" spans="1:5" s="36" customFormat="1" ht="15.75" thickBot="1" x14ac:dyDescent="0.3">
      <c r="A1167" s="1026" t="s">
        <v>74</v>
      </c>
      <c r="B1167" s="1067"/>
      <c r="C1167" s="1067"/>
      <c r="D1167" s="1067"/>
      <c r="E1167" s="1067"/>
    </row>
    <row r="1168" spans="1:5" s="36" customFormat="1" ht="15.75" thickBot="1" x14ac:dyDescent="0.3">
      <c r="A1168" s="1026" t="s">
        <v>75</v>
      </c>
      <c r="B1168" s="1067"/>
      <c r="C1168" s="1067"/>
      <c r="D1168" s="1067"/>
      <c r="E1168" s="1067"/>
    </row>
    <row r="1169" spans="1:5" s="36" customFormat="1" ht="15.75" thickBot="1" x14ac:dyDescent="0.3">
      <c r="A1169" s="1027" t="s">
        <v>41</v>
      </c>
      <c r="B1169" s="1068"/>
      <c r="C1169" s="1068"/>
      <c r="D1169" s="1068"/>
      <c r="E1169" s="1068"/>
    </row>
    <row r="1170" spans="1:5" s="36" customFormat="1" ht="15.75" thickBot="1" x14ac:dyDescent="0.3">
      <c r="A1170" s="1026" t="s">
        <v>48</v>
      </c>
      <c r="B1170" s="1007"/>
      <c r="C1170" s="1124">
        <v>0</v>
      </c>
      <c r="D1170" s="1122">
        <f>2704603/1000</f>
        <v>2704.6030000000001</v>
      </c>
      <c r="E1170" s="1122">
        <f>1739399/1000</f>
        <v>1739.3989999999999</v>
      </c>
    </row>
    <row r="1171" spans="1:5" s="36" customFormat="1" ht="15.75" customHeight="1" thickBot="1" x14ac:dyDescent="0.3">
      <c r="A1171" s="1026" t="s">
        <v>73</v>
      </c>
      <c r="B1171" s="1068"/>
      <c r="C1171" s="1067"/>
      <c r="D1171" s="1067"/>
      <c r="E1171" s="1067"/>
    </row>
    <row r="1172" spans="1:5" s="36" customFormat="1" ht="15.75" thickBot="1" x14ac:dyDescent="0.3">
      <c r="A1172" s="1026" t="s">
        <v>74</v>
      </c>
      <c r="B1172" s="1068"/>
      <c r="C1172" s="1067"/>
      <c r="D1172" s="1067"/>
      <c r="E1172" s="1067"/>
    </row>
    <row r="1173" spans="1:5" s="36" customFormat="1" ht="15.75" thickBot="1" x14ac:dyDescent="0.3">
      <c r="A1173" s="1026" t="s">
        <v>75</v>
      </c>
      <c r="B1173" s="1068"/>
      <c r="C1173" s="1067"/>
      <c r="D1173" s="1067"/>
      <c r="E1173" s="1067"/>
    </row>
    <row r="1174" spans="1:5" s="36" customFormat="1" ht="15.75" thickBot="1" x14ac:dyDescent="0.3">
      <c r="A1174" s="1069" t="s">
        <v>127</v>
      </c>
      <c r="B1174" s="1068">
        <f>B1164+B1169</f>
        <v>0</v>
      </c>
      <c r="C1174" s="1068">
        <f>C1170+C1164</f>
        <v>0</v>
      </c>
      <c r="D1174" s="1068">
        <f t="shared" ref="D1174:E1174" si="212">D1170+D1164</f>
        <v>2704.6030000000001</v>
      </c>
      <c r="E1174" s="1068">
        <f t="shared" si="212"/>
        <v>1739.3989999999999</v>
      </c>
    </row>
    <row r="1175" spans="1:5" s="36" customFormat="1" ht="15.75" thickBot="1" x14ac:dyDescent="0.3">
      <c r="A1175" s="766" t="s">
        <v>35</v>
      </c>
      <c r="B1175" s="1025">
        <f>IF(B1174-B1156=0,0,"Error")</f>
        <v>0</v>
      </c>
      <c r="C1175" s="1025">
        <f>IF(C1174-C1156=0,0,"Error")</f>
        <v>0</v>
      </c>
      <c r="D1175" s="1025">
        <f t="shared" ref="D1175:E1175" si="213">IF(D1174-D1156=0,0,"Error")</f>
        <v>0</v>
      </c>
      <c r="E1175" s="1025">
        <f t="shared" si="213"/>
        <v>0</v>
      </c>
    </row>
    <row r="1176" spans="1:5" s="36" customFormat="1" ht="43.5" thickBot="1" x14ac:dyDescent="0.3">
      <c r="A1176" s="768" t="s">
        <v>58</v>
      </c>
      <c r="B1176" s="1123"/>
      <c r="C1176" s="1042" t="s">
        <v>51</v>
      </c>
      <c r="D1176" s="1104"/>
      <c r="E1176" s="1105"/>
    </row>
    <row r="1177" spans="1:5" s="36" customFormat="1" ht="15" customHeight="1" thickBot="1" x14ac:dyDescent="0.3">
      <c r="A1177" s="1052" t="s">
        <v>9</v>
      </c>
      <c r="B1177" s="789" t="s">
        <v>714</v>
      </c>
      <c r="C1177" s="790"/>
      <c r="D1177" s="790"/>
      <c r="E1177" s="963"/>
    </row>
    <row r="1178" spans="1:5" s="36" customFormat="1" ht="15.75" thickBot="1" x14ac:dyDescent="0.3">
      <c r="A1178" s="1052" t="s">
        <v>14</v>
      </c>
      <c r="B1178" s="1058" t="s">
        <v>724</v>
      </c>
      <c r="C1178" s="1059"/>
      <c r="D1178" s="1059"/>
      <c r="E1178" s="1060"/>
    </row>
    <row r="1179" spans="1:5" s="36" customFormat="1" x14ac:dyDescent="0.25">
      <c r="A1179" s="1046"/>
      <c r="B1179" s="1061">
        <v>2019</v>
      </c>
      <c r="C1179" s="1061">
        <v>2020</v>
      </c>
      <c r="D1179" s="1061">
        <v>2021</v>
      </c>
      <c r="E1179" s="1061">
        <v>2022</v>
      </c>
    </row>
    <row r="1180" spans="1:5" s="36" customFormat="1" ht="15.75" customHeight="1" thickBot="1" x14ac:dyDescent="0.3">
      <c r="A1180" s="1048"/>
      <c r="B1180" s="1062" t="s">
        <v>6</v>
      </c>
      <c r="C1180" s="1062" t="s">
        <v>6</v>
      </c>
      <c r="D1180" s="1062" t="s">
        <v>6</v>
      </c>
      <c r="E1180" s="1062" t="s">
        <v>6</v>
      </c>
    </row>
    <row r="1181" spans="1:5" s="36" customFormat="1" ht="15.75" thickBot="1" x14ac:dyDescent="0.3">
      <c r="A1181" s="1052" t="s">
        <v>8</v>
      </c>
      <c r="B1181" s="1063"/>
      <c r="C1181" s="1063"/>
      <c r="D1181" s="1063"/>
      <c r="E1181" s="1063">
        <v>1</v>
      </c>
    </row>
    <row r="1182" spans="1:5" s="36" customFormat="1" ht="15.75" thickBot="1" x14ac:dyDescent="0.3">
      <c r="A1182" s="1052" t="s">
        <v>15</v>
      </c>
      <c r="B1182" s="1007"/>
      <c r="C1182" s="1007">
        <f>C1200</f>
        <v>0</v>
      </c>
      <c r="D1182" s="1007">
        <v>0</v>
      </c>
      <c r="E1182" s="1007">
        <v>30000</v>
      </c>
    </row>
    <row r="1183" spans="1:5" s="36" customFormat="1" ht="15.75" thickBot="1" x14ac:dyDescent="0.3">
      <c r="A1183" s="1052" t="s">
        <v>23</v>
      </c>
      <c r="B1183" s="1007" t="s">
        <v>910</v>
      </c>
      <c r="C1183" s="1007" t="e">
        <f t="shared" ref="C1183:E1183" si="214">C1182/C1181</f>
        <v>#DIV/0!</v>
      </c>
      <c r="D1183" s="1007" t="e">
        <f t="shared" si="214"/>
        <v>#DIV/0!</v>
      </c>
      <c r="E1183" s="1007">
        <f t="shared" si="214"/>
        <v>30000</v>
      </c>
    </row>
    <row r="1184" spans="1:5" s="36" customFormat="1" ht="15.75" thickBot="1" x14ac:dyDescent="0.3">
      <c r="A1184" s="1052" t="s">
        <v>16</v>
      </c>
      <c r="B1184" s="1063" t="s">
        <v>22</v>
      </c>
      <c r="C1184" s="1004" t="e">
        <f>C1181/B1181-1</f>
        <v>#DIV/0!</v>
      </c>
      <c r="D1184" s="1004" t="e">
        <f t="shared" ref="D1184:E1186" si="215">D1181/C1181-1</f>
        <v>#DIV/0!</v>
      </c>
      <c r="E1184" s="1004" t="e">
        <f t="shared" si="215"/>
        <v>#DIV/0!</v>
      </c>
    </row>
    <row r="1185" spans="1:5" s="36" customFormat="1" ht="15.75" thickBot="1" x14ac:dyDescent="0.3">
      <c r="A1185" s="1052" t="s">
        <v>17</v>
      </c>
      <c r="B1185" s="1063" t="s">
        <v>22</v>
      </c>
      <c r="C1185" s="1004" t="e">
        <f>C1182/B1182-1</f>
        <v>#DIV/0!</v>
      </c>
      <c r="D1185" s="1004" t="e">
        <f t="shared" si="215"/>
        <v>#DIV/0!</v>
      </c>
      <c r="E1185" s="1004" t="e">
        <f t="shared" si="215"/>
        <v>#DIV/0!</v>
      </c>
    </row>
    <row r="1186" spans="1:5" s="36" customFormat="1" ht="30.75" thickBot="1" x14ac:dyDescent="0.3">
      <c r="A1186" s="1052" t="s">
        <v>18</v>
      </c>
      <c r="B1186" s="1063" t="s">
        <v>22</v>
      </c>
      <c r="C1186" s="1004" t="e">
        <f>C1183/B1183-1</f>
        <v>#DIV/0!</v>
      </c>
      <c r="D1186" s="1004" t="e">
        <f t="shared" si="215"/>
        <v>#DIV/0!</v>
      </c>
      <c r="E1186" s="1004" t="e">
        <f t="shared" si="215"/>
        <v>#DIV/0!</v>
      </c>
    </row>
    <row r="1187" spans="1:5" s="36" customFormat="1" ht="15.75" thickBot="1" x14ac:dyDescent="0.3">
      <c r="A1187" s="1064" t="s">
        <v>361</v>
      </c>
      <c r="B1187" s="1065"/>
      <c r="C1187" s="1065"/>
      <c r="D1187" s="1065"/>
      <c r="E1187" s="1066"/>
    </row>
    <row r="1188" spans="1:5" s="36" customFormat="1" x14ac:dyDescent="0.25">
      <c r="A1188" s="1046"/>
      <c r="B1188" s="1061">
        <v>2019</v>
      </c>
      <c r="C1188" s="1061">
        <v>2020</v>
      </c>
      <c r="D1188" s="1061">
        <v>2021</v>
      </c>
      <c r="E1188" s="1061">
        <v>2022</v>
      </c>
    </row>
    <row r="1189" spans="1:5" s="36" customFormat="1" ht="15.75" thickBot="1" x14ac:dyDescent="0.3">
      <c r="A1189" s="1048"/>
      <c r="B1189" s="1062" t="s">
        <v>6</v>
      </c>
      <c r="C1189" s="1062" t="s">
        <v>6</v>
      </c>
      <c r="D1189" s="1062" t="s">
        <v>6</v>
      </c>
      <c r="E1189" s="1062" t="s">
        <v>6</v>
      </c>
    </row>
    <row r="1190" spans="1:5" s="36" customFormat="1" ht="15.75" customHeight="1" thickBot="1" x14ac:dyDescent="0.3">
      <c r="A1190" s="1027" t="s">
        <v>40</v>
      </c>
      <c r="B1190" s="1067">
        <f>B1191+B1192+B1193+B1194</f>
        <v>0</v>
      </c>
      <c r="C1190" s="1067">
        <f t="shared" ref="C1190:E1190" si="216">C1191+C1192+C1193+C1194</f>
        <v>0</v>
      </c>
      <c r="D1190" s="1067">
        <f t="shared" si="216"/>
        <v>0</v>
      </c>
      <c r="E1190" s="1067">
        <f t="shared" si="216"/>
        <v>0</v>
      </c>
    </row>
    <row r="1191" spans="1:5" s="36" customFormat="1" ht="15.75" customHeight="1" thickBot="1" x14ac:dyDescent="0.3">
      <c r="A1191" s="1026" t="s">
        <v>48</v>
      </c>
      <c r="B1191" s="1067"/>
      <c r="C1191" s="1067"/>
      <c r="D1191" s="1067"/>
      <c r="E1191" s="1067"/>
    </row>
    <row r="1192" spans="1:5" s="36" customFormat="1" ht="15.75" thickBot="1" x14ac:dyDescent="0.3">
      <c r="A1192" s="1026" t="s">
        <v>73</v>
      </c>
      <c r="B1192" s="1067"/>
      <c r="C1192" s="1067"/>
      <c r="D1192" s="1067"/>
      <c r="E1192" s="1067"/>
    </row>
    <row r="1193" spans="1:5" s="36" customFormat="1" ht="15.75" thickBot="1" x14ac:dyDescent="0.3">
      <c r="A1193" s="1026" t="s">
        <v>74</v>
      </c>
      <c r="B1193" s="1067"/>
      <c r="C1193" s="1067"/>
      <c r="D1193" s="1067"/>
      <c r="E1193" s="1067"/>
    </row>
    <row r="1194" spans="1:5" s="36" customFormat="1" ht="15.75" thickBot="1" x14ac:dyDescent="0.3">
      <c r="A1194" s="1026" t="s">
        <v>75</v>
      </c>
      <c r="B1194" s="1067"/>
      <c r="C1194" s="1067"/>
      <c r="D1194" s="1067"/>
      <c r="E1194" s="1067"/>
    </row>
    <row r="1195" spans="1:5" s="36" customFormat="1" ht="15.75" thickBot="1" x14ac:dyDescent="0.3">
      <c r="A1195" s="1027" t="s">
        <v>41</v>
      </c>
      <c r="B1195" s="1068"/>
      <c r="C1195" s="1068"/>
      <c r="D1195" s="1068"/>
      <c r="E1195" s="1068">
        <f>E1196</f>
        <v>30000</v>
      </c>
    </row>
    <row r="1196" spans="1:5" s="36" customFormat="1" ht="15.75" thickBot="1" x14ac:dyDescent="0.3">
      <c r="A1196" s="1026" t="s">
        <v>48</v>
      </c>
      <c r="B1196" s="1007"/>
      <c r="C1196" s="1124">
        <v>0</v>
      </c>
      <c r="D1196" s="1122">
        <v>0</v>
      </c>
      <c r="E1196" s="1122">
        <v>30000</v>
      </c>
    </row>
    <row r="1197" spans="1:5" ht="15.75" thickBot="1" x14ac:dyDescent="0.3">
      <c r="A1197" s="1026" t="s">
        <v>73</v>
      </c>
      <c r="B1197" s="1068"/>
      <c r="C1197" s="1067"/>
      <c r="D1197" s="1067"/>
      <c r="E1197" s="1067"/>
    </row>
    <row r="1198" spans="1:5" ht="15.75" thickBot="1" x14ac:dyDescent="0.3">
      <c r="A1198" s="1026" t="s">
        <v>74</v>
      </c>
      <c r="B1198" s="1068"/>
      <c r="C1198" s="1067"/>
      <c r="D1198" s="1067"/>
      <c r="E1198" s="1067"/>
    </row>
    <row r="1199" spans="1:5" ht="15.75" thickBot="1" x14ac:dyDescent="0.3">
      <c r="A1199" s="1026" t="s">
        <v>75</v>
      </c>
      <c r="B1199" s="1068"/>
      <c r="C1199" s="1067"/>
      <c r="D1199" s="1067"/>
      <c r="E1199" s="1067"/>
    </row>
    <row r="1200" spans="1:5" ht="15.75" thickBot="1" x14ac:dyDescent="0.3">
      <c r="A1200" s="1069" t="s">
        <v>127</v>
      </c>
      <c r="B1200" s="1068">
        <f>B1190+B1195</f>
        <v>0</v>
      </c>
      <c r="C1200" s="1068">
        <f>C1196+C1190</f>
        <v>0</v>
      </c>
      <c r="D1200" s="1068">
        <f t="shared" ref="D1200:E1200" si="217">D1196+D1190</f>
        <v>0</v>
      </c>
      <c r="E1200" s="1068">
        <f t="shared" si="217"/>
        <v>30000</v>
      </c>
    </row>
    <row r="1201" spans="1:5" ht="29.25" thickBot="1" x14ac:dyDescent="0.3">
      <c r="A1201" s="1031" t="s">
        <v>29</v>
      </c>
      <c r="B1201" s="1096" t="s">
        <v>989</v>
      </c>
      <c r="C1201" s="1098"/>
      <c r="D1201" s="1098"/>
      <c r="E1201" s="1099"/>
    </row>
    <row r="1202" spans="1:5" ht="43.5" thickBot="1" x14ac:dyDescent="0.3">
      <c r="A1202" s="768" t="s">
        <v>58</v>
      </c>
      <c r="B1202" s="1103"/>
      <c r="C1202" s="1042" t="s">
        <v>51</v>
      </c>
      <c r="D1202" s="1112" t="s">
        <v>998</v>
      </c>
      <c r="E1202" s="1105"/>
    </row>
    <row r="1203" spans="1:5" ht="15.75" thickBot="1" x14ac:dyDescent="0.3">
      <c r="A1203" s="1052" t="s">
        <v>9</v>
      </c>
      <c r="B1203" s="789" t="s">
        <v>999</v>
      </c>
      <c r="C1203" s="790"/>
      <c r="D1203" s="790"/>
      <c r="E1203" s="963"/>
    </row>
    <row r="1204" spans="1:5" ht="15.75" thickBot="1" x14ac:dyDescent="0.3">
      <c r="A1204" s="1052" t="s">
        <v>14</v>
      </c>
      <c r="B1204" s="1058" t="s">
        <v>770</v>
      </c>
      <c r="C1204" s="1059"/>
      <c r="D1204" s="1059"/>
      <c r="E1204" s="1060"/>
    </row>
    <row r="1205" spans="1:5" x14ac:dyDescent="0.25">
      <c r="A1205" s="1046"/>
      <c r="B1205" s="1061">
        <v>2019</v>
      </c>
      <c r="C1205" s="1061">
        <v>2020</v>
      </c>
      <c r="D1205" s="1061">
        <v>2021</v>
      </c>
      <c r="E1205" s="1061">
        <v>2022</v>
      </c>
    </row>
    <row r="1206" spans="1:5" ht="15.75" thickBot="1" x14ac:dyDescent="0.3">
      <c r="A1206" s="1048"/>
      <c r="B1206" s="1062" t="s">
        <v>6</v>
      </c>
      <c r="C1206" s="1062" t="s">
        <v>6</v>
      </c>
      <c r="D1206" s="1062" t="s">
        <v>6</v>
      </c>
      <c r="E1206" s="1062" t="s">
        <v>6</v>
      </c>
    </row>
    <row r="1207" spans="1:5" ht="15.75" thickBot="1" x14ac:dyDescent="0.3">
      <c r="A1207" s="1052" t="s">
        <v>8</v>
      </c>
      <c r="B1207" s="1063">
        <v>2</v>
      </c>
      <c r="C1207" s="1063">
        <v>2</v>
      </c>
      <c r="D1207" s="1063">
        <v>2</v>
      </c>
      <c r="E1207" s="1063">
        <v>2</v>
      </c>
    </row>
    <row r="1208" spans="1:5" ht="15.75" thickBot="1" x14ac:dyDescent="0.3">
      <c r="A1208" s="1052" t="s">
        <v>15</v>
      </c>
      <c r="B1208" s="1007">
        <v>180630</v>
      </c>
      <c r="C1208" s="1068">
        <v>247744</v>
      </c>
      <c r="D1208" s="1007">
        <v>303900</v>
      </c>
      <c r="E1208" s="1007">
        <v>303900</v>
      </c>
    </row>
    <row r="1209" spans="1:5" ht="15.75" thickBot="1" x14ac:dyDescent="0.3">
      <c r="A1209" s="1052" t="s">
        <v>23</v>
      </c>
      <c r="B1209" s="1007">
        <f>B1208/B1207</f>
        <v>90315</v>
      </c>
      <c r="C1209" s="1007">
        <f t="shared" ref="C1209:E1209" si="218">C1208/C1207</f>
        <v>123872</v>
      </c>
      <c r="D1209" s="1007">
        <f t="shared" si="218"/>
        <v>151950</v>
      </c>
      <c r="E1209" s="1007">
        <f t="shared" si="218"/>
        <v>151950</v>
      </c>
    </row>
    <row r="1210" spans="1:5" ht="15.75" thickBot="1" x14ac:dyDescent="0.3">
      <c r="A1210" s="1052" t="s">
        <v>16</v>
      </c>
      <c r="B1210" s="1063" t="s">
        <v>22</v>
      </c>
      <c r="C1210" s="1004">
        <f>C1207/B1207-1</f>
        <v>0</v>
      </c>
      <c r="D1210" s="1004">
        <f t="shared" ref="D1210:E1212" si="219">D1207/C1207-1</f>
        <v>0</v>
      </c>
      <c r="E1210" s="1004">
        <f t="shared" si="219"/>
        <v>0</v>
      </c>
    </row>
    <row r="1211" spans="1:5" ht="15.75" thickBot="1" x14ac:dyDescent="0.3">
      <c r="A1211" s="1052" t="s">
        <v>17</v>
      </c>
      <c r="B1211" s="1063" t="s">
        <v>22</v>
      </c>
      <c r="C1211" s="1004">
        <f>C1208/B1208-1</f>
        <v>0.3715551126612413</v>
      </c>
      <c r="D1211" s="1004">
        <f t="shared" si="219"/>
        <v>0.2266694652544563</v>
      </c>
      <c r="E1211" s="1004">
        <f t="shared" si="219"/>
        <v>0</v>
      </c>
    </row>
    <row r="1212" spans="1:5" ht="30.75" thickBot="1" x14ac:dyDescent="0.3">
      <c r="A1212" s="1052" t="s">
        <v>18</v>
      </c>
      <c r="B1212" s="1063" t="s">
        <v>22</v>
      </c>
      <c r="C1212" s="1004">
        <f>C1209/B1209-1</f>
        <v>0.3715551126612413</v>
      </c>
      <c r="D1212" s="1004">
        <f t="shared" si="219"/>
        <v>0.2266694652544563</v>
      </c>
      <c r="E1212" s="1004">
        <f t="shared" si="219"/>
        <v>0</v>
      </c>
    </row>
    <row r="1213" spans="1:5" ht="15.75" thickBot="1" x14ac:dyDescent="0.3">
      <c r="A1213" s="1064" t="s">
        <v>365</v>
      </c>
      <c r="B1213" s="1065"/>
      <c r="C1213" s="1065"/>
      <c r="D1213" s="1065"/>
      <c r="E1213" s="1066"/>
    </row>
    <row r="1214" spans="1:5" x14ac:dyDescent="0.25">
      <c r="A1214" s="1046"/>
      <c r="B1214" s="1061">
        <v>2018</v>
      </c>
      <c r="C1214" s="1061">
        <v>2019</v>
      </c>
      <c r="D1214" s="1061">
        <v>2020</v>
      </c>
      <c r="E1214" s="1061">
        <v>2021</v>
      </c>
    </row>
    <row r="1215" spans="1:5" ht="15.75" thickBot="1" x14ac:dyDescent="0.3">
      <c r="A1215" s="1048"/>
      <c r="B1215" s="1062" t="s">
        <v>5</v>
      </c>
      <c r="C1215" s="1062" t="s">
        <v>6</v>
      </c>
      <c r="D1215" s="1062" t="s">
        <v>6</v>
      </c>
      <c r="E1215" s="1062" t="s">
        <v>6</v>
      </c>
    </row>
    <row r="1216" spans="1:5" ht="15.75" thickBot="1" x14ac:dyDescent="0.3">
      <c r="A1216" s="1027" t="s">
        <v>40</v>
      </c>
      <c r="B1216" s="1067">
        <f>B1217+B1218+B1219+B1220</f>
        <v>0</v>
      </c>
      <c r="C1216" s="1067">
        <f t="shared" ref="C1216:E1216" si="220">C1217+C1218+C1219+C1220</f>
        <v>0</v>
      </c>
      <c r="D1216" s="1067">
        <f t="shared" si="220"/>
        <v>0</v>
      </c>
      <c r="E1216" s="1067">
        <f t="shared" si="220"/>
        <v>0</v>
      </c>
    </row>
    <row r="1217" spans="1:5" ht="15.75" thickBot="1" x14ac:dyDescent="0.3">
      <c r="A1217" s="1026" t="s">
        <v>48</v>
      </c>
      <c r="B1217" s="1067"/>
      <c r="C1217" s="1067"/>
      <c r="D1217" s="1067"/>
      <c r="E1217" s="1067"/>
    </row>
    <row r="1218" spans="1:5" ht="15.75" thickBot="1" x14ac:dyDescent="0.3">
      <c r="A1218" s="1026" t="s">
        <v>73</v>
      </c>
      <c r="B1218" s="1067"/>
      <c r="C1218" s="1067"/>
      <c r="D1218" s="1067"/>
      <c r="E1218" s="1067"/>
    </row>
    <row r="1219" spans="1:5" ht="15.75" thickBot="1" x14ac:dyDescent="0.3">
      <c r="A1219" s="1026" t="s">
        <v>74</v>
      </c>
      <c r="B1219" s="1067"/>
      <c r="C1219" s="1067"/>
      <c r="D1219" s="1067"/>
      <c r="E1219" s="1067"/>
    </row>
    <row r="1220" spans="1:5" ht="15.75" thickBot="1" x14ac:dyDescent="0.3">
      <c r="A1220" s="1026" t="s">
        <v>75</v>
      </c>
      <c r="B1220" s="1067"/>
      <c r="C1220" s="1067"/>
      <c r="D1220" s="1067"/>
      <c r="E1220" s="1067"/>
    </row>
    <row r="1221" spans="1:5" ht="15.75" thickBot="1" x14ac:dyDescent="0.3">
      <c r="A1221" s="1027" t="s">
        <v>41</v>
      </c>
      <c r="B1221" s="1068">
        <f>B1222+B1223+B1224+B1225</f>
        <v>180630</v>
      </c>
      <c r="C1221" s="1068">
        <f>C1222+C1223+C1224+C1225</f>
        <v>247744</v>
      </c>
      <c r="D1221" s="1007">
        <f>D1223</f>
        <v>303900</v>
      </c>
      <c r="E1221" s="1068">
        <f>E1223</f>
        <v>303900</v>
      </c>
    </row>
    <row r="1222" spans="1:5" ht="15.75" thickBot="1" x14ac:dyDescent="0.3">
      <c r="A1222" s="1026" t="s">
        <v>48</v>
      </c>
      <c r="B1222" s="1068"/>
      <c r="C1222" s="1068"/>
      <c r="D1222" s="1068"/>
      <c r="E1222" s="1068"/>
    </row>
    <row r="1223" spans="1:5" ht="15.75" thickBot="1" x14ac:dyDescent="0.3">
      <c r="A1223" s="1026" t="s">
        <v>73</v>
      </c>
      <c r="B1223" s="1068">
        <v>180630</v>
      </c>
      <c r="C1223" s="1068">
        <v>247744</v>
      </c>
      <c r="D1223" s="1007">
        <v>303900</v>
      </c>
      <c r="E1223" s="1068">
        <v>303900</v>
      </c>
    </row>
    <row r="1224" spans="1:5" ht="15.75" thickBot="1" x14ac:dyDescent="0.3">
      <c r="A1224" s="1026" t="s">
        <v>74</v>
      </c>
      <c r="B1224" s="1068"/>
      <c r="C1224" s="1068"/>
      <c r="D1224" s="1068"/>
      <c r="E1224" s="1068"/>
    </row>
    <row r="1225" spans="1:5" ht="15.75" thickBot="1" x14ac:dyDescent="0.3">
      <c r="A1225" s="1026" t="s">
        <v>75</v>
      </c>
      <c r="B1225" s="1068"/>
      <c r="C1225" s="1068"/>
      <c r="D1225" s="1068"/>
      <c r="E1225" s="1068"/>
    </row>
    <row r="1226" spans="1:5" ht="15.75" thickBot="1" x14ac:dyDescent="0.3">
      <c r="A1226" s="1069" t="s">
        <v>72</v>
      </c>
      <c r="B1226" s="1068">
        <f>B1216+B1221</f>
        <v>180630</v>
      </c>
      <c r="C1226" s="1068">
        <f t="shared" ref="C1226:E1226" si="221">C1216+C1221</f>
        <v>247744</v>
      </c>
      <c r="D1226" s="1068">
        <f t="shared" si="221"/>
        <v>303900</v>
      </c>
      <c r="E1226" s="1068">
        <f t="shared" si="221"/>
        <v>303900</v>
      </c>
    </row>
    <row r="1227" spans="1:5" ht="15.75" thickBot="1" x14ac:dyDescent="0.3">
      <c r="A1227" s="766" t="s">
        <v>35</v>
      </c>
      <c r="B1227" s="1025">
        <f>IF(B1226-B1208=0,0,"Error")</f>
        <v>0</v>
      </c>
      <c r="C1227" s="1025">
        <f>IF(C1226-C1208=0,0,"Error")</f>
        <v>0</v>
      </c>
      <c r="D1227" s="1025">
        <f t="shared" ref="D1227:E1227" si="222">IF(D1226-D1208=0,0,"Error")</f>
        <v>0</v>
      </c>
      <c r="E1227" s="1025">
        <f t="shared" si="222"/>
        <v>0</v>
      </c>
    </row>
    <row r="1228" spans="1:5" ht="45.75" thickBot="1" x14ac:dyDescent="0.3">
      <c r="A1228" s="768" t="s">
        <v>282</v>
      </c>
      <c r="B1228" s="1103" t="str">
        <f>B1229</f>
        <v xml:space="preserve">Programi I Arsimit Profesional
</v>
      </c>
      <c r="C1228" s="1042" t="s">
        <v>51</v>
      </c>
      <c r="D1228" s="1109" t="s">
        <v>1000</v>
      </c>
      <c r="E1228" s="1105"/>
    </row>
    <row r="1229" spans="1:5" ht="15.75" thickBot="1" x14ac:dyDescent="0.3">
      <c r="A1229" s="1052" t="s">
        <v>9</v>
      </c>
      <c r="B1229" s="1113" t="s">
        <v>1001</v>
      </c>
      <c r="C1229" s="1114"/>
      <c r="D1229" s="1114"/>
      <c r="E1229" s="1115"/>
    </row>
    <row r="1230" spans="1:5" ht="15.75" thickBot="1" x14ac:dyDescent="0.3">
      <c r="A1230" s="1052" t="s">
        <v>14</v>
      </c>
      <c r="B1230" s="1058"/>
      <c r="C1230" s="1059"/>
      <c r="D1230" s="1059"/>
      <c r="E1230" s="1060"/>
    </row>
    <row r="1231" spans="1:5" x14ac:dyDescent="0.25">
      <c r="A1231" s="1046"/>
      <c r="B1231" s="1061">
        <v>2019</v>
      </c>
      <c r="C1231" s="1061">
        <v>2020</v>
      </c>
      <c r="D1231" s="1061">
        <v>2021</v>
      </c>
      <c r="E1231" s="1061">
        <v>2022</v>
      </c>
    </row>
    <row r="1232" spans="1:5" ht="15.75" thickBot="1" x14ac:dyDescent="0.3">
      <c r="A1232" s="1048"/>
      <c r="B1232" s="1062" t="s">
        <v>6</v>
      </c>
      <c r="C1232" s="1062" t="s">
        <v>6</v>
      </c>
      <c r="D1232" s="1062" t="s">
        <v>6</v>
      </c>
      <c r="E1232" s="1062" t="s">
        <v>6</v>
      </c>
    </row>
    <row r="1233" spans="1:5" ht="15.75" thickBot="1" x14ac:dyDescent="0.3">
      <c r="A1233" s="1052" t="s">
        <v>8</v>
      </c>
      <c r="B1233" s="1063">
        <v>1</v>
      </c>
      <c r="C1233" s="1063">
        <v>0</v>
      </c>
      <c r="D1233" s="1063"/>
      <c r="E1233" s="1063"/>
    </row>
    <row r="1234" spans="1:5" ht="15.75" thickBot="1" x14ac:dyDescent="0.3">
      <c r="A1234" s="1052" t="s">
        <v>15</v>
      </c>
      <c r="B1234" s="1007">
        <v>160373</v>
      </c>
      <c r="C1234" s="1007">
        <f>C1247</f>
        <v>100000</v>
      </c>
      <c r="D1234" s="1007">
        <v>113410</v>
      </c>
      <c r="E1234" s="1007">
        <v>113410</v>
      </c>
    </row>
    <row r="1235" spans="1:5" ht="15.75" thickBot="1" x14ac:dyDescent="0.3">
      <c r="A1235" s="1052" t="s">
        <v>23</v>
      </c>
      <c r="B1235" s="1007"/>
      <c r="C1235" s="1007" t="e">
        <f t="shared" ref="C1235:E1235" si="223">C1234/C1233</f>
        <v>#DIV/0!</v>
      </c>
      <c r="D1235" s="1007" t="e">
        <f t="shared" si="223"/>
        <v>#DIV/0!</v>
      </c>
      <c r="E1235" s="1007" t="e">
        <f t="shared" si="223"/>
        <v>#DIV/0!</v>
      </c>
    </row>
    <row r="1236" spans="1:5" ht="15.75" thickBot="1" x14ac:dyDescent="0.3">
      <c r="A1236" s="1052" t="s">
        <v>16</v>
      </c>
      <c r="B1236" s="1063" t="s">
        <v>22</v>
      </c>
      <c r="C1236" s="1004">
        <f>C1233/B1233-1</f>
        <v>-1</v>
      </c>
      <c r="D1236" s="1004" t="e">
        <f t="shared" ref="D1236:E1238" si="224">D1233/C1233-1</f>
        <v>#DIV/0!</v>
      </c>
      <c r="E1236" s="1004" t="e">
        <f t="shared" si="224"/>
        <v>#DIV/0!</v>
      </c>
    </row>
    <row r="1237" spans="1:5" ht="15.75" thickBot="1" x14ac:dyDescent="0.3">
      <c r="A1237" s="1052" t="s">
        <v>17</v>
      </c>
      <c r="B1237" s="1063" t="s">
        <v>22</v>
      </c>
      <c r="C1237" s="1004">
        <f>C1234/B1234-1</f>
        <v>-0.37645364244604762</v>
      </c>
      <c r="D1237" s="1004">
        <f t="shared" si="224"/>
        <v>0.13410000000000011</v>
      </c>
      <c r="E1237" s="1004">
        <f t="shared" si="224"/>
        <v>0</v>
      </c>
    </row>
    <row r="1238" spans="1:5" ht="30.75" thickBot="1" x14ac:dyDescent="0.3">
      <c r="A1238" s="1052" t="s">
        <v>18</v>
      </c>
      <c r="B1238" s="1063" t="s">
        <v>22</v>
      </c>
      <c r="C1238" s="1004" t="e">
        <f>C1235/B1235-1</f>
        <v>#DIV/0!</v>
      </c>
      <c r="D1238" s="1004" t="e">
        <f t="shared" si="224"/>
        <v>#DIV/0!</v>
      </c>
      <c r="E1238" s="1004" t="e">
        <f t="shared" si="224"/>
        <v>#DIV/0!</v>
      </c>
    </row>
    <row r="1239" spans="1:5" ht="15.75" thickBot="1" x14ac:dyDescent="0.3">
      <c r="A1239" s="1064" t="s">
        <v>361</v>
      </c>
      <c r="B1239" s="1065"/>
      <c r="C1239" s="1065"/>
      <c r="D1239" s="1065"/>
      <c r="E1239" s="1066"/>
    </row>
    <row r="1240" spans="1:5" x14ac:dyDescent="0.25">
      <c r="A1240" s="1046"/>
      <c r="B1240" s="1061">
        <v>2019</v>
      </c>
      <c r="C1240" s="1061">
        <v>2020</v>
      </c>
      <c r="D1240" s="1061">
        <v>2021</v>
      </c>
      <c r="E1240" s="1061">
        <v>2022</v>
      </c>
    </row>
    <row r="1241" spans="1:5" ht="15.75" thickBot="1" x14ac:dyDescent="0.3">
      <c r="A1241" s="1048"/>
      <c r="B1241" s="1062" t="s">
        <v>6</v>
      </c>
      <c r="C1241" s="1062" t="s">
        <v>6</v>
      </c>
      <c r="D1241" s="1062" t="s">
        <v>6</v>
      </c>
      <c r="E1241" s="1062" t="s">
        <v>6</v>
      </c>
    </row>
    <row r="1242" spans="1:5" ht="15.75" thickBot="1" x14ac:dyDescent="0.3">
      <c r="A1242" s="1027" t="s">
        <v>40</v>
      </c>
      <c r="B1242" s="1067">
        <f>B1243+B1244+B1245+B1246</f>
        <v>0</v>
      </c>
      <c r="C1242" s="1067">
        <f t="shared" ref="C1242:E1242" si="225">C1243+C1244+C1245+C1246</f>
        <v>0</v>
      </c>
      <c r="D1242" s="1067">
        <f t="shared" si="225"/>
        <v>0</v>
      </c>
      <c r="E1242" s="1067">
        <f t="shared" si="225"/>
        <v>0</v>
      </c>
    </row>
    <row r="1243" spans="1:5" ht="15.75" thickBot="1" x14ac:dyDescent="0.3">
      <c r="A1243" s="1026" t="s">
        <v>48</v>
      </c>
      <c r="B1243" s="1067"/>
      <c r="C1243" s="1067"/>
      <c r="D1243" s="1067"/>
      <c r="E1243" s="1067"/>
    </row>
    <row r="1244" spans="1:5" ht="15.75" thickBot="1" x14ac:dyDescent="0.3">
      <c r="A1244" s="1026" t="s">
        <v>73</v>
      </c>
      <c r="B1244" s="1067"/>
      <c r="C1244" s="1067"/>
      <c r="D1244" s="1067"/>
      <c r="E1244" s="1067"/>
    </row>
    <row r="1245" spans="1:5" ht="15.75" thickBot="1" x14ac:dyDescent="0.3">
      <c r="A1245" s="1026" t="s">
        <v>74</v>
      </c>
      <c r="B1245" s="1067"/>
      <c r="C1245" s="1067"/>
      <c r="D1245" s="1067"/>
      <c r="E1245" s="1067"/>
    </row>
    <row r="1246" spans="1:5" ht="15.75" thickBot="1" x14ac:dyDescent="0.3">
      <c r="A1246" s="1026" t="s">
        <v>75</v>
      </c>
      <c r="B1246" s="1067"/>
      <c r="C1246" s="1067"/>
      <c r="D1246" s="1067"/>
      <c r="E1246" s="1067"/>
    </row>
    <row r="1247" spans="1:5" ht="15.75" thickBot="1" x14ac:dyDescent="0.3">
      <c r="A1247" s="1027" t="s">
        <v>41</v>
      </c>
      <c r="B1247" s="1068"/>
      <c r="C1247" s="1007">
        <f>C1249</f>
        <v>100000</v>
      </c>
      <c r="D1247" s="1007">
        <f t="shared" ref="D1247:E1247" si="226">D1249</f>
        <v>113410</v>
      </c>
      <c r="E1247" s="1007">
        <f t="shared" si="226"/>
        <v>113410</v>
      </c>
    </row>
    <row r="1248" spans="1:5" ht="15.75" thickBot="1" x14ac:dyDescent="0.3">
      <c r="A1248" s="1026" t="s">
        <v>48</v>
      </c>
      <c r="B1248" s="1068"/>
      <c r="C1248" s="1007"/>
      <c r="D1248" s="1007"/>
      <c r="E1248" s="1068"/>
    </row>
    <row r="1249" spans="1:5" ht="15.75" thickBot="1" x14ac:dyDescent="0.3">
      <c r="A1249" s="1026" t="s">
        <v>73</v>
      </c>
      <c r="B1249" s="1068"/>
      <c r="C1249" s="1067">
        <v>100000</v>
      </c>
      <c r="D1249" s="1067">
        <v>113410</v>
      </c>
      <c r="E1249" s="1067">
        <v>113410</v>
      </c>
    </row>
    <row r="1250" spans="1:5" ht="15.75" thickBot="1" x14ac:dyDescent="0.3">
      <c r="A1250" s="1026" t="s">
        <v>74</v>
      </c>
      <c r="B1250" s="1068"/>
      <c r="C1250" s="1067"/>
      <c r="D1250" s="1067"/>
      <c r="E1250" s="1067"/>
    </row>
    <row r="1251" spans="1:5" ht="15.75" thickBot="1" x14ac:dyDescent="0.3">
      <c r="A1251" s="1026" t="s">
        <v>75</v>
      </c>
      <c r="B1251" s="1068"/>
      <c r="C1251" s="1067"/>
      <c r="D1251" s="1067"/>
      <c r="E1251" s="1067"/>
    </row>
    <row r="1252" spans="1:5" ht="15.75" thickBot="1" x14ac:dyDescent="0.3">
      <c r="A1252" s="1069" t="s">
        <v>127</v>
      </c>
      <c r="B1252" s="1068">
        <f>B1242+B1247</f>
        <v>0</v>
      </c>
      <c r="C1252" s="1068">
        <f t="shared" ref="C1252:E1252" si="227">C1242+C1247</f>
        <v>100000</v>
      </c>
      <c r="D1252" s="1068">
        <f t="shared" si="227"/>
        <v>113410</v>
      </c>
      <c r="E1252" s="1068">
        <f t="shared" si="227"/>
        <v>113410</v>
      </c>
    </row>
    <row r="1253" spans="1:5" ht="15.75" thickBot="1" x14ac:dyDescent="0.3">
      <c r="A1253" s="766" t="s">
        <v>35</v>
      </c>
      <c r="B1253" s="1025" t="str">
        <f>IF(B1252-B1234=0,0,"Error")</f>
        <v>Error</v>
      </c>
      <c r="C1253" s="1025">
        <f>IF(C1252-C1234=0,0,"Error")</f>
        <v>0</v>
      </c>
      <c r="D1253" s="1025">
        <f t="shared" ref="D1253:E1253" si="228">IF(D1252-D1234=0,0,"Error")</f>
        <v>0</v>
      </c>
      <c r="E1253" s="1025">
        <f t="shared" si="228"/>
        <v>0</v>
      </c>
    </row>
    <row r="1254" spans="1:5" ht="43.5" thickBot="1" x14ac:dyDescent="0.3">
      <c r="A1254" s="768" t="s">
        <v>58</v>
      </c>
      <c r="B1254" s="1103" t="s">
        <v>1002</v>
      </c>
      <c r="C1254" s="1042" t="s">
        <v>51</v>
      </c>
      <c r="D1254" s="1112"/>
      <c r="E1254" s="1105"/>
    </row>
    <row r="1255" spans="1:5" ht="15.75" thickBot="1" x14ac:dyDescent="0.3">
      <c r="A1255" s="837" t="s">
        <v>28</v>
      </c>
      <c r="B1255" s="792" t="s">
        <v>1003</v>
      </c>
      <c r="C1255" s="760"/>
      <c r="D1255" s="760"/>
      <c r="E1255" s="761"/>
    </row>
    <row r="1256" spans="1:5" ht="15.75" thickBot="1" x14ac:dyDescent="0.3">
      <c r="A1256" s="777" t="s">
        <v>9</v>
      </c>
      <c r="B1256" s="975"/>
      <c r="C1256" s="976"/>
      <c r="D1256" s="976"/>
      <c r="E1256" s="977"/>
    </row>
    <row r="1257" spans="1:5" ht="15.75" thickBot="1" x14ac:dyDescent="0.3">
      <c r="A1257" s="777" t="s">
        <v>14</v>
      </c>
      <c r="B1257" s="792"/>
      <c r="C1257" s="760"/>
      <c r="D1257" s="760"/>
      <c r="E1257" s="761"/>
    </row>
    <row r="1258" spans="1:5" x14ac:dyDescent="0.25">
      <c r="A1258" s="762"/>
      <c r="B1258" s="795">
        <v>2019</v>
      </c>
      <c r="C1258" s="795">
        <v>2020</v>
      </c>
      <c r="D1258" s="795">
        <v>2021</v>
      </c>
      <c r="E1258" s="795">
        <v>2022</v>
      </c>
    </row>
    <row r="1259" spans="1:5" ht="15.75" thickBot="1" x14ac:dyDescent="0.3">
      <c r="A1259" s="764"/>
      <c r="B1259" s="798" t="s">
        <v>5</v>
      </c>
      <c r="C1259" s="798" t="s">
        <v>6</v>
      </c>
      <c r="D1259" s="798" t="s">
        <v>6</v>
      </c>
      <c r="E1259" s="798" t="s">
        <v>6</v>
      </c>
    </row>
    <row r="1260" spans="1:5" ht="15.75" thickBot="1" x14ac:dyDescent="0.3">
      <c r="A1260" s="777" t="s">
        <v>8</v>
      </c>
      <c r="B1260" s="1007"/>
      <c r="C1260" s="1007"/>
      <c r="D1260" s="1007"/>
      <c r="E1260" s="1007"/>
    </row>
    <row r="1261" spans="1:5" ht="15.75" thickBot="1" x14ac:dyDescent="0.3">
      <c r="A1261" s="777" t="s">
        <v>15</v>
      </c>
      <c r="B1261" s="1007"/>
      <c r="C1261" s="1007">
        <v>16596</v>
      </c>
      <c r="D1261" s="800"/>
      <c r="E1261" s="1007">
        <v>0</v>
      </c>
    </row>
    <row r="1262" spans="1:5" ht="15.75" thickBot="1" x14ac:dyDescent="0.3">
      <c r="A1262" s="777" t="s">
        <v>23</v>
      </c>
      <c r="B1262" s="800" t="e">
        <f>B1261/B1260</f>
        <v>#DIV/0!</v>
      </c>
      <c r="C1262" s="800" t="e">
        <f>C1261/C1260</f>
        <v>#DIV/0!</v>
      </c>
      <c r="D1262" s="747" t="e">
        <f>D1261/D1260</f>
        <v>#DIV/0!</v>
      </c>
      <c r="E1262" s="747" t="e">
        <f>E1261/E1260</f>
        <v>#DIV/0!</v>
      </c>
    </row>
    <row r="1263" spans="1:5" ht="15.75" thickBot="1" x14ac:dyDescent="0.3">
      <c r="A1263" s="777" t="s">
        <v>16</v>
      </c>
      <c r="B1263" s="802" t="s">
        <v>22</v>
      </c>
      <c r="C1263" s="767" t="e">
        <f t="shared" ref="C1263:E1265" si="229">C1260/B1260-1</f>
        <v>#DIV/0!</v>
      </c>
      <c r="D1263" s="767" t="e">
        <f t="shared" si="229"/>
        <v>#DIV/0!</v>
      </c>
      <c r="E1263" s="767" t="e">
        <f t="shared" si="229"/>
        <v>#DIV/0!</v>
      </c>
    </row>
    <row r="1264" spans="1:5" ht="15.75" thickBot="1" x14ac:dyDescent="0.3">
      <c r="A1264" s="777" t="s">
        <v>17</v>
      </c>
      <c r="B1264" s="802" t="s">
        <v>22</v>
      </c>
      <c r="C1264" s="767" t="e">
        <f t="shared" si="229"/>
        <v>#DIV/0!</v>
      </c>
      <c r="D1264" s="767" t="e">
        <f>#REF!/C1261-1</f>
        <v>#REF!</v>
      </c>
      <c r="E1264" s="767" t="e">
        <f>E1261/#REF!-1</f>
        <v>#REF!</v>
      </c>
    </row>
    <row r="1265" spans="1:5" ht="30.75" thickBot="1" x14ac:dyDescent="0.3">
      <c r="A1265" s="777" t="s">
        <v>18</v>
      </c>
      <c r="B1265" s="802" t="s">
        <v>22</v>
      </c>
      <c r="C1265" s="767" t="e">
        <f t="shared" si="229"/>
        <v>#DIV/0!</v>
      </c>
      <c r="D1265" s="767" t="e">
        <f>D1261/C1262-1</f>
        <v>#DIV/0!</v>
      </c>
      <c r="E1265" s="767" t="e">
        <f>E1262/D1261-1</f>
        <v>#DIV/0!</v>
      </c>
    </row>
    <row r="1266" spans="1:5" ht="15.75" thickBot="1" x14ac:dyDescent="0.3">
      <c r="A1266" s="843" t="s">
        <v>775</v>
      </c>
      <c r="B1266" s="807"/>
      <c r="C1266" s="807"/>
      <c r="D1266" s="807"/>
      <c r="E1266" s="844"/>
    </row>
    <row r="1267" spans="1:5" x14ac:dyDescent="0.25">
      <c r="A1267" s="762"/>
      <c r="B1267" s="795">
        <v>2019</v>
      </c>
      <c r="C1267" s="795">
        <v>2020</v>
      </c>
      <c r="D1267" s="795">
        <v>2021</v>
      </c>
      <c r="E1267" s="795">
        <v>2022</v>
      </c>
    </row>
    <row r="1268" spans="1:5" ht="15.75" thickBot="1" x14ac:dyDescent="0.3">
      <c r="A1268" s="764"/>
      <c r="B1268" s="1007" t="s">
        <v>5</v>
      </c>
      <c r="C1268" s="1007" t="s">
        <v>6</v>
      </c>
      <c r="D1268" s="1007" t="s">
        <v>6</v>
      </c>
      <c r="E1268" s="1007" t="s">
        <v>6</v>
      </c>
    </row>
    <row r="1269" spans="1:5" ht="15.75" thickBot="1" x14ac:dyDescent="0.3">
      <c r="A1269" s="831" t="s">
        <v>41</v>
      </c>
      <c r="B1269" s="1007">
        <v>0</v>
      </c>
      <c r="C1269" s="1007">
        <f>C1270</f>
        <v>16596</v>
      </c>
      <c r="D1269" s="1007">
        <v>0</v>
      </c>
      <c r="E1269" s="1007">
        <v>0</v>
      </c>
    </row>
    <row r="1270" spans="1:5" ht="15.75" thickBot="1" x14ac:dyDescent="0.3">
      <c r="A1270" s="1005" t="s">
        <v>1004</v>
      </c>
      <c r="B1270" s="1007">
        <f>B1269</f>
        <v>0</v>
      </c>
      <c r="C1270" s="1007">
        <v>16596</v>
      </c>
      <c r="D1270" s="1007">
        <f t="shared" ref="D1270:E1270" si="230">D1269</f>
        <v>0</v>
      </c>
      <c r="E1270" s="1007">
        <f t="shared" si="230"/>
        <v>0</v>
      </c>
    </row>
    <row r="1271" spans="1:5" ht="15.75" thickBot="1" x14ac:dyDescent="0.3">
      <c r="A1271" s="845" t="s">
        <v>33</v>
      </c>
      <c r="B1271" s="814">
        <f>B1269</f>
        <v>0</v>
      </c>
      <c r="C1271" s="814">
        <f>C1269</f>
        <v>16596</v>
      </c>
      <c r="D1271" s="814">
        <v>0</v>
      </c>
      <c r="E1271" s="814">
        <v>0</v>
      </c>
    </row>
    <row r="1272" spans="1:5" ht="15.75" thickBot="1" x14ac:dyDescent="0.3">
      <c r="A1272" s="837" t="s">
        <v>28</v>
      </c>
      <c r="B1272" s="792" t="s">
        <v>1005</v>
      </c>
      <c r="C1272" s="760"/>
      <c r="D1272" s="760"/>
      <c r="E1272" s="761"/>
    </row>
    <row r="1273" spans="1:5" ht="15.75" thickBot="1" x14ac:dyDescent="0.3">
      <c r="A1273" s="777" t="s">
        <v>9</v>
      </c>
      <c r="B1273" s="975"/>
      <c r="C1273" s="976"/>
      <c r="D1273" s="976"/>
      <c r="E1273" s="977"/>
    </row>
    <row r="1274" spans="1:5" ht="15.75" thickBot="1" x14ac:dyDescent="0.3">
      <c r="A1274" s="777" t="s">
        <v>14</v>
      </c>
      <c r="B1274" s="792"/>
      <c r="C1274" s="760"/>
      <c r="D1274" s="760"/>
      <c r="E1274" s="761"/>
    </row>
    <row r="1275" spans="1:5" x14ac:dyDescent="0.25">
      <c r="A1275" s="762"/>
      <c r="B1275" s="795">
        <v>2019</v>
      </c>
      <c r="C1275" s="795">
        <v>2020</v>
      </c>
      <c r="D1275" s="795">
        <v>2021</v>
      </c>
      <c r="E1275" s="795">
        <v>2022</v>
      </c>
    </row>
    <row r="1276" spans="1:5" ht="15.75" thickBot="1" x14ac:dyDescent="0.3">
      <c r="A1276" s="764"/>
      <c r="B1276" s="798" t="s">
        <v>5</v>
      </c>
      <c r="C1276" s="798" t="s">
        <v>6</v>
      </c>
      <c r="D1276" s="798" t="s">
        <v>6</v>
      </c>
      <c r="E1276" s="798" t="s">
        <v>6</v>
      </c>
    </row>
    <row r="1277" spans="1:5" ht="15.75" thickBot="1" x14ac:dyDescent="0.3">
      <c r="A1277" s="777" t="s">
        <v>8</v>
      </c>
      <c r="B1277" s="1007"/>
      <c r="C1277" s="1007"/>
      <c r="D1277" s="1007"/>
      <c r="E1277" s="1007"/>
    </row>
    <row r="1278" spans="1:5" ht="15.75" thickBot="1" x14ac:dyDescent="0.3">
      <c r="A1278" s="777" t="s">
        <v>15</v>
      </c>
      <c r="B1278" s="1007"/>
      <c r="C1278" s="1007">
        <v>14191</v>
      </c>
      <c r="D1278" s="1007">
        <v>0</v>
      </c>
      <c r="E1278" s="1007">
        <v>0</v>
      </c>
    </row>
    <row r="1279" spans="1:5" ht="15.75" thickBot="1" x14ac:dyDescent="0.3">
      <c r="A1279" s="777" t="s">
        <v>23</v>
      </c>
      <c r="B1279" s="800" t="e">
        <f>B1278/B1277</f>
        <v>#DIV/0!</v>
      </c>
      <c r="C1279" s="800" t="e">
        <f>C1278/C1277</f>
        <v>#DIV/0!</v>
      </c>
      <c r="D1279" s="800" t="e">
        <f>D1278/D1277</f>
        <v>#DIV/0!</v>
      </c>
      <c r="E1279" s="800" t="e">
        <f>E1278/E1277</f>
        <v>#DIV/0!</v>
      </c>
    </row>
    <row r="1280" spans="1:5" ht="15.75" thickBot="1" x14ac:dyDescent="0.3">
      <c r="A1280" s="777" t="s">
        <v>16</v>
      </c>
      <c r="B1280" s="802" t="s">
        <v>22</v>
      </c>
      <c r="C1280" s="767" t="e">
        <f t="shared" ref="C1280:E1282" si="231">C1277/B1277-1</f>
        <v>#DIV/0!</v>
      </c>
      <c r="D1280" s="767" t="e">
        <f t="shared" si="231"/>
        <v>#DIV/0!</v>
      </c>
      <c r="E1280" s="767" t="e">
        <f t="shared" si="231"/>
        <v>#DIV/0!</v>
      </c>
    </row>
    <row r="1281" spans="1:5" ht="15.75" thickBot="1" x14ac:dyDescent="0.3">
      <c r="A1281" s="777" t="s">
        <v>17</v>
      </c>
      <c r="B1281" s="802" t="s">
        <v>22</v>
      </c>
      <c r="C1281" s="767" t="e">
        <f t="shared" si="231"/>
        <v>#DIV/0!</v>
      </c>
      <c r="D1281" s="767">
        <f t="shared" si="231"/>
        <v>-1</v>
      </c>
      <c r="E1281" s="767" t="e">
        <f t="shared" si="231"/>
        <v>#DIV/0!</v>
      </c>
    </row>
    <row r="1282" spans="1:5" ht="30.75" thickBot="1" x14ac:dyDescent="0.3">
      <c r="A1282" s="777" t="s">
        <v>18</v>
      </c>
      <c r="B1282" s="802" t="s">
        <v>22</v>
      </c>
      <c r="C1282" s="767" t="e">
        <f t="shared" si="231"/>
        <v>#DIV/0!</v>
      </c>
      <c r="D1282" s="767" t="e">
        <f t="shared" si="231"/>
        <v>#DIV/0!</v>
      </c>
      <c r="E1282" s="767" t="e">
        <f t="shared" si="231"/>
        <v>#DIV/0!</v>
      </c>
    </row>
    <row r="1283" spans="1:5" ht="15.75" thickBot="1" x14ac:dyDescent="0.3">
      <c r="A1283" s="843" t="s">
        <v>775</v>
      </c>
      <c r="B1283" s="807"/>
      <c r="C1283" s="807"/>
      <c r="D1283" s="807"/>
      <c r="E1283" s="844"/>
    </row>
    <row r="1284" spans="1:5" x14ac:dyDescent="0.25">
      <c r="A1284" s="762"/>
      <c r="B1284" s="795">
        <v>2019</v>
      </c>
      <c r="C1284" s="795">
        <v>2020</v>
      </c>
      <c r="D1284" s="795">
        <v>2021</v>
      </c>
      <c r="E1284" s="795">
        <v>2022</v>
      </c>
    </row>
    <row r="1285" spans="1:5" ht="15.75" thickBot="1" x14ac:dyDescent="0.3">
      <c r="A1285" s="764"/>
      <c r="B1285" s="1007" t="s">
        <v>5</v>
      </c>
      <c r="C1285" s="1007" t="s">
        <v>6</v>
      </c>
      <c r="D1285" s="1007" t="s">
        <v>6</v>
      </c>
      <c r="E1285" s="1007" t="s">
        <v>6</v>
      </c>
    </row>
    <row r="1286" spans="1:5" ht="15.75" thickBot="1" x14ac:dyDescent="0.3">
      <c r="A1286" s="831" t="s">
        <v>41</v>
      </c>
      <c r="B1286" s="1007">
        <v>0</v>
      </c>
      <c r="C1286" s="1007">
        <f>C1287</f>
        <v>14191</v>
      </c>
      <c r="D1286" s="1007">
        <v>0</v>
      </c>
      <c r="E1286" s="1007">
        <v>0</v>
      </c>
    </row>
    <row r="1287" spans="1:5" ht="15.75" thickBot="1" x14ac:dyDescent="0.3">
      <c r="A1287" s="1005" t="s">
        <v>1004</v>
      </c>
      <c r="B1287" s="1009">
        <f>B1286</f>
        <v>0</v>
      </c>
      <c r="C1287" s="1009">
        <v>14191</v>
      </c>
      <c r="D1287" s="1009">
        <f t="shared" ref="D1287:E1287" si="232">D1286</f>
        <v>0</v>
      </c>
      <c r="E1287" s="1009">
        <f t="shared" si="232"/>
        <v>0</v>
      </c>
    </row>
    <row r="1288" spans="1:5" ht="15.75" thickBot="1" x14ac:dyDescent="0.3">
      <c r="A1288" s="845" t="s">
        <v>33</v>
      </c>
      <c r="B1288" s="814">
        <f>B1286</f>
        <v>0</v>
      </c>
      <c r="C1288" s="814">
        <f>C1286</f>
        <v>14191</v>
      </c>
      <c r="D1288" s="814">
        <v>0</v>
      </c>
      <c r="E1288" s="814">
        <v>0</v>
      </c>
    </row>
    <row r="1289" spans="1:5" ht="15.75" thickBot="1" x14ac:dyDescent="0.3">
      <c r="A1289" s="837" t="s">
        <v>28</v>
      </c>
      <c r="B1289" s="792" t="s">
        <v>1006</v>
      </c>
      <c r="C1289" s="760"/>
      <c r="D1289" s="760"/>
      <c r="E1289" s="761"/>
    </row>
    <row r="1290" spans="1:5" ht="15.75" thickBot="1" x14ac:dyDescent="0.3">
      <c r="A1290" s="777" t="s">
        <v>9</v>
      </c>
      <c r="B1290" s="975"/>
      <c r="C1290" s="976"/>
      <c r="D1290" s="976"/>
      <c r="E1290" s="977"/>
    </row>
    <row r="1291" spans="1:5" ht="15.75" thickBot="1" x14ac:dyDescent="0.3">
      <c r="A1291" s="777" t="s">
        <v>14</v>
      </c>
      <c r="B1291" s="792"/>
      <c r="C1291" s="760"/>
      <c r="D1291" s="760"/>
      <c r="E1291" s="761"/>
    </row>
    <row r="1292" spans="1:5" x14ac:dyDescent="0.25">
      <c r="A1292" s="762"/>
      <c r="B1292" s="795">
        <v>2019</v>
      </c>
      <c r="C1292" s="795">
        <v>2020</v>
      </c>
      <c r="D1292" s="795">
        <v>2021</v>
      </c>
      <c r="E1292" s="795">
        <v>2022</v>
      </c>
    </row>
    <row r="1293" spans="1:5" ht="15.75" thickBot="1" x14ac:dyDescent="0.3">
      <c r="A1293" s="764"/>
      <c r="B1293" s="798" t="s">
        <v>5</v>
      </c>
      <c r="C1293" s="798" t="s">
        <v>6</v>
      </c>
      <c r="D1293" s="798" t="s">
        <v>6</v>
      </c>
      <c r="E1293" s="798" t="s">
        <v>6</v>
      </c>
    </row>
    <row r="1294" spans="1:5" ht="15.75" thickBot="1" x14ac:dyDescent="0.3">
      <c r="A1294" s="777" t="s">
        <v>8</v>
      </c>
      <c r="B1294" s="1007"/>
      <c r="C1294" s="1007"/>
      <c r="D1294" s="1007"/>
      <c r="E1294" s="1007"/>
    </row>
    <row r="1295" spans="1:5" ht="15.75" thickBot="1" x14ac:dyDescent="0.3">
      <c r="A1295" s="777" t="s">
        <v>15</v>
      </c>
      <c r="B1295" s="1007"/>
      <c r="C1295" s="1007">
        <v>12523.3</v>
      </c>
      <c r="D1295" s="1007">
        <v>0</v>
      </c>
      <c r="E1295" s="1007">
        <v>0</v>
      </c>
    </row>
    <row r="1296" spans="1:5" ht="15.75" thickBot="1" x14ac:dyDescent="0.3">
      <c r="A1296" s="777" t="s">
        <v>23</v>
      </c>
      <c r="B1296" s="800" t="e">
        <f>B1295/B1294</f>
        <v>#DIV/0!</v>
      </c>
      <c r="C1296" s="800" t="e">
        <f>C1295/C1294</f>
        <v>#DIV/0!</v>
      </c>
      <c r="D1296" s="800" t="e">
        <f>D1295/D1294</f>
        <v>#DIV/0!</v>
      </c>
      <c r="E1296" s="800" t="e">
        <f>E1295/E1294</f>
        <v>#DIV/0!</v>
      </c>
    </row>
    <row r="1297" spans="1:5" ht="15.75" thickBot="1" x14ac:dyDescent="0.3">
      <c r="A1297" s="777" t="s">
        <v>16</v>
      </c>
      <c r="B1297" s="802" t="s">
        <v>22</v>
      </c>
      <c r="C1297" s="767" t="e">
        <f t="shared" ref="C1297:E1299" si="233">C1294/B1294-1</f>
        <v>#DIV/0!</v>
      </c>
      <c r="D1297" s="767" t="e">
        <f t="shared" si="233"/>
        <v>#DIV/0!</v>
      </c>
      <c r="E1297" s="767" t="e">
        <f t="shared" si="233"/>
        <v>#DIV/0!</v>
      </c>
    </row>
    <row r="1298" spans="1:5" ht="15.75" thickBot="1" x14ac:dyDescent="0.3">
      <c r="A1298" s="777" t="s">
        <v>17</v>
      </c>
      <c r="B1298" s="802" t="s">
        <v>22</v>
      </c>
      <c r="C1298" s="767" t="e">
        <f t="shared" si="233"/>
        <v>#DIV/0!</v>
      </c>
      <c r="D1298" s="767">
        <f t="shared" si="233"/>
        <v>-1</v>
      </c>
      <c r="E1298" s="767" t="e">
        <f t="shared" si="233"/>
        <v>#DIV/0!</v>
      </c>
    </row>
    <row r="1299" spans="1:5" ht="30.75" thickBot="1" x14ac:dyDescent="0.3">
      <c r="A1299" s="777" t="s">
        <v>18</v>
      </c>
      <c r="B1299" s="802" t="s">
        <v>22</v>
      </c>
      <c r="C1299" s="767" t="e">
        <f t="shared" si="233"/>
        <v>#DIV/0!</v>
      </c>
      <c r="D1299" s="767" t="e">
        <f t="shared" si="233"/>
        <v>#DIV/0!</v>
      </c>
      <c r="E1299" s="767" t="e">
        <f t="shared" si="233"/>
        <v>#DIV/0!</v>
      </c>
    </row>
    <row r="1300" spans="1:5" ht="15.75" thickBot="1" x14ac:dyDescent="0.3">
      <c r="A1300" s="843" t="s">
        <v>775</v>
      </c>
      <c r="B1300" s="807"/>
      <c r="C1300" s="807"/>
      <c r="D1300" s="807"/>
      <c r="E1300" s="844"/>
    </row>
    <row r="1301" spans="1:5" x14ac:dyDescent="0.25">
      <c r="A1301" s="762"/>
      <c r="B1301" s="795">
        <v>2019</v>
      </c>
      <c r="C1301" s="795">
        <v>2020</v>
      </c>
      <c r="D1301" s="795">
        <v>2021</v>
      </c>
      <c r="E1301" s="795">
        <v>2022</v>
      </c>
    </row>
    <row r="1302" spans="1:5" ht="15.75" thickBot="1" x14ac:dyDescent="0.3">
      <c r="A1302" s="764"/>
      <c r="B1302" s="1007" t="s">
        <v>5</v>
      </c>
      <c r="C1302" s="1007" t="s">
        <v>6</v>
      </c>
      <c r="D1302" s="1007" t="s">
        <v>6</v>
      </c>
      <c r="E1302" s="1007" t="s">
        <v>6</v>
      </c>
    </row>
    <row r="1303" spans="1:5" ht="15.75" thickBot="1" x14ac:dyDescent="0.3">
      <c r="A1303" s="831" t="s">
        <v>41</v>
      </c>
      <c r="B1303" s="1007">
        <v>0</v>
      </c>
      <c r="C1303" s="1007">
        <f>C1304</f>
        <v>12523</v>
      </c>
      <c r="D1303" s="1007">
        <v>0</v>
      </c>
      <c r="E1303" s="1007">
        <v>0</v>
      </c>
    </row>
    <row r="1304" spans="1:5" ht="15.75" thickBot="1" x14ac:dyDescent="0.3">
      <c r="A1304" s="1005" t="s">
        <v>1004</v>
      </c>
      <c r="B1304" s="1007">
        <v>0</v>
      </c>
      <c r="C1304" s="1007">
        <v>12523</v>
      </c>
      <c r="D1304" s="1007">
        <v>0</v>
      </c>
      <c r="E1304" s="1007">
        <v>0</v>
      </c>
    </row>
    <row r="1305" spans="1:5" ht="15.75" thickBot="1" x14ac:dyDescent="0.3">
      <c r="A1305" s="845" t="s">
        <v>33</v>
      </c>
      <c r="B1305" s="814">
        <f>B1303</f>
        <v>0</v>
      </c>
      <c r="C1305" s="814">
        <f>C1304</f>
        <v>12523</v>
      </c>
      <c r="D1305" s="814">
        <v>0</v>
      </c>
      <c r="E1305" s="814">
        <v>0</v>
      </c>
    </row>
    <row r="1306" spans="1:5" x14ac:dyDescent="0.25">
      <c r="A1306" s="1010" t="s">
        <v>39</v>
      </c>
      <c r="B1306" s="1011"/>
      <c r="C1306" s="1012"/>
      <c r="D1306" s="1012"/>
      <c r="E1306" s="1013"/>
    </row>
    <row r="1307" spans="1:5" x14ac:dyDescent="0.25">
      <c r="A1307" s="1014"/>
      <c r="B1307" s="1015"/>
      <c r="C1307" s="1016"/>
      <c r="D1307" s="1016"/>
      <c r="E1307" s="1017"/>
    </row>
    <row r="1308" spans="1:5" ht="15.75" thickBot="1" x14ac:dyDescent="0.3">
      <c r="A1308" s="1018"/>
      <c r="B1308" s="1019"/>
      <c r="C1308" s="1020"/>
      <c r="D1308" s="1020"/>
      <c r="E1308" s="1021"/>
    </row>
    <row r="1309" spans="1:5" ht="15.75" thickBot="1" x14ac:dyDescent="0.3">
      <c r="A1309" s="837" t="s">
        <v>28</v>
      </c>
      <c r="B1309" s="792" t="s">
        <v>1007</v>
      </c>
      <c r="C1309" s="760"/>
      <c r="D1309" s="760"/>
      <c r="E1309" s="761"/>
    </row>
    <row r="1310" spans="1:5" ht="15.75" thickBot="1" x14ac:dyDescent="0.3">
      <c r="A1310" s="777" t="s">
        <v>9</v>
      </c>
      <c r="B1310" s="975"/>
      <c r="C1310" s="976"/>
      <c r="D1310" s="976"/>
      <c r="E1310" s="977"/>
    </row>
    <row r="1311" spans="1:5" ht="15.75" thickBot="1" x14ac:dyDescent="0.3">
      <c r="A1311" s="777" t="s">
        <v>14</v>
      </c>
      <c r="B1311" s="792"/>
      <c r="C1311" s="760"/>
      <c r="D1311" s="760"/>
      <c r="E1311" s="761"/>
    </row>
    <row r="1312" spans="1:5" x14ac:dyDescent="0.25">
      <c r="A1312" s="762"/>
      <c r="B1312" s="795">
        <v>2019</v>
      </c>
      <c r="C1312" s="795">
        <v>2020</v>
      </c>
      <c r="D1312" s="795">
        <v>2021</v>
      </c>
      <c r="E1312" s="795">
        <v>2022</v>
      </c>
    </row>
    <row r="1313" spans="1:5" ht="15.75" thickBot="1" x14ac:dyDescent="0.3">
      <c r="A1313" s="764"/>
      <c r="B1313" s="798" t="s">
        <v>5</v>
      </c>
      <c r="C1313" s="798" t="s">
        <v>6</v>
      </c>
      <c r="D1313" s="798" t="s">
        <v>6</v>
      </c>
      <c r="E1313" s="798" t="s">
        <v>6</v>
      </c>
    </row>
    <row r="1314" spans="1:5" ht="15.75" thickBot="1" x14ac:dyDescent="0.3">
      <c r="A1314" s="777" t="s">
        <v>8</v>
      </c>
      <c r="B1314" s="1007"/>
      <c r="C1314" s="1007"/>
      <c r="D1314" s="1007"/>
      <c r="E1314" s="1007"/>
    </row>
    <row r="1315" spans="1:5" ht="15.75" thickBot="1" x14ac:dyDescent="0.3">
      <c r="A1315" s="777" t="s">
        <v>15</v>
      </c>
      <c r="B1315" s="1007"/>
      <c r="C1315" s="1007">
        <f>C1323</f>
        <v>12846</v>
      </c>
      <c r="D1315" s="1007">
        <v>0</v>
      </c>
      <c r="E1315" s="1007">
        <v>0</v>
      </c>
    </row>
    <row r="1316" spans="1:5" ht="15.75" thickBot="1" x14ac:dyDescent="0.3">
      <c r="A1316" s="777" t="s">
        <v>23</v>
      </c>
      <c r="B1316" s="800" t="e">
        <f>B1315/B1314</f>
        <v>#DIV/0!</v>
      </c>
      <c r="C1316" s="800" t="e">
        <f>C1315/C1314</f>
        <v>#DIV/0!</v>
      </c>
      <c r="D1316" s="800" t="e">
        <f>D1315/D1314</f>
        <v>#DIV/0!</v>
      </c>
      <c r="E1316" s="800" t="e">
        <f>E1315/E1314</f>
        <v>#DIV/0!</v>
      </c>
    </row>
    <row r="1317" spans="1:5" ht="15.75" thickBot="1" x14ac:dyDescent="0.3">
      <c r="A1317" s="777" t="s">
        <v>16</v>
      </c>
      <c r="B1317" s="802" t="s">
        <v>22</v>
      </c>
      <c r="C1317" s="767" t="e">
        <f t="shared" ref="C1317:E1319" si="234">C1314/B1314-1</f>
        <v>#DIV/0!</v>
      </c>
      <c r="D1317" s="767" t="e">
        <f t="shared" si="234"/>
        <v>#DIV/0!</v>
      </c>
      <c r="E1317" s="767" t="e">
        <f t="shared" si="234"/>
        <v>#DIV/0!</v>
      </c>
    </row>
    <row r="1318" spans="1:5" ht="15.75" thickBot="1" x14ac:dyDescent="0.3">
      <c r="A1318" s="777" t="s">
        <v>17</v>
      </c>
      <c r="B1318" s="802" t="s">
        <v>22</v>
      </c>
      <c r="C1318" s="767" t="e">
        <f t="shared" si="234"/>
        <v>#DIV/0!</v>
      </c>
      <c r="D1318" s="767">
        <f t="shared" si="234"/>
        <v>-1</v>
      </c>
      <c r="E1318" s="767" t="e">
        <f t="shared" si="234"/>
        <v>#DIV/0!</v>
      </c>
    </row>
    <row r="1319" spans="1:5" ht="30.75" thickBot="1" x14ac:dyDescent="0.3">
      <c r="A1319" s="777" t="s">
        <v>18</v>
      </c>
      <c r="B1319" s="802" t="s">
        <v>22</v>
      </c>
      <c r="C1319" s="767" t="e">
        <f t="shared" si="234"/>
        <v>#DIV/0!</v>
      </c>
      <c r="D1319" s="767" t="e">
        <f t="shared" si="234"/>
        <v>#DIV/0!</v>
      </c>
      <c r="E1319" s="767" t="e">
        <f t="shared" si="234"/>
        <v>#DIV/0!</v>
      </c>
    </row>
    <row r="1320" spans="1:5" ht="15.75" thickBot="1" x14ac:dyDescent="0.3">
      <c r="A1320" s="843" t="s">
        <v>775</v>
      </c>
      <c r="B1320" s="807"/>
      <c r="C1320" s="807"/>
      <c r="D1320" s="807"/>
      <c r="E1320" s="844"/>
    </row>
    <row r="1321" spans="1:5" x14ac:dyDescent="0.25">
      <c r="A1321" s="762"/>
      <c r="B1321" s="795">
        <v>2019</v>
      </c>
      <c r="C1321" s="795">
        <v>2020</v>
      </c>
      <c r="D1321" s="795">
        <v>2021</v>
      </c>
      <c r="E1321" s="795">
        <v>2022</v>
      </c>
    </row>
    <row r="1322" spans="1:5" ht="15.75" thickBot="1" x14ac:dyDescent="0.3">
      <c r="A1322" s="764"/>
      <c r="B1322" s="1007" t="s">
        <v>5</v>
      </c>
      <c r="C1322" s="1007" t="s">
        <v>6</v>
      </c>
      <c r="D1322" s="1007" t="s">
        <v>6</v>
      </c>
      <c r="E1322" s="1007" t="s">
        <v>6</v>
      </c>
    </row>
    <row r="1323" spans="1:5" ht="15.75" thickBot="1" x14ac:dyDescent="0.3">
      <c r="A1323" s="1005" t="s">
        <v>41</v>
      </c>
      <c r="B1323" s="1125">
        <v>0</v>
      </c>
      <c r="C1323" s="1007">
        <f>C1324</f>
        <v>12846</v>
      </c>
      <c r="D1323" s="1007">
        <v>0</v>
      </c>
      <c r="E1323" s="1007">
        <v>0</v>
      </c>
    </row>
    <row r="1324" spans="1:5" ht="15.75" thickBot="1" x14ac:dyDescent="0.3">
      <c r="A1324" s="1006" t="s">
        <v>1004</v>
      </c>
      <c r="B1324" s="1120">
        <v>0</v>
      </c>
      <c r="C1324" s="1009">
        <f>C1325</f>
        <v>12846</v>
      </c>
      <c r="D1324" s="1007">
        <v>0</v>
      </c>
      <c r="E1324" s="1007">
        <v>0</v>
      </c>
    </row>
    <row r="1325" spans="1:5" ht="15.75" thickBot="1" x14ac:dyDescent="0.3">
      <c r="A1325" s="845" t="s">
        <v>33</v>
      </c>
      <c r="B1325" s="814">
        <f>B1323</f>
        <v>0</v>
      </c>
      <c r="C1325" s="814">
        <v>12846</v>
      </c>
      <c r="D1325" s="814">
        <v>0</v>
      </c>
      <c r="E1325" s="814">
        <v>0</v>
      </c>
    </row>
    <row r="1326" spans="1:5" ht="24" customHeight="1" thickBot="1" x14ac:dyDescent="0.3">
      <c r="A1326" s="766" t="s">
        <v>35</v>
      </c>
      <c r="B1326" s="1025" t="e">
        <f>IF(#REF!-#REF!=0,0,"Error")</f>
        <v>#REF!</v>
      </c>
      <c r="C1326" s="1025" t="e">
        <f>IF(#REF!-#REF!=0,0,"Error")</f>
        <v>#REF!</v>
      </c>
      <c r="D1326" s="1025" t="e">
        <f>IF(#REF!-#REF!=0,0,"Error")</f>
        <v>#REF!</v>
      </c>
      <c r="E1326" s="1025" t="e">
        <f>IF(#REF!-#REF!=0,0,"Error")</f>
        <v>#REF!</v>
      </c>
    </row>
    <row r="1327" spans="1:5" ht="15.75" thickBot="1" x14ac:dyDescent="0.3">
      <c r="A1327" s="893"/>
      <c r="B1327" s="1022">
        <v>2019</v>
      </c>
      <c r="C1327" s="1022">
        <v>2020</v>
      </c>
      <c r="D1327" s="1022">
        <v>2021</v>
      </c>
      <c r="E1327" s="1022">
        <v>2022</v>
      </c>
    </row>
    <row r="1328" spans="1:5" ht="43.5" thickBot="1" x14ac:dyDescent="0.3">
      <c r="A1328" s="1023" t="s">
        <v>46</v>
      </c>
      <c r="B1328" s="822"/>
      <c r="C1328" s="822">
        <f>C29+C52+C75+C99+C124+C147+C170+C193+C221+C240+C267+C293+C319+C345+C371+C397+C423+C449+C475+C501+C527+C553+C579+C605+C631+C657+C683+C709+C735+C761+C787+C813+C839+C865+C891+C919+C944+C970+C996+C1022+C1050+C1077+C1104+C1130+C1156+C1182+C1208+C1234+C1261+C1278+C1295+C1315</f>
        <v>3237869.6999999997</v>
      </c>
      <c r="D1328" s="822">
        <f>D1315+D1295+D1278+D1261+D1234+D1208+D1182+D1156+D1130+D1104+D1077+D1050+D1022+D996+D970+D918+D891+D865+D839+D813+D787+D761+D735+D709+D683+D657+D631+D605+D579+D553+D527+D501+D475+D449+D423+D397+D371+D345+D319+D293+D267+D240+D221+D193+D170+D147+D124+D99+D75+D52+D29</f>
        <v>3315779.6030000001</v>
      </c>
      <c r="E1328" s="822">
        <f>E1315+E1295+E1278+E1261+E1234+E1208+E1182+E1156+E1130+E1104+E1077+E1050+E1022+E996+E970+E918+E891+E865+E839+E813+E787+E761+E735+E709+E683+E657+E631+E605+E579+E553+E527+E501+E475+E449+E423+E397+E371+E345+E319+E293+E267+E240+E221+E193+E170+E147+E124+E99+E75+E52+E29</f>
        <v>3350778.9539999999</v>
      </c>
    </row>
    <row r="1329" spans="1:5" ht="43.5" thickBot="1" x14ac:dyDescent="0.3">
      <c r="A1329" s="770" t="s">
        <v>47</v>
      </c>
      <c r="B1329" s="822"/>
      <c r="C1329" s="822">
        <f>C1330+C1332+C1334+C1336+C1338+C1340+C1342+C1344+C1349</f>
        <v>3237869.4</v>
      </c>
      <c r="D1329" s="822">
        <f t="shared" ref="D1329:E1329" si="235">D1330+D1332+D1334+D1336+D1338+D1340+D1342+D1344+D1349</f>
        <v>3315779.6030000001</v>
      </c>
      <c r="E1329" s="822">
        <f t="shared" si="235"/>
        <v>3350778.9539999999</v>
      </c>
    </row>
    <row r="1330" spans="1:5" ht="15.75" thickBot="1" x14ac:dyDescent="0.3">
      <c r="A1330" s="1024" t="s">
        <v>0</v>
      </c>
      <c r="B1330" s="1025"/>
      <c r="C1330" s="1025">
        <f>C1331</f>
        <v>1195941</v>
      </c>
      <c r="D1330" s="1025">
        <f t="shared" ref="D1330:E1330" si="236">D1331</f>
        <v>1195941</v>
      </c>
      <c r="E1330" s="1025">
        <f t="shared" si="236"/>
        <v>1195941</v>
      </c>
    </row>
    <row r="1331" spans="1:5" ht="15.75" thickBot="1" x14ac:dyDescent="0.3">
      <c r="A1331" s="1026" t="s">
        <v>48</v>
      </c>
      <c r="B1331" s="1025"/>
      <c r="C1331" s="1067">
        <f>C37++++C60+C83+C109+C132+C155+C178++C201</f>
        <v>1195941</v>
      </c>
      <c r="D1331" s="1067">
        <f>D37++++D60+D83+D109+D132+D155+D178++D201</f>
        <v>1195941</v>
      </c>
      <c r="E1331" s="1067">
        <f>E37++++E60+E83+E109+E132+E155+E178++E201</f>
        <v>1195941</v>
      </c>
    </row>
    <row r="1332" spans="1:5" ht="29.25" thickBot="1" x14ac:dyDescent="0.3">
      <c r="A1332" s="1024" t="s">
        <v>31</v>
      </c>
      <c r="B1332" s="1025"/>
      <c r="C1332" s="1025">
        <f>C1333</f>
        <v>202600</v>
      </c>
      <c r="D1332" s="1025">
        <f t="shared" ref="D1332:E1332" si="237">D1333</f>
        <v>202600</v>
      </c>
      <c r="E1332" s="1025">
        <f t="shared" si="237"/>
        <v>202600</v>
      </c>
    </row>
    <row r="1333" spans="1:5" ht="15.75" thickBot="1" x14ac:dyDescent="0.3">
      <c r="A1333" s="1026" t="s">
        <v>48</v>
      </c>
      <c r="B1333" s="1025"/>
      <c r="C1333" s="1067">
        <f>C38+C61+C84+C110+C133+C156+C179+C202</f>
        <v>202600</v>
      </c>
      <c r="D1333" s="1067">
        <f>D38+D61+D84+D110+D133+D156+D179+D202</f>
        <v>202600</v>
      </c>
      <c r="E1333" s="1067">
        <f>E38+E61+E84+E110+E133+E156+E179+E202</f>
        <v>202600</v>
      </c>
    </row>
    <row r="1334" spans="1:5" ht="29.25" thickBot="1" x14ac:dyDescent="0.3">
      <c r="A1334" s="1024" t="s">
        <v>1</v>
      </c>
      <c r="B1334" s="1025"/>
      <c r="C1334" s="1025">
        <f>C1335</f>
        <v>651959</v>
      </c>
      <c r="D1334" s="1025">
        <f t="shared" ref="D1334:E1334" si="238">D1335</f>
        <v>653459</v>
      </c>
      <c r="E1334" s="1025">
        <f t="shared" si="238"/>
        <v>658459</v>
      </c>
    </row>
    <row r="1335" spans="1:5" ht="15.75" thickBot="1" x14ac:dyDescent="0.3">
      <c r="A1335" s="1026" t="s">
        <v>48</v>
      </c>
      <c r="B1335" s="1025"/>
      <c r="C1335" s="1067">
        <f>C39+C62+C85+C111+C134+C157+C180+C203</f>
        <v>651959</v>
      </c>
      <c r="D1335" s="1067">
        <f>D39+D62+D85+D111+D134+D157+D180+D203</f>
        <v>653459</v>
      </c>
      <c r="E1335" s="1067">
        <f>E39+E62+E85+E111+E134+E157+E180+E203</f>
        <v>658459</v>
      </c>
    </row>
    <row r="1336" spans="1:5" ht="15.75" thickBot="1" x14ac:dyDescent="0.3">
      <c r="A1336" s="1027" t="s">
        <v>2</v>
      </c>
      <c r="B1336" s="1025"/>
      <c r="C1336" s="1025">
        <f>C63+C86+C112+C135+C158+C181+C204</f>
        <v>0</v>
      </c>
      <c r="D1336" s="1025">
        <f>D63+D86+D112+D135+D158+D181+D204</f>
        <v>0</v>
      </c>
      <c r="E1336" s="1025">
        <f>E63+E86+E112+E135+E158+E181+E204</f>
        <v>0</v>
      </c>
    </row>
    <row r="1337" spans="1:5" ht="15.75" thickBot="1" x14ac:dyDescent="0.3">
      <c r="A1337" s="1026" t="s">
        <v>48</v>
      </c>
      <c r="B1337" s="1025"/>
      <c r="C1337" s="1067">
        <v>0</v>
      </c>
      <c r="D1337" s="1067">
        <v>0</v>
      </c>
      <c r="E1337" s="1067">
        <v>0</v>
      </c>
    </row>
    <row r="1338" spans="1:5" ht="30.75" thickBot="1" x14ac:dyDescent="0.3">
      <c r="A1338" s="1027" t="s">
        <v>24</v>
      </c>
      <c r="B1338" s="1025"/>
      <c r="C1338" s="1025">
        <f>C1339</f>
        <v>0</v>
      </c>
      <c r="D1338" s="1025">
        <f t="shared" ref="D1338:E1338" si="239">D1339</f>
        <v>0</v>
      </c>
      <c r="E1338" s="1025">
        <f t="shared" si="239"/>
        <v>0</v>
      </c>
    </row>
    <row r="1339" spans="1:5" ht="15.75" thickBot="1" x14ac:dyDescent="0.3">
      <c r="A1339" s="1026" t="s">
        <v>48</v>
      </c>
      <c r="B1339" s="1025"/>
      <c r="C1339" s="1025">
        <v>0</v>
      </c>
      <c r="D1339" s="1025">
        <v>0</v>
      </c>
      <c r="E1339" s="1025">
        <v>0</v>
      </c>
    </row>
    <row r="1340" spans="1:5" ht="15.75" thickBot="1" x14ac:dyDescent="0.3">
      <c r="A1340" s="1027" t="s">
        <v>25</v>
      </c>
      <c r="B1340" s="1025"/>
      <c r="C1340" s="1025">
        <f>C1341</f>
        <v>0</v>
      </c>
      <c r="D1340" s="1025">
        <f t="shared" ref="D1340:E1340" si="240">D1341</f>
        <v>0</v>
      </c>
      <c r="E1340" s="1025">
        <f t="shared" si="240"/>
        <v>0</v>
      </c>
    </row>
    <row r="1341" spans="1:5" ht="15.75" thickBot="1" x14ac:dyDescent="0.3">
      <c r="A1341" s="1026" t="s">
        <v>48</v>
      </c>
      <c r="B1341" s="1025"/>
      <c r="C1341" s="1025">
        <v>0</v>
      </c>
      <c r="D1341" s="1025">
        <v>0</v>
      </c>
      <c r="E1341" s="1025">
        <v>0</v>
      </c>
    </row>
    <row r="1342" spans="1:5" ht="30.75" thickBot="1" x14ac:dyDescent="0.3">
      <c r="A1342" s="1027" t="s">
        <v>3</v>
      </c>
      <c r="B1342" s="1025"/>
      <c r="C1342" s="1025">
        <f>C1343</f>
        <v>8000</v>
      </c>
      <c r="D1342" s="1025">
        <f t="shared" ref="D1342:E1342" si="241">D1343</f>
        <v>8000</v>
      </c>
      <c r="E1342" s="1025">
        <f t="shared" si="241"/>
        <v>8000</v>
      </c>
    </row>
    <row r="1343" spans="1:5" ht="15.75" thickBot="1" x14ac:dyDescent="0.3">
      <c r="A1343" s="1026" t="s">
        <v>48</v>
      </c>
      <c r="B1343" s="1025"/>
      <c r="C1343" s="1067">
        <f>C43+C66+C89+C115+C138+C161+C184+C207</f>
        <v>8000</v>
      </c>
      <c r="D1343" s="1067">
        <f>D43+D66+D89+D115+D138+D161+D184+D207</f>
        <v>8000</v>
      </c>
      <c r="E1343" s="1067">
        <f>E43+E66+E89+E115+E138+E161+E184+E207</f>
        <v>8000</v>
      </c>
    </row>
    <row r="1344" spans="1:5" ht="15.75" thickBot="1" x14ac:dyDescent="0.3">
      <c r="A1344" s="1027" t="s">
        <v>19</v>
      </c>
      <c r="B1344" s="1025"/>
      <c r="C1344" s="1025">
        <f>C1345</f>
        <v>26732</v>
      </c>
      <c r="D1344" s="1025"/>
      <c r="E1344" s="1025"/>
    </row>
    <row r="1345" spans="1:5" ht="15.75" thickBot="1" x14ac:dyDescent="0.3">
      <c r="A1345" s="1026" t="s">
        <v>48</v>
      </c>
      <c r="B1345" s="1025"/>
      <c r="C1345" s="1025">
        <f>C229+C249+C276+C302+C354+C380+C406+C432+C458+C484+C510+C536+C562+C588+C614+C640+C666+C692+C718+C744+C770+C796+C822+C848+C874+C900+C927+C953+C979+C1005+C1031+C1059+C1086+C1217+C1243</f>
        <v>26732</v>
      </c>
      <c r="D1345" s="1025">
        <f>D229+D249+D276+D302+D354+D380+D406+D432+D458+D484+D510+D536+D562+D588+D614+D640+D666+D692+D718+D744+D770+D796+D822+D848+D874+D900+D927+D953+D979+D1005+D1031+D1059+D1086+D1217+D1243</f>
        <v>0</v>
      </c>
      <c r="E1345" s="1025">
        <f>E229+E249+E276+E302+E354+E380+E406+E432+E458+E484+E510+E536+E562+E588+E614+E640+E666+E692+E718+E744+E770+E796+E822+E848+E874+E900+E927+E953+E979+E1005+E1031+E1059+E1086+E1217+E1243</f>
        <v>0</v>
      </c>
    </row>
    <row r="1346" spans="1:5" ht="15.75" thickBot="1" x14ac:dyDescent="0.3">
      <c r="A1346" s="1026" t="s">
        <v>76</v>
      </c>
      <c r="B1346" s="1025"/>
      <c r="C1346" s="1025"/>
      <c r="D1346" s="1025"/>
      <c r="E1346" s="1025"/>
    </row>
    <row r="1347" spans="1:5" ht="15.75" thickBot="1" x14ac:dyDescent="0.3">
      <c r="A1347" s="1026" t="s">
        <v>74</v>
      </c>
      <c r="B1347" s="1025"/>
      <c r="C1347" s="1025"/>
      <c r="D1347" s="1025"/>
      <c r="E1347" s="1025"/>
    </row>
    <row r="1348" spans="1:5" ht="15.75" thickBot="1" x14ac:dyDescent="0.3">
      <c r="A1348" s="1026" t="s">
        <v>75</v>
      </c>
      <c r="B1348" s="1025"/>
      <c r="C1348" s="1025"/>
      <c r="D1348" s="1025"/>
      <c r="E1348" s="1025"/>
    </row>
    <row r="1349" spans="1:5" ht="15.75" thickBot="1" x14ac:dyDescent="0.3">
      <c r="A1349" s="1027" t="s">
        <v>20</v>
      </c>
      <c r="B1349" s="1025"/>
      <c r="C1349" s="1025">
        <f>C1350+C1351</f>
        <v>1152637.3999999999</v>
      </c>
      <c r="D1349" s="1025">
        <f t="shared" ref="D1349" si="242">D1350+D1351</f>
        <v>1255779.6030000001</v>
      </c>
      <c r="E1349" s="1025">
        <f>E1350+E1351</f>
        <v>1285778.9539999999</v>
      </c>
    </row>
    <row r="1350" spans="1:5" ht="15.75" thickBot="1" x14ac:dyDescent="0.3">
      <c r="A1350" s="1026" t="s">
        <v>48</v>
      </c>
      <c r="B1350" s="1025"/>
      <c r="C1350" s="1025">
        <f>C230+C254+C281+C307+C333+C359+C385+C411+C437+C463+C489+C515+C541+C567+C593+C619+C645+C671+C697+C723+C749+C775+C801+C827+C853+C879+C905+C932+C958+C984+C1010+C1036+C1064+C1091+C1118+C1144+C1170+C1196+C1222+C1248</f>
        <v>448737.4</v>
      </c>
      <c r="D1350" s="1025">
        <f t="shared" ref="D1350:E1350" si="243">D230+D254+D281+D307+D333+D359+D385+D411+D437+D463+D489+D515+D541+D567+D593+D619+D645+D671+D697+D723+D749+D775+D801+D827+D853+D879+D905+D932+D958+D984+D1010+D1036+D1064+D1091+D1118+D1144+D1170+D1196+D1222+D1248</f>
        <v>488469.603</v>
      </c>
      <c r="E1350" s="1025">
        <f t="shared" si="243"/>
        <v>518468.95399999997</v>
      </c>
    </row>
    <row r="1351" spans="1:5" ht="15.75" thickBot="1" x14ac:dyDescent="0.3">
      <c r="A1351" s="1026" t="s">
        <v>76</v>
      </c>
      <c r="B1351" s="1025"/>
      <c r="C1351" s="1025">
        <f>C1324+C1304+C1287+C1270+C1249+C1223++C1197+C1171+C1145+C1119++C1092+C1065</f>
        <v>703900</v>
      </c>
      <c r="D1351" s="1025">
        <f t="shared" ref="D1351:E1351" si="244">D1324+D1304+D1287+D1270+D1249+D1223++D1197+D1171+D1145+D1119++D1092+D1065</f>
        <v>767310</v>
      </c>
      <c r="E1351" s="1025">
        <f t="shared" si="244"/>
        <v>767310</v>
      </c>
    </row>
    <row r="1352" spans="1:5" ht="15.75" thickBot="1" x14ac:dyDescent="0.3">
      <c r="A1352" s="1026" t="s">
        <v>74</v>
      </c>
      <c r="B1352" s="1025"/>
      <c r="C1352" s="1025"/>
      <c r="D1352" s="1025"/>
      <c r="E1352" s="1025"/>
    </row>
    <row r="1353" spans="1:5" ht="15.75" thickBot="1" x14ac:dyDescent="0.3">
      <c r="A1353" s="1026" t="s">
        <v>75</v>
      </c>
      <c r="B1353" s="1025"/>
      <c r="C1353" s="1025"/>
      <c r="D1353" s="1025"/>
      <c r="E1353" s="1025"/>
    </row>
    <row r="1354" spans="1:5" ht="15.75" thickBot="1" x14ac:dyDescent="0.3">
      <c r="A1354" s="766" t="s">
        <v>35</v>
      </c>
      <c r="B1354" s="1025">
        <f>IF(B1329-B1328=0,0,"Error")</f>
        <v>0</v>
      </c>
      <c r="C1354" s="1025">
        <v>0</v>
      </c>
      <c r="D1354" s="1025">
        <f t="shared" ref="D1354:E1354" si="245">IF(D1329-D1328=0,0,"Error")</f>
        <v>0</v>
      </c>
      <c r="E1354" s="1025">
        <f t="shared" si="245"/>
        <v>0</v>
      </c>
    </row>
  </sheetData>
  <mergeCells count="302">
    <mergeCell ref="A1320:E1320"/>
    <mergeCell ref="A1321:A1322"/>
    <mergeCell ref="A1306:A1308"/>
    <mergeCell ref="B1306:E1308"/>
    <mergeCell ref="B1309:E1309"/>
    <mergeCell ref="B1310:E1310"/>
    <mergeCell ref="B1311:E1311"/>
    <mergeCell ref="A1312:A1313"/>
    <mergeCell ref="B1289:E1289"/>
    <mergeCell ref="B1290:E1290"/>
    <mergeCell ref="B1291:E1291"/>
    <mergeCell ref="A1292:A1293"/>
    <mergeCell ref="A1300:E1300"/>
    <mergeCell ref="A1301:A1302"/>
    <mergeCell ref="B1272:E1272"/>
    <mergeCell ref="B1273:E1273"/>
    <mergeCell ref="B1274:E1274"/>
    <mergeCell ref="A1275:A1276"/>
    <mergeCell ref="A1283:E1283"/>
    <mergeCell ref="A1284:A1285"/>
    <mergeCell ref="B1255:E1255"/>
    <mergeCell ref="B1256:E1256"/>
    <mergeCell ref="B1257:E1257"/>
    <mergeCell ref="A1258:A1259"/>
    <mergeCell ref="A1266:E1266"/>
    <mergeCell ref="A1267:A1268"/>
    <mergeCell ref="A1214:A1215"/>
    <mergeCell ref="B1229:E1229"/>
    <mergeCell ref="B1230:E1230"/>
    <mergeCell ref="A1231:A1232"/>
    <mergeCell ref="A1239:E1239"/>
    <mergeCell ref="A1240:A1241"/>
    <mergeCell ref="A1188:A1189"/>
    <mergeCell ref="B1201:E1201"/>
    <mergeCell ref="B1203:E1203"/>
    <mergeCell ref="B1204:E1204"/>
    <mergeCell ref="A1205:A1206"/>
    <mergeCell ref="A1213:E1213"/>
    <mergeCell ref="A1161:E1161"/>
    <mergeCell ref="A1162:A1163"/>
    <mergeCell ref="B1177:E1177"/>
    <mergeCell ref="B1178:E1178"/>
    <mergeCell ref="A1179:A1180"/>
    <mergeCell ref="A1187:E1187"/>
    <mergeCell ref="A1127:A1128"/>
    <mergeCell ref="A1135:E1135"/>
    <mergeCell ref="A1136:A1137"/>
    <mergeCell ref="B1151:E1151"/>
    <mergeCell ref="B1152:E1152"/>
    <mergeCell ref="A1153:A1154"/>
    <mergeCell ref="B1100:E1100"/>
    <mergeCell ref="A1101:A1102"/>
    <mergeCell ref="A1109:E1109"/>
    <mergeCell ref="A1110:A1111"/>
    <mergeCell ref="B1125:E1125"/>
    <mergeCell ref="B1126:E1126"/>
    <mergeCell ref="B1073:E1073"/>
    <mergeCell ref="A1074:A1075"/>
    <mergeCell ref="A1082:E1082"/>
    <mergeCell ref="A1083:A1084"/>
    <mergeCell ref="B1097:E1097"/>
    <mergeCell ref="B1099:E1099"/>
    <mergeCell ref="B1046:E1046"/>
    <mergeCell ref="A1047:A1048"/>
    <mergeCell ref="A1055:E1055"/>
    <mergeCell ref="A1056:A1057"/>
    <mergeCell ref="B1070:E1070"/>
    <mergeCell ref="B1072:E1072"/>
    <mergeCell ref="A1019:A1020"/>
    <mergeCell ref="A1027:E1027"/>
    <mergeCell ref="A1028:A1029"/>
    <mergeCell ref="B1043:E1043"/>
    <mergeCell ref="D1044:E1044"/>
    <mergeCell ref="B1045:E1045"/>
    <mergeCell ref="B992:E992"/>
    <mergeCell ref="A993:A994"/>
    <mergeCell ref="A1001:E1001"/>
    <mergeCell ref="A1002:A1003"/>
    <mergeCell ref="B1017:E1017"/>
    <mergeCell ref="B1018:E1018"/>
    <mergeCell ref="B965:E965"/>
    <mergeCell ref="B966:E966"/>
    <mergeCell ref="A967:A968"/>
    <mergeCell ref="A975:E975"/>
    <mergeCell ref="A976:A977"/>
    <mergeCell ref="B991:E991"/>
    <mergeCell ref="A924:A925"/>
    <mergeCell ref="B939:E939"/>
    <mergeCell ref="B940:E940"/>
    <mergeCell ref="A941:A942"/>
    <mergeCell ref="A949:E949"/>
    <mergeCell ref="A950:A951"/>
    <mergeCell ref="A897:A898"/>
    <mergeCell ref="B911:E911"/>
    <mergeCell ref="B913:E913"/>
    <mergeCell ref="B914:E914"/>
    <mergeCell ref="A915:A916"/>
    <mergeCell ref="A923:E923"/>
    <mergeCell ref="A870:E870"/>
    <mergeCell ref="A871:A872"/>
    <mergeCell ref="B886:E886"/>
    <mergeCell ref="B887:E887"/>
    <mergeCell ref="A888:A889"/>
    <mergeCell ref="A896:E896"/>
    <mergeCell ref="A836:A837"/>
    <mergeCell ref="A844:E844"/>
    <mergeCell ref="A845:A846"/>
    <mergeCell ref="B860:E860"/>
    <mergeCell ref="B861:E861"/>
    <mergeCell ref="A862:A863"/>
    <mergeCell ref="B809:E809"/>
    <mergeCell ref="A810:A811"/>
    <mergeCell ref="A818:E818"/>
    <mergeCell ref="A819:A820"/>
    <mergeCell ref="B834:E834"/>
    <mergeCell ref="B835:E835"/>
    <mergeCell ref="B782:E782"/>
    <mergeCell ref="B783:E783"/>
    <mergeCell ref="A784:A785"/>
    <mergeCell ref="A792:E792"/>
    <mergeCell ref="A793:A794"/>
    <mergeCell ref="B808:E808"/>
    <mergeCell ref="A741:A742"/>
    <mergeCell ref="B756:E756"/>
    <mergeCell ref="B757:E757"/>
    <mergeCell ref="A758:A759"/>
    <mergeCell ref="A766:E766"/>
    <mergeCell ref="A767:A768"/>
    <mergeCell ref="A714:E714"/>
    <mergeCell ref="A715:A716"/>
    <mergeCell ref="B730:E730"/>
    <mergeCell ref="B731:E731"/>
    <mergeCell ref="A732:A733"/>
    <mergeCell ref="A740:E740"/>
    <mergeCell ref="A680:A681"/>
    <mergeCell ref="A688:E688"/>
    <mergeCell ref="A689:A690"/>
    <mergeCell ref="B704:E704"/>
    <mergeCell ref="B705:E705"/>
    <mergeCell ref="A706:A707"/>
    <mergeCell ref="B653:E653"/>
    <mergeCell ref="A654:A655"/>
    <mergeCell ref="A662:E662"/>
    <mergeCell ref="A663:A664"/>
    <mergeCell ref="B678:E678"/>
    <mergeCell ref="B679:E679"/>
    <mergeCell ref="B626:E626"/>
    <mergeCell ref="B627:E627"/>
    <mergeCell ref="A628:A629"/>
    <mergeCell ref="A636:E636"/>
    <mergeCell ref="A637:A638"/>
    <mergeCell ref="B652:E652"/>
    <mergeCell ref="A585:A586"/>
    <mergeCell ref="B600:E600"/>
    <mergeCell ref="B601:E601"/>
    <mergeCell ref="A602:A603"/>
    <mergeCell ref="A610:E610"/>
    <mergeCell ref="A611:A612"/>
    <mergeCell ref="A558:E558"/>
    <mergeCell ref="A559:A560"/>
    <mergeCell ref="B574:E574"/>
    <mergeCell ref="B575:E575"/>
    <mergeCell ref="A576:A577"/>
    <mergeCell ref="A584:E584"/>
    <mergeCell ref="A524:A525"/>
    <mergeCell ref="A532:E532"/>
    <mergeCell ref="A533:A534"/>
    <mergeCell ref="B548:E548"/>
    <mergeCell ref="B549:E549"/>
    <mergeCell ref="A550:A551"/>
    <mergeCell ref="B497:E497"/>
    <mergeCell ref="A498:A499"/>
    <mergeCell ref="A506:E506"/>
    <mergeCell ref="A507:A508"/>
    <mergeCell ref="B522:E522"/>
    <mergeCell ref="B523:E523"/>
    <mergeCell ref="B470:E470"/>
    <mergeCell ref="B471:E471"/>
    <mergeCell ref="A472:A473"/>
    <mergeCell ref="A480:E480"/>
    <mergeCell ref="A481:A482"/>
    <mergeCell ref="B496:E496"/>
    <mergeCell ref="A429:A430"/>
    <mergeCell ref="B444:E444"/>
    <mergeCell ref="B445:E445"/>
    <mergeCell ref="A446:A447"/>
    <mergeCell ref="A454:E454"/>
    <mergeCell ref="A455:A456"/>
    <mergeCell ref="A402:E402"/>
    <mergeCell ref="A403:A404"/>
    <mergeCell ref="B418:E418"/>
    <mergeCell ref="B419:E419"/>
    <mergeCell ref="A420:A421"/>
    <mergeCell ref="A428:E428"/>
    <mergeCell ref="A368:A369"/>
    <mergeCell ref="A376:E376"/>
    <mergeCell ref="A377:A378"/>
    <mergeCell ref="B392:E392"/>
    <mergeCell ref="B393:E393"/>
    <mergeCell ref="A394:A395"/>
    <mergeCell ref="B341:E341"/>
    <mergeCell ref="A342:A343"/>
    <mergeCell ref="A350:E350"/>
    <mergeCell ref="A351:A352"/>
    <mergeCell ref="B366:E366"/>
    <mergeCell ref="B367:E367"/>
    <mergeCell ref="B314:E314"/>
    <mergeCell ref="B315:E315"/>
    <mergeCell ref="A316:A317"/>
    <mergeCell ref="A324:E324"/>
    <mergeCell ref="A325:A326"/>
    <mergeCell ref="B340:E340"/>
    <mergeCell ref="A273:A274"/>
    <mergeCell ref="B288:E288"/>
    <mergeCell ref="B289:E289"/>
    <mergeCell ref="A290:A291"/>
    <mergeCell ref="A298:E298"/>
    <mergeCell ref="A299:A300"/>
    <mergeCell ref="A246:A247"/>
    <mergeCell ref="B260:E260"/>
    <mergeCell ref="B262:E262"/>
    <mergeCell ref="B263:E263"/>
    <mergeCell ref="A264:A265"/>
    <mergeCell ref="A272:E272"/>
    <mergeCell ref="B233:E233"/>
    <mergeCell ref="D234:E234"/>
    <mergeCell ref="B235:E235"/>
    <mergeCell ref="B236:E236"/>
    <mergeCell ref="A237:A238"/>
    <mergeCell ref="A245:E245"/>
    <mergeCell ref="B216:E216"/>
    <mergeCell ref="B217:E217"/>
    <mergeCell ref="A218:A219"/>
    <mergeCell ref="A226:E226"/>
    <mergeCell ref="A227:A228"/>
    <mergeCell ref="B232:E232"/>
    <mergeCell ref="A199:A200"/>
    <mergeCell ref="A210:E210"/>
    <mergeCell ref="A211:E211"/>
    <mergeCell ref="A212:E212"/>
    <mergeCell ref="A213:E213"/>
    <mergeCell ref="B214:E214"/>
    <mergeCell ref="A176:A177"/>
    <mergeCell ref="B187:E187"/>
    <mergeCell ref="B188:E188"/>
    <mergeCell ref="B189:E189"/>
    <mergeCell ref="A190:A191"/>
    <mergeCell ref="A198:E198"/>
    <mergeCell ref="A153:A154"/>
    <mergeCell ref="B164:E164"/>
    <mergeCell ref="B165:E165"/>
    <mergeCell ref="B166:E166"/>
    <mergeCell ref="A167:A168"/>
    <mergeCell ref="A175:E175"/>
    <mergeCell ref="A130:A131"/>
    <mergeCell ref="B141:E141"/>
    <mergeCell ref="B142:E142"/>
    <mergeCell ref="B143:E143"/>
    <mergeCell ref="A144:A145"/>
    <mergeCell ref="A152:E152"/>
    <mergeCell ref="A106:E106"/>
    <mergeCell ref="A107:A108"/>
    <mergeCell ref="B119:E119"/>
    <mergeCell ref="B120:E120"/>
    <mergeCell ref="A121:A122"/>
    <mergeCell ref="A129:E129"/>
    <mergeCell ref="B92:E92"/>
    <mergeCell ref="B93:E93"/>
    <mergeCell ref="B94:E94"/>
    <mergeCell ref="B95:E95"/>
    <mergeCell ref="A96:A97"/>
    <mergeCell ref="A104:A105"/>
    <mergeCell ref="B69:E69"/>
    <mergeCell ref="B70:E70"/>
    <mergeCell ref="B71:E71"/>
    <mergeCell ref="A72:A73"/>
    <mergeCell ref="A80:E80"/>
    <mergeCell ref="A81:A82"/>
    <mergeCell ref="B46:E46"/>
    <mergeCell ref="B47:E47"/>
    <mergeCell ref="B48:E48"/>
    <mergeCell ref="A49:A50"/>
    <mergeCell ref="A57:E57"/>
    <mergeCell ref="A58:A59"/>
    <mergeCell ref="B23:E23"/>
    <mergeCell ref="B24:E24"/>
    <mergeCell ref="B25:E25"/>
    <mergeCell ref="A26:A27"/>
    <mergeCell ref="A34:E34"/>
    <mergeCell ref="A35:A36"/>
    <mergeCell ref="A9:E9"/>
    <mergeCell ref="B10:E10"/>
    <mergeCell ref="A11:A12"/>
    <mergeCell ref="B16:E16"/>
    <mergeCell ref="A17:E17"/>
    <mergeCell ref="A22:E22"/>
    <mergeCell ref="A2:E2"/>
    <mergeCell ref="A3:E3"/>
    <mergeCell ref="B5:E5"/>
    <mergeCell ref="B6:E6"/>
    <mergeCell ref="B7:E7"/>
    <mergeCell ref="A8:E8"/>
  </mergeCells>
  <hyperlinks>
    <hyperlink ref="B10:E10" r:id="rId1" display="xxxxx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329"/>
  <sheetViews>
    <sheetView zoomScale="115" zoomScaleNormal="115" workbookViewId="0">
      <selection activeCell="K12" sqref="K12"/>
    </sheetView>
  </sheetViews>
  <sheetFormatPr defaultRowHeight="15" x14ac:dyDescent="0.25"/>
  <cols>
    <col min="1" max="1" width="24" style="36" customWidth="1"/>
    <col min="2" max="2" width="18.42578125" style="36" customWidth="1"/>
    <col min="3" max="3" width="14.7109375" style="36" customWidth="1"/>
    <col min="4" max="4" width="13.5703125" style="36" customWidth="1"/>
    <col min="5" max="5" width="13.140625" style="36" customWidth="1"/>
    <col min="6" max="6" width="10.140625" style="36" customWidth="1"/>
  </cols>
  <sheetData>
    <row r="2" spans="1:5" ht="18" customHeight="1" x14ac:dyDescent="0.25">
      <c r="A2" s="248" t="s">
        <v>133</v>
      </c>
      <c r="B2" s="248"/>
    </row>
    <row r="3" spans="1:5" ht="18" customHeight="1" x14ac:dyDescent="0.25">
      <c r="A3" s="441" t="s">
        <v>134</v>
      </c>
      <c r="B3" s="441"/>
      <c r="C3" s="441"/>
      <c r="D3" s="441"/>
      <c r="E3" s="441"/>
    </row>
    <row r="4" spans="1:5" ht="15.75" thickBot="1" x14ac:dyDescent="0.3"/>
    <row r="5" spans="1:5" ht="26.25" thickBot="1" x14ac:dyDescent="0.3">
      <c r="A5" s="21" t="s">
        <v>21</v>
      </c>
      <c r="B5" s="400" t="s">
        <v>154</v>
      </c>
      <c r="C5" s="400"/>
      <c r="D5" s="400"/>
      <c r="E5" s="400"/>
    </row>
    <row r="6" spans="1:5" ht="15.75" thickBot="1" x14ac:dyDescent="0.3">
      <c r="A6" s="21" t="s">
        <v>4</v>
      </c>
      <c r="B6" s="401" t="s">
        <v>155</v>
      </c>
      <c r="C6" s="402"/>
      <c r="D6" s="402"/>
      <c r="E6" s="403"/>
    </row>
    <row r="7" spans="1:5" ht="26.25" thickBot="1" x14ac:dyDescent="0.3">
      <c r="A7" s="21" t="s">
        <v>26</v>
      </c>
      <c r="B7" s="404" t="s">
        <v>135</v>
      </c>
      <c r="C7" s="405"/>
      <c r="D7" s="405"/>
      <c r="E7" s="406"/>
    </row>
    <row r="8" spans="1:5" ht="15.75" thickBot="1" x14ac:dyDescent="0.3">
      <c r="A8" s="445" t="s">
        <v>7</v>
      </c>
      <c r="B8" s="446"/>
      <c r="C8" s="446"/>
      <c r="D8" s="446"/>
      <c r="E8" s="447"/>
    </row>
    <row r="9" spans="1:5" ht="15.75" customHeight="1" x14ac:dyDescent="0.25">
      <c r="A9" s="448" t="s">
        <v>287</v>
      </c>
      <c r="B9" s="449"/>
      <c r="C9" s="449"/>
      <c r="D9" s="449"/>
      <c r="E9" s="450"/>
    </row>
    <row r="10" spans="1:5" ht="36.75" customHeight="1" x14ac:dyDescent="0.25">
      <c r="A10" s="451"/>
      <c r="B10" s="452"/>
      <c r="C10" s="452"/>
      <c r="D10" s="452"/>
      <c r="E10" s="453"/>
    </row>
    <row r="11" spans="1:5" ht="15.75" customHeight="1" thickBot="1" x14ac:dyDescent="0.3">
      <c r="A11" s="454"/>
      <c r="B11" s="455"/>
      <c r="C11" s="455"/>
      <c r="D11" s="455"/>
      <c r="E11" s="456"/>
    </row>
    <row r="12" spans="1:5" ht="61.5" customHeight="1" thickBot="1" x14ac:dyDescent="0.3">
      <c r="A12" s="61" t="s">
        <v>10</v>
      </c>
      <c r="B12" s="736" t="s">
        <v>288</v>
      </c>
      <c r="C12" s="737"/>
      <c r="D12" s="737"/>
      <c r="E12" s="738"/>
    </row>
    <row r="13" spans="1:5" ht="23.25" customHeight="1" x14ac:dyDescent="0.25">
      <c r="A13" s="729" t="s">
        <v>81</v>
      </c>
      <c r="B13" s="295">
        <v>2019</v>
      </c>
      <c r="C13" s="295">
        <v>2020</v>
      </c>
      <c r="D13" s="295">
        <v>2021</v>
      </c>
      <c r="E13" s="295">
        <v>2022</v>
      </c>
    </row>
    <row r="14" spans="1:5" ht="15.75" thickBot="1" x14ac:dyDescent="0.3">
      <c r="A14" s="730"/>
      <c r="B14" s="296" t="s">
        <v>5</v>
      </c>
      <c r="C14" s="296" t="s">
        <v>6</v>
      </c>
      <c r="D14" s="296" t="s">
        <v>6</v>
      </c>
      <c r="E14" s="296" t="s">
        <v>6</v>
      </c>
    </row>
    <row r="15" spans="1:5" ht="60.75" thickBot="1" x14ac:dyDescent="0.3">
      <c r="A15" s="297" t="s">
        <v>289</v>
      </c>
      <c r="B15" s="298">
        <v>-0.09</v>
      </c>
      <c r="C15" s="299">
        <v>-0.13</v>
      </c>
      <c r="D15" s="299">
        <v>-0.17</v>
      </c>
      <c r="E15" s="299">
        <v>-0.2</v>
      </c>
    </row>
    <row r="16" spans="1:5" ht="60.75" thickBot="1" x14ac:dyDescent="0.3">
      <c r="A16" s="87" t="s">
        <v>290</v>
      </c>
      <c r="B16" s="300">
        <v>-0.02</v>
      </c>
      <c r="C16" s="299">
        <v>-0.14000000000000001</v>
      </c>
      <c r="D16" s="299">
        <v>-0.23</v>
      </c>
      <c r="E16" s="299">
        <v>-0.28000000000000003</v>
      </c>
    </row>
    <row r="17" spans="1:5" ht="51.75" customHeight="1" thickBot="1" x14ac:dyDescent="0.3">
      <c r="A17" s="34" t="s">
        <v>12</v>
      </c>
      <c r="B17" s="736" t="s">
        <v>291</v>
      </c>
      <c r="C17" s="737"/>
      <c r="D17" s="737"/>
      <c r="E17" s="738"/>
    </row>
    <row r="18" spans="1:5" ht="23.25" customHeight="1" thickBot="1" x14ac:dyDescent="0.3">
      <c r="A18" s="736" t="s">
        <v>89</v>
      </c>
      <c r="B18" s="737"/>
      <c r="C18" s="737"/>
      <c r="D18" s="737"/>
      <c r="E18" s="738"/>
    </row>
    <row r="19" spans="1:5" ht="72.75" thickBot="1" x14ac:dyDescent="0.3">
      <c r="A19" s="301" t="s">
        <v>514</v>
      </c>
      <c r="B19" s="302">
        <v>0.13</v>
      </c>
      <c r="C19" s="299">
        <v>0.18</v>
      </c>
      <c r="D19" s="299">
        <v>0.22</v>
      </c>
      <c r="E19" s="299">
        <v>0.27</v>
      </c>
    </row>
    <row r="20" spans="1:5" ht="60.75" thickBot="1" x14ac:dyDescent="0.3">
      <c r="A20" s="301" t="s">
        <v>515</v>
      </c>
      <c r="B20" s="298">
        <v>0.15</v>
      </c>
      <c r="C20" s="298">
        <v>0.21</v>
      </c>
      <c r="D20" s="298">
        <v>0.26</v>
      </c>
      <c r="E20" s="298">
        <v>0.31</v>
      </c>
    </row>
    <row r="21" spans="1:5" ht="48.75" thickBot="1" x14ac:dyDescent="0.3">
      <c r="A21" s="301" t="s">
        <v>516</v>
      </c>
      <c r="B21" s="298">
        <v>0.54</v>
      </c>
      <c r="C21" s="298">
        <v>0.6</v>
      </c>
      <c r="D21" s="298">
        <v>0.67</v>
      </c>
      <c r="E21" s="298">
        <v>0.72</v>
      </c>
    </row>
    <row r="22" spans="1:5" ht="21" customHeight="1" thickBot="1" x14ac:dyDescent="0.3">
      <c r="A22" s="301" t="s">
        <v>517</v>
      </c>
      <c r="B22" s="303">
        <f>0.05*B69</f>
        <v>0</v>
      </c>
      <c r="C22" s="303">
        <f>0.05*C69</f>
        <v>125</v>
      </c>
      <c r="D22" s="303">
        <f>0.05*D69</f>
        <v>43.048780487804883</v>
      </c>
      <c r="E22" s="303">
        <f>0.05*E69</f>
        <v>27.38095238095238</v>
      </c>
    </row>
    <row r="23" spans="1:5" ht="15.75" customHeight="1" thickBot="1" x14ac:dyDescent="0.3">
      <c r="A23" s="301" t="s">
        <v>518</v>
      </c>
      <c r="B23" s="304">
        <v>106</v>
      </c>
      <c r="C23" s="303">
        <f>0.05*C106</f>
        <v>56.25</v>
      </c>
      <c r="D23" s="303">
        <f>0.05*D106</f>
        <v>49.691358024691361</v>
      </c>
      <c r="E23" s="303">
        <f t="shared" ref="E23" si="0">0.05*E106</f>
        <v>50</v>
      </c>
    </row>
    <row r="24" spans="1:5" ht="18.75" customHeight="1" thickBot="1" x14ac:dyDescent="0.3">
      <c r="A24" s="301" t="s">
        <v>519</v>
      </c>
      <c r="B24" s="304">
        <v>352</v>
      </c>
      <c r="C24" s="303">
        <f>0.05*(C221+C247)</f>
        <v>25.81818181818182</v>
      </c>
      <c r="D24" s="303">
        <f t="shared" ref="D24:E24" si="1">0.05*(D221+D247)</f>
        <v>15.299871299871299</v>
      </c>
      <c r="E24" s="303">
        <f t="shared" si="1"/>
        <v>18.814935064935067</v>
      </c>
    </row>
    <row r="25" spans="1:5" ht="31.5" customHeight="1" thickBot="1" x14ac:dyDescent="0.3">
      <c r="A25" s="739" t="s">
        <v>32</v>
      </c>
      <c r="B25" s="740"/>
      <c r="C25" s="740"/>
      <c r="D25" s="740"/>
      <c r="E25" s="741"/>
    </row>
    <row r="26" spans="1:5" ht="15.75" thickBot="1" x14ac:dyDescent="0.3">
      <c r="A26" s="739" t="s">
        <v>93</v>
      </c>
      <c r="B26" s="742"/>
      <c r="C26" s="742"/>
      <c r="D26" s="742"/>
      <c r="E26" s="741"/>
    </row>
    <row r="27" spans="1:5" ht="12.75" customHeight="1" thickBot="1" x14ac:dyDescent="0.3">
      <c r="A27" s="305" t="s">
        <v>94</v>
      </c>
      <c r="B27" s="739" t="s">
        <v>292</v>
      </c>
      <c r="C27" s="742"/>
      <c r="D27" s="742"/>
      <c r="E27" s="741"/>
    </row>
    <row r="28" spans="1:5" ht="13.5" customHeight="1" thickBot="1" x14ac:dyDescent="0.3">
      <c r="A28" s="87" t="s">
        <v>9</v>
      </c>
      <c r="B28" s="736" t="s">
        <v>293</v>
      </c>
      <c r="C28" s="737"/>
      <c r="D28" s="737"/>
      <c r="E28" s="738"/>
    </row>
    <row r="29" spans="1:5" ht="15.75" thickBot="1" x14ac:dyDescent="0.3">
      <c r="A29" s="87" t="s">
        <v>14</v>
      </c>
      <c r="B29" s="726" t="s">
        <v>294</v>
      </c>
      <c r="C29" s="727"/>
      <c r="D29" s="727"/>
      <c r="E29" s="728"/>
    </row>
    <row r="30" spans="1:5" x14ac:dyDescent="0.25">
      <c r="A30" s="306"/>
      <c r="B30" s="307">
        <v>2019</v>
      </c>
      <c r="C30" s="307">
        <v>2020</v>
      </c>
      <c r="D30" s="307">
        <v>2021</v>
      </c>
      <c r="E30" s="307">
        <v>2022</v>
      </c>
    </row>
    <row r="31" spans="1:5" ht="15.75" thickBot="1" x14ac:dyDescent="0.3">
      <c r="A31" s="297"/>
      <c r="B31" s="308" t="s">
        <v>5</v>
      </c>
      <c r="C31" s="308" t="s">
        <v>6</v>
      </c>
      <c r="D31" s="308" t="s">
        <v>6</v>
      </c>
      <c r="E31" s="308" t="s">
        <v>6</v>
      </c>
    </row>
    <row r="32" spans="1:5" ht="15.75" thickBot="1" x14ac:dyDescent="0.3">
      <c r="A32" s="87" t="s">
        <v>8</v>
      </c>
      <c r="B32" s="309">
        <v>4061</v>
      </c>
      <c r="C32" s="156">
        <v>4061</v>
      </c>
      <c r="D32" s="156">
        <f>C32+C69</f>
        <v>6561</v>
      </c>
      <c r="E32" s="310">
        <f>D32+D69</f>
        <v>7421.9756097560976</v>
      </c>
    </row>
    <row r="33" spans="1:6" ht="15.75" thickBot="1" x14ac:dyDescent="0.3">
      <c r="A33" s="87" t="s">
        <v>15</v>
      </c>
      <c r="B33" s="156">
        <f>241785-20000-90000-25500</f>
        <v>106285</v>
      </c>
      <c r="C33" s="156">
        <v>108000</v>
      </c>
      <c r="D33" s="311">
        <v>187700</v>
      </c>
      <c r="E33" s="312">
        <v>200000</v>
      </c>
      <c r="F33" s="53"/>
    </row>
    <row r="34" spans="1:6" ht="15.75" thickBot="1" x14ac:dyDescent="0.3">
      <c r="A34" s="87" t="s">
        <v>23</v>
      </c>
      <c r="B34" s="156">
        <f>B33/B32</f>
        <v>26.172125092341787</v>
      </c>
      <c r="C34" s="156">
        <f>C33/C32</f>
        <v>26.59443486825905</v>
      </c>
      <c r="D34" s="311">
        <f>D33/D32</f>
        <v>28.608443834781283</v>
      </c>
      <c r="E34" s="313">
        <f>E33/E32</f>
        <v>26.947003131767559</v>
      </c>
      <c r="F34" s="53"/>
    </row>
    <row r="35" spans="1:6" ht="15.75" customHeight="1" thickBot="1" x14ac:dyDescent="0.3">
      <c r="A35" s="87" t="s">
        <v>16</v>
      </c>
      <c r="B35" s="314" t="s">
        <v>22</v>
      </c>
      <c r="C35" s="315">
        <f t="shared" ref="C35:E37" si="2">C32/B32-1</f>
        <v>0</v>
      </c>
      <c r="D35" s="315">
        <f t="shared" si="2"/>
        <v>0.61561191824673722</v>
      </c>
      <c r="E35" s="315">
        <f t="shared" si="2"/>
        <v>0.13122627796922681</v>
      </c>
    </row>
    <row r="36" spans="1:6" ht="12.75" customHeight="1" thickBot="1" x14ac:dyDescent="0.3">
      <c r="A36" s="87" t="s">
        <v>17</v>
      </c>
      <c r="B36" s="314" t="s">
        <v>22</v>
      </c>
      <c r="C36" s="315">
        <f t="shared" si="2"/>
        <v>1.613586112809906E-2</v>
      </c>
      <c r="D36" s="315">
        <f t="shared" si="2"/>
        <v>0.73796296296296293</v>
      </c>
      <c r="E36" s="315">
        <f t="shared" si="2"/>
        <v>6.5530101225359516E-2</v>
      </c>
    </row>
    <row r="37" spans="1:6" ht="9" customHeight="1" thickBot="1" x14ac:dyDescent="0.3">
      <c r="A37" s="87" t="s">
        <v>18</v>
      </c>
      <c r="B37" s="314" t="s">
        <v>22</v>
      </c>
      <c r="C37" s="315">
        <f>C34/B34-1</f>
        <v>1.613586112809906E-2</v>
      </c>
      <c r="D37" s="315">
        <f t="shared" si="2"/>
        <v>7.5730466787470307E-2</v>
      </c>
      <c r="E37" s="315">
        <f>E34/D34-1</f>
        <v>-5.8075186214560759E-2</v>
      </c>
    </row>
    <row r="38" spans="1:6" ht="15.75" thickBot="1" x14ac:dyDescent="0.3">
      <c r="A38" s="743" t="s">
        <v>295</v>
      </c>
      <c r="B38" s="744"/>
      <c r="C38" s="744"/>
      <c r="D38" s="744"/>
      <c r="E38" s="745"/>
    </row>
    <row r="39" spans="1:6" x14ac:dyDescent="0.25">
      <c r="A39" s="729"/>
      <c r="B39" s="307">
        <v>2019</v>
      </c>
      <c r="C39" s="307">
        <v>2020</v>
      </c>
      <c r="D39" s="307">
        <v>2021</v>
      </c>
      <c r="E39" s="307">
        <v>2022</v>
      </c>
    </row>
    <row r="40" spans="1:6" ht="15.75" thickBot="1" x14ac:dyDescent="0.3">
      <c r="A40" s="730"/>
      <c r="B40" s="308" t="s">
        <v>5</v>
      </c>
      <c r="C40" s="308" t="s">
        <v>6</v>
      </c>
      <c r="D40" s="308" t="s">
        <v>6</v>
      </c>
      <c r="E40" s="308" t="s">
        <v>6</v>
      </c>
    </row>
    <row r="41" spans="1:6" ht="15.75" thickBot="1" x14ac:dyDescent="0.3">
      <c r="A41" s="66" t="s">
        <v>0</v>
      </c>
      <c r="B41" s="316"/>
      <c r="C41" s="316"/>
      <c r="D41" s="316"/>
      <c r="E41" s="316"/>
    </row>
    <row r="42" spans="1:6" ht="15.75" thickBot="1" x14ac:dyDescent="0.3">
      <c r="A42" s="69" t="s">
        <v>48</v>
      </c>
      <c r="B42" s="67"/>
      <c r="C42" s="317"/>
      <c r="D42" s="317"/>
      <c r="E42" s="317"/>
    </row>
    <row r="43" spans="1:6" ht="15.75" thickBot="1" x14ac:dyDescent="0.3">
      <c r="A43" s="69" t="s">
        <v>49</v>
      </c>
      <c r="B43" s="67"/>
      <c r="C43" s="70"/>
      <c r="D43" s="70"/>
      <c r="E43" s="70"/>
    </row>
    <row r="44" spans="1:6" ht="24.75" thickBot="1" x14ac:dyDescent="0.3">
      <c r="A44" s="66" t="s">
        <v>31</v>
      </c>
      <c r="B44" s="68">
        <v>0</v>
      </c>
      <c r="C44" s="68">
        <v>0</v>
      </c>
      <c r="D44" s="68">
        <v>0</v>
      </c>
      <c r="E44" s="68">
        <v>0</v>
      </c>
    </row>
    <row r="45" spans="1:6" ht="15.75" thickBot="1" x14ac:dyDescent="0.3">
      <c r="A45" s="69" t="s">
        <v>48</v>
      </c>
      <c r="B45" s="67"/>
      <c r="C45" s="68"/>
      <c r="D45" s="68"/>
      <c r="E45" s="68"/>
    </row>
    <row r="46" spans="1:6" ht="15.75" thickBot="1" x14ac:dyDescent="0.3">
      <c r="A46" s="69" t="s">
        <v>49</v>
      </c>
      <c r="B46" s="67"/>
      <c r="C46" s="68"/>
      <c r="D46" s="68"/>
      <c r="E46" s="68"/>
    </row>
    <row r="47" spans="1:6" ht="15.75" thickBot="1" x14ac:dyDescent="0.3">
      <c r="A47" s="66" t="s">
        <v>1</v>
      </c>
      <c r="B47" s="67">
        <v>0</v>
      </c>
      <c r="C47" s="68">
        <v>0</v>
      </c>
      <c r="D47" s="68">
        <v>0</v>
      </c>
      <c r="E47" s="68">
        <v>0</v>
      </c>
    </row>
    <row r="48" spans="1:6" ht="15.75" thickBot="1" x14ac:dyDescent="0.3">
      <c r="A48" s="69" t="s">
        <v>48</v>
      </c>
      <c r="B48" s="67"/>
      <c r="C48" s="68"/>
      <c r="D48" s="68"/>
      <c r="E48" s="68"/>
    </row>
    <row r="49" spans="1:5" ht="15.75" thickBot="1" x14ac:dyDescent="0.3">
      <c r="A49" s="69" t="s">
        <v>49</v>
      </c>
      <c r="B49" s="67"/>
      <c r="C49" s="68"/>
      <c r="D49" s="68"/>
      <c r="E49" s="68"/>
    </row>
    <row r="50" spans="1:5" ht="15.75" thickBot="1" x14ac:dyDescent="0.3">
      <c r="A50" s="66" t="s">
        <v>2</v>
      </c>
      <c r="B50" s="67"/>
      <c r="C50" s="68"/>
      <c r="D50" s="68"/>
      <c r="E50" s="68"/>
    </row>
    <row r="51" spans="1:5" ht="15.75" thickBot="1" x14ac:dyDescent="0.3">
      <c r="A51" s="69" t="s">
        <v>48</v>
      </c>
      <c r="B51" s="67"/>
      <c r="C51" s="68"/>
      <c r="D51" s="68"/>
      <c r="E51" s="68"/>
    </row>
    <row r="52" spans="1:5" ht="15.75" thickBot="1" x14ac:dyDescent="0.3">
      <c r="A52" s="69" t="s">
        <v>49</v>
      </c>
      <c r="B52" s="67"/>
      <c r="C52" s="68"/>
      <c r="D52" s="68"/>
      <c r="E52" s="68"/>
    </row>
    <row r="53" spans="1:5" ht="15.75" thickBot="1" x14ac:dyDescent="0.3">
      <c r="A53" s="66" t="s">
        <v>24</v>
      </c>
      <c r="B53" s="67"/>
      <c r="C53" s="68"/>
      <c r="D53" s="68"/>
      <c r="E53" s="68"/>
    </row>
    <row r="54" spans="1:5" ht="15.75" thickBot="1" x14ac:dyDescent="0.3">
      <c r="A54" s="69" t="s">
        <v>48</v>
      </c>
      <c r="B54" s="67"/>
      <c r="C54" s="68"/>
      <c r="D54" s="68"/>
      <c r="E54" s="68"/>
    </row>
    <row r="55" spans="1:5" ht="15.75" thickBot="1" x14ac:dyDescent="0.3">
      <c r="A55" s="69" t="s">
        <v>49</v>
      </c>
      <c r="B55" s="67"/>
      <c r="C55" s="68"/>
      <c r="D55" s="68"/>
      <c r="E55" s="68"/>
    </row>
    <row r="56" spans="1:5" ht="15.75" thickBot="1" x14ac:dyDescent="0.3">
      <c r="A56" s="66" t="s">
        <v>25</v>
      </c>
      <c r="B56" s="67"/>
      <c r="C56" s="68"/>
      <c r="D56" s="68"/>
      <c r="E56" s="68"/>
    </row>
    <row r="57" spans="1:5" ht="15.75" thickBot="1" x14ac:dyDescent="0.3">
      <c r="A57" s="69" t="s">
        <v>48</v>
      </c>
      <c r="B57" s="67"/>
      <c r="C57" s="68"/>
      <c r="D57" s="68"/>
      <c r="E57" s="68"/>
    </row>
    <row r="58" spans="1:5" ht="15.75" thickBot="1" x14ac:dyDescent="0.3">
      <c r="A58" s="69" t="s">
        <v>49</v>
      </c>
      <c r="B58" s="67"/>
      <c r="C58" s="68"/>
      <c r="D58" s="68"/>
      <c r="E58" s="68"/>
    </row>
    <row r="59" spans="1:5" ht="24.75" thickBot="1" x14ac:dyDescent="0.3">
      <c r="A59" s="66" t="s">
        <v>3</v>
      </c>
      <c r="B59" s="67">
        <f>B60</f>
        <v>106285</v>
      </c>
      <c r="C59" s="67">
        <f>C60</f>
        <v>108000</v>
      </c>
      <c r="D59" s="67">
        <f>D60</f>
        <v>187700</v>
      </c>
      <c r="E59" s="67">
        <f>E60</f>
        <v>200000</v>
      </c>
    </row>
    <row r="60" spans="1:5" ht="15.75" thickBot="1" x14ac:dyDescent="0.3">
      <c r="A60" s="69" t="s">
        <v>48</v>
      </c>
      <c r="B60" s="67">
        <v>106285</v>
      </c>
      <c r="C60" s="67">
        <f>C33</f>
        <v>108000</v>
      </c>
      <c r="D60" s="67">
        <f>D33</f>
        <v>187700</v>
      </c>
      <c r="E60" s="67">
        <f>E33</f>
        <v>200000</v>
      </c>
    </row>
    <row r="61" spans="1:5" ht="15.75" thickBot="1" x14ac:dyDescent="0.3">
      <c r="A61" s="69" t="s">
        <v>49</v>
      </c>
      <c r="B61" s="67"/>
      <c r="C61" s="318"/>
      <c r="D61" s="317"/>
      <c r="E61" s="319"/>
    </row>
    <row r="62" spans="1:5" ht="26.25" customHeight="1" thickBot="1" x14ac:dyDescent="0.3">
      <c r="A62" s="83" t="s">
        <v>33</v>
      </c>
      <c r="B62" s="67">
        <f t="shared" ref="B62:E62" si="3">B59+B56+B53+B50+B47+B44+B41</f>
        <v>106285</v>
      </c>
      <c r="C62" s="67">
        <f t="shared" si="3"/>
        <v>108000</v>
      </c>
      <c r="D62" s="67">
        <f t="shared" si="3"/>
        <v>187700</v>
      </c>
      <c r="E62" s="67">
        <f t="shared" si="3"/>
        <v>200000</v>
      </c>
    </row>
    <row r="63" spans="1:5" ht="24.75" customHeight="1" thickBot="1" x14ac:dyDescent="0.3">
      <c r="A63" s="75" t="s">
        <v>35</v>
      </c>
      <c r="B63" s="76">
        <f>IF(B62-B33=0,0,"Error")</f>
        <v>0</v>
      </c>
      <c r="C63" s="76">
        <f>IF(C62-C33=0,0,"Error")</f>
        <v>0</v>
      </c>
      <c r="D63" s="76">
        <f>IF(D62-D33=0,0,"Error")</f>
        <v>0</v>
      </c>
      <c r="E63" s="76">
        <f t="shared" ref="E63" si="4">IF(E62-E33=0,0,"Error")</f>
        <v>0</v>
      </c>
    </row>
    <row r="64" spans="1:5" ht="14.25" customHeight="1" thickBot="1" x14ac:dyDescent="0.3">
      <c r="A64" s="75" t="s">
        <v>53</v>
      </c>
      <c r="B64" s="739" t="s">
        <v>296</v>
      </c>
      <c r="C64" s="742"/>
      <c r="D64" s="742"/>
      <c r="E64" s="741"/>
    </row>
    <row r="65" spans="1:5" ht="15.75" thickBot="1" x14ac:dyDescent="0.3">
      <c r="A65" s="87" t="s">
        <v>9</v>
      </c>
      <c r="B65" s="736" t="s">
        <v>297</v>
      </c>
      <c r="C65" s="737"/>
      <c r="D65" s="737"/>
      <c r="E65" s="738"/>
    </row>
    <row r="66" spans="1:5" ht="12.75" customHeight="1" thickBot="1" x14ac:dyDescent="0.3">
      <c r="A66" s="87" t="s">
        <v>14</v>
      </c>
      <c r="B66" s="726" t="s">
        <v>294</v>
      </c>
      <c r="C66" s="727"/>
      <c r="D66" s="727"/>
      <c r="E66" s="728"/>
    </row>
    <row r="67" spans="1:5" x14ac:dyDescent="0.25">
      <c r="A67" s="729"/>
      <c r="B67" s="307">
        <v>2019</v>
      </c>
      <c r="C67" s="307">
        <v>2020</v>
      </c>
      <c r="D67" s="307">
        <v>2021</v>
      </c>
      <c r="E67" s="307">
        <v>2022</v>
      </c>
    </row>
    <row r="68" spans="1:5" ht="15.75" thickBot="1" x14ac:dyDescent="0.3">
      <c r="A68" s="730"/>
      <c r="B68" s="308" t="s">
        <v>5</v>
      </c>
      <c r="C68" s="308" t="s">
        <v>6</v>
      </c>
      <c r="D68" s="308" t="s">
        <v>6</v>
      </c>
      <c r="E68" s="308" t="s">
        <v>6</v>
      </c>
    </row>
    <row r="69" spans="1:5" ht="15.75" thickBot="1" x14ac:dyDescent="0.3">
      <c r="A69" s="87" t="s">
        <v>8</v>
      </c>
      <c r="B69" s="156">
        <v>0</v>
      </c>
      <c r="C69" s="156">
        <v>2500</v>
      </c>
      <c r="D69" s="156">
        <f>D70/D71</f>
        <v>860.97560975609758</v>
      </c>
      <c r="E69" s="156">
        <f>E70/E71</f>
        <v>547.61904761904759</v>
      </c>
    </row>
    <row r="70" spans="1:5" ht="15.75" thickBot="1" x14ac:dyDescent="0.3">
      <c r="A70" s="87" t="s">
        <v>15</v>
      </c>
      <c r="B70" s="156">
        <v>0</v>
      </c>
      <c r="C70" s="156">
        <v>100000</v>
      </c>
      <c r="D70" s="156">
        <v>35300</v>
      </c>
      <c r="E70" s="156">
        <v>23000</v>
      </c>
    </row>
    <row r="71" spans="1:5" ht="15.75" thickBot="1" x14ac:dyDescent="0.3">
      <c r="A71" s="87" t="s">
        <v>23</v>
      </c>
      <c r="B71" s="156">
        <v>0</v>
      </c>
      <c r="C71" s="156">
        <f>C70/C69</f>
        <v>40</v>
      </c>
      <c r="D71" s="156">
        <v>41</v>
      </c>
      <c r="E71" s="156">
        <v>42</v>
      </c>
    </row>
    <row r="72" spans="1:5" ht="24.75" customHeight="1" thickBot="1" x14ac:dyDescent="0.3">
      <c r="A72" s="87" t="s">
        <v>16</v>
      </c>
      <c r="B72" s="314"/>
      <c r="C72" s="315" t="e">
        <f>C69/B69-1</f>
        <v>#DIV/0!</v>
      </c>
      <c r="D72" s="315">
        <f>D69/C69-1</f>
        <v>-0.65560975609756089</v>
      </c>
      <c r="E72" s="315">
        <f>E69/D69-1</f>
        <v>-0.36395521381357077</v>
      </c>
    </row>
    <row r="73" spans="1:5" ht="12.75" customHeight="1" thickBot="1" x14ac:dyDescent="0.3">
      <c r="A73" s="87" t="s">
        <v>17</v>
      </c>
      <c r="B73" s="314"/>
      <c r="C73" s="315" t="e">
        <f t="shared" ref="C73:E74" si="5">C70/B70-1</f>
        <v>#DIV/0!</v>
      </c>
      <c r="D73" s="315">
        <f t="shared" si="5"/>
        <v>-0.64700000000000002</v>
      </c>
      <c r="E73" s="315">
        <f t="shared" si="5"/>
        <v>-0.34844192634560911</v>
      </c>
    </row>
    <row r="74" spans="1:5" ht="21.75" customHeight="1" thickBot="1" x14ac:dyDescent="0.3">
      <c r="A74" s="87" t="s">
        <v>18</v>
      </c>
      <c r="B74" s="314"/>
      <c r="C74" s="315" t="e">
        <f t="shared" si="5"/>
        <v>#DIV/0!</v>
      </c>
      <c r="D74" s="315">
        <f t="shared" si="5"/>
        <v>2.4999999999999911E-2</v>
      </c>
      <c r="E74" s="315">
        <f t="shared" si="5"/>
        <v>2.4390243902439046E-2</v>
      </c>
    </row>
    <row r="75" spans="1:5" ht="24.75" customHeight="1" thickBot="1" x14ac:dyDescent="0.3">
      <c r="A75" s="428" t="s">
        <v>70</v>
      </c>
      <c r="B75" s="429"/>
      <c r="C75" s="429"/>
      <c r="D75" s="429"/>
      <c r="E75" s="430"/>
    </row>
    <row r="76" spans="1:5" ht="38.25" customHeight="1" x14ac:dyDescent="0.25">
      <c r="A76" s="395"/>
      <c r="B76" s="29">
        <v>2019</v>
      </c>
      <c r="C76" s="29">
        <v>2020</v>
      </c>
      <c r="D76" s="29">
        <v>2021</v>
      </c>
      <c r="E76" s="29">
        <v>2022</v>
      </c>
    </row>
    <row r="77" spans="1:5" ht="24.75" customHeight="1" thickBot="1" x14ac:dyDescent="0.3">
      <c r="A77" s="396"/>
      <c r="B77" s="30" t="s">
        <v>5</v>
      </c>
      <c r="C77" s="30" t="s">
        <v>6</v>
      </c>
      <c r="D77" s="30" t="s">
        <v>6</v>
      </c>
      <c r="E77" s="30" t="s">
        <v>6</v>
      </c>
    </row>
    <row r="78" spans="1:5" ht="24.75" customHeight="1" thickBot="1" x14ac:dyDescent="0.3">
      <c r="A78" s="66" t="s">
        <v>0</v>
      </c>
      <c r="B78" s="68"/>
      <c r="C78" s="68"/>
      <c r="D78" s="68"/>
      <c r="E78" s="68"/>
    </row>
    <row r="79" spans="1:5" ht="15.75" thickBot="1" x14ac:dyDescent="0.3">
      <c r="A79" s="69" t="s">
        <v>48</v>
      </c>
      <c r="B79" s="67"/>
      <c r="C79" s="70"/>
      <c r="D79" s="70"/>
      <c r="E79" s="70"/>
    </row>
    <row r="80" spans="1:5" ht="15.75" thickBot="1" x14ac:dyDescent="0.3">
      <c r="A80" s="69" t="s">
        <v>49</v>
      </c>
      <c r="B80" s="67"/>
      <c r="C80" s="70"/>
      <c r="D80" s="70"/>
      <c r="E80" s="70"/>
    </row>
    <row r="81" spans="1:5" ht="24.75" customHeight="1" thickBot="1" x14ac:dyDescent="0.3">
      <c r="A81" s="66" t="s">
        <v>31</v>
      </c>
      <c r="B81" s="68"/>
      <c r="C81" s="68"/>
      <c r="D81" s="68"/>
      <c r="E81" s="68"/>
    </row>
    <row r="82" spans="1:5" ht="15.75" thickBot="1" x14ac:dyDescent="0.3">
      <c r="A82" s="69" t="s">
        <v>48</v>
      </c>
      <c r="B82" s="67"/>
      <c r="C82" s="68"/>
      <c r="D82" s="68"/>
      <c r="E82" s="68"/>
    </row>
    <row r="83" spans="1:5" ht="15.75" thickBot="1" x14ac:dyDescent="0.3">
      <c r="A83" s="69" t="s">
        <v>49</v>
      </c>
      <c r="B83" s="67"/>
      <c r="C83" s="68"/>
      <c r="D83" s="68"/>
      <c r="E83" s="68"/>
    </row>
    <row r="84" spans="1:5" ht="15.75" thickBot="1" x14ac:dyDescent="0.3">
      <c r="A84" s="66" t="s">
        <v>1</v>
      </c>
      <c r="B84" s="67">
        <v>0</v>
      </c>
      <c r="C84" s="68">
        <v>0</v>
      </c>
      <c r="D84" s="68">
        <v>0</v>
      </c>
      <c r="E84" s="68">
        <v>0</v>
      </c>
    </row>
    <row r="85" spans="1:5" ht="15.75" thickBot="1" x14ac:dyDescent="0.3">
      <c r="A85" s="69" t="s">
        <v>48</v>
      </c>
      <c r="B85" s="67"/>
      <c r="C85" s="68"/>
      <c r="D85" s="68"/>
      <c r="E85" s="68"/>
    </row>
    <row r="86" spans="1:5" ht="15.75" thickBot="1" x14ac:dyDescent="0.3">
      <c r="A86" s="69" t="s">
        <v>49</v>
      </c>
      <c r="B86" s="67"/>
      <c r="C86" s="68"/>
      <c r="D86" s="68"/>
      <c r="E86" s="68"/>
    </row>
    <row r="87" spans="1:5" ht="15.75" thickBot="1" x14ac:dyDescent="0.3">
      <c r="A87" s="66" t="s">
        <v>2</v>
      </c>
      <c r="B87" s="67"/>
      <c r="C87" s="68"/>
      <c r="D87" s="68"/>
      <c r="E87" s="68"/>
    </row>
    <row r="88" spans="1:5" ht="15.75" thickBot="1" x14ac:dyDescent="0.3">
      <c r="A88" s="69" t="s">
        <v>48</v>
      </c>
      <c r="B88" s="67"/>
      <c r="C88" s="68"/>
      <c r="D88" s="68"/>
      <c r="E88" s="68"/>
    </row>
    <row r="89" spans="1:5" ht="15.75" thickBot="1" x14ac:dyDescent="0.3">
      <c r="A89" s="69" t="s">
        <v>49</v>
      </c>
      <c r="B89" s="67"/>
      <c r="C89" s="68"/>
      <c r="D89" s="68"/>
      <c r="E89" s="68"/>
    </row>
    <row r="90" spans="1:5" ht="15.75" thickBot="1" x14ac:dyDescent="0.3">
      <c r="A90" s="66" t="s">
        <v>24</v>
      </c>
      <c r="B90" s="67"/>
      <c r="C90" s="68"/>
      <c r="D90" s="68"/>
      <c r="E90" s="68"/>
    </row>
    <row r="91" spans="1:5" ht="15.75" thickBot="1" x14ac:dyDescent="0.3">
      <c r="A91" s="69" t="s">
        <v>48</v>
      </c>
      <c r="B91" s="67"/>
      <c r="C91" s="68"/>
      <c r="D91" s="68"/>
      <c r="E91" s="68"/>
    </row>
    <row r="92" spans="1:5" ht="15.75" thickBot="1" x14ac:dyDescent="0.3">
      <c r="A92" s="69" t="s">
        <v>49</v>
      </c>
      <c r="B92" s="67"/>
      <c r="C92" s="68"/>
      <c r="D92" s="68"/>
      <c r="E92" s="68"/>
    </row>
    <row r="93" spans="1:5" ht="15.75" thickBot="1" x14ac:dyDescent="0.3">
      <c r="A93" s="66" t="s">
        <v>25</v>
      </c>
      <c r="B93" s="67"/>
      <c r="C93" s="68"/>
      <c r="D93" s="68"/>
      <c r="E93" s="68"/>
    </row>
    <row r="94" spans="1:5" ht="15.75" thickBot="1" x14ac:dyDescent="0.3">
      <c r="A94" s="69" t="s">
        <v>48</v>
      </c>
      <c r="B94" s="67"/>
      <c r="C94" s="68"/>
      <c r="D94" s="68"/>
      <c r="E94" s="68"/>
    </row>
    <row r="95" spans="1:5" ht="15.75" thickBot="1" x14ac:dyDescent="0.3">
      <c r="A95" s="69" t="s">
        <v>49</v>
      </c>
      <c r="B95" s="67"/>
      <c r="C95" s="68"/>
      <c r="D95" s="68"/>
      <c r="E95" s="68"/>
    </row>
    <row r="96" spans="1:5" ht="24.75" thickBot="1" x14ac:dyDescent="0.3">
      <c r="A96" s="66" t="s">
        <v>3</v>
      </c>
      <c r="B96" s="67">
        <f>B97</f>
        <v>0</v>
      </c>
      <c r="C96" s="67">
        <f t="shared" ref="C96:E96" si="6">C97</f>
        <v>100000</v>
      </c>
      <c r="D96" s="67">
        <f t="shared" si="6"/>
        <v>35300</v>
      </c>
      <c r="E96" s="67">
        <f t="shared" si="6"/>
        <v>23000</v>
      </c>
    </row>
    <row r="97" spans="1:5" ht="17.25" customHeight="1" thickBot="1" x14ac:dyDescent="0.3">
      <c r="A97" s="69" t="s">
        <v>48</v>
      </c>
      <c r="B97" s="67">
        <v>0</v>
      </c>
      <c r="C97" s="68">
        <v>100000</v>
      </c>
      <c r="D97" s="68">
        <f>D70</f>
        <v>35300</v>
      </c>
      <c r="E97" s="68">
        <f>E70</f>
        <v>23000</v>
      </c>
    </row>
    <row r="98" spans="1:5" ht="15.75" thickBot="1" x14ac:dyDescent="0.3">
      <c r="A98" s="69" t="s">
        <v>49</v>
      </c>
      <c r="B98" s="67"/>
      <c r="C98" s="68"/>
      <c r="D98" s="68"/>
      <c r="E98" s="68"/>
    </row>
    <row r="99" spans="1:5" ht="26.25" customHeight="1" thickBot="1" x14ac:dyDescent="0.3">
      <c r="A99" s="252" t="s">
        <v>55</v>
      </c>
      <c r="B99" s="67">
        <f>B96+B93+B90+B87+B84+B81+B78</f>
        <v>0</v>
      </c>
      <c r="C99" s="67">
        <f t="shared" ref="C99:E99" si="7">C96+C93+C90+C87+C84+C81+C78</f>
        <v>100000</v>
      </c>
      <c r="D99" s="67">
        <f t="shared" si="7"/>
        <v>35300</v>
      </c>
      <c r="E99" s="67">
        <f t="shared" si="7"/>
        <v>23000</v>
      </c>
    </row>
    <row r="100" spans="1:5" ht="15.75" thickBot="1" x14ac:dyDescent="0.3">
      <c r="A100" s="75" t="s">
        <v>35</v>
      </c>
      <c r="B100" s="76">
        <f>IF(B99-B70=0,0,"Error")</f>
        <v>0</v>
      </c>
      <c r="C100" s="76">
        <f>IF(C99-C70=0,0,"Error")</f>
        <v>0</v>
      </c>
      <c r="D100" s="76">
        <f>IF(D99-D70=0,0,"Error")</f>
        <v>0</v>
      </c>
      <c r="E100" s="76">
        <f>IF(E99-E70=0,0,"Error")</f>
        <v>0</v>
      </c>
    </row>
    <row r="101" spans="1:5" ht="20.25" customHeight="1" thickBot="1" x14ac:dyDescent="0.3">
      <c r="A101" s="75" t="s">
        <v>54</v>
      </c>
      <c r="B101" s="726" t="s">
        <v>298</v>
      </c>
      <c r="C101" s="727"/>
      <c r="D101" s="727"/>
      <c r="E101" s="728"/>
    </row>
    <row r="102" spans="1:5" ht="15.75" thickBot="1" x14ac:dyDescent="0.3">
      <c r="A102" s="87" t="s">
        <v>9</v>
      </c>
      <c r="B102" s="726" t="s">
        <v>299</v>
      </c>
      <c r="C102" s="727"/>
      <c r="D102" s="727"/>
      <c r="E102" s="728"/>
    </row>
    <row r="103" spans="1:5" ht="12.75" customHeight="1" thickBot="1" x14ac:dyDescent="0.3">
      <c r="A103" s="87" t="s">
        <v>14</v>
      </c>
      <c r="B103" s="726" t="s">
        <v>300</v>
      </c>
      <c r="C103" s="727"/>
      <c r="D103" s="727"/>
      <c r="E103" s="728"/>
    </row>
    <row r="104" spans="1:5" x14ac:dyDescent="0.25">
      <c r="A104" s="729"/>
      <c r="B104" s="307">
        <v>2019</v>
      </c>
      <c r="C104" s="307">
        <v>2020</v>
      </c>
      <c r="D104" s="307">
        <v>2021</v>
      </c>
      <c r="E104" s="307">
        <v>2022</v>
      </c>
    </row>
    <row r="105" spans="1:5" ht="15.75" thickBot="1" x14ac:dyDescent="0.3">
      <c r="A105" s="730"/>
      <c r="B105" s="308" t="s">
        <v>5</v>
      </c>
      <c r="C105" s="308" t="s">
        <v>6</v>
      </c>
      <c r="D105" s="308" t="s">
        <v>6</v>
      </c>
      <c r="E105" s="308" t="s">
        <v>6</v>
      </c>
    </row>
    <row r="106" spans="1:5" ht="15.75" thickBot="1" x14ac:dyDescent="0.3">
      <c r="A106" s="87" t="s">
        <v>8</v>
      </c>
      <c r="B106" s="156">
        <v>4000</v>
      </c>
      <c r="C106" s="156">
        <f>C107/C108</f>
        <v>1125</v>
      </c>
      <c r="D106" s="156">
        <f>D107/D108</f>
        <v>993.82716049382714</v>
      </c>
      <c r="E106" s="156">
        <f>E107/E108</f>
        <v>1000</v>
      </c>
    </row>
    <row r="107" spans="1:5" ht="15.75" thickBot="1" x14ac:dyDescent="0.3">
      <c r="A107" s="87" t="s">
        <v>15</v>
      </c>
      <c r="B107" s="156">
        <f>169852+25500</f>
        <v>195352</v>
      </c>
      <c r="C107" s="156">
        <f>75000+15000</f>
        <v>90000</v>
      </c>
      <c r="D107" s="156">
        <v>80500</v>
      </c>
      <c r="E107" s="156">
        <v>82000</v>
      </c>
    </row>
    <row r="108" spans="1:5" ht="15.75" thickBot="1" x14ac:dyDescent="0.3">
      <c r="A108" s="87" t="s">
        <v>23</v>
      </c>
      <c r="B108" s="156">
        <f>B107/B106</f>
        <v>48.838000000000001</v>
      </c>
      <c r="C108" s="156">
        <v>80</v>
      </c>
      <c r="D108" s="156">
        <v>81</v>
      </c>
      <c r="E108" s="156">
        <v>82</v>
      </c>
    </row>
    <row r="109" spans="1:5" ht="24.75" customHeight="1" thickBot="1" x14ac:dyDescent="0.3">
      <c r="A109" s="87" t="s">
        <v>16</v>
      </c>
      <c r="B109" s="314"/>
      <c r="C109" s="315">
        <f>C106/B106-1</f>
        <v>-0.71875</v>
      </c>
      <c r="D109" s="315">
        <f>D106/C106-1</f>
        <v>-0.11659807956104251</v>
      </c>
      <c r="E109" s="315">
        <f>E106/D106-1</f>
        <v>6.2111801242237252E-3</v>
      </c>
    </row>
    <row r="110" spans="1:5" ht="12.75" customHeight="1" thickBot="1" x14ac:dyDescent="0.3">
      <c r="A110" s="87" t="s">
        <v>17</v>
      </c>
      <c r="B110" s="314"/>
      <c r="C110" s="315">
        <f t="shared" ref="C110:E111" si="8">C107/B107-1</f>
        <v>-0.53929317334862192</v>
      </c>
      <c r="D110" s="315">
        <f t="shared" si="8"/>
        <v>-0.10555555555555551</v>
      </c>
      <c r="E110" s="315">
        <f t="shared" si="8"/>
        <v>1.8633540372670732E-2</v>
      </c>
    </row>
    <row r="111" spans="1:5" ht="9" customHeight="1" thickBot="1" x14ac:dyDescent="0.3">
      <c r="A111" s="87" t="s">
        <v>18</v>
      </c>
      <c r="B111" s="314"/>
      <c r="C111" s="315">
        <f t="shared" si="8"/>
        <v>0.63806871698267731</v>
      </c>
      <c r="D111" s="315">
        <f t="shared" si="8"/>
        <v>1.2499999999999956E-2</v>
      </c>
      <c r="E111" s="315">
        <f t="shared" si="8"/>
        <v>1.2345679012345734E-2</v>
      </c>
    </row>
    <row r="112" spans="1:5" ht="24.75" customHeight="1" thickBot="1" x14ac:dyDescent="0.3">
      <c r="A112" s="428" t="s">
        <v>71</v>
      </c>
      <c r="B112" s="429"/>
      <c r="C112" s="429"/>
      <c r="D112" s="429"/>
      <c r="E112" s="430"/>
    </row>
    <row r="113" spans="1:5" x14ac:dyDescent="0.25">
      <c r="A113" s="395"/>
      <c r="B113" s="29">
        <v>2018</v>
      </c>
      <c r="C113" s="29">
        <v>2019</v>
      </c>
      <c r="D113" s="29">
        <v>2020</v>
      </c>
      <c r="E113" s="29">
        <v>2021</v>
      </c>
    </row>
    <row r="114" spans="1:5" ht="15.75" thickBot="1" x14ac:dyDescent="0.3">
      <c r="A114" s="396"/>
      <c r="B114" s="30" t="s">
        <v>5</v>
      </c>
      <c r="C114" s="30" t="s">
        <v>6</v>
      </c>
      <c r="D114" s="30" t="s">
        <v>6</v>
      </c>
      <c r="E114" s="30" t="s">
        <v>6</v>
      </c>
    </row>
    <row r="115" spans="1:5" ht="24.75" customHeight="1" thickBot="1" x14ac:dyDescent="0.3">
      <c r="A115" s="66" t="s">
        <v>0</v>
      </c>
      <c r="B115" s="68"/>
      <c r="C115" s="68"/>
      <c r="D115" s="68"/>
      <c r="E115" s="68"/>
    </row>
    <row r="116" spans="1:5" ht="15.75" thickBot="1" x14ac:dyDescent="0.3">
      <c r="A116" s="69" t="s">
        <v>48</v>
      </c>
      <c r="B116" s="67"/>
      <c r="C116" s="70"/>
      <c r="D116" s="70"/>
      <c r="E116" s="70"/>
    </row>
    <row r="117" spans="1:5" ht="15.75" thickBot="1" x14ac:dyDescent="0.3">
      <c r="A117" s="69" t="s">
        <v>49</v>
      </c>
      <c r="B117" s="67"/>
      <c r="C117" s="70"/>
      <c r="D117" s="70"/>
      <c r="E117" s="70"/>
    </row>
    <row r="118" spans="1:5" ht="24.75" customHeight="1" thickBot="1" x14ac:dyDescent="0.3">
      <c r="A118" s="66" t="s">
        <v>31</v>
      </c>
      <c r="B118" s="68"/>
      <c r="C118" s="68"/>
      <c r="D118" s="68"/>
      <c r="E118" s="68"/>
    </row>
    <row r="119" spans="1:5" ht="15.75" thickBot="1" x14ac:dyDescent="0.3">
      <c r="A119" s="69" t="s">
        <v>48</v>
      </c>
      <c r="B119" s="67"/>
      <c r="C119" s="68"/>
      <c r="D119" s="68"/>
      <c r="E119" s="68"/>
    </row>
    <row r="120" spans="1:5" ht="15.75" thickBot="1" x14ac:dyDescent="0.3">
      <c r="A120" s="69" t="s">
        <v>49</v>
      </c>
      <c r="B120" s="67"/>
      <c r="C120" s="68"/>
      <c r="D120" s="68"/>
      <c r="E120" s="68"/>
    </row>
    <row r="121" spans="1:5" ht="15.75" thickBot="1" x14ac:dyDescent="0.3">
      <c r="A121" s="66" t="s">
        <v>1</v>
      </c>
      <c r="B121" s="67">
        <v>0</v>
      </c>
      <c r="C121" s="68">
        <v>0</v>
      </c>
      <c r="D121" s="68">
        <v>0</v>
      </c>
      <c r="E121" s="68">
        <v>0</v>
      </c>
    </row>
    <row r="122" spans="1:5" ht="15.75" thickBot="1" x14ac:dyDescent="0.3">
      <c r="A122" s="69" t="s">
        <v>48</v>
      </c>
      <c r="B122" s="67"/>
      <c r="C122" s="68"/>
      <c r="D122" s="68"/>
      <c r="E122" s="68"/>
    </row>
    <row r="123" spans="1:5" ht="15.75" thickBot="1" x14ac:dyDescent="0.3">
      <c r="A123" s="69" t="s">
        <v>49</v>
      </c>
      <c r="B123" s="67"/>
      <c r="C123" s="68"/>
      <c r="D123" s="68"/>
      <c r="E123" s="68"/>
    </row>
    <row r="124" spans="1:5" ht="15.75" thickBot="1" x14ac:dyDescent="0.3">
      <c r="A124" s="66" t="s">
        <v>2</v>
      </c>
      <c r="B124" s="67"/>
      <c r="C124" s="68"/>
      <c r="D124" s="68"/>
      <c r="E124" s="68"/>
    </row>
    <row r="125" spans="1:5" ht="15.75" thickBot="1" x14ac:dyDescent="0.3">
      <c r="A125" s="69" t="s">
        <v>48</v>
      </c>
      <c r="B125" s="67"/>
      <c r="C125" s="68"/>
      <c r="D125" s="68"/>
      <c r="E125" s="68"/>
    </row>
    <row r="126" spans="1:5" ht="15" customHeight="1" thickBot="1" x14ac:dyDescent="0.3">
      <c r="A126" s="69" t="s">
        <v>49</v>
      </c>
      <c r="B126" s="67"/>
      <c r="C126" s="68"/>
      <c r="D126" s="68"/>
      <c r="E126" s="68"/>
    </row>
    <row r="127" spans="1:5" ht="15.75" thickBot="1" x14ac:dyDescent="0.3">
      <c r="A127" s="66" t="s">
        <v>24</v>
      </c>
      <c r="B127" s="67"/>
      <c r="C127" s="68"/>
      <c r="D127" s="68"/>
      <c r="E127" s="68"/>
    </row>
    <row r="128" spans="1:5" ht="15.75" thickBot="1" x14ac:dyDescent="0.3">
      <c r="A128" s="69" t="s">
        <v>48</v>
      </c>
      <c r="B128" s="67"/>
      <c r="C128" s="68"/>
      <c r="D128" s="68"/>
      <c r="E128" s="68"/>
    </row>
    <row r="129" spans="1:5" ht="15.75" thickBot="1" x14ac:dyDescent="0.3">
      <c r="A129" s="69" t="s">
        <v>49</v>
      </c>
      <c r="B129" s="67"/>
      <c r="C129" s="68"/>
      <c r="D129" s="68"/>
      <c r="E129" s="68"/>
    </row>
    <row r="130" spans="1:5" ht="15.75" thickBot="1" x14ac:dyDescent="0.3">
      <c r="A130" s="66" t="s">
        <v>25</v>
      </c>
      <c r="B130" s="67">
        <v>0</v>
      </c>
      <c r="C130" s="68">
        <v>0</v>
      </c>
      <c r="D130" s="68">
        <v>0</v>
      </c>
      <c r="E130" s="68">
        <v>0</v>
      </c>
    </row>
    <row r="131" spans="1:5" ht="15.75" thickBot="1" x14ac:dyDescent="0.3">
      <c r="A131" s="69" t="s">
        <v>48</v>
      </c>
      <c r="B131" s="67"/>
      <c r="C131" s="68"/>
      <c r="D131" s="68"/>
      <c r="E131" s="68"/>
    </row>
    <row r="132" spans="1:5" ht="15.75" thickBot="1" x14ac:dyDescent="0.3">
      <c r="A132" s="69" t="s">
        <v>49</v>
      </c>
      <c r="B132" s="67"/>
      <c r="C132" s="68"/>
      <c r="D132" s="68"/>
      <c r="E132" s="68"/>
    </row>
    <row r="133" spans="1:5" ht="24.75" thickBot="1" x14ac:dyDescent="0.3">
      <c r="A133" s="66" t="s">
        <v>3</v>
      </c>
      <c r="B133" s="67">
        <f>B134</f>
        <v>195352</v>
      </c>
      <c r="C133" s="67">
        <f t="shared" ref="C133:E133" si="9">C134</f>
        <v>90000</v>
      </c>
      <c r="D133" s="67">
        <f t="shared" si="9"/>
        <v>80500</v>
      </c>
      <c r="E133" s="67">
        <f t="shared" si="9"/>
        <v>82000</v>
      </c>
    </row>
    <row r="134" spans="1:5" ht="17.25" customHeight="1" thickBot="1" x14ac:dyDescent="0.3">
      <c r="A134" s="69" t="s">
        <v>48</v>
      </c>
      <c r="B134" s="67">
        <f>B107</f>
        <v>195352</v>
      </c>
      <c r="C134" s="68">
        <f>C107</f>
        <v>90000</v>
      </c>
      <c r="D134" s="68">
        <f>D107</f>
        <v>80500</v>
      </c>
      <c r="E134" s="68">
        <f>E107</f>
        <v>82000</v>
      </c>
    </row>
    <row r="135" spans="1:5" ht="17.25" customHeight="1" thickBot="1" x14ac:dyDescent="0.3">
      <c r="A135" s="320" t="s">
        <v>49</v>
      </c>
      <c r="B135" s="67"/>
      <c r="C135" s="68"/>
      <c r="D135" s="68"/>
      <c r="E135" s="68"/>
    </row>
    <row r="136" spans="1:5" ht="17.25" customHeight="1" thickBot="1" x14ac:dyDescent="0.3">
      <c r="A136" s="321" t="s">
        <v>56</v>
      </c>
      <c r="B136" s="67">
        <f>B133+B130+B127+B124+B121+B118+B115</f>
        <v>195352</v>
      </c>
      <c r="C136" s="67">
        <f t="shared" ref="C136:E136" si="10">C133+C130+C127+C124+C121+C118+C115</f>
        <v>90000</v>
      </c>
      <c r="D136" s="67">
        <f t="shared" si="10"/>
        <v>80500</v>
      </c>
      <c r="E136" s="67">
        <f t="shared" si="10"/>
        <v>82000</v>
      </c>
    </row>
    <row r="137" spans="1:5" ht="17.25" customHeight="1" thickBot="1" x14ac:dyDescent="0.3">
      <c r="A137" s="75" t="s">
        <v>35</v>
      </c>
      <c r="B137" s="76">
        <f>IF(B136-B107=0,0,"Error")</f>
        <v>0</v>
      </c>
      <c r="C137" s="76">
        <f>IF(C136-C107=0,0,"Error")</f>
        <v>0</v>
      </c>
      <c r="D137" s="76">
        <f>IF(D136-D107=0,0,"Error")</f>
        <v>0</v>
      </c>
      <c r="E137" s="76">
        <f>IF(E136-E107=0,0,"Error")</f>
        <v>0</v>
      </c>
    </row>
    <row r="138" spans="1:5" ht="17.25" customHeight="1" thickBot="1" x14ac:dyDescent="0.3">
      <c r="A138" s="75" t="s">
        <v>58</v>
      </c>
      <c r="B138" s="726" t="s">
        <v>301</v>
      </c>
      <c r="C138" s="727"/>
      <c r="D138" s="727"/>
      <c r="E138" s="728"/>
    </row>
    <row r="139" spans="1:5" ht="17.25" customHeight="1" thickBot="1" x14ac:dyDescent="0.3">
      <c r="A139" s="87" t="s">
        <v>9</v>
      </c>
      <c r="B139" s="726" t="s">
        <v>302</v>
      </c>
      <c r="C139" s="727"/>
      <c r="D139" s="727"/>
      <c r="E139" s="728"/>
    </row>
    <row r="140" spans="1:5" ht="17.25" customHeight="1" thickBot="1" x14ac:dyDescent="0.3">
      <c r="A140" s="87" t="s">
        <v>14</v>
      </c>
      <c r="B140" s="726" t="s">
        <v>300</v>
      </c>
      <c r="C140" s="727"/>
      <c r="D140" s="727"/>
      <c r="E140" s="728"/>
    </row>
    <row r="141" spans="1:5" x14ac:dyDescent="0.25">
      <c r="A141" s="729"/>
      <c r="B141" s="307">
        <v>2019</v>
      </c>
      <c r="C141" s="307">
        <v>2020</v>
      </c>
      <c r="D141" s="307">
        <v>2021</v>
      </c>
      <c r="E141" s="307">
        <v>2022</v>
      </c>
    </row>
    <row r="142" spans="1:5" ht="15.75" thickBot="1" x14ac:dyDescent="0.3">
      <c r="A142" s="730"/>
      <c r="B142" s="308" t="s">
        <v>5</v>
      </c>
      <c r="C142" s="308" t="s">
        <v>6</v>
      </c>
      <c r="D142" s="308" t="s">
        <v>6</v>
      </c>
      <c r="E142" s="308" t="s">
        <v>6</v>
      </c>
    </row>
    <row r="143" spans="1:5" ht="15.75" thickBot="1" x14ac:dyDescent="0.3">
      <c r="A143" s="87" t="s">
        <v>8</v>
      </c>
      <c r="B143" s="156">
        <v>27</v>
      </c>
      <c r="C143" s="156">
        <v>43</v>
      </c>
      <c r="D143" s="156">
        <f>D144/D145</f>
        <v>21.31782945736434</v>
      </c>
      <c r="E143" s="156">
        <f>E144/E145</f>
        <v>19.23076923076923</v>
      </c>
    </row>
    <row r="144" spans="1:5" ht="15.75" thickBot="1" x14ac:dyDescent="0.3">
      <c r="A144" s="87" t="s">
        <v>15</v>
      </c>
      <c r="B144" s="156">
        <v>6237</v>
      </c>
      <c r="C144" s="156">
        <v>11000</v>
      </c>
      <c r="D144" s="156">
        <v>5500</v>
      </c>
      <c r="E144" s="156">
        <v>5000</v>
      </c>
    </row>
    <row r="145" spans="1:5" ht="15.75" customHeight="1" thickBot="1" x14ac:dyDescent="0.3">
      <c r="A145" s="87" t="s">
        <v>23</v>
      </c>
      <c r="B145" s="156">
        <f>B144/B143</f>
        <v>231</v>
      </c>
      <c r="C145" s="156">
        <f>C144/C143</f>
        <v>255.81395348837211</v>
      </c>
      <c r="D145" s="156">
        <v>258</v>
      </c>
      <c r="E145" s="156">
        <v>260</v>
      </c>
    </row>
    <row r="146" spans="1:5" ht="34.5" customHeight="1" thickBot="1" x14ac:dyDescent="0.3">
      <c r="A146" s="87" t="s">
        <v>16</v>
      </c>
      <c r="B146" s="314"/>
      <c r="C146" s="315">
        <f>C143/B143-1</f>
        <v>0.59259259259259256</v>
      </c>
      <c r="D146" s="315">
        <f>D143/C143-1</f>
        <v>-0.504236524247341</v>
      </c>
      <c r="E146" s="315">
        <f>E143/D143-1</f>
        <v>-9.7902097902097918E-2</v>
      </c>
    </row>
    <row r="147" spans="1:5" ht="21.75" customHeight="1" thickBot="1" x14ac:dyDescent="0.3">
      <c r="A147" s="87" t="s">
        <v>17</v>
      </c>
      <c r="B147" s="314"/>
      <c r="C147" s="315">
        <f t="shared" ref="C147:E148" si="11">C144/B144-1</f>
        <v>0.7636684303350969</v>
      </c>
      <c r="D147" s="315">
        <f t="shared" si="11"/>
        <v>-0.5</v>
      </c>
      <c r="E147" s="315">
        <f t="shared" si="11"/>
        <v>-9.0909090909090939E-2</v>
      </c>
    </row>
    <row r="148" spans="1:5" ht="19.5" customHeight="1" thickBot="1" x14ac:dyDescent="0.3">
      <c r="A148" s="87" t="s">
        <v>18</v>
      </c>
      <c r="B148" s="314"/>
      <c r="C148" s="315">
        <f t="shared" si="11"/>
        <v>0.10741971207087486</v>
      </c>
      <c r="D148" s="315">
        <f t="shared" si="11"/>
        <v>8.5454545454544117E-3</v>
      </c>
      <c r="E148" s="315">
        <f t="shared" si="11"/>
        <v>7.7519379844961378E-3</v>
      </c>
    </row>
    <row r="149" spans="1:5" ht="27.75" customHeight="1" thickBot="1" x14ac:dyDescent="0.3">
      <c r="A149" s="428" t="s">
        <v>303</v>
      </c>
      <c r="B149" s="429"/>
      <c r="C149" s="429"/>
      <c r="D149" s="429"/>
      <c r="E149" s="430"/>
    </row>
    <row r="150" spans="1:5" x14ac:dyDescent="0.25">
      <c r="A150" s="395"/>
      <c r="B150" s="29">
        <v>2018</v>
      </c>
      <c r="C150" s="29">
        <v>2019</v>
      </c>
      <c r="D150" s="29">
        <v>2020</v>
      </c>
      <c r="E150" s="29">
        <v>2021</v>
      </c>
    </row>
    <row r="151" spans="1:5" ht="15.75" thickBot="1" x14ac:dyDescent="0.3">
      <c r="A151" s="396"/>
      <c r="B151" s="30" t="s">
        <v>5</v>
      </c>
      <c r="C151" s="30" t="s">
        <v>6</v>
      </c>
      <c r="D151" s="30" t="s">
        <v>6</v>
      </c>
      <c r="E151" s="30" t="s">
        <v>6</v>
      </c>
    </row>
    <row r="152" spans="1:5" ht="15.75" thickBot="1" x14ac:dyDescent="0.3">
      <c r="A152" s="66" t="s">
        <v>0</v>
      </c>
      <c r="B152" s="68"/>
      <c r="C152" s="68"/>
      <c r="D152" s="68"/>
      <c r="E152" s="68"/>
    </row>
    <row r="153" spans="1:5" ht="15.75" thickBot="1" x14ac:dyDescent="0.3">
      <c r="A153" s="69" t="s">
        <v>48</v>
      </c>
      <c r="B153" s="67"/>
      <c r="C153" s="70"/>
      <c r="D153" s="70"/>
      <c r="E153" s="70"/>
    </row>
    <row r="154" spans="1:5" ht="15.75" thickBot="1" x14ac:dyDescent="0.3">
      <c r="A154" s="69" t="s">
        <v>49</v>
      </c>
      <c r="B154" s="67"/>
      <c r="C154" s="70"/>
      <c r="D154" s="70"/>
      <c r="E154" s="70"/>
    </row>
    <row r="155" spans="1:5" ht="24.75" thickBot="1" x14ac:dyDescent="0.3">
      <c r="A155" s="66" t="s">
        <v>31</v>
      </c>
      <c r="B155" s="68"/>
      <c r="C155" s="68"/>
      <c r="D155" s="68"/>
      <c r="E155" s="68"/>
    </row>
    <row r="156" spans="1:5" ht="15.75" customHeight="1" thickBot="1" x14ac:dyDescent="0.3">
      <c r="A156" s="69" t="s">
        <v>48</v>
      </c>
      <c r="B156" s="67"/>
      <c r="C156" s="68"/>
      <c r="D156" s="68"/>
      <c r="E156" s="68"/>
    </row>
    <row r="157" spans="1:5" ht="12.75" customHeight="1" thickBot="1" x14ac:dyDescent="0.3">
      <c r="A157" s="69" t="s">
        <v>49</v>
      </c>
      <c r="B157" s="67"/>
      <c r="C157" s="68"/>
      <c r="D157" s="68"/>
      <c r="E157" s="68"/>
    </row>
    <row r="158" spans="1:5" ht="17.25" customHeight="1" thickBot="1" x14ac:dyDescent="0.3">
      <c r="A158" s="66" t="s">
        <v>1</v>
      </c>
      <c r="B158" s="67">
        <v>0</v>
      </c>
      <c r="C158" s="68">
        <v>0</v>
      </c>
      <c r="D158" s="68">
        <v>0</v>
      </c>
      <c r="E158" s="68">
        <v>0</v>
      </c>
    </row>
    <row r="159" spans="1:5" ht="15.75" thickBot="1" x14ac:dyDescent="0.3">
      <c r="A159" s="69" t="s">
        <v>48</v>
      </c>
      <c r="B159" s="67"/>
      <c r="C159" s="68"/>
      <c r="D159" s="68"/>
      <c r="E159" s="68"/>
    </row>
    <row r="160" spans="1:5" ht="15.75" thickBot="1" x14ac:dyDescent="0.3">
      <c r="A160" s="69" t="s">
        <v>49</v>
      </c>
      <c r="B160" s="67"/>
      <c r="C160" s="68"/>
      <c r="D160" s="68"/>
      <c r="E160" s="68"/>
    </row>
    <row r="161" spans="1:5" ht="15.75" thickBot="1" x14ac:dyDescent="0.3">
      <c r="A161" s="66" t="s">
        <v>2</v>
      </c>
      <c r="B161" s="67"/>
      <c r="C161" s="68"/>
      <c r="D161" s="68"/>
      <c r="E161" s="68"/>
    </row>
    <row r="162" spans="1:5" ht="15.75" thickBot="1" x14ac:dyDescent="0.3">
      <c r="A162" s="69" t="s">
        <v>48</v>
      </c>
      <c r="B162" s="67"/>
      <c r="C162" s="68"/>
      <c r="D162" s="68"/>
      <c r="E162" s="68"/>
    </row>
    <row r="163" spans="1:5" ht="15.75" thickBot="1" x14ac:dyDescent="0.3">
      <c r="A163" s="69" t="s">
        <v>49</v>
      </c>
      <c r="B163" s="67"/>
      <c r="C163" s="68"/>
      <c r="D163" s="68"/>
      <c r="E163" s="68"/>
    </row>
    <row r="164" spans="1:5" ht="15.75" thickBot="1" x14ac:dyDescent="0.3">
      <c r="A164" s="66" t="s">
        <v>24</v>
      </c>
      <c r="B164" s="67"/>
      <c r="C164" s="68"/>
      <c r="D164" s="68"/>
      <c r="E164" s="68"/>
    </row>
    <row r="165" spans="1:5" ht="15.75" thickBot="1" x14ac:dyDescent="0.3">
      <c r="A165" s="69" t="s">
        <v>48</v>
      </c>
      <c r="B165" s="67"/>
      <c r="C165" s="68"/>
      <c r="D165" s="68"/>
      <c r="E165" s="68"/>
    </row>
    <row r="166" spans="1:5" ht="15.75" thickBot="1" x14ac:dyDescent="0.3">
      <c r="A166" s="69" t="s">
        <v>49</v>
      </c>
      <c r="B166" s="67"/>
      <c r="C166" s="68"/>
      <c r="D166" s="68"/>
      <c r="E166" s="68"/>
    </row>
    <row r="167" spans="1:5" ht="15.75" thickBot="1" x14ac:dyDescent="0.3">
      <c r="A167" s="66" t="s">
        <v>25</v>
      </c>
      <c r="B167" s="67">
        <v>0</v>
      </c>
      <c r="C167" s="68">
        <v>0</v>
      </c>
      <c r="D167" s="68">
        <v>0</v>
      </c>
      <c r="E167" s="68">
        <v>0</v>
      </c>
    </row>
    <row r="168" spans="1:5" ht="15.75" thickBot="1" x14ac:dyDescent="0.3">
      <c r="A168" s="69" t="s">
        <v>48</v>
      </c>
      <c r="B168" s="67"/>
      <c r="C168" s="68"/>
      <c r="D168" s="68"/>
      <c r="E168" s="68"/>
    </row>
    <row r="169" spans="1:5" ht="15.75" thickBot="1" x14ac:dyDescent="0.3">
      <c r="A169" s="69" t="s">
        <v>49</v>
      </c>
      <c r="B169" s="67"/>
      <c r="C169" s="68"/>
      <c r="D169" s="68"/>
      <c r="E169" s="68"/>
    </row>
    <row r="170" spans="1:5" ht="24.75" thickBot="1" x14ac:dyDescent="0.3">
      <c r="A170" s="66" t="s">
        <v>3</v>
      </c>
      <c r="B170" s="67">
        <f>B171</f>
        <v>6237</v>
      </c>
      <c r="C170" s="67">
        <f t="shared" ref="C170" si="12">C171</f>
        <v>11000</v>
      </c>
      <c r="D170" s="67">
        <f>D144</f>
        <v>5500</v>
      </c>
      <c r="E170" s="67">
        <f>E171</f>
        <v>5000</v>
      </c>
    </row>
    <row r="171" spans="1:5" ht="15.75" thickBot="1" x14ac:dyDescent="0.3">
      <c r="A171" s="69" t="s">
        <v>48</v>
      </c>
      <c r="B171" s="67">
        <v>6237</v>
      </c>
      <c r="C171" s="68">
        <f>11000</f>
        <v>11000</v>
      </c>
      <c r="D171" s="67">
        <v>5500</v>
      </c>
      <c r="E171" s="68">
        <v>5000</v>
      </c>
    </row>
    <row r="172" spans="1:5" ht="15.75" thickBot="1" x14ac:dyDescent="0.3">
      <c r="A172" s="69" t="s">
        <v>49</v>
      </c>
      <c r="B172" s="67"/>
      <c r="C172" s="68"/>
      <c r="D172" s="68"/>
      <c r="E172" s="68"/>
    </row>
    <row r="173" spans="1:5" ht="15.75" thickBot="1" x14ac:dyDescent="0.3">
      <c r="A173" s="252" t="s">
        <v>72</v>
      </c>
      <c r="B173" s="67">
        <f>B170+B167+B164+B161+B158+B155+B152</f>
        <v>6237</v>
      </c>
      <c r="C173" s="67">
        <f t="shared" ref="C173:E173" si="13">C170+C167+C164+C161+C158+C155+C152</f>
        <v>11000</v>
      </c>
      <c r="D173" s="67">
        <f t="shared" si="13"/>
        <v>5500</v>
      </c>
      <c r="E173" s="67">
        <f t="shared" si="13"/>
        <v>5000</v>
      </c>
    </row>
    <row r="174" spans="1:5" ht="15.75" thickBot="1" x14ac:dyDescent="0.3">
      <c r="A174" s="75" t="s">
        <v>35</v>
      </c>
      <c r="B174" s="76">
        <f>IF(B173-B144=0,0,"Error")</f>
        <v>0</v>
      </c>
      <c r="C174" s="76">
        <f>IF(C173-C144=0,0,"Error")</f>
        <v>0</v>
      </c>
      <c r="D174" s="76">
        <f>IF(D173-D144=0,0,"Error")</f>
        <v>0</v>
      </c>
      <c r="E174" s="76">
        <f>IF(E173-E144=0,0,"Error")</f>
        <v>0</v>
      </c>
    </row>
    <row r="175" spans="1:5" ht="15.75" thickBot="1" x14ac:dyDescent="0.3">
      <c r="A175" s="75" t="s">
        <v>60</v>
      </c>
      <c r="B175" s="726" t="s">
        <v>520</v>
      </c>
      <c r="C175" s="727"/>
      <c r="D175" s="727"/>
      <c r="E175" s="728"/>
    </row>
    <row r="176" spans="1:5" ht="15.75" thickBot="1" x14ac:dyDescent="0.3">
      <c r="A176" s="87" t="s">
        <v>9</v>
      </c>
      <c r="B176" s="726" t="s">
        <v>521</v>
      </c>
      <c r="C176" s="727"/>
      <c r="D176" s="727"/>
      <c r="E176" s="728"/>
    </row>
    <row r="177" spans="1:5" ht="23.25" customHeight="1" thickBot="1" x14ac:dyDescent="0.3">
      <c r="A177" s="87" t="s">
        <v>14</v>
      </c>
      <c r="B177" s="726" t="s">
        <v>300</v>
      </c>
      <c r="C177" s="727"/>
      <c r="D177" s="727"/>
      <c r="E177" s="728"/>
    </row>
    <row r="178" spans="1:5" ht="19.5" customHeight="1" x14ac:dyDescent="0.25">
      <c r="A178" s="729"/>
      <c r="B178" s="307">
        <v>2019</v>
      </c>
      <c r="C178" s="307">
        <v>2020</v>
      </c>
      <c r="D178" s="307">
        <v>2021</v>
      </c>
      <c r="E178" s="307">
        <v>2022</v>
      </c>
    </row>
    <row r="179" spans="1:5" ht="15.75" thickBot="1" x14ac:dyDescent="0.3">
      <c r="A179" s="730"/>
      <c r="B179" s="308" t="s">
        <v>5</v>
      </c>
      <c r="C179" s="308" t="s">
        <v>6</v>
      </c>
      <c r="D179" s="308" t="s">
        <v>6</v>
      </c>
      <c r="E179" s="308" t="s">
        <v>6</v>
      </c>
    </row>
    <row r="180" spans="1:5" ht="15.75" thickBot="1" x14ac:dyDescent="0.3">
      <c r="A180" s="87" t="s">
        <v>8</v>
      </c>
      <c r="B180" s="156"/>
      <c r="C180" s="156">
        <v>6000</v>
      </c>
      <c r="D180" s="156">
        <v>0</v>
      </c>
      <c r="E180" s="156">
        <v>0</v>
      </c>
    </row>
    <row r="181" spans="1:5" ht="15.75" thickBot="1" x14ac:dyDescent="0.3">
      <c r="A181" s="87" t="s">
        <v>15</v>
      </c>
      <c r="B181" s="156"/>
      <c r="C181" s="156">
        <v>1000000</v>
      </c>
      <c r="D181" s="156">
        <v>0</v>
      </c>
      <c r="E181" s="156">
        <v>0</v>
      </c>
    </row>
    <row r="182" spans="1:5" ht="15.75" thickBot="1" x14ac:dyDescent="0.3">
      <c r="A182" s="87" t="s">
        <v>23</v>
      </c>
      <c r="B182" s="156"/>
      <c r="C182" s="156">
        <f>C181/C180</f>
        <v>166.66666666666666</v>
      </c>
      <c r="D182" s="156">
        <v>0</v>
      </c>
      <c r="E182" s="156">
        <v>0</v>
      </c>
    </row>
    <row r="183" spans="1:5" ht="15.75" thickBot="1" x14ac:dyDescent="0.3">
      <c r="A183" s="87" t="s">
        <v>16</v>
      </c>
      <c r="B183" s="314"/>
      <c r="C183" s="315" t="e">
        <f>C180/B180-1</f>
        <v>#DIV/0!</v>
      </c>
      <c r="D183" s="156">
        <v>0</v>
      </c>
      <c r="E183" s="156">
        <v>0</v>
      </c>
    </row>
    <row r="184" spans="1:5" ht="15.75" thickBot="1" x14ac:dyDescent="0.3">
      <c r="A184" s="87" t="s">
        <v>17</v>
      </c>
      <c r="B184" s="314"/>
      <c r="C184" s="315" t="e">
        <f t="shared" ref="C184:C185" si="14">C181/B181-1</f>
        <v>#DIV/0!</v>
      </c>
      <c r="D184" s="156">
        <v>0</v>
      </c>
      <c r="E184" s="156">
        <v>0</v>
      </c>
    </row>
    <row r="185" spans="1:5" ht="15.75" thickBot="1" x14ac:dyDescent="0.3">
      <c r="A185" s="87" t="s">
        <v>18</v>
      </c>
      <c r="B185" s="314"/>
      <c r="C185" s="315" t="e">
        <f t="shared" si="14"/>
        <v>#DIV/0!</v>
      </c>
      <c r="D185" s="156">
        <v>0</v>
      </c>
      <c r="E185" s="156">
        <v>0</v>
      </c>
    </row>
    <row r="186" spans="1:5" ht="15.75" thickBot="1" x14ac:dyDescent="0.3">
      <c r="A186" s="428" t="s">
        <v>323</v>
      </c>
      <c r="B186" s="429"/>
      <c r="C186" s="429"/>
      <c r="D186" s="429"/>
      <c r="E186" s="430"/>
    </row>
    <row r="187" spans="1:5" ht="15.75" customHeight="1" x14ac:dyDescent="0.25">
      <c r="A187" s="395"/>
      <c r="B187" s="29">
        <v>2018</v>
      </c>
      <c r="C187" s="29">
        <v>2019</v>
      </c>
      <c r="D187" s="29">
        <v>2020</v>
      </c>
      <c r="E187" s="29">
        <v>2021</v>
      </c>
    </row>
    <row r="188" spans="1:5" ht="15.75" thickBot="1" x14ac:dyDescent="0.3">
      <c r="A188" s="396"/>
      <c r="B188" s="30" t="s">
        <v>5</v>
      </c>
      <c r="C188" s="30" t="s">
        <v>6</v>
      </c>
      <c r="D188" s="30" t="s">
        <v>6</v>
      </c>
      <c r="E188" s="30" t="s">
        <v>6</v>
      </c>
    </row>
    <row r="189" spans="1:5" ht="15.75" thickBot="1" x14ac:dyDescent="0.3">
      <c r="A189" s="66" t="s">
        <v>0</v>
      </c>
      <c r="B189" s="68"/>
      <c r="C189" s="68"/>
      <c r="D189" s="68"/>
      <c r="E189" s="68"/>
    </row>
    <row r="190" spans="1:5" ht="15.75" thickBot="1" x14ac:dyDescent="0.3">
      <c r="A190" s="69" t="s">
        <v>48</v>
      </c>
      <c r="B190" s="67"/>
      <c r="C190" s="70"/>
      <c r="D190" s="70"/>
      <c r="E190" s="70"/>
    </row>
    <row r="191" spans="1:5" ht="15.75" thickBot="1" x14ac:dyDescent="0.3">
      <c r="A191" s="69" t="s">
        <v>49</v>
      </c>
      <c r="B191" s="67"/>
      <c r="C191" s="70"/>
      <c r="D191" s="70"/>
      <c r="E191" s="70"/>
    </row>
    <row r="192" spans="1:5" ht="24.75" thickBot="1" x14ac:dyDescent="0.3">
      <c r="A192" s="66" t="s">
        <v>31</v>
      </c>
      <c r="B192" s="68"/>
      <c r="C192" s="68"/>
      <c r="D192" s="68"/>
      <c r="E192" s="68"/>
    </row>
    <row r="193" spans="1:5" ht="15.75" thickBot="1" x14ac:dyDescent="0.3">
      <c r="A193" s="69" t="s">
        <v>48</v>
      </c>
      <c r="B193" s="67"/>
      <c r="C193" s="68"/>
      <c r="D193" s="68"/>
      <c r="E193" s="68"/>
    </row>
    <row r="194" spans="1:5" ht="17.25" customHeight="1" thickBot="1" x14ac:dyDescent="0.3">
      <c r="A194" s="69" t="s">
        <v>49</v>
      </c>
      <c r="B194" s="67"/>
      <c r="C194" s="68"/>
      <c r="D194" s="68"/>
      <c r="E194" s="68"/>
    </row>
    <row r="195" spans="1:5" ht="15.75" thickBot="1" x14ac:dyDescent="0.3">
      <c r="A195" s="66" t="s">
        <v>1</v>
      </c>
      <c r="B195" s="67">
        <v>0</v>
      </c>
      <c r="C195" s="68">
        <v>0</v>
      </c>
      <c r="D195" s="68">
        <v>0</v>
      </c>
      <c r="E195" s="68">
        <v>0</v>
      </c>
    </row>
    <row r="196" spans="1:5" ht="12.75" customHeight="1" thickBot="1" x14ac:dyDescent="0.3">
      <c r="A196" s="69" t="s">
        <v>48</v>
      </c>
      <c r="B196" s="67"/>
      <c r="C196" s="68"/>
      <c r="D196" s="68"/>
      <c r="E196" s="68"/>
    </row>
    <row r="197" spans="1:5" ht="12.75" customHeight="1" thickBot="1" x14ac:dyDescent="0.3">
      <c r="A197" s="69" t="s">
        <v>49</v>
      </c>
      <c r="B197" s="67"/>
      <c r="C197" s="68"/>
      <c r="D197" s="68"/>
      <c r="E197" s="68"/>
    </row>
    <row r="198" spans="1:5" ht="15.75" thickBot="1" x14ac:dyDescent="0.3">
      <c r="A198" s="66" t="s">
        <v>2</v>
      </c>
      <c r="B198" s="67"/>
      <c r="C198" s="68"/>
      <c r="D198" s="68"/>
      <c r="E198" s="68"/>
    </row>
    <row r="199" spans="1:5" ht="15.75" thickBot="1" x14ac:dyDescent="0.3">
      <c r="A199" s="69" t="s">
        <v>48</v>
      </c>
      <c r="B199" s="67"/>
      <c r="C199" s="68"/>
      <c r="D199" s="68"/>
      <c r="E199" s="68"/>
    </row>
    <row r="200" spans="1:5" ht="15.75" thickBot="1" x14ac:dyDescent="0.3">
      <c r="A200" s="69" t="s">
        <v>49</v>
      </c>
      <c r="B200" s="67"/>
      <c r="C200" s="68"/>
      <c r="D200" s="68"/>
      <c r="E200" s="68"/>
    </row>
    <row r="201" spans="1:5" ht="15.75" thickBot="1" x14ac:dyDescent="0.3">
      <c r="A201" s="66" t="s">
        <v>24</v>
      </c>
      <c r="B201" s="67"/>
      <c r="C201" s="68"/>
      <c r="D201" s="68"/>
      <c r="E201" s="68"/>
    </row>
    <row r="202" spans="1:5" ht="15.75" thickBot="1" x14ac:dyDescent="0.3">
      <c r="A202" s="69" t="s">
        <v>48</v>
      </c>
      <c r="B202" s="67"/>
      <c r="C202" s="68"/>
      <c r="D202" s="68"/>
      <c r="E202" s="68"/>
    </row>
    <row r="203" spans="1:5" ht="27" customHeight="1" thickBot="1" x14ac:dyDescent="0.3">
      <c r="A203" s="69" t="s">
        <v>49</v>
      </c>
      <c r="B203" s="67"/>
      <c r="C203" s="68"/>
      <c r="D203" s="68"/>
      <c r="E203" s="68"/>
    </row>
    <row r="204" spans="1:5" ht="15.75" thickBot="1" x14ac:dyDescent="0.3">
      <c r="A204" s="66" t="s">
        <v>25</v>
      </c>
      <c r="B204" s="67">
        <v>0</v>
      </c>
      <c r="C204" s="68">
        <v>0</v>
      </c>
      <c r="D204" s="68">
        <v>0</v>
      </c>
      <c r="E204" s="68">
        <v>0</v>
      </c>
    </row>
    <row r="205" spans="1:5" ht="12.75" customHeight="1" thickBot="1" x14ac:dyDescent="0.3">
      <c r="A205" s="69" t="s">
        <v>48</v>
      </c>
      <c r="B205" s="67"/>
      <c r="C205" s="68"/>
      <c r="D205" s="68"/>
      <c r="E205" s="68"/>
    </row>
    <row r="206" spans="1:5" ht="9" customHeight="1" thickBot="1" x14ac:dyDescent="0.3">
      <c r="A206" s="69" t="s">
        <v>49</v>
      </c>
      <c r="B206" s="67"/>
      <c r="C206" s="68"/>
      <c r="D206" s="68"/>
      <c r="E206" s="68"/>
    </row>
    <row r="207" spans="1:5" ht="24.75" thickBot="1" x14ac:dyDescent="0.3">
      <c r="A207" s="66" t="s">
        <v>3</v>
      </c>
      <c r="B207" s="67"/>
      <c r="C207" s="67">
        <v>1000000</v>
      </c>
      <c r="D207" s="67">
        <f>D181</f>
        <v>0</v>
      </c>
      <c r="E207" s="67">
        <v>0</v>
      </c>
    </row>
    <row r="208" spans="1:5" ht="15.75" thickBot="1" x14ac:dyDescent="0.3">
      <c r="A208" s="69" t="s">
        <v>48</v>
      </c>
      <c r="B208" s="67"/>
      <c r="C208" s="68">
        <v>1000000</v>
      </c>
      <c r="D208" s="67">
        <v>0</v>
      </c>
      <c r="E208" s="68">
        <v>0</v>
      </c>
    </row>
    <row r="209" spans="1:5" ht="15.75" thickBot="1" x14ac:dyDescent="0.3">
      <c r="A209" s="69" t="s">
        <v>49</v>
      </c>
      <c r="B209" s="67"/>
      <c r="C209" s="68"/>
      <c r="D209" s="68"/>
      <c r="E209" s="68"/>
    </row>
    <row r="210" spans="1:5" ht="15.75" thickBot="1" x14ac:dyDescent="0.3">
      <c r="A210" s="252" t="s">
        <v>61</v>
      </c>
      <c r="B210" s="67">
        <f>B207+B204+B201+B198+B195+B192+B189</f>
        <v>0</v>
      </c>
      <c r="C210" s="67">
        <f t="shared" ref="C210:E210" si="15">C207+C204+C201+C198+C195+C192+C189</f>
        <v>1000000</v>
      </c>
      <c r="D210" s="67">
        <f t="shared" si="15"/>
        <v>0</v>
      </c>
      <c r="E210" s="67">
        <f t="shared" si="15"/>
        <v>0</v>
      </c>
    </row>
    <row r="211" spans="1:5" ht="15.75" thickBot="1" x14ac:dyDescent="0.3">
      <c r="A211" s="75" t="s">
        <v>35</v>
      </c>
      <c r="B211" s="76">
        <f>IF(B210-B181=0,0,"Error")</f>
        <v>0</v>
      </c>
      <c r="C211" s="76">
        <f>IF(C210-C181=0,0,"Error")</f>
        <v>0</v>
      </c>
      <c r="D211" s="76">
        <f>IF(D210-D181=0,0,"Error")</f>
        <v>0</v>
      </c>
      <c r="E211" s="76">
        <f>IF(E210-E181=0,0,"Error")</f>
        <v>0</v>
      </c>
    </row>
    <row r="212" spans="1:5" ht="15.75" thickBot="1" x14ac:dyDescent="0.3">
      <c r="A212" s="457" t="s">
        <v>44</v>
      </c>
      <c r="B212" s="458"/>
      <c r="C212" s="458"/>
      <c r="D212" s="458"/>
      <c r="E212" s="459"/>
    </row>
    <row r="213" spans="1:5" ht="15.75" customHeight="1" thickBot="1" x14ac:dyDescent="0.3">
      <c r="A213" s="457" t="s">
        <v>38</v>
      </c>
      <c r="B213" s="458"/>
      <c r="C213" s="458"/>
      <c r="D213" s="458"/>
      <c r="E213" s="459"/>
    </row>
    <row r="214" spans="1:5" ht="23.25" thickBot="1" x14ac:dyDescent="0.3">
      <c r="A214" s="65" t="s">
        <v>45</v>
      </c>
      <c r="B214" s="731" t="s">
        <v>304</v>
      </c>
      <c r="C214" s="732"/>
      <c r="D214" s="732"/>
      <c r="E214" s="733"/>
    </row>
    <row r="215" spans="1:5" ht="68.25" thickBot="1" x14ac:dyDescent="0.3">
      <c r="A215" s="65" t="s">
        <v>50</v>
      </c>
      <c r="B215" s="322" t="s">
        <v>305</v>
      </c>
      <c r="C215" s="80" t="s">
        <v>51</v>
      </c>
      <c r="D215" s="323" t="s">
        <v>306</v>
      </c>
      <c r="E215" s="324"/>
    </row>
    <row r="216" spans="1:5" ht="15.75" thickBot="1" x14ac:dyDescent="0.3">
      <c r="A216" s="169"/>
      <c r="B216" s="734"/>
      <c r="C216" s="656"/>
      <c r="D216" s="656"/>
      <c r="E216" s="735"/>
    </row>
    <row r="217" spans="1:5" ht="15.75" thickBot="1" x14ac:dyDescent="0.3">
      <c r="A217" s="28" t="s">
        <v>9</v>
      </c>
      <c r="B217" s="397" t="s">
        <v>307</v>
      </c>
      <c r="C217" s="398"/>
      <c r="D217" s="398"/>
      <c r="E217" s="399"/>
    </row>
    <row r="218" spans="1:5" ht="15.75" thickBot="1" x14ac:dyDescent="0.3">
      <c r="A218" s="28" t="s">
        <v>14</v>
      </c>
      <c r="B218" s="407" t="s">
        <v>308</v>
      </c>
      <c r="C218" s="408"/>
      <c r="D218" s="408"/>
      <c r="E218" s="409"/>
    </row>
    <row r="219" spans="1:5" ht="27" customHeight="1" x14ac:dyDescent="0.25">
      <c r="A219" s="395"/>
      <c r="B219" s="29">
        <v>2019</v>
      </c>
      <c r="C219" s="29">
        <v>2020</v>
      </c>
      <c r="D219" s="29">
        <v>2021</v>
      </c>
      <c r="E219" s="29">
        <v>2022</v>
      </c>
    </row>
    <row r="220" spans="1:5" ht="15.75" thickBot="1" x14ac:dyDescent="0.3">
      <c r="A220" s="396"/>
      <c r="B220" s="30" t="s">
        <v>5</v>
      </c>
      <c r="C220" s="30" t="s">
        <v>6</v>
      </c>
      <c r="D220" s="30" t="s">
        <v>6</v>
      </c>
      <c r="E220" s="30" t="s">
        <v>6</v>
      </c>
    </row>
    <row r="221" spans="1:5" ht="15.75" thickBot="1" x14ac:dyDescent="0.3">
      <c r="A221" s="28" t="s">
        <v>8</v>
      </c>
      <c r="B221" s="156">
        <v>1000</v>
      </c>
      <c r="C221" s="156">
        <f>C222/C223</f>
        <v>436.36363636363637</v>
      </c>
      <c r="D221" s="156">
        <f>D222/D223</f>
        <v>245.04504504504504</v>
      </c>
      <c r="E221" s="156">
        <f>E222/E223</f>
        <v>303.57142857142856</v>
      </c>
    </row>
    <row r="222" spans="1:5" ht="15.75" thickBot="1" x14ac:dyDescent="0.3">
      <c r="A222" s="28" t="s">
        <v>15</v>
      </c>
      <c r="B222" s="156">
        <v>247904</v>
      </c>
      <c r="C222" s="156">
        <v>240000</v>
      </c>
      <c r="D222" s="156">
        <v>136000</v>
      </c>
      <c r="E222" s="309">
        <v>170000</v>
      </c>
    </row>
    <row r="223" spans="1:5" ht="15.75" thickBot="1" x14ac:dyDescent="0.3">
      <c r="A223" s="28" t="s">
        <v>23</v>
      </c>
      <c r="B223" s="156">
        <f>B222/B221</f>
        <v>247.904</v>
      </c>
      <c r="C223" s="156">
        <v>550</v>
      </c>
      <c r="D223" s="156">
        <v>555</v>
      </c>
      <c r="E223" s="156">
        <v>560</v>
      </c>
    </row>
    <row r="224" spans="1:5" ht="15.75" thickBot="1" x14ac:dyDescent="0.3">
      <c r="A224" s="28" t="s">
        <v>16</v>
      </c>
      <c r="B224" s="32" t="s">
        <v>22</v>
      </c>
      <c r="C224" s="33">
        <f>C221/B221-1</f>
        <v>-0.5636363636363636</v>
      </c>
      <c r="D224" s="33">
        <f t="shared" ref="D224:E226" si="16">D221/C221-1</f>
        <v>-0.43843843843843844</v>
      </c>
      <c r="E224" s="118">
        <f t="shared" si="16"/>
        <v>0.23883928571428559</v>
      </c>
    </row>
    <row r="225" spans="1:5" ht="15.75" thickBot="1" x14ac:dyDescent="0.3">
      <c r="A225" s="28" t="s">
        <v>17</v>
      </c>
      <c r="B225" s="32" t="s">
        <v>22</v>
      </c>
      <c r="C225" s="33">
        <f>C222/B222-1</f>
        <v>-3.1883309668258697E-2</v>
      </c>
      <c r="D225" s="33">
        <f t="shared" si="16"/>
        <v>-0.43333333333333335</v>
      </c>
      <c r="E225" s="33">
        <f t="shared" si="16"/>
        <v>0.25</v>
      </c>
    </row>
    <row r="226" spans="1:5" ht="15.75" thickBot="1" x14ac:dyDescent="0.3">
      <c r="A226" s="28" t="s">
        <v>18</v>
      </c>
      <c r="B226" s="32" t="s">
        <v>22</v>
      </c>
      <c r="C226" s="33">
        <f>C223/B223-1</f>
        <v>1.218600748676907</v>
      </c>
      <c r="D226" s="33">
        <f t="shared" si="16"/>
        <v>9.0909090909090384E-3</v>
      </c>
      <c r="E226" s="33">
        <f t="shared" si="16"/>
        <v>9.009009009008917E-3</v>
      </c>
    </row>
    <row r="227" spans="1:5" ht="15.75" thickBot="1" x14ac:dyDescent="0.3">
      <c r="A227" s="428" t="s">
        <v>34</v>
      </c>
      <c r="B227" s="429"/>
      <c r="C227" s="429"/>
      <c r="D227" s="429"/>
      <c r="E227" s="430"/>
    </row>
    <row r="228" spans="1:5" x14ac:dyDescent="0.25">
      <c r="A228" s="395"/>
      <c r="B228" s="29">
        <v>2019</v>
      </c>
      <c r="C228" s="29">
        <v>2020</v>
      </c>
      <c r="D228" s="29">
        <v>2021</v>
      </c>
      <c r="E228" s="29">
        <v>2022</v>
      </c>
    </row>
    <row r="229" spans="1:5" ht="15.75" thickBot="1" x14ac:dyDescent="0.3">
      <c r="A229" s="396"/>
      <c r="B229" s="30" t="s">
        <v>5</v>
      </c>
      <c r="C229" s="30" t="s">
        <v>6</v>
      </c>
      <c r="D229" s="30" t="s">
        <v>6</v>
      </c>
      <c r="E229" s="30" t="s">
        <v>6</v>
      </c>
    </row>
    <row r="230" spans="1:5" ht="15.75" thickBot="1" x14ac:dyDescent="0.3">
      <c r="A230" s="66" t="s">
        <v>40</v>
      </c>
      <c r="B230" s="68"/>
      <c r="C230" s="68"/>
      <c r="D230" s="68"/>
      <c r="E230" s="68"/>
    </row>
    <row r="231" spans="1:5" ht="15.75" customHeight="1" thickBot="1" x14ac:dyDescent="0.3">
      <c r="A231" s="69" t="s">
        <v>48</v>
      </c>
      <c r="B231" s="68">
        <v>0</v>
      </c>
      <c r="C231" s="68">
        <v>0</v>
      </c>
      <c r="D231" s="68">
        <v>0</v>
      </c>
      <c r="E231" s="68">
        <v>0</v>
      </c>
    </row>
    <row r="232" spans="1:5" ht="15.75" thickBot="1" x14ac:dyDescent="0.3">
      <c r="A232" s="69" t="s">
        <v>76</v>
      </c>
      <c r="B232" s="68">
        <v>0</v>
      </c>
      <c r="C232" s="68">
        <v>0</v>
      </c>
      <c r="D232" s="68">
        <v>0</v>
      </c>
      <c r="E232" s="68">
        <v>0</v>
      </c>
    </row>
    <row r="233" spans="1:5" ht="15.75" thickBot="1" x14ac:dyDescent="0.3">
      <c r="A233" s="69" t="s">
        <v>74</v>
      </c>
      <c r="B233" s="68">
        <v>0</v>
      </c>
      <c r="C233" s="68">
        <v>0</v>
      </c>
      <c r="D233" s="68">
        <v>0</v>
      </c>
      <c r="E233" s="68">
        <v>0</v>
      </c>
    </row>
    <row r="234" spans="1:5" ht="15.75" thickBot="1" x14ac:dyDescent="0.3">
      <c r="A234" s="69" t="s">
        <v>75</v>
      </c>
      <c r="B234" s="68">
        <v>0</v>
      </c>
      <c r="C234" s="68">
        <v>0</v>
      </c>
      <c r="D234" s="68">
        <v>0</v>
      </c>
      <c r="E234" s="68">
        <v>0</v>
      </c>
    </row>
    <row r="235" spans="1:5" ht="15.75" thickBot="1" x14ac:dyDescent="0.3">
      <c r="A235" s="66" t="s">
        <v>41</v>
      </c>
      <c r="B235" s="67">
        <f>B236</f>
        <v>247904</v>
      </c>
      <c r="C235" s="67">
        <f>C236</f>
        <v>240000</v>
      </c>
      <c r="D235" s="67">
        <f>D222</f>
        <v>136000</v>
      </c>
      <c r="E235" s="67">
        <v>170000</v>
      </c>
    </row>
    <row r="236" spans="1:5" ht="15.75" thickBot="1" x14ac:dyDescent="0.3">
      <c r="A236" s="69" t="s">
        <v>48</v>
      </c>
      <c r="B236" s="68">
        <v>247904</v>
      </c>
      <c r="C236" s="68">
        <v>240000</v>
      </c>
      <c r="D236" s="67">
        <f>D222</f>
        <v>136000</v>
      </c>
      <c r="E236" s="68">
        <v>170000</v>
      </c>
    </row>
    <row r="237" spans="1:5" ht="15.75" thickBot="1" x14ac:dyDescent="0.3">
      <c r="A237" s="69" t="s">
        <v>76</v>
      </c>
      <c r="B237" s="68">
        <v>0</v>
      </c>
      <c r="C237" s="68">
        <v>0</v>
      </c>
      <c r="D237" s="68">
        <v>0</v>
      </c>
      <c r="E237" s="68">
        <v>0</v>
      </c>
    </row>
    <row r="238" spans="1:5" ht="15.75" thickBot="1" x14ac:dyDescent="0.3">
      <c r="A238" s="69" t="s">
        <v>74</v>
      </c>
      <c r="B238" s="68">
        <v>0</v>
      </c>
      <c r="C238" s="68">
        <v>0</v>
      </c>
      <c r="D238" s="68">
        <v>0</v>
      </c>
      <c r="E238" s="68">
        <v>0</v>
      </c>
    </row>
    <row r="239" spans="1:5" ht="15.75" thickBot="1" x14ac:dyDescent="0.3">
      <c r="A239" s="69" t="s">
        <v>75</v>
      </c>
      <c r="B239" s="68">
        <v>0</v>
      </c>
      <c r="C239" s="68">
        <v>0</v>
      </c>
      <c r="D239" s="68">
        <v>0</v>
      </c>
      <c r="E239" s="68">
        <v>0</v>
      </c>
    </row>
    <row r="240" spans="1:5" ht="15.75" thickBot="1" x14ac:dyDescent="0.3">
      <c r="A240" s="83" t="s">
        <v>33</v>
      </c>
      <c r="B240" s="67">
        <f>B235+B230</f>
        <v>247904</v>
      </c>
      <c r="C240" s="67">
        <f t="shared" ref="C240:E240" si="17">C235+C230</f>
        <v>240000</v>
      </c>
      <c r="D240" s="67">
        <f t="shared" si="17"/>
        <v>136000</v>
      </c>
      <c r="E240" s="67">
        <f t="shared" si="17"/>
        <v>170000</v>
      </c>
    </row>
    <row r="241" spans="1:5" ht="15.75" customHeight="1" thickBot="1" x14ac:dyDescent="0.3">
      <c r="A241" s="172" t="s">
        <v>29</v>
      </c>
      <c r="B241" s="723" t="s">
        <v>309</v>
      </c>
      <c r="C241" s="724"/>
      <c r="D241" s="724"/>
      <c r="E241" s="725"/>
    </row>
    <row r="242" spans="1:5" ht="57" thickBot="1" x14ac:dyDescent="0.3">
      <c r="A242" s="65" t="s">
        <v>310</v>
      </c>
      <c r="B242" s="325" t="s">
        <v>311</v>
      </c>
      <c r="C242" s="293" t="s">
        <v>51</v>
      </c>
      <c r="D242" s="94" t="s">
        <v>312</v>
      </c>
      <c r="E242" s="95"/>
    </row>
    <row r="243" spans="1:5" ht="15.75" thickBot="1" x14ac:dyDescent="0.3">
      <c r="A243" s="28" t="s">
        <v>9</v>
      </c>
      <c r="B243" s="397" t="s">
        <v>313</v>
      </c>
      <c r="C243" s="398"/>
      <c r="D243" s="398"/>
      <c r="E243" s="399"/>
    </row>
    <row r="244" spans="1:5" ht="15.75" thickBot="1" x14ac:dyDescent="0.3">
      <c r="A244" s="28" t="s">
        <v>14</v>
      </c>
      <c r="B244" s="407" t="s">
        <v>314</v>
      </c>
      <c r="C244" s="408"/>
      <c r="D244" s="408"/>
      <c r="E244" s="409"/>
    </row>
    <row r="245" spans="1:5" x14ac:dyDescent="0.25">
      <c r="A245" s="395"/>
      <c r="B245" s="29">
        <v>2019</v>
      </c>
      <c r="C245" s="29">
        <v>2020</v>
      </c>
      <c r="D245" s="29">
        <v>2021</v>
      </c>
      <c r="E245" s="29">
        <v>2022</v>
      </c>
    </row>
    <row r="246" spans="1:5" ht="15.75" thickBot="1" x14ac:dyDescent="0.3">
      <c r="A246" s="396"/>
      <c r="B246" s="30" t="s">
        <v>5</v>
      </c>
      <c r="C246" s="30" t="s">
        <v>6</v>
      </c>
      <c r="D246" s="30" t="s">
        <v>6</v>
      </c>
      <c r="E246" s="30" t="s">
        <v>6</v>
      </c>
    </row>
    <row r="247" spans="1:5" ht="15.75" thickBot="1" x14ac:dyDescent="0.3">
      <c r="A247" s="28" t="s">
        <v>8</v>
      </c>
      <c r="B247" s="326">
        <v>70</v>
      </c>
      <c r="C247" s="326">
        <f t="shared" ref="C247" si="18">C248/C249</f>
        <v>80</v>
      </c>
      <c r="D247" s="326">
        <f>D248/D249</f>
        <v>60.952380952380949</v>
      </c>
      <c r="E247" s="326">
        <f>E248/E249</f>
        <v>72.727272727272734</v>
      </c>
    </row>
    <row r="248" spans="1:5" ht="15.75" thickBot="1" x14ac:dyDescent="0.3">
      <c r="A248" s="28" t="s">
        <v>15</v>
      </c>
      <c r="B248" s="31">
        <f>51369</f>
        <v>51369</v>
      </c>
      <c r="C248" s="31">
        <f t="shared" ref="C248:E248" si="19">C266</f>
        <v>80000</v>
      </c>
      <c r="D248" s="31">
        <v>64000</v>
      </c>
      <c r="E248" s="31">
        <f t="shared" si="19"/>
        <v>80000</v>
      </c>
    </row>
    <row r="249" spans="1:5" ht="15.75" thickBot="1" x14ac:dyDescent="0.3">
      <c r="A249" s="28" t="s">
        <v>23</v>
      </c>
      <c r="B249" s="31">
        <f>B248/B247</f>
        <v>733.84285714285716</v>
      </c>
      <c r="C249" s="31">
        <v>1000</v>
      </c>
      <c r="D249" s="31">
        <v>1050</v>
      </c>
      <c r="E249" s="31">
        <v>1100</v>
      </c>
    </row>
    <row r="250" spans="1:5" ht="15.75" thickBot="1" x14ac:dyDescent="0.3">
      <c r="A250" s="28" t="s">
        <v>16</v>
      </c>
      <c r="B250" s="32" t="s">
        <v>22</v>
      </c>
      <c r="C250" s="33">
        <f>C247/B247-1</f>
        <v>0.14285714285714279</v>
      </c>
      <c r="D250" s="33">
        <f>D247/C247-1</f>
        <v>-0.23809523809523814</v>
      </c>
      <c r="E250" s="33">
        <f t="shared" ref="D250:E252" si="20">E247/D247-1</f>
        <v>0.19318181818181834</v>
      </c>
    </row>
    <row r="251" spans="1:5" ht="15.75" thickBot="1" x14ac:dyDescent="0.3">
      <c r="A251" s="28" t="s">
        <v>17</v>
      </c>
      <c r="B251" s="32" t="s">
        <v>22</v>
      </c>
      <c r="C251" s="33">
        <f>C248/B248-1</f>
        <v>0.55735949697288256</v>
      </c>
      <c r="D251" s="33">
        <f t="shared" si="20"/>
        <v>-0.19999999999999996</v>
      </c>
      <c r="E251" s="33">
        <f t="shared" si="20"/>
        <v>0.25</v>
      </c>
    </row>
    <row r="252" spans="1:5" ht="15.75" thickBot="1" x14ac:dyDescent="0.3">
      <c r="A252" s="28" t="s">
        <v>18</v>
      </c>
      <c r="B252" s="32" t="s">
        <v>22</v>
      </c>
      <c r="C252" s="33">
        <f>C249/B249-1</f>
        <v>0.36268955985127205</v>
      </c>
      <c r="D252" s="33">
        <f t="shared" si="20"/>
        <v>5.0000000000000044E-2</v>
      </c>
      <c r="E252" s="33">
        <f t="shared" si="20"/>
        <v>4.7619047619047672E-2</v>
      </c>
    </row>
    <row r="253" spans="1:5" ht="15.75" thickBot="1" x14ac:dyDescent="0.3">
      <c r="A253" s="428" t="s">
        <v>57</v>
      </c>
      <c r="B253" s="429"/>
      <c r="C253" s="429"/>
      <c r="D253" s="429"/>
      <c r="E253" s="430"/>
    </row>
    <row r="254" spans="1:5" ht="15" customHeight="1" x14ac:dyDescent="0.25">
      <c r="A254" s="395"/>
      <c r="B254" s="29">
        <v>2019</v>
      </c>
      <c r="C254" s="29">
        <v>2020</v>
      </c>
      <c r="D254" s="29">
        <v>2021</v>
      </c>
      <c r="E254" s="29">
        <v>2022</v>
      </c>
    </row>
    <row r="255" spans="1:5" ht="15.75" thickBot="1" x14ac:dyDescent="0.3">
      <c r="A255" s="396"/>
      <c r="B255" s="30" t="s">
        <v>5</v>
      </c>
      <c r="C255" s="30" t="s">
        <v>6</v>
      </c>
      <c r="D255" s="30" t="s">
        <v>6</v>
      </c>
      <c r="E255" s="30" t="s">
        <v>6</v>
      </c>
    </row>
    <row r="256" spans="1:5" ht="48.75" customHeight="1" thickBot="1" x14ac:dyDescent="0.3">
      <c r="A256" s="66" t="s">
        <v>40</v>
      </c>
      <c r="B256" s="68"/>
      <c r="C256" s="68"/>
      <c r="D256" s="68"/>
      <c r="E256" s="68"/>
    </row>
    <row r="257" spans="1:5" ht="15.75" thickBot="1" x14ac:dyDescent="0.3">
      <c r="A257" s="69" t="s">
        <v>48</v>
      </c>
      <c r="B257" s="68">
        <v>0</v>
      </c>
      <c r="C257" s="68">
        <v>0</v>
      </c>
      <c r="D257" s="68">
        <v>0</v>
      </c>
      <c r="E257" s="68">
        <v>0</v>
      </c>
    </row>
    <row r="258" spans="1:5" ht="47.25" customHeight="1" thickBot="1" x14ac:dyDescent="0.3">
      <c r="A258" s="69" t="s">
        <v>76</v>
      </c>
      <c r="B258" s="68">
        <v>0</v>
      </c>
      <c r="C258" s="68">
        <v>0</v>
      </c>
      <c r="D258" s="68">
        <v>0</v>
      </c>
      <c r="E258" s="68">
        <v>0</v>
      </c>
    </row>
    <row r="259" spans="1:5" ht="15.75" thickBot="1" x14ac:dyDescent="0.3">
      <c r="A259" s="69" t="s">
        <v>74</v>
      </c>
      <c r="B259" s="68">
        <v>0</v>
      </c>
      <c r="C259" s="68">
        <v>0</v>
      </c>
      <c r="D259" s="68">
        <v>0</v>
      </c>
      <c r="E259" s="68">
        <v>0</v>
      </c>
    </row>
    <row r="260" spans="1:5" ht="15.75" thickBot="1" x14ac:dyDescent="0.3">
      <c r="A260" s="69" t="s">
        <v>75</v>
      </c>
      <c r="B260" s="68">
        <v>0</v>
      </c>
      <c r="C260" s="68">
        <v>0</v>
      </c>
      <c r="D260" s="68">
        <v>0</v>
      </c>
      <c r="E260" s="68">
        <v>0</v>
      </c>
    </row>
    <row r="261" spans="1:5" ht="15.75" thickBot="1" x14ac:dyDescent="0.3">
      <c r="A261" s="66" t="s">
        <v>41</v>
      </c>
      <c r="B261" s="67">
        <f>B262</f>
        <v>51369</v>
      </c>
      <c r="C261" s="67">
        <f t="shared" ref="C261:E261" si="21">SUM(C262:C265)</f>
        <v>80000</v>
      </c>
      <c r="D261" s="67">
        <f>D248</f>
        <v>64000</v>
      </c>
      <c r="E261" s="67">
        <f t="shared" si="21"/>
        <v>80000</v>
      </c>
    </row>
    <row r="262" spans="1:5" ht="15.75" thickBot="1" x14ac:dyDescent="0.3">
      <c r="A262" s="69" t="s">
        <v>48</v>
      </c>
      <c r="B262" s="68">
        <v>51369</v>
      </c>
      <c r="C262" s="68">
        <v>80000</v>
      </c>
      <c r="D262" s="68">
        <f>D261</f>
        <v>64000</v>
      </c>
      <c r="E262" s="68">
        <v>80000</v>
      </c>
    </row>
    <row r="263" spans="1:5" ht="15.75" thickBot="1" x14ac:dyDescent="0.3">
      <c r="A263" s="69" t="s">
        <v>76</v>
      </c>
      <c r="B263" s="68">
        <v>0</v>
      </c>
      <c r="C263" s="68">
        <v>0</v>
      </c>
      <c r="D263" s="68">
        <v>0</v>
      </c>
      <c r="E263" s="68">
        <v>0</v>
      </c>
    </row>
    <row r="264" spans="1:5" ht="15.75" thickBot="1" x14ac:dyDescent="0.3">
      <c r="A264" s="69" t="s">
        <v>74</v>
      </c>
      <c r="B264" s="68">
        <v>0</v>
      </c>
      <c r="C264" s="68">
        <v>0</v>
      </c>
      <c r="D264" s="68">
        <v>0</v>
      </c>
      <c r="E264" s="68">
        <v>0</v>
      </c>
    </row>
    <row r="265" spans="1:5" ht="15.75" thickBot="1" x14ac:dyDescent="0.3">
      <c r="A265" s="69" t="s">
        <v>75</v>
      </c>
      <c r="B265" s="68">
        <v>0</v>
      </c>
      <c r="C265" s="68">
        <v>0</v>
      </c>
      <c r="D265" s="68">
        <v>0</v>
      </c>
      <c r="E265" s="68">
        <v>0</v>
      </c>
    </row>
    <row r="266" spans="1:5" ht="15.75" thickBot="1" x14ac:dyDescent="0.3">
      <c r="A266" s="83" t="s">
        <v>55</v>
      </c>
      <c r="B266" s="67">
        <f>B261+B256</f>
        <v>51369</v>
      </c>
      <c r="C266" s="67">
        <f>C261+C256</f>
        <v>80000</v>
      </c>
      <c r="D266" s="67">
        <f>D261+D256</f>
        <v>64000</v>
      </c>
      <c r="E266" s="67">
        <f>E261+E256</f>
        <v>80000</v>
      </c>
    </row>
    <row r="267" spans="1:5" ht="15.75" thickBot="1" x14ac:dyDescent="0.3">
      <c r="A267" s="457" t="s">
        <v>37</v>
      </c>
      <c r="B267" s="458"/>
      <c r="C267" s="458"/>
      <c r="D267" s="458"/>
      <c r="E267" s="459"/>
    </row>
    <row r="268" spans="1:5" ht="15.75" thickBot="1" x14ac:dyDescent="0.3">
      <c r="A268" s="457" t="s">
        <v>42</v>
      </c>
      <c r="B268" s="458"/>
      <c r="C268" s="458"/>
      <c r="D268" s="458"/>
      <c r="E268" s="459"/>
    </row>
    <row r="269" spans="1:5" ht="15.75" thickBot="1" x14ac:dyDescent="0.3">
      <c r="A269" s="28" t="s">
        <v>29</v>
      </c>
      <c r="B269" s="436" t="s">
        <v>309</v>
      </c>
      <c r="C269" s="437"/>
      <c r="D269" s="437"/>
      <c r="E269" s="438"/>
    </row>
    <row r="270" spans="1:5" ht="34.5" thickBot="1" x14ac:dyDescent="0.3">
      <c r="A270" s="65" t="s">
        <v>28</v>
      </c>
      <c r="B270" s="95" t="s">
        <v>315</v>
      </c>
      <c r="C270" s="172" t="s">
        <v>51</v>
      </c>
      <c r="D270" s="92" t="s">
        <v>316</v>
      </c>
      <c r="E270" s="95"/>
    </row>
    <row r="271" spans="1:5" ht="15.75" thickBot="1" x14ac:dyDescent="0.3">
      <c r="A271" s="28" t="s">
        <v>9</v>
      </c>
      <c r="B271" s="397" t="s">
        <v>317</v>
      </c>
      <c r="C271" s="398"/>
      <c r="D271" s="398"/>
      <c r="E271" s="399"/>
    </row>
    <row r="272" spans="1:5" ht="15.75" thickBot="1" x14ac:dyDescent="0.3">
      <c r="A272" s="28" t="s">
        <v>14</v>
      </c>
      <c r="B272" s="407" t="s">
        <v>318</v>
      </c>
      <c r="C272" s="408"/>
      <c r="D272" s="408"/>
      <c r="E272" s="409"/>
    </row>
    <row r="273" spans="1:5" x14ac:dyDescent="0.25">
      <c r="A273" s="395"/>
      <c r="B273" s="29">
        <v>2019</v>
      </c>
      <c r="C273" s="29">
        <v>2020</v>
      </c>
      <c r="D273" s="29">
        <v>2021</v>
      </c>
      <c r="E273" s="29">
        <v>2022</v>
      </c>
    </row>
    <row r="274" spans="1:5" ht="15.75" thickBot="1" x14ac:dyDescent="0.3">
      <c r="A274" s="396"/>
      <c r="B274" s="30" t="s">
        <v>5</v>
      </c>
      <c r="C274" s="30" t="s">
        <v>6</v>
      </c>
      <c r="D274" s="30" t="s">
        <v>6</v>
      </c>
      <c r="E274" s="30" t="s">
        <v>6</v>
      </c>
    </row>
    <row r="275" spans="1:5" ht="15.75" thickBot="1" x14ac:dyDescent="0.3">
      <c r="A275" s="28" t="s">
        <v>8</v>
      </c>
      <c r="B275" s="31">
        <v>80</v>
      </c>
      <c r="C275" s="31">
        <v>0</v>
      </c>
      <c r="D275" s="31">
        <v>0</v>
      </c>
      <c r="E275" s="31">
        <v>0</v>
      </c>
    </row>
    <row r="276" spans="1:5" ht="15.75" thickBot="1" x14ac:dyDescent="0.3">
      <c r="A276" s="28" t="s">
        <v>15</v>
      </c>
      <c r="B276" s="31">
        <v>17853</v>
      </c>
      <c r="C276" s="31">
        <v>0</v>
      </c>
      <c r="D276" s="31">
        <v>0</v>
      </c>
      <c r="E276" s="31">
        <v>0</v>
      </c>
    </row>
    <row r="277" spans="1:5" ht="15.75" thickBot="1" x14ac:dyDescent="0.3">
      <c r="A277" s="28" t="s">
        <v>23</v>
      </c>
      <c r="B277" s="31">
        <f>B276/B275</f>
        <v>223.16249999999999</v>
      </c>
      <c r="C277" s="31" t="e">
        <f>C276/C275</f>
        <v>#DIV/0!</v>
      </c>
      <c r="D277" s="31" t="e">
        <f t="shared" ref="D277:E277" si="22">D276/D275</f>
        <v>#DIV/0!</v>
      </c>
      <c r="E277" s="31" t="e">
        <f t="shared" si="22"/>
        <v>#DIV/0!</v>
      </c>
    </row>
    <row r="278" spans="1:5" ht="15.75" thickBot="1" x14ac:dyDescent="0.3">
      <c r="A278" s="28" t="s">
        <v>16</v>
      </c>
      <c r="B278" s="32" t="s">
        <v>22</v>
      </c>
      <c r="C278" s="33">
        <f>C275/B275-1</f>
        <v>-1</v>
      </c>
      <c r="D278" s="33" t="e">
        <f t="shared" ref="D278:E280" si="23">D275/C275-1</f>
        <v>#DIV/0!</v>
      </c>
      <c r="E278" s="33" t="e">
        <f t="shared" si="23"/>
        <v>#DIV/0!</v>
      </c>
    </row>
    <row r="279" spans="1:5" ht="15.75" thickBot="1" x14ac:dyDescent="0.3">
      <c r="A279" s="28" t="s">
        <v>17</v>
      </c>
      <c r="B279" s="32" t="s">
        <v>22</v>
      </c>
      <c r="C279" s="33">
        <f>C276/B276-1</f>
        <v>-1</v>
      </c>
      <c r="D279" s="33" t="e">
        <f t="shared" si="23"/>
        <v>#DIV/0!</v>
      </c>
      <c r="E279" s="33" t="e">
        <f t="shared" si="23"/>
        <v>#DIV/0!</v>
      </c>
    </row>
    <row r="280" spans="1:5" ht="15.75" thickBot="1" x14ac:dyDescent="0.3">
      <c r="A280" s="28" t="s">
        <v>18</v>
      </c>
      <c r="B280" s="32" t="s">
        <v>22</v>
      </c>
      <c r="C280" s="33" t="e">
        <f>C277/B277-1</f>
        <v>#DIV/0!</v>
      </c>
      <c r="D280" s="33" t="e">
        <f t="shared" si="23"/>
        <v>#DIV/0!</v>
      </c>
      <c r="E280" s="33" t="e">
        <f t="shared" si="23"/>
        <v>#DIV/0!</v>
      </c>
    </row>
    <row r="281" spans="1:5" ht="15.75" thickBot="1" x14ac:dyDescent="0.3">
      <c r="A281" s="428" t="s">
        <v>34</v>
      </c>
      <c r="B281" s="429"/>
      <c r="C281" s="429"/>
      <c r="D281" s="429"/>
      <c r="E281" s="430"/>
    </row>
    <row r="282" spans="1:5" x14ac:dyDescent="0.25">
      <c r="A282" s="395"/>
      <c r="B282" s="29">
        <v>2019</v>
      </c>
      <c r="C282" s="29">
        <v>2020</v>
      </c>
      <c r="D282" s="29">
        <v>2021</v>
      </c>
      <c r="E282" s="29">
        <v>2022</v>
      </c>
    </row>
    <row r="283" spans="1:5" ht="15.75" thickBot="1" x14ac:dyDescent="0.3">
      <c r="A283" s="396"/>
      <c r="B283" s="30" t="s">
        <v>5</v>
      </c>
      <c r="C283" s="30" t="s">
        <v>6</v>
      </c>
      <c r="D283" s="30" t="s">
        <v>6</v>
      </c>
      <c r="E283" s="30" t="s">
        <v>6</v>
      </c>
    </row>
    <row r="284" spans="1:5" ht="15.75" thickBot="1" x14ac:dyDescent="0.3">
      <c r="A284" s="66" t="s">
        <v>40</v>
      </c>
      <c r="B284" s="68">
        <f>SUM(B285:B288)</f>
        <v>0</v>
      </c>
      <c r="C284" s="68">
        <f t="shared" ref="C284:E284" si="24">SUM(C285:C288)</f>
        <v>0</v>
      </c>
      <c r="D284" s="68">
        <f t="shared" si="24"/>
        <v>0</v>
      </c>
      <c r="E284" s="68">
        <f t="shared" si="24"/>
        <v>0</v>
      </c>
    </row>
    <row r="285" spans="1:5" ht="15.75" thickBot="1" x14ac:dyDescent="0.3">
      <c r="A285" s="69" t="s">
        <v>48</v>
      </c>
      <c r="B285" s="68">
        <v>0</v>
      </c>
      <c r="C285" s="68">
        <v>0</v>
      </c>
      <c r="D285" s="68">
        <v>0</v>
      </c>
      <c r="E285" s="68">
        <v>0</v>
      </c>
    </row>
    <row r="286" spans="1:5" ht="15.75" thickBot="1" x14ac:dyDescent="0.3">
      <c r="A286" s="69" t="s">
        <v>76</v>
      </c>
      <c r="B286" s="68">
        <v>0</v>
      </c>
      <c r="C286" s="68">
        <v>0</v>
      </c>
      <c r="D286" s="68">
        <v>0</v>
      </c>
      <c r="E286" s="68">
        <v>0</v>
      </c>
    </row>
    <row r="287" spans="1:5" ht="15.75" thickBot="1" x14ac:dyDescent="0.3">
      <c r="A287" s="69" t="s">
        <v>74</v>
      </c>
      <c r="B287" s="68">
        <v>0</v>
      </c>
      <c r="C287" s="68">
        <v>0</v>
      </c>
      <c r="D287" s="68">
        <v>0</v>
      </c>
      <c r="E287" s="68">
        <v>0</v>
      </c>
    </row>
    <row r="288" spans="1:5" ht="15.75" thickBot="1" x14ac:dyDescent="0.3">
      <c r="A288" s="69" t="s">
        <v>75</v>
      </c>
      <c r="B288" s="68">
        <v>0</v>
      </c>
      <c r="C288" s="68">
        <v>0</v>
      </c>
      <c r="D288" s="68">
        <v>0</v>
      </c>
      <c r="E288" s="68">
        <v>0</v>
      </c>
    </row>
    <row r="289" spans="1:5" ht="15.75" thickBot="1" x14ac:dyDescent="0.3">
      <c r="A289" s="66" t="s">
        <v>41</v>
      </c>
      <c r="B289" s="67">
        <f>SUM(B290:B293)</f>
        <v>17853</v>
      </c>
      <c r="C289" s="67">
        <f t="shared" ref="C289:E289" si="25">SUM(C290:C293)</f>
        <v>0</v>
      </c>
      <c r="D289" s="67">
        <f t="shared" si="25"/>
        <v>0</v>
      </c>
      <c r="E289" s="67">
        <f t="shared" si="25"/>
        <v>0</v>
      </c>
    </row>
    <row r="290" spans="1:5" ht="15.75" thickBot="1" x14ac:dyDescent="0.3">
      <c r="A290" s="69" t="s">
        <v>48</v>
      </c>
      <c r="B290" s="68">
        <v>17853</v>
      </c>
      <c r="C290" s="68">
        <v>0</v>
      </c>
      <c r="D290" s="68">
        <v>0</v>
      </c>
      <c r="E290" s="68">
        <v>0</v>
      </c>
    </row>
    <row r="291" spans="1:5" ht="15.75" thickBot="1" x14ac:dyDescent="0.3">
      <c r="A291" s="69" t="s">
        <v>76</v>
      </c>
      <c r="B291" s="68">
        <v>0</v>
      </c>
      <c r="C291" s="68">
        <v>0</v>
      </c>
      <c r="D291" s="68">
        <v>0</v>
      </c>
      <c r="E291" s="68">
        <v>0</v>
      </c>
    </row>
    <row r="292" spans="1:5" ht="15.75" thickBot="1" x14ac:dyDescent="0.3">
      <c r="A292" s="69" t="s">
        <v>74</v>
      </c>
      <c r="B292" s="68">
        <v>0</v>
      </c>
      <c r="C292" s="68">
        <v>0</v>
      </c>
      <c r="D292" s="68">
        <v>0</v>
      </c>
      <c r="E292" s="68">
        <v>0</v>
      </c>
    </row>
    <row r="293" spans="1:5" ht="15.75" thickBot="1" x14ac:dyDescent="0.3">
      <c r="A293" s="320" t="s">
        <v>75</v>
      </c>
      <c r="B293" s="68">
        <v>0</v>
      </c>
      <c r="C293" s="68">
        <v>0</v>
      </c>
      <c r="D293" s="68">
        <v>0</v>
      </c>
      <c r="E293" s="68">
        <v>0</v>
      </c>
    </row>
    <row r="294" spans="1:5" ht="15.75" thickBot="1" x14ac:dyDescent="0.3">
      <c r="A294" s="327" t="s">
        <v>33</v>
      </c>
      <c r="B294" s="67">
        <f>B289+B284</f>
        <v>17853</v>
      </c>
      <c r="C294" s="67">
        <f>C289+C284</f>
        <v>0</v>
      </c>
      <c r="D294" s="67">
        <f t="shared" ref="D294:E294" si="26">D289+D284</f>
        <v>0</v>
      </c>
      <c r="E294" s="67">
        <f t="shared" si="26"/>
        <v>0</v>
      </c>
    </row>
    <row r="295" spans="1:5" ht="15.75" thickBot="1" x14ac:dyDescent="0.3">
      <c r="A295" s="328"/>
      <c r="B295" s="76"/>
      <c r="C295" s="76"/>
      <c r="D295" s="76"/>
      <c r="E295" s="76"/>
    </row>
    <row r="296" spans="1:5" ht="36.75" thickBot="1" x14ac:dyDescent="0.3">
      <c r="A296" s="34" t="s">
        <v>46</v>
      </c>
      <c r="B296" s="76">
        <f>B33+B70+B107++B144+B222+B248+B276</f>
        <v>625000</v>
      </c>
      <c r="C296" s="76">
        <f>C62+C99+C136+C173+C210+C240+C266+C294</f>
        <v>1629000</v>
      </c>
      <c r="D296" s="76">
        <f>D33+D70+D107++D144+D222+D248+D276</f>
        <v>509000</v>
      </c>
      <c r="E296" s="76">
        <f>E33+E70+E107++E144+E222+E248+E276</f>
        <v>560000</v>
      </c>
    </row>
    <row r="297" spans="1:5" ht="36.75" thickBot="1" x14ac:dyDescent="0.3">
      <c r="A297" s="34" t="s">
        <v>47</v>
      </c>
      <c r="B297" s="76">
        <f>B298+B301+B304+B307+B310+B313+B316+B319+B324</f>
        <v>625000</v>
      </c>
      <c r="C297" s="76">
        <f>C298+C301+C304+C307+C310+C313+C316+C319+C324</f>
        <v>1629000</v>
      </c>
      <c r="D297" s="76">
        <f>D298+D301+D304+D307+D310+D313+D316+D319+D324</f>
        <v>509000</v>
      </c>
      <c r="E297" s="76">
        <f>E298+E301+E304+E307+E310+E313+E316+E319+E324</f>
        <v>560000</v>
      </c>
    </row>
    <row r="298" spans="1:5" ht="15.75" thickBot="1" x14ac:dyDescent="0.3">
      <c r="A298" s="66" t="s">
        <v>0</v>
      </c>
      <c r="B298" s="76">
        <f>B299+B300</f>
        <v>0</v>
      </c>
      <c r="C298" s="76">
        <f t="shared" ref="C298:E298" si="27">C299+C300</f>
        <v>0</v>
      </c>
      <c r="D298" s="76">
        <f t="shared" si="27"/>
        <v>0</v>
      </c>
      <c r="E298" s="76">
        <f t="shared" si="27"/>
        <v>0</v>
      </c>
    </row>
    <row r="299" spans="1:5" ht="15.75" thickBot="1" x14ac:dyDescent="0.3">
      <c r="A299" s="69" t="s">
        <v>48</v>
      </c>
      <c r="B299" s="67">
        <f t="shared" ref="B299:E300" si="28">B42+B79+B116</f>
        <v>0</v>
      </c>
      <c r="C299" s="67">
        <f t="shared" si="28"/>
        <v>0</v>
      </c>
      <c r="D299" s="67">
        <f t="shared" si="28"/>
        <v>0</v>
      </c>
      <c r="E299" s="67">
        <f t="shared" si="28"/>
        <v>0</v>
      </c>
    </row>
    <row r="300" spans="1:5" ht="15.75" thickBot="1" x14ac:dyDescent="0.3">
      <c r="A300" s="69" t="s">
        <v>52</v>
      </c>
      <c r="B300" s="67">
        <f t="shared" si="28"/>
        <v>0</v>
      </c>
      <c r="C300" s="67">
        <f t="shared" si="28"/>
        <v>0</v>
      </c>
      <c r="D300" s="67">
        <f t="shared" si="28"/>
        <v>0</v>
      </c>
      <c r="E300" s="67">
        <f t="shared" si="28"/>
        <v>0</v>
      </c>
    </row>
    <row r="301" spans="1:5" ht="24.75" thickBot="1" x14ac:dyDescent="0.3">
      <c r="A301" s="66" t="s">
        <v>31</v>
      </c>
      <c r="B301" s="76">
        <f>B302+B303</f>
        <v>0</v>
      </c>
      <c r="C301" s="76">
        <f t="shared" ref="C301:E301" si="29">C302+C303</f>
        <v>0</v>
      </c>
      <c r="D301" s="76">
        <f t="shared" si="29"/>
        <v>0</v>
      </c>
      <c r="E301" s="76">
        <f t="shared" si="29"/>
        <v>0</v>
      </c>
    </row>
    <row r="302" spans="1:5" ht="15.75" thickBot="1" x14ac:dyDescent="0.3">
      <c r="A302" s="69" t="s">
        <v>48</v>
      </c>
      <c r="B302" s="68">
        <f>B45+B82+B119</f>
        <v>0</v>
      </c>
      <c r="C302" s="68">
        <f>C45+C82+C119</f>
        <v>0</v>
      </c>
      <c r="D302" s="68">
        <f>D45+D82+D119</f>
        <v>0</v>
      </c>
      <c r="E302" s="68">
        <f>E45+E82+E119</f>
        <v>0</v>
      </c>
    </row>
    <row r="303" spans="1:5" ht="15.75" thickBot="1" x14ac:dyDescent="0.3">
      <c r="A303" s="69" t="s">
        <v>52</v>
      </c>
      <c r="B303" s="67">
        <f>B46+B83+B117</f>
        <v>0</v>
      </c>
      <c r="C303" s="67">
        <f>C46+C83+C117</f>
        <v>0</v>
      </c>
      <c r="D303" s="67">
        <f>D46+D83+D117</f>
        <v>0</v>
      </c>
      <c r="E303" s="67">
        <f>E46+E83+E117</f>
        <v>0</v>
      </c>
    </row>
    <row r="304" spans="1:5" ht="15.75" thickBot="1" x14ac:dyDescent="0.3">
      <c r="A304" s="66" t="s">
        <v>1</v>
      </c>
      <c r="B304" s="76">
        <f>B305+B306</f>
        <v>0</v>
      </c>
      <c r="C304" s="76">
        <f t="shared" ref="C304:E304" si="30">C305+C306</f>
        <v>0</v>
      </c>
      <c r="D304" s="76">
        <f t="shared" si="30"/>
        <v>0</v>
      </c>
      <c r="E304" s="76">
        <f t="shared" si="30"/>
        <v>0</v>
      </c>
    </row>
    <row r="305" spans="1:5" ht="15.75" thickBot="1" x14ac:dyDescent="0.3">
      <c r="A305" s="69" t="s">
        <v>48</v>
      </c>
      <c r="B305" s="67">
        <f t="shared" ref="B305:E306" si="31">B48+B85+B122</f>
        <v>0</v>
      </c>
      <c r="C305" s="67">
        <f t="shared" si="31"/>
        <v>0</v>
      </c>
      <c r="D305" s="67">
        <f t="shared" si="31"/>
        <v>0</v>
      </c>
      <c r="E305" s="67">
        <f t="shared" si="31"/>
        <v>0</v>
      </c>
    </row>
    <row r="306" spans="1:5" ht="15.75" thickBot="1" x14ac:dyDescent="0.3">
      <c r="A306" s="69" t="s">
        <v>52</v>
      </c>
      <c r="B306" s="67">
        <f t="shared" si="31"/>
        <v>0</v>
      </c>
      <c r="C306" s="67">
        <f t="shared" si="31"/>
        <v>0</v>
      </c>
      <c r="D306" s="67">
        <f t="shared" si="31"/>
        <v>0</v>
      </c>
      <c r="E306" s="67">
        <f t="shared" si="31"/>
        <v>0</v>
      </c>
    </row>
    <row r="307" spans="1:5" ht="15.75" thickBot="1" x14ac:dyDescent="0.3">
      <c r="A307" s="66" t="s">
        <v>2</v>
      </c>
      <c r="B307" s="76">
        <f>B308+B309</f>
        <v>0</v>
      </c>
      <c r="C307" s="76">
        <f t="shared" ref="C307:E307" si="32">C308+C309</f>
        <v>0</v>
      </c>
      <c r="D307" s="76">
        <f t="shared" si="32"/>
        <v>0</v>
      </c>
      <c r="E307" s="76">
        <f t="shared" si="32"/>
        <v>0</v>
      </c>
    </row>
    <row r="308" spans="1:5" ht="15.75" thickBot="1" x14ac:dyDescent="0.3">
      <c r="A308" s="69" t="s">
        <v>48</v>
      </c>
      <c r="B308" s="68">
        <f t="shared" ref="B308:E309" si="33">B51+B88+B125</f>
        <v>0</v>
      </c>
      <c r="C308" s="68">
        <f t="shared" si="33"/>
        <v>0</v>
      </c>
      <c r="D308" s="68">
        <f t="shared" si="33"/>
        <v>0</v>
      </c>
      <c r="E308" s="68">
        <f t="shared" si="33"/>
        <v>0</v>
      </c>
    </row>
    <row r="309" spans="1:5" ht="15.75" thickBot="1" x14ac:dyDescent="0.3">
      <c r="A309" s="69" t="s">
        <v>52</v>
      </c>
      <c r="B309" s="67">
        <f t="shared" si="33"/>
        <v>0</v>
      </c>
      <c r="C309" s="67">
        <f t="shared" si="33"/>
        <v>0</v>
      </c>
      <c r="D309" s="67">
        <f t="shared" si="33"/>
        <v>0</v>
      </c>
      <c r="E309" s="67">
        <f t="shared" si="33"/>
        <v>0</v>
      </c>
    </row>
    <row r="310" spans="1:5" ht="15.75" thickBot="1" x14ac:dyDescent="0.3">
      <c r="A310" s="66" t="s">
        <v>24</v>
      </c>
      <c r="B310" s="76">
        <f>B311+B312</f>
        <v>0</v>
      </c>
      <c r="C310" s="76">
        <f t="shared" ref="C310:E310" si="34">C311+C312</f>
        <v>0</v>
      </c>
      <c r="D310" s="76">
        <f t="shared" si="34"/>
        <v>0</v>
      </c>
      <c r="E310" s="76">
        <f t="shared" si="34"/>
        <v>0</v>
      </c>
    </row>
    <row r="311" spans="1:5" ht="15.75" thickBot="1" x14ac:dyDescent="0.3">
      <c r="A311" s="69" t="s">
        <v>48</v>
      </c>
      <c r="B311" s="68">
        <f t="shared" ref="B311:E312" si="35">B54+B91+B128</f>
        <v>0</v>
      </c>
      <c r="C311" s="68">
        <f t="shared" si="35"/>
        <v>0</v>
      </c>
      <c r="D311" s="68">
        <f t="shared" si="35"/>
        <v>0</v>
      </c>
      <c r="E311" s="68">
        <f t="shared" si="35"/>
        <v>0</v>
      </c>
    </row>
    <row r="312" spans="1:5" ht="15.75" thickBot="1" x14ac:dyDescent="0.3">
      <c r="A312" s="69" t="s">
        <v>52</v>
      </c>
      <c r="B312" s="67">
        <f t="shared" si="35"/>
        <v>0</v>
      </c>
      <c r="C312" s="67">
        <f t="shared" si="35"/>
        <v>0</v>
      </c>
      <c r="D312" s="67">
        <f t="shared" si="35"/>
        <v>0</v>
      </c>
      <c r="E312" s="67">
        <f t="shared" si="35"/>
        <v>0</v>
      </c>
    </row>
    <row r="313" spans="1:5" ht="15.75" thickBot="1" x14ac:dyDescent="0.3">
      <c r="A313" s="66" t="s">
        <v>25</v>
      </c>
      <c r="B313" s="76">
        <f>B314+B315</f>
        <v>0</v>
      </c>
      <c r="C313" s="76">
        <f>C314+C315</f>
        <v>0</v>
      </c>
      <c r="D313" s="76">
        <f t="shared" ref="D313:E313" si="36">D314+D315</f>
        <v>0</v>
      </c>
      <c r="E313" s="76">
        <f t="shared" si="36"/>
        <v>0</v>
      </c>
    </row>
    <row r="314" spans="1:5" ht="15.75" thickBot="1" x14ac:dyDescent="0.3">
      <c r="A314" s="69" t="s">
        <v>48</v>
      </c>
      <c r="B314" s="68">
        <f t="shared" ref="B314:E315" si="37">B57+B94+B131</f>
        <v>0</v>
      </c>
      <c r="C314" s="68">
        <f t="shared" si="37"/>
        <v>0</v>
      </c>
      <c r="D314" s="68">
        <f t="shared" si="37"/>
        <v>0</v>
      </c>
      <c r="E314" s="68">
        <f t="shared" si="37"/>
        <v>0</v>
      </c>
    </row>
    <row r="315" spans="1:5" ht="15.75" thickBot="1" x14ac:dyDescent="0.3">
      <c r="A315" s="69" t="s">
        <v>52</v>
      </c>
      <c r="B315" s="67">
        <f t="shared" si="37"/>
        <v>0</v>
      </c>
      <c r="C315" s="67">
        <f t="shared" si="37"/>
        <v>0</v>
      </c>
      <c r="D315" s="67">
        <f t="shared" si="37"/>
        <v>0</v>
      </c>
      <c r="E315" s="67">
        <f t="shared" si="37"/>
        <v>0</v>
      </c>
    </row>
    <row r="316" spans="1:5" ht="24.75" thickBot="1" x14ac:dyDescent="0.3">
      <c r="A316" s="66" t="s">
        <v>3</v>
      </c>
      <c r="B316" s="76">
        <f>B317+B318</f>
        <v>307874</v>
      </c>
      <c r="C316" s="76">
        <f t="shared" ref="C316" si="38">C317+C318</f>
        <v>1309000</v>
      </c>
      <c r="D316" s="76">
        <f>D317+D318</f>
        <v>309000</v>
      </c>
      <c r="E316" s="76">
        <f>E317+E318</f>
        <v>310000</v>
      </c>
    </row>
    <row r="317" spans="1:5" ht="15.75" thickBot="1" x14ac:dyDescent="0.3">
      <c r="A317" s="69" t="s">
        <v>48</v>
      </c>
      <c r="B317" s="68">
        <f>B60+B97+B133+B170</f>
        <v>307874</v>
      </c>
      <c r="C317" s="68">
        <f>C60+C97+C134+C171+C208</f>
        <v>1309000</v>
      </c>
      <c r="D317" s="68">
        <f>D60+D97+D133+D170</f>
        <v>309000</v>
      </c>
      <c r="E317" s="68">
        <f>E60+E97+E133+E170</f>
        <v>310000</v>
      </c>
    </row>
    <row r="318" spans="1:5" ht="15.75" thickBot="1" x14ac:dyDescent="0.3">
      <c r="A318" s="69" t="s">
        <v>52</v>
      </c>
      <c r="B318" s="67">
        <f>B61+B98+B135</f>
        <v>0</v>
      </c>
      <c r="C318" s="67">
        <f>C61+C98+C135</f>
        <v>0</v>
      </c>
      <c r="D318" s="67">
        <f>D61+D98+D135</f>
        <v>0</v>
      </c>
      <c r="E318" s="67">
        <f>E61+E98+E135</f>
        <v>0</v>
      </c>
    </row>
    <row r="319" spans="1:5" ht="15.75" thickBot="1" x14ac:dyDescent="0.3">
      <c r="A319" s="66" t="s">
        <v>19</v>
      </c>
      <c r="B319" s="68">
        <f>SUM(B320:B323)</f>
        <v>0</v>
      </c>
      <c r="C319" s="68">
        <f t="shared" ref="C319:E319" si="39">SUM(C320:C323)</f>
        <v>0</v>
      </c>
      <c r="D319" s="68">
        <f t="shared" si="39"/>
        <v>0</v>
      </c>
      <c r="E319" s="68">
        <f t="shared" si="39"/>
        <v>0</v>
      </c>
    </row>
    <row r="320" spans="1:5" ht="15.75" thickBot="1" x14ac:dyDescent="0.3">
      <c r="A320" s="69" t="s">
        <v>48</v>
      </c>
      <c r="B320" s="68">
        <f>B231+B257+B285</f>
        <v>0</v>
      </c>
      <c r="C320" s="68">
        <f t="shared" ref="C320:E320" si="40">C231+C257+C285</f>
        <v>0</v>
      </c>
      <c r="D320" s="68">
        <f t="shared" si="40"/>
        <v>0</v>
      </c>
      <c r="E320" s="68">
        <f t="shared" si="40"/>
        <v>0</v>
      </c>
    </row>
    <row r="321" spans="1:5" ht="15.75" thickBot="1" x14ac:dyDescent="0.3">
      <c r="A321" s="69" t="s">
        <v>76</v>
      </c>
      <c r="B321" s="68">
        <f t="shared" ref="B321:E323" si="41">B232+B258+B286</f>
        <v>0</v>
      </c>
      <c r="C321" s="68">
        <f t="shared" si="41"/>
        <v>0</v>
      </c>
      <c r="D321" s="68">
        <f t="shared" si="41"/>
        <v>0</v>
      </c>
      <c r="E321" s="68">
        <f t="shared" si="41"/>
        <v>0</v>
      </c>
    </row>
    <row r="322" spans="1:5" ht="15.75" thickBot="1" x14ac:dyDescent="0.3">
      <c r="A322" s="69" t="s">
        <v>74</v>
      </c>
      <c r="B322" s="68">
        <f t="shared" si="41"/>
        <v>0</v>
      </c>
      <c r="C322" s="68">
        <f t="shared" si="41"/>
        <v>0</v>
      </c>
      <c r="D322" s="68">
        <f t="shared" si="41"/>
        <v>0</v>
      </c>
      <c r="E322" s="68">
        <f t="shared" si="41"/>
        <v>0</v>
      </c>
    </row>
    <row r="323" spans="1:5" ht="15.75" thickBot="1" x14ac:dyDescent="0.3">
      <c r="A323" s="69" t="s">
        <v>75</v>
      </c>
      <c r="B323" s="68">
        <f t="shared" si="41"/>
        <v>0</v>
      </c>
      <c r="C323" s="68">
        <f t="shared" si="41"/>
        <v>0</v>
      </c>
      <c r="D323" s="68">
        <f t="shared" si="41"/>
        <v>0</v>
      </c>
      <c r="E323" s="68">
        <f t="shared" si="41"/>
        <v>0</v>
      </c>
    </row>
    <row r="324" spans="1:5" ht="15.75" thickBot="1" x14ac:dyDescent="0.3">
      <c r="A324" s="66" t="s">
        <v>20</v>
      </c>
      <c r="B324" s="68">
        <f>SUM(B325:B328)</f>
        <v>317126</v>
      </c>
      <c r="C324" s="68">
        <f t="shared" ref="C324:E324" si="42">SUM(C325:C328)</f>
        <v>320000</v>
      </c>
      <c r="D324" s="68">
        <f t="shared" si="42"/>
        <v>200000</v>
      </c>
      <c r="E324" s="68">
        <f t="shared" si="42"/>
        <v>250000</v>
      </c>
    </row>
    <row r="325" spans="1:5" ht="15.75" thickBot="1" x14ac:dyDescent="0.3">
      <c r="A325" s="69" t="s">
        <v>48</v>
      </c>
      <c r="B325" s="68">
        <f>B236+B262+B290</f>
        <v>317126</v>
      </c>
      <c r="C325" s="68">
        <f>C236+C262+C290</f>
        <v>320000</v>
      </c>
      <c r="D325" s="68">
        <f t="shared" ref="D325:E325" si="43">D236+D262+D290</f>
        <v>200000</v>
      </c>
      <c r="E325" s="68">
        <f t="shared" si="43"/>
        <v>250000</v>
      </c>
    </row>
    <row r="326" spans="1:5" ht="15.75" thickBot="1" x14ac:dyDescent="0.3">
      <c r="A326" s="69" t="s">
        <v>76</v>
      </c>
      <c r="B326" s="68">
        <f t="shared" ref="B326:E328" si="44">B237+B263+B291</f>
        <v>0</v>
      </c>
      <c r="C326" s="68">
        <f t="shared" si="44"/>
        <v>0</v>
      </c>
      <c r="D326" s="68">
        <f t="shared" si="44"/>
        <v>0</v>
      </c>
      <c r="E326" s="68">
        <f t="shared" si="44"/>
        <v>0</v>
      </c>
    </row>
    <row r="327" spans="1:5" ht="15.75" thickBot="1" x14ac:dyDescent="0.3">
      <c r="A327" s="69" t="s">
        <v>74</v>
      </c>
      <c r="B327" s="68">
        <f t="shared" si="44"/>
        <v>0</v>
      </c>
      <c r="C327" s="68">
        <f t="shared" si="44"/>
        <v>0</v>
      </c>
      <c r="D327" s="68">
        <f t="shared" si="44"/>
        <v>0</v>
      </c>
      <c r="E327" s="68">
        <f t="shared" si="44"/>
        <v>0</v>
      </c>
    </row>
    <row r="328" spans="1:5" ht="15.75" thickBot="1" x14ac:dyDescent="0.3">
      <c r="A328" s="69" t="s">
        <v>75</v>
      </c>
      <c r="B328" s="68">
        <f t="shared" si="44"/>
        <v>0</v>
      </c>
      <c r="C328" s="68">
        <f t="shared" si="44"/>
        <v>0</v>
      </c>
      <c r="D328" s="68">
        <f t="shared" si="44"/>
        <v>0</v>
      </c>
      <c r="E328" s="68">
        <f t="shared" si="44"/>
        <v>0</v>
      </c>
    </row>
    <row r="329" spans="1:5" ht="15.75" thickBot="1" x14ac:dyDescent="0.3">
      <c r="A329" s="75" t="s">
        <v>35</v>
      </c>
      <c r="B329" s="76">
        <f>IF(B297-B296=0,0,"Error")</f>
        <v>0</v>
      </c>
      <c r="C329" s="76">
        <f>IF(C297-C296=0,0,"Error")</f>
        <v>0</v>
      </c>
      <c r="D329" s="76">
        <f>IF(D297-D296=0,0,"Error")</f>
        <v>0</v>
      </c>
      <c r="E329" s="76">
        <f>IF(E297-E296=0,0,"Error")</f>
        <v>0</v>
      </c>
    </row>
  </sheetData>
  <mergeCells count="64">
    <mergeCell ref="A8:E8"/>
    <mergeCell ref="A3:E3"/>
    <mergeCell ref="B5:E5"/>
    <mergeCell ref="B6:E6"/>
    <mergeCell ref="B7:E7"/>
    <mergeCell ref="A67:A68"/>
    <mergeCell ref="A75:E75"/>
    <mergeCell ref="A76:A77"/>
    <mergeCell ref="A9:E11"/>
    <mergeCell ref="B12:E12"/>
    <mergeCell ref="A13:A14"/>
    <mergeCell ref="B17:E17"/>
    <mergeCell ref="A18:E18"/>
    <mergeCell ref="A25:E25"/>
    <mergeCell ref="A26:E26"/>
    <mergeCell ref="B27:E27"/>
    <mergeCell ref="B28:E28"/>
    <mergeCell ref="B29:E29"/>
    <mergeCell ref="A38:E38"/>
    <mergeCell ref="A39:A40"/>
    <mergeCell ref="B64:E64"/>
    <mergeCell ref="A227:E227"/>
    <mergeCell ref="A178:A179"/>
    <mergeCell ref="A186:E186"/>
    <mergeCell ref="A187:A188"/>
    <mergeCell ref="A212:E212"/>
    <mergeCell ref="B218:E218"/>
    <mergeCell ref="A219:A220"/>
    <mergeCell ref="B65:E65"/>
    <mergeCell ref="B101:E101"/>
    <mergeCell ref="B102:E102"/>
    <mergeCell ref="B103:E103"/>
    <mergeCell ref="B66:E66"/>
    <mergeCell ref="A104:A105"/>
    <mergeCell ref="A112:E112"/>
    <mergeCell ref="A113:A114"/>
    <mergeCell ref="B138:E138"/>
    <mergeCell ref="B139:E139"/>
    <mergeCell ref="B140:E140"/>
    <mergeCell ref="A141:A142"/>
    <mergeCell ref="B214:E214"/>
    <mergeCell ref="B216:E216"/>
    <mergeCell ref="B217:E217"/>
    <mergeCell ref="A213:E213"/>
    <mergeCell ref="B176:E176"/>
    <mergeCell ref="B177:E177"/>
    <mergeCell ref="A149:E149"/>
    <mergeCell ref="A150:A151"/>
    <mergeCell ref="B175:E175"/>
    <mergeCell ref="A228:A229"/>
    <mergeCell ref="B241:E241"/>
    <mergeCell ref="B243:E243"/>
    <mergeCell ref="B244:E244"/>
    <mergeCell ref="A245:A246"/>
    <mergeCell ref="A253:E253"/>
    <mergeCell ref="A254:A255"/>
    <mergeCell ref="A267:E267"/>
    <mergeCell ref="A268:E268"/>
    <mergeCell ref="B269:E269"/>
    <mergeCell ref="B271:E271"/>
    <mergeCell ref="B272:E272"/>
    <mergeCell ref="A273:A274"/>
    <mergeCell ref="A281:E281"/>
    <mergeCell ref="A282:A28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1001"/>
  <sheetViews>
    <sheetView workbookViewId="0">
      <selection activeCell="F25" sqref="F25"/>
    </sheetView>
  </sheetViews>
  <sheetFormatPr defaultRowHeight="15" x14ac:dyDescent="0.25"/>
  <cols>
    <col min="1" max="1" width="36.85546875" style="747" customWidth="1"/>
    <col min="2" max="2" width="32.5703125" style="747" customWidth="1"/>
    <col min="3" max="3" width="15.5703125" style="747" customWidth="1"/>
    <col min="4" max="4" width="14.28515625" style="747" customWidth="1"/>
    <col min="5" max="5" width="28.85546875" style="747" customWidth="1"/>
    <col min="6" max="6" width="9.140625" style="36"/>
    <col min="7" max="7" width="11.5703125" style="36" bestFit="1" customWidth="1"/>
    <col min="8" max="8" width="11.7109375" style="36" bestFit="1" customWidth="1"/>
    <col min="9" max="9" width="11.5703125" style="36" bestFit="1" customWidth="1"/>
    <col min="10" max="10" width="9.140625" style="53"/>
    <col min="11" max="11" width="13.42578125" style="53" customWidth="1"/>
    <col min="12" max="13" width="9.140625" style="53"/>
    <col min="14" max="14" width="11" style="53" customWidth="1"/>
    <col min="15" max="17" width="9.140625" style="53"/>
    <col min="18" max="18" width="11" style="53" customWidth="1"/>
    <col min="19" max="19" width="9.140625" style="53"/>
    <col min="20" max="16384" width="9.140625" style="36"/>
  </cols>
  <sheetData>
    <row r="1" spans="1:5" ht="15.75" x14ac:dyDescent="0.25">
      <c r="A1" s="381" t="s">
        <v>193</v>
      </c>
      <c r="B1" s="381"/>
      <c r="C1" s="381"/>
      <c r="D1" s="381"/>
      <c r="E1" s="381"/>
    </row>
    <row r="2" spans="1:5" x14ac:dyDescent="0.25">
      <c r="A2" s="746" t="s">
        <v>560</v>
      </c>
      <c r="B2" s="746"/>
      <c r="C2" s="746"/>
      <c r="D2" s="746"/>
      <c r="E2" s="746"/>
    </row>
    <row r="3" spans="1:5" x14ac:dyDescent="0.25">
      <c r="A3" s="441" t="s">
        <v>134</v>
      </c>
      <c r="B3" s="441"/>
      <c r="C3" s="441"/>
      <c r="D3" s="441"/>
      <c r="E3" s="441"/>
    </row>
    <row r="4" spans="1:5" ht="15.75" thickBot="1" x14ac:dyDescent="0.3"/>
    <row r="5" spans="1:5" ht="15.75" thickBot="1" x14ac:dyDescent="0.3">
      <c r="A5" s="748" t="s">
        <v>21</v>
      </c>
      <c r="B5" s="749" t="s">
        <v>682</v>
      </c>
      <c r="C5" s="749"/>
      <c r="D5" s="749"/>
      <c r="E5" s="749"/>
    </row>
    <row r="6" spans="1:5" ht="15.75" thickBot="1" x14ac:dyDescent="0.3">
      <c r="A6" s="748" t="s">
        <v>4</v>
      </c>
      <c r="B6" s="750" t="s">
        <v>203</v>
      </c>
      <c r="C6" s="751"/>
      <c r="D6" s="751"/>
      <c r="E6" s="752"/>
    </row>
    <row r="7" spans="1:5" ht="15.75" thickBot="1" x14ac:dyDescent="0.3">
      <c r="A7" s="748" t="s">
        <v>26</v>
      </c>
      <c r="B7" s="753" t="s">
        <v>135</v>
      </c>
      <c r="C7" s="754"/>
      <c r="D7" s="754"/>
      <c r="E7" s="755"/>
    </row>
    <row r="8" spans="1:5" ht="15.75" thickBot="1" x14ac:dyDescent="0.3">
      <c r="A8" s="756" t="s">
        <v>7</v>
      </c>
      <c r="B8" s="757"/>
      <c r="C8" s="757"/>
      <c r="D8" s="757"/>
      <c r="E8" s="758"/>
    </row>
    <row r="9" spans="1:5" ht="15.75" thickBot="1" x14ac:dyDescent="0.3">
      <c r="A9" s="753" t="s">
        <v>683</v>
      </c>
      <c r="B9" s="754"/>
      <c r="C9" s="754"/>
      <c r="D9" s="754"/>
      <c r="E9" s="755"/>
    </row>
    <row r="10" spans="1:5" ht="15.75" thickBot="1" x14ac:dyDescent="0.3">
      <c r="A10" s="753"/>
      <c r="B10" s="754"/>
      <c r="C10" s="754"/>
      <c r="D10" s="754"/>
      <c r="E10" s="755"/>
    </row>
    <row r="11" spans="1:5" ht="15.75" thickBot="1" x14ac:dyDescent="0.3">
      <c r="A11" s="753"/>
      <c r="B11" s="754"/>
      <c r="C11" s="754"/>
      <c r="D11" s="754"/>
      <c r="E11" s="755"/>
    </row>
    <row r="12" spans="1:5" ht="15.75" thickBot="1" x14ac:dyDescent="0.3">
      <c r="A12" s="759" t="s">
        <v>10</v>
      </c>
      <c r="B12" s="754" t="s">
        <v>684</v>
      </c>
      <c r="C12" s="760"/>
      <c r="D12" s="760"/>
      <c r="E12" s="761"/>
    </row>
    <row r="13" spans="1:5" x14ac:dyDescent="0.25">
      <c r="A13" s="762" t="s">
        <v>11</v>
      </c>
      <c r="B13" s="763">
        <v>2019</v>
      </c>
      <c r="C13" s="763">
        <v>2020</v>
      </c>
      <c r="D13" s="763">
        <v>2021</v>
      </c>
      <c r="E13" s="763">
        <v>2022</v>
      </c>
    </row>
    <row r="14" spans="1:5" ht="15.75" thickBot="1" x14ac:dyDescent="0.3">
      <c r="A14" s="764"/>
      <c r="B14" s="765" t="s">
        <v>5</v>
      </c>
      <c r="C14" s="765" t="s">
        <v>6</v>
      </c>
      <c r="D14" s="765" t="s">
        <v>6</v>
      </c>
      <c r="E14" s="765" t="s">
        <v>6</v>
      </c>
    </row>
    <row r="15" spans="1:5" ht="15.75" thickBot="1" x14ac:dyDescent="0.3">
      <c r="A15" s="766" t="s">
        <v>685</v>
      </c>
      <c r="B15" s="767">
        <v>3.3846683763284299E-2</v>
      </c>
      <c r="C15" s="767">
        <v>4.0611881218956203E-2</v>
      </c>
      <c r="D15" s="767">
        <v>4.4520830947998698E-2</v>
      </c>
      <c r="E15" s="767">
        <v>4.4562390434836702E-2</v>
      </c>
    </row>
    <row r="16" spans="1:5" ht="15.75" thickBot="1" x14ac:dyDescent="0.3">
      <c r="A16" s="768" t="s">
        <v>686</v>
      </c>
      <c r="B16" s="767">
        <v>0.117156813578664</v>
      </c>
      <c r="C16" s="767">
        <v>0.106</v>
      </c>
      <c r="D16" s="767">
        <v>9.8000000000000004E-2</v>
      </c>
      <c r="E16" s="767">
        <v>9.4E-2</v>
      </c>
    </row>
    <row r="17" spans="1:5" ht="29.25" thickBot="1" x14ac:dyDescent="0.3">
      <c r="A17" s="768" t="s">
        <v>583</v>
      </c>
      <c r="B17" s="767">
        <v>0.27800000000000002</v>
      </c>
      <c r="C17" s="767">
        <v>0.27800000000000002</v>
      </c>
      <c r="D17" s="767">
        <v>0.27800000000000002</v>
      </c>
      <c r="E17" s="767">
        <v>0.27800000000000002</v>
      </c>
    </row>
    <row r="18" spans="1:5" ht="15.75" thickBot="1" x14ac:dyDescent="0.3">
      <c r="A18" s="768" t="s">
        <v>687</v>
      </c>
      <c r="B18" s="769" t="s">
        <v>566</v>
      </c>
      <c r="C18" s="769" t="s">
        <v>567</v>
      </c>
      <c r="D18" s="769" t="s">
        <v>568</v>
      </c>
      <c r="E18" s="769" t="s">
        <v>568</v>
      </c>
    </row>
    <row r="19" spans="1:5" ht="15.75" thickBot="1" x14ac:dyDescent="0.3">
      <c r="A19" s="770" t="s">
        <v>12</v>
      </c>
      <c r="B19" s="771" t="s">
        <v>688</v>
      </c>
      <c r="C19" s="772"/>
      <c r="D19" s="772"/>
      <c r="E19" s="773"/>
    </row>
    <row r="20" spans="1:5" ht="26.25" customHeight="1" thickBot="1" x14ac:dyDescent="0.3">
      <c r="A20" s="753" t="s">
        <v>13</v>
      </c>
      <c r="B20" s="754"/>
      <c r="C20" s="754"/>
      <c r="D20" s="754"/>
      <c r="E20" s="755"/>
    </row>
    <row r="21" spans="1:5" ht="30.75" thickBot="1" x14ac:dyDescent="0.3">
      <c r="A21" s="774" t="s">
        <v>689</v>
      </c>
      <c r="B21" s="775" t="s">
        <v>623</v>
      </c>
      <c r="C21" s="775" t="s">
        <v>623</v>
      </c>
      <c r="D21" s="775" t="s">
        <v>623</v>
      </c>
      <c r="E21" s="775" t="s">
        <v>623</v>
      </c>
    </row>
    <row r="22" spans="1:5" ht="45.75" thickBot="1" x14ac:dyDescent="0.3">
      <c r="A22" s="774" t="s">
        <v>690</v>
      </c>
      <c r="B22" s="775" t="s">
        <v>623</v>
      </c>
      <c r="C22" s="775" t="s">
        <v>623</v>
      </c>
      <c r="D22" s="775" t="s">
        <v>623</v>
      </c>
      <c r="E22" s="775" t="s">
        <v>623</v>
      </c>
    </row>
    <row r="23" spans="1:5" ht="15.75" thickBot="1" x14ac:dyDescent="0.3">
      <c r="A23" s="774" t="s">
        <v>691</v>
      </c>
      <c r="B23" s="775" t="s">
        <v>623</v>
      </c>
      <c r="C23" s="775" t="s">
        <v>623</v>
      </c>
      <c r="D23" s="775" t="s">
        <v>623</v>
      </c>
      <c r="E23" s="775" t="s">
        <v>623</v>
      </c>
    </row>
    <row r="24" spans="1:5" ht="15.75" thickBot="1" x14ac:dyDescent="0.3">
      <c r="A24" s="774" t="s">
        <v>692</v>
      </c>
      <c r="B24" s="775" t="s">
        <v>623</v>
      </c>
      <c r="C24" s="775" t="s">
        <v>623</v>
      </c>
      <c r="D24" s="775" t="s">
        <v>623</v>
      </c>
      <c r="E24" s="775" t="s">
        <v>623</v>
      </c>
    </row>
    <row r="25" spans="1:5" ht="30.75" thickBot="1" x14ac:dyDescent="0.3">
      <c r="A25" s="776" t="s">
        <v>693</v>
      </c>
      <c r="B25" s="775" t="s">
        <v>623</v>
      </c>
      <c r="C25" s="775" t="s">
        <v>623</v>
      </c>
      <c r="D25" s="775" t="s">
        <v>623</v>
      </c>
      <c r="E25" s="775" t="s">
        <v>623</v>
      </c>
    </row>
    <row r="26" spans="1:5" ht="30.75" thickBot="1" x14ac:dyDescent="0.3">
      <c r="A26" s="777" t="s">
        <v>694</v>
      </c>
      <c r="B26" s="775" t="s">
        <v>623</v>
      </c>
      <c r="C26" s="775" t="s">
        <v>623</v>
      </c>
      <c r="D26" s="775" t="s">
        <v>623</v>
      </c>
      <c r="E26" s="775" t="s">
        <v>623</v>
      </c>
    </row>
    <row r="27" spans="1:5" ht="15.75" thickBot="1" x14ac:dyDescent="0.3">
      <c r="A27" s="778" t="s">
        <v>32</v>
      </c>
      <c r="B27" s="779"/>
      <c r="C27" s="779"/>
      <c r="D27" s="779"/>
      <c r="E27" s="780"/>
    </row>
    <row r="28" spans="1:5" ht="15.75" thickBot="1" x14ac:dyDescent="0.3">
      <c r="A28" s="781" t="s">
        <v>43</v>
      </c>
      <c r="B28" s="782"/>
      <c r="C28" s="782"/>
      <c r="D28" s="782"/>
      <c r="E28" s="783"/>
    </row>
    <row r="29" spans="1:5" ht="15.75" thickBot="1" x14ac:dyDescent="0.3">
      <c r="A29" s="784" t="s">
        <v>28</v>
      </c>
      <c r="B29" s="785" t="s">
        <v>695</v>
      </c>
      <c r="C29" s="786"/>
      <c r="D29" s="786"/>
      <c r="E29" s="787"/>
    </row>
    <row r="30" spans="1:5" ht="15.75" thickBot="1" x14ac:dyDescent="0.3">
      <c r="A30" s="788" t="s">
        <v>9</v>
      </c>
      <c r="B30" s="789" t="s">
        <v>696</v>
      </c>
      <c r="C30" s="790"/>
      <c r="D30" s="790"/>
      <c r="E30" s="791"/>
    </row>
    <row r="31" spans="1:5" ht="15.75" thickBot="1" x14ac:dyDescent="0.3">
      <c r="A31" s="788" t="s">
        <v>14</v>
      </c>
      <c r="B31" s="792" t="s">
        <v>697</v>
      </c>
      <c r="C31" s="760"/>
      <c r="D31" s="760"/>
      <c r="E31" s="793"/>
    </row>
    <row r="32" spans="1:5" x14ac:dyDescent="0.25">
      <c r="A32" s="794"/>
      <c r="B32" s="795">
        <v>2019</v>
      </c>
      <c r="C32" s="795">
        <v>2020</v>
      </c>
      <c r="D32" s="795">
        <v>2021</v>
      </c>
      <c r="E32" s="796">
        <v>2022</v>
      </c>
    </row>
    <row r="33" spans="1:18" ht="15.75" thickBot="1" x14ac:dyDescent="0.3">
      <c r="A33" s="797"/>
      <c r="B33" s="798" t="s">
        <v>5</v>
      </c>
      <c r="C33" s="798" t="s">
        <v>6</v>
      </c>
      <c r="D33" s="798" t="s">
        <v>6</v>
      </c>
      <c r="E33" s="799" t="s">
        <v>6</v>
      </c>
    </row>
    <row r="34" spans="1:18" ht="15.75" thickBot="1" x14ac:dyDescent="0.3">
      <c r="A34" s="788" t="s">
        <v>8</v>
      </c>
      <c r="B34" s="800">
        <v>60</v>
      </c>
      <c r="C34" s="800">
        <v>60</v>
      </c>
      <c r="D34" s="800">
        <v>60</v>
      </c>
      <c r="E34" s="801">
        <v>60</v>
      </c>
    </row>
    <row r="35" spans="1:18" ht="15.75" thickBot="1" x14ac:dyDescent="0.3">
      <c r="A35" s="788" t="s">
        <v>15</v>
      </c>
      <c r="B35" s="800">
        <f>B64</f>
        <v>575850</v>
      </c>
      <c r="C35" s="800">
        <f>C64</f>
        <v>531035</v>
      </c>
      <c r="D35" s="800">
        <f>D64</f>
        <v>612035</v>
      </c>
      <c r="E35" s="800">
        <f>E64</f>
        <v>612035</v>
      </c>
    </row>
    <row r="36" spans="1:18" ht="15.75" thickBot="1" x14ac:dyDescent="0.3">
      <c r="A36" s="788" t="s">
        <v>23</v>
      </c>
      <c r="B36" s="800">
        <f>B35/B34</f>
        <v>9597.5</v>
      </c>
      <c r="C36" s="800">
        <f>B35/C34</f>
        <v>9597.5</v>
      </c>
      <c r="D36" s="800">
        <f>C35/D34</f>
        <v>8850.5833333333339</v>
      </c>
      <c r="E36" s="801">
        <f>D35/E34</f>
        <v>10200.583333333334</v>
      </c>
    </row>
    <row r="37" spans="1:18" ht="15.75" thickBot="1" x14ac:dyDescent="0.3">
      <c r="A37" s="788" t="s">
        <v>16</v>
      </c>
      <c r="B37" s="802" t="s">
        <v>22</v>
      </c>
      <c r="C37" s="767">
        <f>C34/B34-1</f>
        <v>0</v>
      </c>
      <c r="D37" s="767">
        <f>D34/C34-1</f>
        <v>0</v>
      </c>
      <c r="E37" s="803">
        <f>E34/D34-1</f>
        <v>0</v>
      </c>
    </row>
    <row r="38" spans="1:18" ht="15.75" thickBot="1" x14ac:dyDescent="0.3">
      <c r="A38" s="788" t="s">
        <v>17</v>
      </c>
      <c r="B38" s="802" t="s">
        <v>22</v>
      </c>
      <c r="C38" s="767" t="e">
        <f>B35/#REF!-1</f>
        <v>#REF!</v>
      </c>
      <c r="D38" s="767">
        <f>C35/B35-1</f>
        <v>-7.7824086133541748E-2</v>
      </c>
      <c r="E38" s="803">
        <f>D35/C35-1</f>
        <v>0.1525323189620269</v>
      </c>
    </row>
    <row r="39" spans="1:18" ht="15.75" thickBot="1" x14ac:dyDescent="0.3">
      <c r="A39" s="788" t="s">
        <v>18</v>
      </c>
      <c r="B39" s="802" t="s">
        <v>22</v>
      </c>
      <c r="C39" s="767">
        <f>C36/B36-1</f>
        <v>0</v>
      </c>
      <c r="D39" s="767">
        <f>D36/C36-1</f>
        <v>-7.7824086133541637E-2</v>
      </c>
      <c r="E39" s="803">
        <f>E36/D36-1</f>
        <v>0.1525323189620269</v>
      </c>
      <c r="K39" s="804"/>
      <c r="L39" s="804"/>
      <c r="M39" s="804"/>
      <c r="N39" s="804"/>
      <c r="O39" s="804"/>
      <c r="P39" s="804"/>
      <c r="Q39" s="804"/>
      <c r="R39" s="805"/>
    </row>
    <row r="40" spans="1:18" ht="15.75" thickBot="1" x14ac:dyDescent="0.3">
      <c r="A40" s="806" t="s">
        <v>775</v>
      </c>
      <c r="B40" s="807"/>
      <c r="C40" s="807"/>
      <c r="D40" s="807"/>
      <c r="E40" s="808"/>
      <c r="K40" s="809"/>
      <c r="L40" s="809"/>
      <c r="M40" s="809"/>
      <c r="N40" s="809"/>
      <c r="O40" s="804"/>
      <c r="P40" s="809"/>
      <c r="Q40" s="809"/>
      <c r="R40" s="810"/>
    </row>
    <row r="41" spans="1:18" x14ac:dyDescent="0.25">
      <c r="A41" s="794"/>
      <c r="B41" s="795">
        <v>2019</v>
      </c>
      <c r="C41" s="795">
        <v>2020</v>
      </c>
      <c r="D41" s="795">
        <v>2021</v>
      </c>
      <c r="E41" s="796">
        <v>2022</v>
      </c>
      <c r="K41" s="809"/>
      <c r="L41" s="809"/>
      <c r="M41" s="809"/>
      <c r="N41" s="809"/>
      <c r="O41" s="804"/>
      <c r="P41" s="809"/>
      <c r="Q41" s="809"/>
      <c r="R41" s="810"/>
    </row>
    <row r="42" spans="1:18" ht="15.75" thickBot="1" x14ac:dyDescent="0.3">
      <c r="A42" s="797"/>
      <c r="B42" s="798" t="s">
        <v>5</v>
      </c>
      <c r="C42" s="798" t="s">
        <v>6</v>
      </c>
      <c r="D42" s="798" t="s">
        <v>6</v>
      </c>
      <c r="E42" s="799" t="s">
        <v>6</v>
      </c>
      <c r="K42" s="809"/>
      <c r="L42" s="809"/>
      <c r="M42" s="809"/>
      <c r="N42" s="809"/>
      <c r="O42" s="804"/>
      <c r="P42" s="809"/>
      <c r="Q42" s="809"/>
      <c r="R42" s="810"/>
    </row>
    <row r="43" spans="1:18" ht="15.75" thickBot="1" x14ac:dyDescent="0.3">
      <c r="A43" s="811" t="s">
        <v>0</v>
      </c>
      <c r="B43" s="812">
        <f>B44+B45</f>
        <v>338989</v>
      </c>
      <c r="C43" s="812">
        <f>C44+C45</f>
        <v>352359</v>
      </c>
      <c r="D43" s="812">
        <f>D44+D45</f>
        <v>352359</v>
      </c>
      <c r="E43" s="812">
        <f>E44+E45</f>
        <v>352359</v>
      </c>
      <c r="K43" s="809"/>
      <c r="L43" s="809"/>
      <c r="M43" s="809"/>
      <c r="N43" s="809"/>
      <c r="O43" s="804"/>
      <c r="P43" s="809"/>
      <c r="Q43" s="809"/>
      <c r="R43" s="810"/>
    </row>
    <row r="44" spans="1:18" ht="15.75" thickBot="1" x14ac:dyDescent="0.3">
      <c r="A44" s="813" t="s">
        <v>48</v>
      </c>
      <c r="B44" s="814">
        <f>338889+100</f>
        <v>338989</v>
      </c>
      <c r="C44" s="814">
        <v>352359</v>
      </c>
      <c r="D44" s="815">
        <f>C44</f>
        <v>352359</v>
      </c>
      <c r="E44" s="815">
        <f>D44</f>
        <v>352359</v>
      </c>
    </row>
    <row r="45" spans="1:18" ht="15.75" thickBot="1" x14ac:dyDescent="0.3">
      <c r="A45" s="813" t="s">
        <v>49</v>
      </c>
      <c r="B45" s="812">
        <v>0</v>
      </c>
      <c r="C45" s="812">
        <v>0</v>
      </c>
      <c r="D45" s="816">
        <v>0</v>
      </c>
      <c r="E45" s="816">
        <v>0</v>
      </c>
    </row>
    <row r="46" spans="1:18" ht="30.75" thickBot="1" x14ac:dyDescent="0.3">
      <c r="A46" s="811" t="s">
        <v>31</v>
      </c>
      <c r="B46" s="812">
        <f>B47+B48</f>
        <v>70696</v>
      </c>
      <c r="C46" s="812">
        <v>72561</v>
      </c>
      <c r="D46" s="812">
        <f>D47+D48</f>
        <v>72561</v>
      </c>
      <c r="E46" s="812">
        <f>E47+E48</f>
        <v>72561</v>
      </c>
      <c r="K46" s="817"/>
    </row>
    <row r="47" spans="1:18" ht="15.75" thickBot="1" x14ac:dyDescent="0.3">
      <c r="A47" s="813" t="s">
        <v>48</v>
      </c>
      <c r="B47" s="814">
        <f>70796-100</f>
        <v>70696</v>
      </c>
      <c r="C47" s="814">
        <v>72561</v>
      </c>
      <c r="D47" s="814">
        <f>C47</f>
        <v>72561</v>
      </c>
      <c r="E47" s="814">
        <f>D47</f>
        <v>72561</v>
      </c>
      <c r="K47" s="805"/>
      <c r="N47" s="805"/>
    </row>
    <row r="48" spans="1:18" ht="15.75" thickBot="1" x14ac:dyDescent="0.3">
      <c r="A48" s="813" t="s">
        <v>49</v>
      </c>
      <c r="B48" s="812">
        <v>0</v>
      </c>
      <c r="C48" s="812">
        <v>0</v>
      </c>
      <c r="D48" s="816">
        <v>0</v>
      </c>
      <c r="E48" s="816">
        <v>0</v>
      </c>
      <c r="K48" s="810"/>
      <c r="N48" s="810"/>
    </row>
    <row r="49" spans="1:14" ht="15.75" thickBot="1" x14ac:dyDescent="0.3">
      <c r="A49" s="811" t="s">
        <v>1</v>
      </c>
      <c r="B49" s="812">
        <f>B50+B51</f>
        <v>113605</v>
      </c>
      <c r="C49" s="812">
        <f>C50+C51</f>
        <v>43555</v>
      </c>
      <c r="D49" s="812">
        <f>D50+D51</f>
        <v>124555</v>
      </c>
      <c r="E49" s="812">
        <f>E50+E51</f>
        <v>124555</v>
      </c>
      <c r="K49" s="810"/>
      <c r="N49" s="810"/>
    </row>
    <row r="50" spans="1:14" ht="15.75" thickBot="1" x14ac:dyDescent="0.3">
      <c r="A50" s="813" t="s">
        <v>48</v>
      </c>
      <c r="B50" s="812">
        <f>158805-45200</f>
        <v>113605</v>
      </c>
      <c r="C50" s="812">
        <v>43555</v>
      </c>
      <c r="D50" s="816">
        <v>124555</v>
      </c>
      <c r="E50" s="816">
        <v>124555</v>
      </c>
      <c r="K50" s="810"/>
      <c r="N50" s="810"/>
    </row>
    <row r="51" spans="1:14" ht="15.75" thickBot="1" x14ac:dyDescent="0.3">
      <c r="A51" s="813" t="s">
        <v>49</v>
      </c>
      <c r="B51" s="812">
        <v>0</v>
      </c>
      <c r="C51" s="812">
        <v>0</v>
      </c>
      <c r="D51" s="816">
        <v>0</v>
      </c>
      <c r="E51" s="816">
        <v>0</v>
      </c>
      <c r="K51" s="810"/>
      <c r="N51" s="810"/>
    </row>
    <row r="52" spans="1:14" ht="16.5" thickBot="1" x14ac:dyDescent="0.3">
      <c r="A52" s="811" t="s">
        <v>2</v>
      </c>
      <c r="B52" s="812">
        <v>0</v>
      </c>
      <c r="C52" s="812">
        <v>0</v>
      </c>
      <c r="D52" s="816">
        <v>0</v>
      </c>
      <c r="E52" s="816">
        <v>0</v>
      </c>
      <c r="N52" s="818"/>
    </row>
    <row r="53" spans="1:14" ht="15.75" thickBot="1" x14ac:dyDescent="0.3">
      <c r="A53" s="813" t="s">
        <v>48</v>
      </c>
      <c r="B53" s="812">
        <v>0</v>
      </c>
      <c r="C53" s="812">
        <v>0</v>
      </c>
      <c r="D53" s="816">
        <v>0</v>
      </c>
      <c r="E53" s="816">
        <v>0</v>
      </c>
    </row>
    <row r="54" spans="1:14" ht="15.75" thickBot="1" x14ac:dyDescent="0.3">
      <c r="A54" s="813" t="s">
        <v>49</v>
      </c>
      <c r="B54" s="812">
        <v>0</v>
      </c>
      <c r="C54" s="814">
        <v>0</v>
      </c>
      <c r="D54" s="816">
        <v>0</v>
      </c>
      <c r="E54" s="816">
        <v>0</v>
      </c>
    </row>
    <row r="55" spans="1:14" ht="15.75" thickBot="1" x14ac:dyDescent="0.3">
      <c r="A55" s="811" t="s">
        <v>24</v>
      </c>
      <c r="B55" s="812">
        <v>0</v>
      </c>
      <c r="C55" s="814">
        <v>0</v>
      </c>
      <c r="D55" s="816">
        <v>0</v>
      </c>
      <c r="E55" s="816">
        <v>0</v>
      </c>
    </row>
    <row r="56" spans="1:14" ht="15.75" thickBot="1" x14ac:dyDescent="0.3">
      <c r="A56" s="813" t="s">
        <v>48</v>
      </c>
      <c r="B56" s="812">
        <v>0</v>
      </c>
      <c r="C56" s="814">
        <v>0</v>
      </c>
      <c r="D56" s="816">
        <v>0</v>
      </c>
      <c r="E56" s="816">
        <v>0</v>
      </c>
      <c r="K56" s="810"/>
      <c r="L56" s="819"/>
    </row>
    <row r="57" spans="1:14" ht="15.75" thickBot="1" x14ac:dyDescent="0.3">
      <c r="A57" s="813" t="s">
        <v>49</v>
      </c>
      <c r="B57" s="812">
        <v>0</v>
      </c>
      <c r="C57" s="814">
        <v>0</v>
      </c>
      <c r="D57" s="816">
        <v>0</v>
      </c>
      <c r="E57" s="816">
        <v>0</v>
      </c>
      <c r="K57" s="810"/>
      <c r="L57" s="819"/>
    </row>
    <row r="58" spans="1:14" ht="15.75" thickBot="1" x14ac:dyDescent="0.3">
      <c r="A58" s="811" t="s">
        <v>25</v>
      </c>
      <c r="B58" s="812">
        <f>B59+B60</f>
        <v>51800</v>
      </c>
      <c r="C58" s="812">
        <f>C59+C60</f>
        <v>61800</v>
      </c>
      <c r="D58" s="812">
        <f>D59+D60</f>
        <v>61800</v>
      </c>
      <c r="E58" s="812">
        <f>E59+E60</f>
        <v>61800</v>
      </c>
      <c r="K58" s="810"/>
      <c r="L58" s="819"/>
    </row>
    <row r="59" spans="1:14" ht="15.75" thickBot="1" x14ac:dyDescent="0.3">
      <c r="A59" s="813" t="s">
        <v>48</v>
      </c>
      <c r="B59" s="814">
        <f>61800-10000</f>
        <v>51800</v>
      </c>
      <c r="C59" s="814">
        <v>61800</v>
      </c>
      <c r="D59" s="815">
        <f>C59</f>
        <v>61800</v>
      </c>
      <c r="E59" s="815">
        <f>D59</f>
        <v>61800</v>
      </c>
      <c r="K59" s="810"/>
      <c r="L59" s="819"/>
    </row>
    <row r="60" spans="1:14" ht="15.75" thickBot="1" x14ac:dyDescent="0.3">
      <c r="A60" s="813" t="s">
        <v>49</v>
      </c>
      <c r="B60" s="814">
        <v>0</v>
      </c>
      <c r="C60" s="814">
        <v>0</v>
      </c>
      <c r="D60" s="815">
        <v>0</v>
      </c>
      <c r="E60" s="815">
        <v>0</v>
      </c>
    </row>
    <row r="61" spans="1:14" ht="30.75" thickBot="1" x14ac:dyDescent="0.3">
      <c r="A61" s="811" t="s">
        <v>3</v>
      </c>
      <c r="B61" s="812">
        <f>B62+B63</f>
        <v>760</v>
      </c>
      <c r="C61" s="812">
        <v>760</v>
      </c>
      <c r="D61" s="812">
        <f>D62+D63</f>
        <v>760</v>
      </c>
      <c r="E61" s="812">
        <f>E62+E63</f>
        <v>760</v>
      </c>
    </row>
    <row r="62" spans="1:14" ht="15.75" thickBot="1" x14ac:dyDescent="0.3">
      <c r="A62" s="813" t="s">
        <v>48</v>
      </c>
      <c r="B62" s="814">
        <v>760</v>
      </c>
      <c r="C62" s="814">
        <v>760</v>
      </c>
      <c r="D62" s="815">
        <v>760</v>
      </c>
      <c r="E62" s="815">
        <v>760</v>
      </c>
    </row>
    <row r="63" spans="1:14" ht="15.75" thickBot="1" x14ac:dyDescent="0.3">
      <c r="A63" s="813" t="s">
        <v>49</v>
      </c>
      <c r="B63" s="814">
        <v>0</v>
      </c>
      <c r="C63" s="814">
        <v>0</v>
      </c>
      <c r="D63" s="815">
        <v>0</v>
      </c>
      <c r="E63" s="815">
        <v>0</v>
      </c>
    </row>
    <row r="64" spans="1:14" ht="15.75" thickBot="1" x14ac:dyDescent="0.3">
      <c r="A64" s="820" t="s">
        <v>33</v>
      </c>
      <c r="B64" s="814">
        <f>B61+B58+B55+B52+B49+B46+B43</f>
        <v>575850</v>
      </c>
      <c r="C64" s="814">
        <f>C61+C58+C55+C52+C49+C46+C43</f>
        <v>531035</v>
      </c>
      <c r="D64" s="814">
        <f>D61+D58+D55+D52+D49+D46+D43</f>
        <v>612035</v>
      </c>
      <c r="E64" s="814">
        <f>E61+E58+E55+E52+E49+E46+E43</f>
        <v>612035</v>
      </c>
    </row>
    <row r="65" spans="1:12" ht="15.75" thickBot="1" x14ac:dyDescent="0.3">
      <c r="A65" s="821" t="s">
        <v>35</v>
      </c>
      <c r="B65" s="822"/>
      <c r="C65" s="822">
        <f>IF(B64-B35=0,0,"Error")</f>
        <v>0</v>
      </c>
      <c r="D65" s="822">
        <f>IF(C64-C35=0,0,"Error")</f>
        <v>0</v>
      </c>
      <c r="E65" s="822">
        <f>IF(D64-D35=0,0,"Error")</f>
        <v>0</v>
      </c>
    </row>
    <row r="66" spans="1:12" ht="15.75" thickBot="1" x14ac:dyDescent="0.3">
      <c r="A66" s="821" t="s">
        <v>53</v>
      </c>
      <c r="B66" s="792" t="s">
        <v>698</v>
      </c>
      <c r="C66" s="760"/>
      <c r="D66" s="760"/>
      <c r="E66" s="793"/>
    </row>
    <row r="67" spans="1:12" ht="15.75" thickBot="1" x14ac:dyDescent="0.3">
      <c r="A67" s="788" t="s">
        <v>9</v>
      </c>
      <c r="B67" s="753" t="s">
        <v>699</v>
      </c>
      <c r="C67" s="754"/>
      <c r="D67" s="754"/>
      <c r="E67" s="823"/>
    </row>
    <row r="68" spans="1:12" ht="15.75" thickBot="1" x14ac:dyDescent="0.3">
      <c r="A68" s="788" t="s">
        <v>14</v>
      </c>
      <c r="B68" s="792" t="s">
        <v>700</v>
      </c>
      <c r="C68" s="760"/>
      <c r="D68" s="760"/>
      <c r="E68" s="793"/>
    </row>
    <row r="69" spans="1:12" x14ac:dyDescent="0.25">
      <c r="A69" s="794"/>
      <c r="B69" s="795">
        <v>2019</v>
      </c>
      <c r="C69" s="795">
        <v>2020</v>
      </c>
      <c r="D69" s="795">
        <v>2021</v>
      </c>
      <c r="E69" s="796">
        <v>2022</v>
      </c>
    </row>
    <row r="70" spans="1:12" ht="15.75" thickBot="1" x14ac:dyDescent="0.3">
      <c r="A70" s="797"/>
      <c r="B70" s="798" t="s">
        <v>5</v>
      </c>
      <c r="C70" s="798" t="s">
        <v>6</v>
      </c>
      <c r="D70" s="798" t="s">
        <v>6</v>
      </c>
      <c r="E70" s="799" t="s">
        <v>6</v>
      </c>
      <c r="L70" s="805"/>
    </row>
    <row r="71" spans="1:12" ht="15.75" thickBot="1" x14ac:dyDescent="0.3">
      <c r="A71" s="788" t="s">
        <v>8</v>
      </c>
      <c r="B71" s="802">
        <v>2100</v>
      </c>
      <c r="C71" s="802">
        <v>2200</v>
      </c>
      <c r="D71" s="802">
        <v>2250</v>
      </c>
      <c r="E71" s="824">
        <v>2300</v>
      </c>
      <c r="L71" s="810"/>
    </row>
    <row r="72" spans="1:12" ht="15.75" thickBot="1" x14ac:dyDescent="0.3">
      <c r="A72" s="788" t="s">
        <v>15</v>
      </c>
      <c r="B72" s="800">
        <f>B101</f>
        <v>16200</v>
      </c>
      <c r="C72" s="800">
        <f>C101</f>
        <v>17300</v>
      </c>
      <c r="D72" s="800">
        <f>D101</f>
        <v>17300</v>
      </c>
      <c r="E72" s="801">
        <f>E101</f>
        <v>17300</v>
      </c>
      <c r="L72" s="810"/>
    </row>
    <row r="73" spans="1:12" ht="15.75" thickBot="1" x14ac:dyDescent="0.3">
      <c r="A73" s="788" t="s">
        <v>23</v>
      </c>
      <c r="B73" s="800">
        <f>B72/B71</f>
        <v>7.7142857142857144</v>
      </c>
      <c r="C73" s="800">
        <f>C72/C71</f>
        <v>7.8636363636363633</v>
      </c>
      <c r="D73" s="800">
        <f>D72/D71</f>
        <v>7.6888888888888891</v>
      </c>
      <c r="E73" s="801">
        <f>E72/E71</f>
        <v>7.5217391304347823</v>
      </c>
    </row>
    <row r="74" spans="1:12" ht="15.75" thickBot="1" x14ac:dyDescent="0.3">
      <c r="A74" s="788" t="s">
        <v>16</v>
      </c>
      <c r="B74" s="802"/>
      <c r="C74" s="767">
        <f t="shared" ref="C74:E76" si="0">C71/B71-1</f>
        <v>4.7619047619047672E-2</v>
      </c>
      <c r="D74" s="767">
        <f t="shared" si="0"/>
        <v>2.2727272727272707E-2</v>
      </c>
      <c r="E74" s="803">
        <f t="shared" si="0"/>
        <v>2.2222222222222143E-2</v>
      </c>
    </row>
    <row r="75" spans="1:12" ht="15.75" thickBot="1" x14ac:dyDescent="0.3">
      <c r="A75" s="788" t="s">
        <v>17</v>
      </c>
      <c r="B75" s="802"/>
      <c r="C75" s="767">
        <f t="shared" si="0"/>
        <v>6.7901234567901314E-2</v>
      </c>
      <c r="D75" s="767">
        <f t="shared" si="0"/>
        <v>0</v>
      </c>
      <c r="E75" s="803">
        <f t="shared" si="0"/>
        <v>0</v>
      </c>
    </row>
    <row r="76" spans="1:12" ht="15.75" thickBot="1" x14ac:dyDescent="0.3">
      <c r="A76" s="788" t="s">
        <v>18</v>
      </c>
      <c r="B76" s="802"/>
      <c r="C76" s="767">
        <f t="shared" si="0"/>
        <v>1.9360269360269244E-2</v>
      </c>
      <c r="D76" s="767">
        <f t="shared" si="0"/>
        <v>-2.2222222222222143E-2</v>
      </c>
      <c r="E76" s="803">
        <f t="shared" si="0"/>
        <v>-2.1739130434782705E-2</v>
      </c>
    </row>
    <row r="77" spans="1:12" ht="15.75" thickBot="1" x14ac:dyDescent="0.3">
      <c r="A77" s="806" t="s">
        <v>776</v>
      </c>
      <c r="B77" s="807"/>
      <c r="C77" s="807"/>
      <c r="D77" s="807"/>
      <c r="E77" s="808"/>
      <c r="L77" s="805"/>
    </row>
    <row r="78" spans="1:12" x14ac:dyDescent="0.25">
      <c r="A78" s="794"/>
      <c r="B78" s="795">
        <v>2019</v>
      </c>
      <c r="C78" s="795">
        <v>2020</v>
      </c>
      <c r="D78" s="795">
        <v>2021</v>
      </c>
      <c r="E78" s="796">
        <v>2022</v>
      </c>
      <c r="L78" s="810"/>
    </row>
    <row r="79" spans="1:12" ht="15.75" thickBot="1" x14ac:dyDescent="0.3">
      <c r="A79" s="797"/>
      <c r="B79" s="798" t="s">
        <v>5</v>
      </c>
      <c r="C79" s="798" t="s">
        <v>6</v>
      </c>
      <c r="D79" s="798" t="s">
        <v>6</v>
      </c>
      <c r="E79" s="799" t="s">
        <v>6</v>
      </c>
      <c r="L79" s="810"/>
    </row>
    <row r="80" spans="1:12" ht="15.75" thickBot="1" x14ac:dyDescent="0.3">
      <c r="A80" s="811" t="s">
        <v>0</v>
      </c>
      <c r="B80" s="812">
        <f>B81+B82</f>
        <v>9240</v>
      </c>
      <c r="C80" s="812">
        <f>C81+C82</f>
        <v>10285</v>
      </c>
      <c r="D80" s="812">
        <f>D81+D82</f>
        <v>10285</v>
      </c>
      <c r="E80" s="812">
        <f>E81+E82</f>
        <v>10285</v>
      </c>
    </row>
    <row r="81" spans="1:5" ht="15.75" thickBot="1" x14ac:dyDescent="0.3">
      <c r="A81" s="813" t="s">
        <v>48</v>
      </c>
      <c r="B81" s="814">
        <v>9240</v>
      </c>
      <c r="C81" s="814">
        <f>D81</f>
        <v>10285</v>
      </c>
      <c r="D81" s="814">
        <f>E81</f>
        <v>10285</v>
      </c>
      <c r="E81" s="815">
        <v>10285</v>
      </c>
    </row>
    <row r="82" spans="1:5" ht="15.75" thickBot="1" x14ac:dyDescent="0.3">
      <c r="A82" s="813" t="s">
        <v>49</v>
      </c>
      <c r="B82" s="814">
        <v>0</v>
      </c>
      <c r="C82" s="814">
        <v>0</v>
      </c>
      <c r="D82" s="814">
        <v>0</v>
      </c>
      <c r="E82" s="815">
        <v>0</v>
      </c>
    </row>
    <row r="83" spans="1:5" ht="30.75" thickBot="1" x14ac:dyDescent="0.3">
      <c r="A83" s="811" t="s">
        <v>31</v>
      </c>
      <c r="B83" s="812">
        <f>B84+B85</f>
        <v>1760</v>
      </c>
      <c r="C83" s="812">
        <f>C84+C85</f>
        <v>1815</v>
      </c>
      <c r="D83" s="812">
        <f>D84+D85</f>
        <v>1815</v>
      </c>
      <c r="E83" s="812">
        <f>E84+E85</f>
        <v>1815</v>
      </c>
    </row>
    <row r="84" spans="1:5" ht="15.75" thickBot="1" x14ac:dyDescent="0.3">
      <c r="A84" s="813" t="s">
        <v>48</v>
      </c>
      <c r="B84" s="814">
        <v>1760</v>
      </c>
      <c r="C84" s="814">
        <f>D84</f>
        <v>1815</v>
      </c>
      <c r="D84" s="814">
        <f>E84</f>
        <v>1815</v>
      </c>
      <c r="E84" s="815">
        <v>1815</v>
      </c>
    </row>
    <row r="85" spans="1:5" ht="15.75" thickBot="1" x14ac:dyDescent="0.3">
      <c r="A85" s="813" t="s">
        <v>49</v>
      </c>
      <c r="B85" s="814">
        <v>0</v>
      </c>
      <c r="C85" s="812">
        <v>0</v>
      </c>
      <c r="D85" s="812">
        <v>0</v>
      </c>
      <c r="E85" s="816">
        <v>0</v>
      </c>
    </row>
    <row r="86" spans="1:5" ht="15.75" thickBot="1" x14ac:dyDescent="0.3">
      <c r="A86" s="811" t="s">
        <v>1</v>
      </c>
      <c r="B86" s="812">
        <f>B87+B88</f>
        <v>5200</v>
      </c>
      <c r="C86" s="812">
        <f>C87+C88</f>
        <v>5200</v>
      </c>
      <c r="D86" s="812">
        <f>D87+D88</f>
        <v>5200</v>
      </c>
      <c r="E86" s="812">
        <f>E87+E88</f>
        <v>5200</v>
      </c>
    </row>
    <row r="87" spans="1:5" ht="15.75" thickBot="1" x14ac:dyDescent="0.3">
      <c r="A87" s="813" t="s">
        <v>48</v>
      </c>
      <c r="B87" s="814">
        <v>5200</v>
      </c>
      <c r="C87" s="814">
        <v>5200</v>
      </c>
      <c r="D87" s="814">
        <v>5200</v>
      </c>
      <c r="E87" s="815">
        <f>5200</f>
        <v>5200</v>
      </c>
    </row>
    <row r="88" spans="1:5" ht="15.75" thickBot="1" x14ac:dyDescent="0.3">
      <c r="A88" s="813" t="s">
        <v>49</v>
      </c>
      <c r="B88" s="814">
        <v>0</v>
      </c>
      <c r="C88" s="812">
        <v>0</v>
      </c>
      <c r="D88" s="812">
        <v>0</v>
      </c>
      <c r="E88" s="816">
        <v>0</v>
      </c>
    </row>
    <row r="89" spans="1:5" ht="15.75" thickBot="1" x14ac:dyDescent="0.3">
      <c r="A89" s="811" t="s">
        <v>2</v>
      </c>
      <c r="B89" s="814">
        <v>0</v>
      </c>
      <c r="C89" s="812">
        <v>0</v>
      </c>
      <c r="D89" s="812">
        <v>0</v>
      </c>
      <c r="E89" s="816">
        <v>0</v>
      </c>
    </row>
    <row r="90" spans="1:5" ht="15.75" thickBot="1" x14ac:dyDescent="0.3">
      <c r="A90" s="813" t="s">
        <v>48</v>
      </c>
      <c r="B90" s="814">
        <v>0</v>
      </c>
      <c r="C90" s="812">
        <v>0</v>
      </c>
      <c r="D90" s="812">
        <v>0</v>
      </c>
      <c r="E90" s="816">
        <v>0</v>
      </c>
    </row>
    <row r="91" spans="1:5" ht="15.75" thickBot="1" x14ac:dyDescent="0.3">
      <c r="A91" s="813" t="s">
        <v>49</v>
      </c>
      <c r="B91" s="814">
        <v>0</v>
      </c>
      <c r="C91" s="812">
        <v>0</v>
      </c>
      <c r="D91" s="812">
        <v>0</v>
      </c>
      <c r="E91" s="816">
        <v>0</v>
      </c>
    </row>
    <row r="92" spans="1:5" ht="15.75" thickBot="1" x14ac:dyDescent="0.3">
      <c r="A92" s="811" t="s">
        <v>24</v>
      </c>
      <c r="B92" s="814">
        <v>0</v>
      </c>
      <c r="C92" s="812">
        <v>0</v>
      </c>
      <c r="D92" s="812">
        <v>0</v>
      </c>
      <c r="E92" s="816">
        <v>0</v>
      </c>
    </row>
    <row r="93" spans="1:5" ht="15.75" thickBot="1" x14ac:dyDescent="0.3">
      <c r="A93" s="813" t="s">
        <v>48</v>
      </c>
      <c r="B93" s="814">
        <v>0</v>
      </c>
      <c r="C93" s="812">
        <v>0</v>
      </c>
      <c r="D93" s="812">
        <v>0</v>
      </c>
      <c r="E93" s="816">
        <v>0</v>
      </c>
    </row>
    <row r="94" spans="1:5" ht="15.75" thickBot="1" x14ac:dyDescent="0.3">
      <c r="A94" s="813" t="s">
        <v>49</v>
      </c>
      <c r="B94" s="814">
        <v>0</v>
      </c>
      <c r="C94" s="812">
        <v>0</v>
      </c>
      <c r="D94" s="812">
        <v>0</v>
      </c>
      <c r="E94" s="816">
        <v>0</v>
      </c>
    </row>
    <row r="95" spans="1:5" ht="15.75" thickBot="1" x14ac:dyDescent="0.3">
      <c r="A95" s="811" t="s">
        <v>25</v>
      </c>
      <c r="B95" s="814">
        <v>0</v>
      </c>
      <c r="C95" s="812">
        <v>0</v>
      </c>
      <c r="D95" s="812">
        <v>0</v>
      </c>
      <c r="E95" s="816">
        <v>0</v>
      </c>
    </row>
    <row r="96" spans="1:5" ht="15.75" thickBot="1" x14ac:dyDescent="0.3">
      <c r="A96" s="813" t="s">
        <v>48</v>
      </c>
      <c r="B96" s="814">
        <v>0</v>
      </c>
      <c r="C96" s="812">
        <v>0</v>
      </c>
      <c r="D96" s="812">
        <v>0</v>
      </c>
      <c r="E96" s="816">
        <v>0</v>
      </c>
    </row>
    <row r="97" spans="1:12" ht="15.75" thickBot="1" x14ac:dyDescent="0.3">
      <c r="A97" s="813" t="s">
        <v>49</v>
      </c>
      <c r="B97" s="814">
        <v>0</v>
      </c>
      <c r="C97" s="812">
        <v>0</v>
      </c>
      <c r="D97" s="812">
        <v>0</v>
      </c>
      <c r="E97" s="816">
        <v>0</v>
      </c>
    </row>
    <row r="98" spans="1:12" ht="30.75" thickBot="1" x14ac:dyDescent="0.3">
      <c r="A98" s="811" t="s">
        <v>3</v>
      </c>
      <c r="B98" s="814">
        <v>0</v>
      </c>
      <c r="C98" s="812">
        <v>0</v>
      </c>
      <c r="D98" s="812">
        <v>0</v>
      </c>
      <c r="E98" s="816">
        <v>0</v>
      </c>
    </row>
    <row r="99" spans="1:12" ht="15.75" thickBot="1" x14ac:dyDescent="0.3">
      <c r="A99" s="813" t="s">
        <v>48</v>
      </c>
      <c r="B99" s="814">
        <v>0</v>
      </c>
      <c r="C99" s="812">
        <v>0</v>
      </c>
      <c r="D99" s="812">
        <v>0</v>
      </c>
      <c r="E99" s="816">
        <v>0</v>
      </c>
    </row>
    <row r="100" spans="1:12" ht="15.75" thickBot="1" x14ac:dyDescent="0.3">
      <c r="A100" s="813" t="s">
        <v>49</v>
      </c>
      <c r="B100" s="814">
        <v>0</v>
      </c>
      <c r="C100" s="812">
        <v>0</v>
      </c>
      <c r="D100" s="812">
        <v>0</v>
      </c>
      <c r="E100" s="816">
        <v>0</v>
      </c>
    </row>
    <row r="101" spans="1:12" ht="15.75" thickBot="1" x14ac:dyDescent="0.3">
      <c r="A101" s="825" t="s">
        <v>55</v>
      </c>
      <c r="B101" s="814">
        <f>B98+B95+B92+B89+B86+B83+B80</f>
        <v>16200</v>
      </c>
      <c r="C101" s="814">
        <f>C98+C95+C92+C89+C86+C83+C80</f>
        <v>17300</v>
      </c>
      <c r="D101" s="814">
        <f>D98+D95+D92+D89+D86+D83+D80</f>
        <v>17300</v>
      </c>
      <c r="E101" s="815">
        <f>E98+E95+E92+E89+E86+E83+E80</f>
        <v>17300</v>
      </c>
    </row>
    <row r="102" spans="1:12" ht="15.75" thickBot="1" x14ac:dyDescent="0.3">
      <c r="A102" s="821" t="s">
        <v>35</v>
      </c>
      <c r="B102" s="822">
        <f>IF(B101-B72=0,0,"Error")</f>
        <v>0</v>
      </c>
      <c r="C102" s="822">
        <f>IF(C101-C72=0,0,"Error")</f>
        <v>0</v>
      </c>
      <c r="D102" s="822">
        <f>IF(D101-D72=0,0,"Error")</f>
        <v>0</v>
      </c>
      <c r="E102" s="826">
        <f>IF(E101-E72=0,0,"Error")</f>
        <v>0</v>
      </c>
    </row>
    <row r="103" spans="1:12" ht="15.75" thickBot="1" x14ac:dyDescent="0.3">
      <c r="A103" s="821" t="s">
        <v>54</v>
      </c>
      <c r="B103" s="792" t="s">
        <v>701</v>
      </c>
      <c r="C103" s="760"/>
      <c r="D103" s="760"/>
      <c r="E103" s="793"/>
      <c r="J103" s="805"/>
      <c r="L103" s="805"/>
    </row>
    <row r="104" spans="1:12" ht="15.75" thickBot="1" x14ac:dyDescent="0.3">
      <c r="A104" s="788" t="s">
        <v>9</v>
      </c>
      <c r="B104" s="753" t="s">
        <v>702</v>
      </c>
      <c r="C104" s="754"/>
      <c r="D104" s="754"/>
      <c r="E104" s="823"/>
      <c r="J104" s="810"/>
      <c r="L104" s="810"/>
    </row>
    <row r="105" spans="1:12" ht="15.75" thickBot="1" x14ac:dyDescent="0.3">
      <c r="A105" s="788" t="s">
        <v>14</v>
      </c>
      <c r="B105" s="792" t="s">
        <v>703</v>
      </c>
      <c r="C105" s="760"/>
      <c r="D105" s="760"/>
      <c r="E105" s="793"/>
      <c r="J105" s="810"/>
      <c r="L105" s="810"/>
    </row>
    <row r="106" spans="1:12" x14ac:dyDescent="0.25">
      <c r="A106" s="794"/>
      <c r="B106" s="795">
        <v>2019</v>
      </c>
      <c r="C106" s="795">
        <v>2020</v>
      </c>
      <c r="D106" s="795">
        <v>2021</v>
      </c>
      <c r="E106" s="796">
        <v>2022</v>
      </c>
    </row>
    <row r="107" spans="1:12" ht="15.75" thickBot="1" x14ac:dyDescent="0.3">
      <c r="A107" s="797"/>
      <c r="B107" s="798" t="s">
        <v>5</v>
      </c>
      <c r="C107" s="798" t="s">
        <v>6</v>
      </c>
      <c r="D107" s="798" t="s">
        <v>6</v>
      </c>
      <c r="E107" s="799" t="s">
        <v>6</v>
      </c>
    </row>
    <row r="108" spans="1:12" ht="15.75" thickBot="1" x14ac:dyDescent="0.3">
      <c r="A108" s="788" t="s">
        <v>8</v>
      </c>
      <c r="B108" s="800">
        <v>6</v>
      </c>
      <c r="C108" s="800">
        <v>6</v>
      </c>
      <c r="D108" s="800">
        <v>2</v>
      </c>
      <c r="E108" s="801">
        <v>2</v>
      </c>
    </row>
    <row r="109" spans="1:12" ht="15.75" thickBot="1" x14ac:dyDescent="0.3">
      <c r="A109" s="788" t="s">
        <v>15</v>
      </c>
      <c r="B109" s="800">
        <v>39000</v>
      </c>
      <c r="C109" s="800">
        <f>C138</f>
        <v>36865</v>
      </c>
      <c r="D109" s="800">
        <f>D138</f>
        <v>36865</v>
      </c>
      <c r="E109" s="801">
        <f>E138</f>
        <v>36865</v>
      </c>
    </row>
    <row r="110" spans="1:12" ht="16.5" thickBot="1" x14ac:dyDescent="0.3">
      <c r="A110" s="788" t="s">
        <v>23</v>
      </c>
      <c r="B110" s="800">
        <f>B109/B108</f>
        <v>6500</v>
      </c>
      <c r="C110" s="800">
        <f>C109/C108</f>
        <v>6144.166666666667</v>
      </c>
      <c r="D110" s="800">
        <f>D109/D108</f>
        <v>18432.5</v>
      </c>
      <c r="E110" s="801">
        <f>E109/E108</f>
        <v>18432.5</v>
      </c>
      <c r="F110" s="48"/>
    </row>
    <row r="111" spans="1:12" ht="15.75" thickBot="1" x14ac:dyDescent="0.3">
      <c r="A111" s="788" t="s">
        <v>16</v>
      </c>
      <c r="B111" s="802"/>
      <c r="C111" s="767">
        <f t="shared" ref="C111:E113" si="1">C108/B108-1</f>
        <v>0</v>
      </c>
      <c r="D111" s="767">
        <f t="shared" si="1"/>
        <v>-0.66666666666666674</v>
      </c>
      <c r="E111" s="803">
        <f t="shared" si="1"/>
        <v>0</v>
      </c>
    </row>
    <row r="112" spans="1:12" ht="15.75" thickBot="1" x14ac:dyDescent="0.3">
      <c r="A112" s="788" t="s">
        <v>17</v>
      </c>
      <c r="B112" s="802"/>
      <c r="C112" s="767">
        <f t="shared" si="1"/>
        <v>-5.4743589743589727E-2</v>
      </c>
      <c r="D112" s="767">
        <f t="shared" si="1"/>
        <v>0</v>
      </c>
      <c r="E112" s="803">
        <f t="shared" si="1"/>
        <v>0</v>
      </c>
    </row>
    <row r="113" spans="1:5" ht="15.75" thickBot="1" x14ac:dyDescent="0.3">
      <c r="A113" s="788" t="s">
        <v>18</v>
      </c>
      <c r="B113" s="802"/>
      <c r="C113" s="767">
        <f t="shared" si="1"/>
        <v>-5.4743589743589727E-2</v>
      </c>
      <c r="D113" s="767">
        <f t="shared" si="1"/>
        <v>2</v>
      </c>
      <c r="E113" s="803">
        <f t="shared" si="1"/>
        <v>0</v>
      </c>
    </row>
    <row r="114" spans="1:5" ht="15.75" thickBot="1" x14ac:dyDescent="0.3">
      <c r="A114" s="827" t="s">
        <v>777</v>
      </c>
      <c r="B114" s="828"/>
      <c r="C114" s="828"/>
      <c r="D114" s="828"/>
      <c r="E114" s="829"/>
    </row>
    <row r="115" spans="1:5" x14ac:dyDescent="0.25">
      <c r="A115" s="830"/>
      <c r="B115" s="795">
        <v>2019</v>
      </c>
      <c r="C115" s="795">
        <v>2020</v>
      </c>
      <c r="D115" s="795">
        <v>2021</v>
      </c>
      <c r="E115" s="796">
        <v>2022</v>
      </c>
    </row>
    <row r="116" spans="1:5" ht="15.75" thickBot="1" x14ac:dyDescent="0.3">
      <c r="A116" s="764"/>
      <c r="B116" s="798" t="s">
        <v>5</v>
      </c>
      <c r="C116" s="798" t="s">
        <v>6</v>
      </c>
      <c r="D116" s="798" t="s">
        <v>6</v>
      </c>
      <c r="E116" s="799" t="s">
        <v>6</v>
      </c>
    </row>
    <row r="117" spans="1:5" ht="15.75" thickBot="1" x14ac:dyDescent="0.3">
      <c r="A117" s="831" t="s">
        <v>0</v>
      </c>
      <c r="B117" s="812">
        <v>25000</v>
      </c>
      <c r="C117" s="812">
        <f>C118+C119</f>
        <v>23115</v>
      </c>
      <c r="D117" s="812">
        <f>D118+D119</f>
        <v>23115</v>
      </c>
      <c r="E117" s="812">
        <f>E118+E119</f>
        <v>23115</v>
      </c>
    </row>
    <row r="118" spans="1:5" ht="15.75" thickBot="1" x14ac:dyDescent="0.3">
      <c r="A118" s="832" t="s">
        <v>48</v>
      </c>
      <c r="B118" s="814">
        <v>25000</v>
      </c>
      <c r="C118" s="814">
        <v>23115</v>
      </c>
      <c r="D118" s="814">
        <v>23115</v>
      </c>
      <c r="E118" s="814">
        <v>23115</v>
      </c>
    </row>
    <row r="119" spans="1:5" ht="15.75" thickBot="1" x14ac:dyDescent="0.3">
      <c r="A119" s="832" t="s">
        <v>49</v>
      </c>
      <c r="B119" s="814">
        <v>0</v>
      </c>
      <c r="C119" s="814">
        <v>0</v>
      </c>
      <c r="D119" s="814">
        <v>0</v>
      </c>
      <c r="E119" s="814">
        <v>0</v>
      </c>
    </row>
    <row r="120" spans="1:5" ht="30.75" thickBot="1" x14ac:dyDescent="0.3">
      <c r="A120" s="831" t="s">
        <v>31</v>
      </c>
      <c r="B120" s="812">
        <v>4000</v>
      </c>
      <c r="C120" s="812">
        <f>C121+C122</f>
        <v>3750</v>
      </c>
      <c r="D120" s="812">
        <f>D121+D122</f>
        <v>3750</v>
      </c>
      <c r="E120" s="812">
        <f>E121+E122</f>
        <v>3750</v>
      </c>
    </row>
    <row r="121" spans="1:5" ht="15.75" thickBot="1" x14ac:dyDescent="0.3">
      <c r="A121" s="832" t="s">
        <v>48</v>
      </c>
      <c r="B121" s="814">
        <v>40000</v>
      </c>
      <c r="C121" s="814">
        <v>3750</v>
      </c>
      <c r="D121" s="814">
        <v>3750</v>
      </c>
      <c r="E121" s="814">
        <v>3750</v>
      </c>
    </row>
    <row r="122" spans="1:5" ht="15.75" thickBot="1" x14ac:dyDescent="0.3">
      <c r="A122" s="832" t="s">
        <v>49</v>
      </c>
      <c r="B122" s="814">
        <v>0</v>
      </c>
      <c r="C122" s="814">
        <v>0</v>
      </c>
      <c r="D122" s="814">
        <v>0</v>
      </c>
      <c r="E122" s="814">
        <v>0</v>
      </c>
    </row>
    <row r="123" spans="1:5" ht="15.75" thickBot="1" x14ac:dyDescent="0.3">
      <c r="A123" s="831" t="s">
        <v>1</v>
      </c>
      <c r="B123" s="812">
        <f>B124+B125</f>
        <v>10000</v>
      </c>
      <c r="C123" s="812">
        <f>C124+C125</f>
        <v>10000</v>
      </c>
      <c r="D123" s="812">
        <f>D124+D125</f>
        <v>10000</v>
      </c>
      <c r="E123" s="812">
        <f>E124+E125</f>
        <v>10000</v>
      </c>
    </row>
    <row r="124" spans="1:5" ht="15.75" thickBot="1" x14ac:dyDescent="0.3">
      <c r="A124" s="832" t="s">
        <v>48</v>
      </c>
      <c r="B124" s="814">
        <v>10000</v>
      </c>
      <c r="C124" s="814">
        <v>10000</v>
      </c>
      <c r="D124" s="814">
        <v>10000</v>
      </c>
      <c r="E124" s="814">
        <v>10000</v>
      </c>
    </row>
    <row r="125" spans="1:5" ht="15.75" thickBot="1" x14ac:dyDescent="0.3">
      <c r="A125" s="832" t="s">
        <v>49</v>
      </c>
      <c r="B125" s="814">
        <v>0</v>
      </c>
      <c r="C125" s="814">
        <v>0</v>
      </c>
      <c r="D125" s="814">
        <v>0</v>
      </c>
      <c r="E125" s="814">
        <v>0</v>
      </c>
    </row>
    <row r="126" spans="1:5" ht="15.75" thickBot="1" x14ac:dyDescent="0.3">
      <c r="A126" s="831" t="s">
        <v>2</v>
      </c>
      <c r="B126" s="814">
        <v>0</v>
      </c>
      <c r="C126" s="814">
        <v>0</v>
      </c>
      <c r="D126" s="814">
        <v>0</v>
      </c>
      <c r="E126" s="814">
        <v>0</v>
      </c>
    </row>
    <row r="127" spans="1:5" ht="15.75" thickBot="1" x14ac:dyDescent="0.3">
      <c r="A127" s="832" t="s">
        <v>48</v>
      </c>
      <c r="B127" s="814">
        <v>0</v>
      </c>
      <c r="C127" s="814">
        <v>0</v>
      </c>
      <c r="D127" s="814">
        <v>0</v>
      </c>
      <c r="E127" s="814">
        <v>0</v>
      </c>
    </row>
    <row r="128" spans="1:5" ht="15.75" thickBot="1" x14ac:dyDescent="0.3">
      <c r="A128" s="832" t="s">
        <v>49</v>
      </c>
      <c r="B128" s="814">
        <v>0</v>
      </c>
      <c r="C128" s="814">
        <v>0</v>
      </c>
      <c r="D128" s="814">
        <v>0</v>
      </c>
      <c r="E128" s="814">
        <v>0</v>
      </c>
    </row>
    <row r="129" spans="1:5" ht="15.75" thickBot="1" x14ac:dyDescent="0.3">
      <c r="A129" s="831" t="s">
        <v>24</v>
      </c>
      <c r="B129" s="814">
        <v>0</v>
      </c>
      <c r="C129" s="814">
        <v>0</v>
      </c>
      <c r="D129" s="814">
        <v>0</v>
      </c>
      <c r="E129" s="814">
        <v>0</v>
      </c>
    </row>
    <row r="130" spans="1:5" ht="15.75" thickBot="1" x14ac:dyDescent="0.3">
      <c r="A130" s="832" t="s">
        <v>48</v>
      </c>
      <c r="B130" s="814">
        <v>0</v>
      </c>
      <c r="C130" s="814">
        <v>0</v>
      </c>
      <c r="D130" s="814">
        <v>0</v>
      </c>
      <c r="E130" s="814">
        <v>0</v>
      </c>
    </row>
    <row r="131" spans="1:5" ht="15.75" thickBot="1" x14ac:dyDescent="0.3">
      <c r="A131" s="832" t="s">
        <v>49</v>
      </c>
      <c r="B131" s="814">
        <v>0</v>
      </c>
      <c r="C131" s="814">
        <v>0</v>
      </c>
      <c r="D131" s="814">
        <v>0</v>
      </c>
      <c r="E131" s="814">
        <v>0</v>
      </c>
    </row>
    <row r="132" spans="1:5" ht="15.75" thickBot="1" x14ac:dyDescent="0.3">
      <c r="A132" s="831" t="s">
        <v>25</v>
      </c>
      <c r="B132" s="814">
        <v>0</v>
      </c>
      <c r="C132" s="812">
        <v>0</v>
      </c>
      <c r="D132" s="812">
        <v>0</v>
      </c>
      <c r="E132" s="812">
        <v>0</v>
      </c>
    </row>
    <row r="133" spans="1:5" ht="15.75" thickBot="1" x14ac:dyDescent="0.3">
      <c r="A133" s="832" t="s">
        <v>48</v>
      </c>
      <c r="B133" s="814">
        <v>0</v>
      </c>
      <c r="C133" s="814">
        <v>0</v>
      </c>
      <c r="D133" s="814">
        <v>0</v>
      </c>
      <c r="E133" s="814">
        <v>0</v>
      </c>
    </row>
    <row r="134" spans="1:5" ht="15.75" thickBot="1" x14ac:dyDescent="0.3">
      <c r="A134" s="832" t="s">
        <v>49</v>
      </c>
      <c r="B134" s="814">
        <v>0</v>
      </c>
      <c r="C134" s="814">
        <v>0</v>
      </c>
      <c r="D134" s="814">
        <v>0</v>
      </c>
      <c r="E134" s="814">
        <v>0</v>
      </c>
    </row>
    <row r="135" spans="1:5" ht="30.75" thickBot="1" x14ac:dyDescent="0.3">
      <c r="A135" s="831" t="s">
        <v>3</v>
      </c>
      <c r="B135" s="814">
        <v>0</v>
      </c>
      <c r="C135" s="814">
        <v>0</v>
      </c>
      <c r="D135" s="814">
        <v>0</v>
      </c>
      <c r="E135" s="814">
        <v>0</v>
      </c>
    </row>
    <row r="136" spans="1:5" ht="15.75" thickBot="1" x14ac:dyDescent="0.3">
      <c r="A136" s="832" t="s">
        <v>48</v>
      </c>
      <c r="B136" s="814">
        <v>0</v>
      </c>
      <c r="C136" s="814">
        <v>0</v>
      </c>
      <c r="D136" s="814">
        <v>0</v>
      </c>
      <c r="E136" s="814">
        <v>0</v>
      </c>
    </row>
    <row r="137" spans="1:5" ht="15.75" thickBot="1" x14ac:dyDescent="0.3">
      <c r="A137" s="832" t="s">
        <v>49</v>
      </c>
      <c r="B137" s="814">
        <v>0</v>
      </c>
      <c r="C137" s="814">
        <v>0</v>
      </c>
      <c r="D137" s="814">
        <v>0</v>
      </c>
      <c r="E137" s="814">
        <v>0</v>
      </c>
    </row>
    <row r="138" spans="1:5" ht="15.75" thickBot="1" x14ac:dyDescent="0.3">
      <c r="A138" s="833" t="s">
        <v>56</v>
      </c>
      <c r="B138" s="812">
        <f>B135+B132+B129+B126+B123+B120+B117</f>
        <v>39000</v>
      </c>
      <c r="C138" s="812">
        <f>C135+C132+C129+C126+C123+C120+C117</f>
        <v>36865</v>
      </c>
      <c r="D138" s="812">
        <f>D135+D132+D129+D126+D123+D120+D117</f>
        <v>36865</v>
      </c>
      <c r="E138" s="812">
        <f>E135+E132+E129+E126+E123+E120+E117</f>
        <v>36865</v>
      </c>
    </row>
    <row r="139" spans="1:5" ht="15.75" thickBot="1" x14ac:dyDescent="0.3">
      <c r="A139" s="821" t="s">
        <v>58</v>
      </c>
      <c r="B139" s="792" t="s">
        <v>778</v>
      </c>
      <c r="C139" s="760"/>
      <c r="D139" s="760"/>
      <c r="E139" s="793"/>
    </row>
    <row r="140" spans="1:5" ht="15.75" thickBot="1" x14ac:dyDescent="0.3">
      <c r="A140" s="788" t="s">
        <v>9</v>
      </c>
      <c r="B140" s="753"/>
      <c r="C140" s="754"/>
      <c r="D140" s="754"/>
      <c r="E140" s="823"/>
    </row>
    <row r="141" spans="1:5" ht="15.75" thickBot="1" x14ac:dyDescent="0.3">
      <c r="A141" s="788" t="s">
        <v>14</v>
      </c>
      <c r="B141" s="792"/>
      <c r="C141" s="760"/>
      <c r="D141" s="760"/>
      <c r="E141" s="793"/>
    </row>
    <row r="142" spans="1:5" x14ac:dyDescent="0.25">
      <c r="A142" s="794"/>
      <c r="B142" s="795">
        <v>2019</v>
      </c>
      <c r="C142" s="795">
        <v>2020</v>
      </c>
      <c r="D142" s="795">
        <v>2021</v>
      </c>
      <c r="E142" s="796">
        <v>2022</v>
      </c>
    </row>
    <row r="143" spans="1:5" ht="15.75" thickBot="1" x14ac:dyDescent="0.3">
      <c r="A143" s="797"/>
      <c r="B143" s="798" t="s">
        <v>5</v>
      </c>
      <c r="C143" s="798" t="s">
        <v>6</v>
      </c>
      <c r="D143" s="798" t="s">
        <v>6</v>
      </c>
      <c r="E143" s="799" t="s">
        <v>6</v>
      </c>
    </row>
    <row r="144" spans="1:5" ht="15.75" thickBot="1" x14ac:dyDescent="0.3">
      <c r="A144" s="788" t="s">
        <v>8</v>
      </c>
      <c r="B144" s="802"/>
      <c r="C144" s="802"/>
      <c r="D144" s="802"/>
      <c r="E144" s="824"/>
    </row>
    <row r="145" spans="1:5" ht="16.5" customHeight="1" thickBot="1" x14ac:dyDescent="0.3">
      <c r="A145" s="788" t="s">
        <v>15</v>
      </c>
      <c r="B145" s="800">
        <v>0</v>
      </c>
      <c r="C145" s="800">
        <f>C174</f>
        <v>8800</v>
      </c>
      <c r="D145" s="800">
        <f>D174</f>
        <v>8800</v>
      </c>
      <c r="E145" s="801">
        <f>E174</f>
        <v>9800</v>
      </c>
    </row>
    <row r="146" spans="1:5" ht="15.75" thickBot="1" x14ac:dyDescent="0.3">
      <c r="A146" s="788" t="s">
        <v>23</v>
      </c>
      <c r="B146" s="800"/>
      <c r="C146" s="800" t="e">
        <f>C145/C144</f>
        <v>#DIV/0!</v>
      </c>
      <c r="D146" s="800" t="e">
        <f>D145/D144</f>
        <v>#DIV/0!</v>
      </c>
      <c r="E146" s="801" t="e">
        <f>E145/E144</f>
        <v>#DIV/0!</v>
      </c>
    </row>
    <row r="147" spans="1:5" ht="15.75" thickBot="1" x14ac:dyDescent="0.3">
      <c r="A147" s="788" t="s">
        <v>16</v>
      </c>
      <c r="B147" s="802"/>
      <c r="C147" s="767" t="e">
        <f t="shared" ref="C147:E149" si="2">C144/B144-1</f>
        <v>#DIV/0!</v>
      </c>
      <c r="D147" s="767" t="e">
        <f t="shared" si="2"/>
        <v>#DIV/0!</v>
      </c>
      <c r="E147" s="803" t="e">
        <f t="shared" si="2"/>
        <v>#DIV/0!</v>
      </c>
    </row>
    <row r="148" spans="1:5" ht="15.75" thickBot="1" x14ac:dyDescent="0.3">
      <c r="A148" s="788" t="s">
        <v>17</v>
      </c>
      <c r="B148" s="802"/>
      <c r="C148" s="767" t="e">
        <f t="shared" si="2"/>
        <v>#DIV/0!</v>
      </c>
      <c r="D148" s="767">
        <f t="shared" si="2"/>
        <v>0</v>
      </c>
      <c r="E148" s="803">
        <f t="shared" si="2"/>
        <v>0.11363636363636354</v>
      </c>
    </row>
    <row r="149" spans="1:5" ht="15.75" thickBot="1" x14ac:dyDescent="0.3">
      <c r="A149" s="788" t="s">
        <v>18</v>
      </c>
      <c r="B149" s="802"/>
      <c r="C149" s="767" t="e">
        <f t="shared" si="2"/>
        <v>#DIV/0!</v>
      </c>
      <c r="D149" s="767" t="e">
        <f t="shared" si="2"/>
        <v>#DIV/0!</v>
      </c>
      <c r="E149" s="803" t="e">
        <f t="shared" si="2"/>
        <v>#DIV/0!</v>
      </c>
    </row>
    <row r="150" spans="1:5" ht="15.75" thickBot="1" x14ac:dyDescent="0.3">
      <c r="A150" s="806" t="s">
        <v>779</v>
      </c>
      <c r="B150" s="807"/>
      <c r="C150" s="807"/>
      <c r="D150" s="807"/>
      <c r="E150" s="808"/>
    </row>
    <row r="151" spans="1:5" x14ac:dyDescent="0.25">
      <c r="A151" s="794"/>
      <c r="B151" s="795">
        <v>2019</v>
      </c>
      <c r="C151" s="795">
        <v>2020</v>
      </c>
      <c r="D151" s="795">
        <v>2021</v>
      </c>
      <c r="E151" s="796">
        <v>2022</v>
      </c>
    </row>
    <row r="152" spans="1:5" ht="15.75" thickBot="1" x14ac:dyDescent="0.3">
      <c r="A152" s="797"/>
      <c r="B152" s="798" t="s">
        <v>5</v>
      </c>
      <c r="C152" s="798" t="s">
        <v>6</v>
      </c>
      <c r="D152" s="798" t="s">
        <v>6</v>
      </c>
      <c r="E152" s="799" t="s">
        <v>6</v>
      </c>
    </row>
    <row r="153" spans="1:5" ht="15.75" thickBot="1" x14ac:dyDescent="0.3">
      <c r="A153" s="811" t="s">
        <v>0</v>
      </c>
      <c r="B153" s="812">
        <v>0</v>
      </c>
      <c r="C153" s="812">
        <f>C154+C155</f>
        <v>7480</v>
      </c>
      <c r="D153" s="812">
        <f>C153</f>
        <v>7480</v>
      </c>
      <c r="E153" s="812">
        <f>E154+E155</f>
        <v>7480</v>
      </c>
    </row>
    <row r="154" spans="1:5" ht="15.75" thickBot="1" x14ac:dyDescent="0.3">
      <c r="A154" s="813" t="s">
        <v>48</v>
      </c>
      <c r="B154" s="814">
        <v>0</v>
      </c>
      <c r="C154" s="814">
        <v>7480</v>
      </c>
      <c r="D154" s="812">
        <f t="shared" ref="D154:E161" si="3">C154</f>
        <v>7480</v>
      </c>
      <c r="E154" s="812">
        <f t="shared" si="3"/>
        <v>7480</v>
      </c>
    </row>
    <row r="155" spans="1:5" ht="16.5" customHeight="1" thickBot="1" x14ac:dyDescent="0.3">
      <c r="A155" s="813" t="s">
        <v>49</v>
      </c>
      <c r="B155" s="814">
        <v>0</v>
      </c>
      <c r="C155" s="814">
        <v>0</v>
      </c>
      <c r="D155" s="812">
        <f t="shared" si="3"/>
        <v>0</v>
      </c>
      <c r="E155" s="815">
        <v>0</v>
      </c>
    </row>
    <row r="156" spans="1:5" ht="30.75" thickBot="1" x14ac:dyDescent="0.3">
      <c r="A156" s="811" t="s">
        <v>31</v>
      </c>
      <c r="B156" s="812">
        <v>0</v>
      </c>
      <c r="C156" s="812">
        <f>C157+C158</f>
        <v>1320</v>
      </c>
      <c r="D156" s="812">
        <f t="shared" si="3"/>
        <v>1320</v>
      </c>
      <c r="E156" s="812">
        <f>E157+E158</f>
        <v>1320</v>
      </c>
    </row>
    <row r="157" spans="1:5" ht="15.75" thickBot="1" x14ac:dyDescent="0.3">
      <c r="A157" s="813" t="s">
        <v>48</v>
      </c>
      <c r="B157" s="814">
        <v>0</v>
      </c>
      <c r="C157" s="814">
        <v>1320</v>
      </c>
      <c r="D157" s="812">
        <f t="shared" si="3"/>
        <v>1320</v>
      </c>
      <c r="E157" s="812">
        <f t="shared" si="3"/>
        <v>1320</v>
      </c>
    </row>
    <row r="158" spans="1:5" ht="15.75" thickBot="1" x14ac:dyDescent="0.3">
      <c r="A158" s="813" t="s">
        <v>49</v>
      </c>
      <c r="B158" s="814">
        <v>0</v>
      </c>
      <c r="C158" s="812">
        <v>0</v>
      </c>
      <c r="D158" s="812">
        <f t="shared" si="3"/>
        <v>0</v>
      </c>
      <c r="E158" s="816">
        <v>0</v>
      </c>
    </row>
    <row r="159" spans="1:5" ht="15.75" thickBot="1" x14ac:dyDescent="0.3">
      <c r="A159" s="811" t="s">
        <v>1</v>
      </c>
      <c r="B159" s="812">
        <v>0</v>
      </c>
      <c r="C159" s="812">
        <f>C160+C161</f>
        <v>0</v>
      </c>
      <c r="D159" s="812">
        <f t="shared" si="3"/>
        <v>0</v>
      </c>
      <c r="E159" s="812">
        <f>E160+E161</f>
        <v>1000</v>
      </c>
    </row>
    <row r="160" spans="1:5" ht="15.75" thickBot="1" x14ac:dyDescent="0.3">
      <c r="A160" s="813" t="s">
        <v>48</v>
      </c>
      <c r="B160" s="814">
        <v>0</v>
      </c>
      <c r="C160" s="814">
        <v>0</v>
      </c>
      <c r="D160" s="812">
        <f t="shared" si="3"/>
        <v>0</v>
      </c>
      <c r="E160" s="815">
        <v>1000</v>
      </c>
    </row>
    <row r="161" spans="1:5" ht="15.75" thickBot="1" x14ac:dyDescent="0.3">
      <c r="A161" s="813" t="s">
        <v>49</v>
      </c>
      <c r="B161" s="814">
        <v>0</v>
      </c>
      <c r="C161" s="812">
        <v>0</v>
      </c>
      <c r="D161" s="812">
        <f t="shared" si="3"/>
        <v>0</v>
      </c>
      <c r="E161" s="816">
        <v>0</v>
      </c>
    </row>
    <row r="162" spans="1:5" ht="15.75" thickBot="1" x14ac:dyDescent="0.3">
      <c r="A162" s="811" t="s">
        <v>2</v>
      </c>
      <c r="B162" s="814">
        <v>0</v>
      </c>
      <c r="C162" s="812">
        <v>0</v>
      </c>
      <c r="D162" s="812">
        <v>0</v>
      </c>
      <c r="E162" s="816">
        <v>0</v>
      </c>
    </row>
    <row r="163" spans="1:5" ht="15.75" thickBot="1" x14ac:dyDescent="0.3">
      <c r="A163" s="813" t="s">
        <v>48</v>
      </c>
      <c r="B163" s="814">
        <v>0</v>
      </c>
      <c r="C163" s="812">
        <v>0</v>
      </c>
      <c r="D163" s="812">
        <v>0</v>
      </c>
      <c r="E163" s="816">
        <v>0</v>
      </c>
    </row>
    <row r="164" spans="1:5" ht="15.75" thickBot="1" x14ac:dyDescent="0.3">
      <c r="A164" s="813" t="s">
        <v>49</v>
      </c>
      <c r="B164" s="814">
        <v>0</v>
      </c>
      <c r="C164" s="812">
        <v>0</v>
      </c>
      <c r="D164" s="812">
        <v>0</v>
      </c>
      <c r="E164" s="816">
        <v>0</v>
      </c>
    </row>
    <row r="165" spans="1:5" ht="15.75" thickBot="1" x14ac:dyDescent="0.3">
      <c r="A165" s="811" t="s">
        <v>24</v>
      </c>
      <c r="B165" s="814">
        <v>0</v>
      </c>
      <c r="C165" s="812">
        <v>0</v>
      </c>
      <c r="D165" s="812">
        <v>0</v>
      </c>
      <c r="E165" s="816">
        <v>0</v>
      </c>
    </row>
    <row r="166" spans="1:5" ht="15.75" thickBot="1" x14ac:dyDescent="0.3">
      <c r="A166" s="813" t="s">
        <v>48</v>
      </c>
      <c r="B166" s="814">
        <v>0</v>
      </c>
      <c r="C166" s="812">
        <v>0</v>
      </c>
      <c r="D166" s="812">
        <v>0</v>
      </c>
      <c r="E166" s="816">
        <v>0</v>
      </c>
    </row>
    <row r="167" spans="1:5" ht="15.75" thickBot="1" x14ac:dyDescent="0.3">
      <c r="A167" s="813" t="s">
        <v>49</v>
      </c>
      <c r="B167" s="814">
        <v>0</v>
      </c>
      <c r="C167" s="812">
        <v>0</v>
      </c>
      <c r="D167" s="812">
        <v>0</v>
      </c>
      <c r="E167" s="816">
        <v>0</v>
      </c>
    </row>
    <row r="168" spans="1:5" ht="15.75" thickBot="1" x14ac:dyDescent="0.3">
      <c r="A168" s="811" t="s">
        <v>25</v>
      </c>
      <c r="B168" s="814">
        <v>0</v>
      </c>
      <c r="C168" s="812">
        <v>0</v>
      </c>
      <c r="D168" s="812">
        <v>0</v>
      </c>
      <c r="E168" s="816">
        <v>0</v>
      </c>
    </row>
    <row r="169" spans="1:5" ht="15.75" thickBot="1" x14ac:dyDescent="0.3">
      <c r="A169" s="813" t="s">
        <v>48</v>
      </c>
      <c r="B169" s="814">
        <v>0</v>
      </c>
      <c r="C169" s="812">
        <v>0</v>
      </c>
      <c r="D169" s="812">
        <v>0</v>
      </c>
      <c r="E169" s="816">
        <v>0</v>
      </c>
    </row>
    <row r="170" spans="1:5" ht="15.75" thickBot="1" x14ac:dyDescent="0.3">
      <c r="A170" s="813" t="s">
        <v>49</v>
      </c>
      <c r="B170" s="814">
        <v>0</v>
      </c>
      <c r="C170" s="812">
        <v>0</v>
      </c>
      <c r="D170" s="812">
        <v>0</v>
      </c>
      <c r="E170" s="816">
        <v>0</v>
      </c>
    </row>
    <row r="171" spans="1:5" ht="16.5" customHeight="1" thickBot="1" x14ac:dyDescent="0.3">
      <c r="A171" s="811" t="s">
        <v>3</v>
      </c>
      <c r="B171" s="814">
        <v>0</v>
      </c>
      <c r="C171" s="812">
        <v>0</v>
      </c>
      <c r="D171" s="812">
        <v>0</v>
      </c>
      <c r="E171" s="816">
        <v>0</v>
      </c>
    </row>
    <row r="172" spans="1:5" ht="15.75" thickBot="1" x14ac:dyDescent="0.3">
      <c r="A172" s="813" t="s">
        <v>48</v>
      </c>
      <c r="B172" s="814">
        <v>0</v>
      </c>
      <c r="C172" s="812">
        <v>0</v>
      </c>
      <c r="D172" s="812">
        <v>0</v>
      </c>
      <c r="E172" s="816">
        <v>0</v>
      </c>
    </row>
    <row r="173" spans="1:5" ht="15.75" thickBot="1" x14ac:dyDescent="0.3">
      <c r="A173" s="813" t="s">
        <v>49</v>
      </c>
      <c r="B173" s="814">
        <v>0</v>
      </c>
      <c r="C173" s="812">
        <v>0</v>
      </c>
      <c r="D173" s="812">
        <v>0</v>
      </c>
      <c r="E173" s="816">
        <v>0</v>
      </c>
    </row>
    <row r="174" spans="1:5" ht="15.75" thickBot="1" x14ac:dyDescent="0.3">
      <c r="A174" s="825" t="s">
        <v>72</v>
      </c>
      <c r="B174" s="814">
        <v>0</v>
      </c>
      <c r="C174" s="814">
        <f>C153+C156+C159+C162+C165+C168+C171</f>
        <v>8800</v>
      </c>
      <c r="D174" s="814">
        <f t="shared" ref="D174:E174" si="4">D153+D156+D159+D162+D165+D168+D171</f>
        <v>8800</v>
      </c>
      <c r="E174" s="814">
        <f t="shared" si="4"/>
        <v>9800</v>
      </c>
    </row>
    <row r="175" spans="1:5" ht="15.75" thickBot="1" x14ac:dyDescent="0.3">
      <c r="A175" s="821" t="s">
        <v>35</v>
      </c>
      <c r="B175" s="822">
        <f>IF(B174-B145=0,0,"Error")</f>
        <v>0</v>
      </c>
      <c r="C175" s="822">
        <f>IF(C174-C145=0,0,"Error")</f>
        <v>0</v>
      </c>
      <c r="D175" s="822">
        <f>IF(D174-D145=0,0,"Error")</f>
        <v>0</v>
      </c>
      <c r="E175" s="826">
        <f>IF(E174-E145=0,0,"Error")</f>
        <v>0</v>
      </c>
    </row>
    <row r="176" spans="1:5" ht="15.75" thickBot="1" x14ac:dyDescent="0.3">
      <c r="A176" s="778" t="s">
        <v>37</v>
      </c>
      <c r="B176" s="779"/>
      <c r="C176" s="779"/>
      <c r="D176" s="779"/>
      <c r="E176" s="780"/>
    </row>
    <row r="177" spans="1:6" ht="15.75" thickBot="1" x14ac:dyDescent="0.3">
      <c r="A177" s="778" t="s">
        <v>38</v>
      </c>
      <c r="B177" s="779"/>
      <c r="C177" s="779"/>
      <c r="D177" s="779"/>
      <c r="E177" s="780"/>
    </row>
    <row r="178" spans="1:6" ht="15.75" thickBot="1" x14ac:dyDescent="0.3">
      <c r="A178" s="777" t="s">
        <v>45</v>
      </c>
      <c r="B178" s="834" t="s">
        <v>766</v>
      </c>
      <c r="C178" s="835"/>
      <c r="D178" s="835"/>
      <c r="E178" s="836"/>
    </row>
    <row r="179" spans="1:6" ht="45.75" thickBot="1" x14ac:dyDescent="0.3">
      <c r="A179" s="837" t="s">
        <v>28</v>
      </c>
      <c r="B179" s="838" t="s">
        <v>780</v>
      </c>
      <c r="C179" s="839" t="s">
        <v>51</v>
      </c>
      <c r="D179" s="840"/>
      <c r="E179" s="841" t="s">
        <v>781</v>
      </c>
      <c r="F179" s="842"/>
    </row>
    <row r="180" spans="1:6" ht="15.75" thickBot="1" x14ac:dyDescent="0.3">
      <c r="A180" s="777" t="s">
        <v>9</v>
      </c>
      <c r="B180" s="753" t="str">
        <f>B179</f>
        <v>Rikonstrukion I nderteses se MFE( CFCU+grilat e godines)</v>
      </c>
      <c r="C180" s="754"/>
      <c r="D180" s="754"/>
      <c r="E180" s="755"/>
    </row>
    <row r="181" spans="1:6" ht="15.75" thickBot="1" x14ac:dyDescent="0.3">
      <c r="A181" s="777" t="s">
        <v>14</v>
      </c>
      <c r="B181" s="792" t="s">
        <v>782</v>
      </c>
      <c r="C181" s="760"/>
      <c r="D181" s="760"/>
      <c r="E181" s="761"/>
    </row>
    <row r="182" spans="1:6" x14ac:dyDescent="0.25">
      <c r="A182" s="762"/>
      <c r="B182" s="795">
        <v>2019</v>
      </c>
      <c r="C182" s="795">
        <v>2020</v>
      </c>
      <c r="D182" s="795">
        <v>2021</v>
      </c>
      <c r="E182" s="795">
        <v>2022</v>
      </c>
    </row>
    <row r="183" spans="1:6" ht="15.75" thickBot="1" x14ac:dyDescent="0.3">
      <c r="A183" s="764"/>
      <c r="B183" s="798" t="s">
        <v>5</v>
      </c>
      <c r="C183" s="798" t="s">
        <v>6</v>
      </c>
      <c r="D183" s="798" t="s">
        <v>6</v>
      </c>
      <c r="E183" s="798" t="s">
        <v>6</v>
      </c>
    </row>
    <row r="184" spans="1:6" ht="15.75" thickBot="1" x14ac:dyDescent="0.3">
      <c r="A184" s="777" t="s">
        <v>8</v>
      </c>
      <c r="B184" s="777"/>
      <c r="C184" s="802">
        <v>1</v>
      </c>
      <c r="D184" s="802">
        <v>1</v>
      </c>
      <c r="E184" s="802">
        <v>1</v>
      </c>
    </row>
    <row r="185" spans="1:6" ht="15.75" thickBot="1" x14ac:dyDescent="0.3">
      <c r="A185" s="777" t="s">
        <v>15</v>
      </c>
      <c r="B185" s="800">
        <v>0</v>
      </c>
      <c r="C185" s="800">
        <f>C198</f>
        <v>2116</v>
      </c>
      <c r="D185" s="800">
        <f>D198</f>
        <v>7884</v>
      </c>
      <c r="E185" s="800">
        <v>0</v>
      </c>
    </row>
    <row r="186" spans="1:6" ht="15.75" thickBot="1" x14ac:dyDescent="0.3">
      <c r="A186" s="777" t="s">
        <v>23</v>
      </c>
      <c r="B186" s="800" t="e">
        <f>B185/B184</f>
        <v>#DIV/0!</v>
      </c>
      <c r="C186" s="800">
        <f>C185/C184</f>
        <v>2116</v>
      </c>
      <c r="D186" s="800">
        <f>D185/D184</f>
        <v>7884</v>
      </c>
      <c r="E186" s="800">
        <f>E185/E184</f>
        <v>0</v>
      </c>
    </row>
    <row r="187" spans="1:6" ht="15.75" thickBot="1" x14ac:dyDescent="0.3">
      <c r="A187" s="777" t="s">
        <v>16</v>
      </c>
      <c r="B187" s="802" t="s">
        <v>22</v>
      </c>
      <c r="C187" s="767" t="e">
        <f t="shared" ref="C187:E189" si="5">C184/B184-1</f>
        <v>#DIV/0!</v>
      </c>
      <c r="D187" s="767">
        <f t="shared" si="5"/>
        <v>0</v>
      </c>
      <c r="E187" s="767">
        <f t="shared" si="5"/>
        <v>0</v>
      </c>
    </row>
    <row r="188" spans="1:6" ht="15.75" thickBot="1" x14ac:dyDescent="0.3">
      <c r="A188" s="777" t="s">
        <v>17</v>
      </c>
      <c r="B188" s="802" t="s">
        <v>22</v>
      </c>
      <c r="C188" s="767" t="e">
        <f t="shared" si="5"/>
        <v>#DIV/0!</v>
      </c>
      <c r="D188" s="767">
        <f t="shared" si="5"/>
        <v>2.7258979206049148</v>
      </c>
      <c r="E188" s="767">
        <f t="shared" si="5"/>
        <v>-1</v>
      </c>
    </row>
    <row r="189" spans="1:6" ht="15.75" thickBot="1" x14ac:dyDescent="0.3">
      <c r="A189" s="777" t="s">
        <v>18</v>
      </c>
      <c r="B189" s="802" t="s">
        <v>22</v>
      </c>
      <c r="C189" s="767" t="e">
        <f t="shared" si="5"/>
        <v>#DIV/0!</v>
      </c>
      <c r="D189" s="767">
        <f t="shared" si="5"/>
        <v>2.7258979206049148</v>
      </c>
      <c r="E189" s="767">
        <f t="shared" si="5"/>
        <v>-1</v>
      </c>
    </row>
    <row r="190" spans="1:6" ht="15.75" thickBot="1" x14ac:dyDescent="0.3">
      <c r="A190" s="843" t="s">
        <v>783</v>
      </c>
      <c r="B190" s="807"/>
      <c r="C190" s="807"/>
      <c r="D190" s="807"/>
      <c r="E190" s="844"/>
    </row>
    <row r="191" spans="1:6" x14ac:dyDescent="0.25">
      <c r="A191" s="762"/>
      <c r="B191" s="795">
        <v>2019</v>
      </c>
      <c r="C191" s="795">
        <v>2020</v>
      </c>
      <c r="D191" s="795">
        <v>2021</v>
      </c>
      <c r="E191" s="795">
        <v>2022</v>
      </c>
    </row>
    <row r="192" spans="1:6" ht="15.75" thickBot="1" x14ac:dyDescent="0.3">
      <c r="A192" s="764"/>
      <c r="B192" s="798" t="s">
        <v>5</v>
      </c>
      <c r="C192" s="798" t="s">
        <v>6</v>
      </c>
      <c r="D192" s="798" t="s">
        <v>6</v>
      </c>
      <c r="E192" s="798" t="s">
        <v>6</v>
      </c>
    </row>
    <row r="193" spans="1:7" ht="15.75" thickBot="1" x14ac:dyDescent="0.3">
      <c r="A193" s="831" t="s">
        <v>40</v>
      </c>
      <c r="B193" s="812"/>
      <c r="C193" s="812">
        <f>C194</f>
        <v>0</v>
      </c>
      <c r="D193" s="812">
        <v>0</v>
      </c>
      <c r="E193" s="812">
        <v>0</v>
      </c>
    </row>
    <row r="194" spans="1:7" ht="15.75" thickBot="1" x14ac:dyDescent="0.3">
      <c r="A194" s="832" t="s">
        <v>48</v>
      </c>
      <c r="B194" s="812">
        <v>0</v>
      </c>
      <c r="C194" s="812">
        <v>0</v>
      </c>
      <c r="D194" s="812">
        <v>0</v>
      </c>
      <c r="E194" s="812">
        <v>0</v>
      </c>
    </row>
    <row r="195" spans="1:7" ht="15.75" thickBot="1" x14ac:dyDescent="0.3">
      <c r="A195" s="832" t="s">
        <v>73</v>
      </c>
      <c r="B195" s="812"/>
      <c r="C195" s="812"/>
      <c r="D195" s="812"/>
      <c r="E195" s="812"/>
    </row>
    <row r="196" spans="1:7" ht="15.75" thickBot="1" x14ac:dyDescent="0.3">
      <c r="A196" s="832" t="s">
        <v>74</v>
      </c>
      <c r="B196" s="812"/>
      <c r="C196" s="812"/>
      <c r="D196" s="812"/>
      <c r="E196" s="812"/>
    </row>
    <row r="197" spans="1:7" ht="15.75" thickBot="1" x14ac:dyDescent="0.3">
      <c r="A197" s="832" t="s">
        <v>75</v>
      </c>
      <c r="B197" s="812"/>
      <c r="C197" s="812"/>
      <c r="D197" s="812"/>
      <c r="E197" s="812"/>
    </row>
    <row r="198" spans="1:7" ht="15.75" thickBot="1" x14ac:dyDescent="0.3">
      <c r="A198" s="831" t="s">
        <v>41</v>
      </c>
      <c r="B198" s="814">
        <f>B199+B200+B201+B202</f>
        <v>0</v>
      </c>
      <c r="C198" s="814">
        <f>C199+C200+C201+C202</f>
        <v>2116</v>
      </c>
      <c r="D198" s="814">
        <f>D199+D200+D201+D202</f>
        <v>7884</v>
      </c>
      <c r="E198" s="814">
        <f>E199+E200+E201+E202</f>
        <v>0</v>
      </c>
    </row>
    <row r="199" spans="1:7" ht="15.75" thickBot="1" x14ac:dyDescent="0.3">
      <c r="A199" s="832" t="s">
        <v>48</v>
      </c>
      <c r="B199" s="814"/>
      <c r="C199" s="812">
        <v>2116</v>
      </c>
      <c r="D199" s="812">
        <v>7884</v>
      </c>
      <c r="E199" s="812"/>
    </row>
    <row r="200" spans="1:7" ht="15.75" thickBot="1" x14ac:dyDescent="0.3">
      <c r="A200" s="832" t="s">
        <v>73</v>
      </c>
      <c r="B200" s="814"/>
      <c r="C200" s="812"/>
      <c r="D200" s="812"/>
      <c r="E200" s="812"/>
    </row>
    <row r="201" spans="1:7" ht="15.75" thickBot="1" x14ac:dyDescent="0.3">
      <c r="A201" s="832" t="s">
        <v>74</v>
      </c>
      <c r="B201" s="814"/>
      <c r="C201" s="812"/>
      <c r="D201" s="812"/>
      <c r="E201" s="812"/>
    </row>
    <row r="202" spans="1:7" ht="15.75" thickBot="1" x14ac:dyDescent="0.3">
      <c r="A202" s="832" t="s">
        <v>75</v>
      </c>
      <c r="B202" s="814"/>
      <c r="C202" s="812"/>
      <c r="D202" s="812"/>
      <c r="E202" s="812"/>
    </row>
    <row r="203" spans="1:7" ht="15.75" thickBot="1" x14ac:dyDescent="0.3">
      <c r="A203" s="845" t="s">
        <v>784</v>
      </c>
      <c r="B203" s="814">
        <f>B193+B198</f>
        <v>0</v>
      </c>
      <c r="C203" s="814">
        <f>C193+C198</f>
        <v>2116</v>
      </c>
      <c r="D203" s="814">
        <f>D193+D198</f>
        <v>7884</v>
      </c>
      <c r="E203" s="814">
        <f>E193+E198</f>
        <v>0</v>
      </c>
    </row>
    <row r="204" spans="1:7" ht="45.75" thickBot="1" x14ac:dyDescent="0.3">
      <c r="A204" s="837" t="s">
        <v>53</v>
      </c>
      <c r="B204" s="838" t="s">
        <v>785</v>
      </c>
      <c r="C204" s="839" t="s">
        <v>51</v>
      </c>
      <c r="D204" s="840"/>
      <c r="E204" s="841" t="s">
        <v>781</v>
      </c>
    </row>
    <row r="205" spans="1:7" ht="15.75" thickBot="1" x14ac:dyDescent="0.3">
      <c r="A205" s="777" t="s">
        <v>9</v>
      </c>
      <c r="B205" s="753" t="str">
        <f>B204</f>
        <v>Riparime per efekt te termetit</v>
      </c>
      <c r="C205" s="754"/>
      <c r="D205" s="754"/>
      <c r="E205" s="755"/>
    </row>
    <row r="206" spans="1:7" ht="15.75" thickBot="1" x14ac:dyDescent="0.3">
      <c r="A206" s="777" t="s">
        <v>14</v>
      </c>
      <c r="B206" s="792"/>
      <c r="C206" s="760"/>
      <c r="D206" s="760"/>
      <c r="E206" s="761"/>
    </row>
    <row r="207" spans="1:7" x14ac:dyDescent="0.25">
      <c r="A207" s="762"/>
      <c r="B207" s="795">
        <v>2019</v>
      </c>
      <c r="C207" s="795">
        <v>2020</v>
      </c>
      <c r="D207" s="795">
        <v>2021</v>
      </c>
      <c r="E207" s="795">
        <v>2022</v>
      </c>
      <c r="G207" s="41"/>
    </row>
    <row r="208" spans="1:7" ht="15.75" thickBot="1" x14ac:dyDescent="0.3">
      <c r="A208" s="764"/>
      <c r="B208" s="798" t="s">
        <v>5</v>
      </c>
      <c r="C208" s="798" t="s">
        <v>6</v>
      </c>
      <c r="D208" s="798" t="s">
        <v>6</v>
      </c>
      <c r="E208" s="798" t="s">
        <v>6</v>
      </c>
    </row>
    <row r="209" spans="1:7" ht="15.75" thickBot="1" x14ac:dyDescent="0.3">
      <c r="A209" s="777" t="s">
        <v>8</v>
      </c>
      <c r="B209" s="777"/>
      <c r="C209" s="802">
        <v>1</v>
      </c>
      <c r="D209" s="802">
        <v>1</v>
      </c>
      <c r="E209" s="802">
        <v>1</v>
      </c>
    </row>
    <row r="210" spans="1:7" ht="15.75" thickBot="1" x14ac:dyDescent="0.3">
      <c r="A210" s="777" t="s">
        <v>15</v>
      </c>
      <c r="B210" s="800">
        <v>0</v>
      </c>
      <c r="C210" s="800">
        <f>C223</f>
        <v>999.30200000000002</v>
      </c>
      <c r="D210" s="800">
        <f>D223</f>
        <v>0</v>
      </c>
      <c r="E210" s="800">
        <v>0</v>
      </c>
    </row>
    <row r="211" spans="1:7" ht="15.75" thickBot="1" x14ac:dyDescent="0.3">
      <c r="A211" s="777" t="s">
        <v>23</v>
      </c>
      <c r="B211" s="800" t="e">
        <f>B210/B209</f>
        <v>#DIV/0!</v>
      </c>
      <c r="C211" s="800">
        <f>C210/C209</f>
        <v>999.30200000000002</v>
      </c>
      <c r="D211" s="800">
        <f>D210/D209</f>
        <v>0</v>
      </c>
      <c r="E211" s="800">
        <f>E210/E209</f>
        <v>0</v>
      </c>
    </row>
    <row r="212" spans="1:7" ht="15.75" thickBot="1" x14ac:dyDescent="0.3">
      <c r="A212" s="777" t="s">
        <v>16</v>
      </c>
      <c r="B212" s="802" t="s">
        <v>22</v>
      </c>
      <c r="C212" s="767" t="e">
        <f t="shared" ref="C212:E214" si="6">C209/B209-1</f>
        <v>#DIV/0!</v>
      </c>
      <c r="D212" s="767">
        <f t="shared" si="6"/>
        <v>0</v>
      </c>
      <c r="E212" s="767">
        <f t="shared" si="6"/>
        <v>0</v>
      </c>
      <c r="G212" s="47"/>
    </row>
    <row r="213" spans="1:7" ht="15.75" thickBot="1" x14ac:dyDescent="0.3">
      <c r="A213" s="777" t="s">
        <v>17</v>
      </c>
      <c r="B213" s="802" t="s">
        <v>22</v>
      </c>
      <c r="C213" s="767" t="e">
        <f t="shared" si="6"/>
        <v>#DIV/0!</v>
      </c>
      <c r="D213" s="767">
        <f t="shared" si="6"/>
        <v>-1</v>
      </c>
      <c r="E213" s="767" t="e">
        <f t="shared" si="6"/>
        <v>#DIV/0!</v>
      </c>
    </row>
    <row r="214" spans="1:7" ht="15.75" thickBot="1" x14ac:dyDescent="0.3">
      <c r="A214" s="777" t="s">
        <v>18</v>
      </c>
      <c r="B214" s="802" t="s">
        <v>22</v>
      </c>
      <c r="C214" s="767" t="e">
        <f t="shared" si="6"/>
        <v>#DIV/0!</v>
      </c>
      <c r="D214" s="767">
        <f t="shared" si="6"/>
        <v>-1</v>
      </c>
      <c r="E214" s="767" t="e">
        <f t="shared" si="6"/>
        <v>#DIV/0!</v>
      </c>
    </row>
    <row r="215" spans="1:7" ht="15.75" thickBot="1" x14ac:dyDescent="0.3">
      <c r="A215" s="843" t="s">
        <v>786</v>
      </c>
      <c r="B215" s="807"/>
      <c r="C215" s="807"/>
      <c r="D215" s="807"/>
      <c r="E215" s="844"/>
    </row>
    <row r="216" spans="1:7" x14ac:dyDescent="0.25">
      <c r="A216" s="762"/>
      <c r="B216" s="795">
        <v>2019</v>
      </c>
      <c r="C216" s="795">
        <v>2020</v>
      </c>
      <c r="D216" s="795">
        <v>2021</v>
      </c>
      <c r="E216" s="795">
        <v>2022</v>
      </c>
    </row>
    <row r="217" spans="1:7" ht="15.75" thickBot="1" x14ac:dyDescent="0.3">
      <c r="A217" s="764"/>
      <c r="B217" s="798" t="s">
        <v>5</v>
      </c>
      <c r="C217" s="798" t="s">
        <v>6</v>
      </c>
      <c r="D217" s="798" t="s">
        <v>6</v>
      </c>
      <c r="E217" s="798" t="s">
        <v>6</v>
      </c>
    </row>
    <row r="218" spans="1:7" ht="15.75" thickBot="1" x14ac:dyDescent="0.3">
      <c r="A218" s="831" t="s">
        <v>40</v>
      </c>
      <c r="B218" s="812"/>
      <c r="C218" s="812">
        <f>C219</f>
        <v>0</v>
      </c>
      <c r="D218" s="812">
        <v>0</v>
      </c>
      <c r="E218" s="812">
        <v>0</v>
      </c>
    </row>
    <row r="219" spans="1:7" ht="15.75" thickBot="1" x14ac:dyDescent="0.3">
      <c r="A219" s="832" t="s">
        <v>48</v>
      </c>
      <c r="B219" s="812">
        <v>0</v>
      </c>
      <c r="C219" s="812">
        <v>0</v>
      </c>
      <c r="D219" s="812">
        <v>0</v>
      </c>
      <c r="E219" s="812">
        <v>0</v>
      </c>
    </row>
    <row r="220" spans="1:7" ht="15.75" thickBot="1" x14ac:dyDescent="0.3">
      <c r="A220" s="832" t="s">
        <v>73</v>
      </c>
      <c r="B220" s="812"/>
      <c r="C220" s="812"/>
      <c r="D220" s="812"/>
      <c r="E220" s="812"/>
    </row>
    <row r="221" spans="1:7" ht="15.75" thickBot="1" x14ac:dyDescent="0.3">
      <c r="A221" s="832" t="s">
        <v>74</v>
      </c>
      <c r="B221" s="812"/>
      <c r="C221" s="812"/>
      <c r="D221" s="812"/>
      <c r="E221" s="812"/>
    </row>
    <row r="222" spans="1:7" ht="15.75" thickBot="1" x14ac:dyDescent="0.3">
      <c r="A222" s="832" t="s">
        <v>75</v>
      </c>
      <c r="B222" s="812"/>
      <c r="C222" s="812"/>
      <c r="D222" s="812"/>
      <c r="E222" s="812"/>
    </row>
    <row r="223" spans="1:7" ht="15.75" thickBot="1" x14ac:dyDescent="0.3">
      <c r="A223" s="831" t="s">
        <v>41</v>
      </c>
      <c r="B223" s="814">
        <f>B224+B225+B226+B227</f>
        <v>0</v>
      </c>
      <c r="C223" s="814">
        <f>C224+C225+C226+C227</f>
        <v>999.30200000000002</v>
      </c>
      <c r="D223" s="814">
        <f>D224+D225+D226+D227</f>
        <v>0</v>
      </c>
      <c r="E223" s="814">
        <f>E224+E225+E226+E227</f>
        <v>0</v>
      </c>
    </row>
    <row r="224" spans="1:7" ht="15.75" thickBot="1" x14ac:dyDescent="0.3">
      <c r="A224" s="832" t="s">
        <v>48</v>
      </c>
      <c r="B224" s="814"/>
      <c r="C224" s="812">
        <v>999.30200000000002</v>
      </c>
      <c r="D224" s="812">
        <v>0</v>
      </c>
      <c r="E224" s="812"/>
      <c r="G224" s="47"/>
    </row>
    <row r="225" spans="1:5" ht="15.75" thickBot="1" x14ac:dyDescent="0.3">
      <c r="A225" s="832" t="s">
        <v>73</v>
      </c>
      <c r="B225" s="814"/>
      <c r="C225" s="812"/>
      <c r="D225" s="812"/>
      <c r="E225" s="812"/>
    </row>
    <row r="226" spans="1:5" ht="15.75" thickBot="1" x14ac:dyDescent="0.3">
      <c r="A226" s="832" t="s">
        <v>74</v>
      </c>
      <c r="B226" s="814"/>
      <c r="C226" s="812"/>
      <c r="D226" s="812"/>
      <c r="E226" s="812"/>
    </row>
    <row r="227" spans="1:5" ht="15.75" thickBot="1" x14ac:dyDescent="0.3">
      <c r="A227" s="832" t="s">
        <v>75</v>
      </c>
      <c r="B227" s="814"/>
      <c r="C227" s="812"/>
      <c r="D227" s="812"/>
      <c r="E227" s="812"/>
    </row>
    <row r="228" spans="1:5" ht="15.75" thickBot="1" x14ac:dyDescent="0.3">
      <c r="A228" s="845" t="s">
        <v>787</v>
      </c>
      <c r="B228" s="814">
        <f>B218+B223</f>
        <v>0</v>
      </c>
      <c r="C228" s="814">
        <f>C218+C223</f>
        <v>999.30200000000002</v>
      </c>
      <c r="D228" s="814">
        <f>D218+D223</f>
        <v>0</v>
      </c>
      <c r="E228" s="814">
        <f>E218+E223</f>
        <v>0</v>
      </c>
    </row>
    <row r="229" spans="1:5" ht="45.75" thickBot="1" x14ac:dyDescent="0.3">
      <c r="A229" s="837" t="s">
        <v>54</v>
      </c>
      <c r="B229" s="838" t="s">
        <v>706</v>
      </c>
      <c r="C229" s="839" t="s">
        <v>51</v>
      </c>
      <c r="D229" s="840"/>
      <c r="E229" s="841" t="s">
        <v>707</v>
      </c>
    </row>
    <row r="230" spans="1:5" ht="15.75" thickBot="1" x14ac:dyDescent="0.3">
      <c r="A230" s="777" t="s">
        <v>9</v>
      </c>
      <c r="B230" s="753" t="s">
        <v>706</v>
      </c>
      <c r="C230" s="754"/>
      <c r="D230" s="754"/>
      <c r="E230" s="755"/>
    </row>
    <row r="231" spans="1:5" ht="15.75" thickBot="1" x14ac:dyDescent="0.3">
      <c r="A231" s="777" t="s">
        <v>14</v>
      </c>
      <c r="B231" s="792" t="s">
        <v>708</v>
      </c>
      <c r="C231" s="760"/>
      <c r="D231" s="760"/>
      <c r="E231" s="761"/>
    </row>
    <row r="232" spans="1:5" x14ac:dyDescent="0.25">
      <c r="A232" s="762"/>
      <c r="B232" s="795">
        <v>2019</v>
      </c>
      <c r="C232" s="795">
        <v>2020</v>
      </c>
      <c r="D232" s="795">
        <v>2021</v>
      </c>
      <c r="E232" s="795">
        <v>2022</v>
      </c>
    </row>
    <row r="233" spans="1:5" ht="15.75" thickBot="1" x14ac:dyDescent="0.3">
      <c r="A233" s="764"/>
      <c r="B233" s="798" t="s">
        <v>5</v>
      </c>
      <c r="C233" s="798" t="s">
        <v>6</v>
      </c>
      <c r="D233" s="798" t="s">
        <v>6</v>
      </c>
      <c r="E233" s="798" t="s">
        <v>6</v>
      </c>
    </row>
    <row r="234" spans="1:5" ht="15.75" thickBot="1" x14ac:dyDescent="0.3">
      <c r="A234" s="777" t="s">
        <v>8</v>
      </c>
      <c r="B234" s="777">
        <v>1</v>
      </c>
      <c r="C234" s="802">
        <v>1</v>
      </c>
      <c r="D234" s="802">
        <v>0</v>
      </c>
      <c r="E234" s="802">
        <v>1</v>
      </c>
    </row>
    <row r="235" spans="1:5" ht="15.75" thickBot="1" x14ac:dyDescent="0.3">
      <c r="A235" s="777" t="s">
        <v>15</v>
      </c>
      <c r="B235" s="800">
        <v>23000</v>
      </c>
      <c r="C235" s="800">
        <f>C243</f>
        <v>12170</v>
      </c>
      <c r="D235" s="800">
        <v>0</v>
      </c>
      <c r="E235" s="800">
        <v>0</v>
      </c>
    </row>
    <row r="236" spans="1:5" ht="15.75" thickBot="1" x14ac:dyDescent="0.3">
      <c r="A236" s="777" t="s">
        <v>23</v>
      </c>
      <c r="B236" s="800">
        <f>B235/B234</f>
        <v>23000</v>
      </c>
      <c r="C236" s="800">
        <f>C235/C234</f>
        <v>12170</v>
      </c>
      <c r="D236" s="800" t="e">
        <f>D235/D234</f>
        <v>#DIV/0!</v>
      </c>
      <c r="E236" s="800">
        <f>E235/E234</f>
        <v>0</v>
      </c>
    </row>
    <row r="237" spans="1:5" ht="15.75" thickBot="1" x14ac:dyDescent="0.3">
      <c r="A237" s="777" t="s">
        <v>16</v>
      </c>
      <c r="B237" s="802" t="s">
        <v>22</v>
      </c>
      <c r="C237" s="767">
        <f t="shared" ref="C237:E239" si="7">C234/B234-1</f>
        <v>0</v>
      </c>
      <c r="D237" s="767">
        <f t="shared" si="7"/>
        <v>-1</v>
      </c>
      <c r="E237" s="767" t="e">
        <f t="shared" si="7"/>
        <v>#DIV/0!</v>
      </c>
    </row>
    <row r="238" spans="1:5" ht="15.75" thickBot="1" x14ac:dyDescent="0.3">
      <c r="A238" s="777" t="s">
        <v>17</v>
      </c>
      <c r="B238" s="802" t="s">
        <v>22</v>
      </c>
      <c r="C238" s="767">
        <f t="shared" si="7"/>
        <v>-0.47086956521739132</v>
      </c>
      <c r="D238" s="767">
        <f t="shared" si="7"/>
        <v>-1</v>
      </c>
      <c r="E238" s="767" t="e">
        <f t="shared" si="7"/>
        <v>#DIV/0!</v>
      </c>
    </row>
    <row r="239" spans="1:5" ht="15.75" thickBot="1" x14ac:dyDescent="0.3">
      <c r="A239" s="777" t="s">
        <v>18</v>
      </c>
      <c r="B239" s="802" t="s">
        <v>22</v>
      </c>
      <c r="C239" s="767">
        <f t="shared" si="7"/>
        <v>-0.47086956521739132</v>
      </c>
      <c r="D239" s="767" t="e">
        <f t="shared" si="7"/>
        <v>#DIV/0!</v>
      </c>
      <c r="E239" s="767" t="e">
        <f t="shared" si="7"/>
        <v>#DIV/0!</v>
      </c>
    </row>
    <row r="240" spans="1:5" ht="15.75" thickBot="1" x14ac:dyDescent="0.3">
      <c r="A240" s="843" t="s">
        <v>788</v>
      </c>
      <c r="B240" s="807"/>
      <c r="C240" s="807"/>
      <c r="D240" s="807"/>
      <c r="E240" s="844"/>
    </row>
    <row r="241" spans="1:5" x14ac:dyDescent="0.25">
      <c r="A241" s="762"/>
      <c r="B241" s="795">
        <v>2019</v>
      </c>
      <c r="C241" s="795">
        <v>2020</v>
      </c>
      <c r="D241" s="795">
        <v>2021</v>
      </c>
      <c r="E241" s="795">
        <v>2022</v>
      </c>
    </row>
    <row r="242" spans="1:5" ht="15.75" thickBot="1" x14ac:dyDescent="0.3">
      <c r="A242" s="764"/>
      <c r="B242" s="798" t="s">
        <v>5</v>
      </c>
      <c r="C242" s="798" t="s">
        <v>6</v>
      </c>
      <c r="D242" s="798" t="s">
        <v>6</v>
      </c>
      <c r="E242" s="798" t="s">
        <v>6</v>
      </c>
    </row>
    <row r="243" spans="1:5" ht="15.75" thickBot="1" x14ac:dyDescent="0.3">
      <c r="A243" s="831" t="s">
        <v>40</v>
      </c>
      <c r="B243" s="812">
        <v>23000</v>
      </c>
      <c r="C243" s="812">
        <f>C244</f>
        <v>12170</v>
      </c>
      <c r="D243" s="812">
        <v>0</v>
      </c>
      <c r="E243" s="812">
        <v>0</v>
      </c>
    </row>
    <row r="244" spans="1:5" ht="15.75" thickBot="1" x14ac:dyDescent="0.3">
      <c r="A244" s="832" t="s">
        <v>48</v>
      </c>
      <c r="B244" s="812">
        <v>23000</v>
      </c>
      <c r="C244" s="812">
        <v>12170</v>
      </c>
      <c r="D244" s="812">
        <v>0</v>
      </c>
      <c r="E244" s="812">
        <v>0</v>
      </c>
    </row>
    <row r="245" spans="1:5" ht="15.75" thickBot="1" x14ac:dyDescent="0.3">
      <c r="A245" s="832" t="s">
        <v>73</v>
      </c>
      <c r="B245" s="812"/>
      <c r="C245" s="812"/>
      <c r="D245" s="812"/>
      <c r="E245" s="812"/>
    </row>
    <row r="246" spans="1:5" ht="15.75" thickBot="1" x14ac:dyDescent="0.3">
      <c r="A246" s="832" t="s">
        <v>74</v>
      </c>
      <c r="B246" s="812"/>
      <c r="C246" s="812"/>
      <c r="D246" s="812"/>
      <c r="E246" s="812"/>
    </row>
    <row r="247" spans="1:5" ht="15.75" thickBot="1" x14ac:dyDescent="0.3">
      <c r="A247" s="832" t="s">
        <v>75</v>
      </c>
      <c r="B247" s="812"/>
      <c r="C247" s="812"/>
      <c r="D247" s="812"/>
      <c r="E247" s="812"/>
    </row>
    <row r="248" spans="1:5" ht="15.75" thickBot="1" x14ac:dyDescent="0.3">
      <c r="A248" s="831" t="s">
        <v>41</v>
      </c>
      <c r="B248" s="814">
        <f>B249+B250+B251+B252</f>
        <v>0</v>
      </c>
      <c r="C248" s="814">
        <f>C249+C250+C251+C252</f>
        <v>0</v>
      </c>
      <c r="D248" s="814">
        <f>D249+D250+D251+D252</f>
        <v>0</v>
      </c>
      <c r="E248" s="814">
        <f>E249+E250+E251+E252</f>
        <v>0</v>
      </c>
    </row>
    <row r="249" spans="1:5" ht="15.75" thickBot="1" x14ac:dyDescent="0.3">
      <c r="A249" s="832" t="s">
        <v>48</v>
      </c>
      <c r="B249" s="814"/>
      <c r="C249" s="812"/>
      <c r="D249" s="812"/>
      <c r="E249" s="812"/>
    </row>
    <row r="250" spans="1:5" ht="15.75" thickBot="1" x14ac:dyDescent="0.3">
      <c r="A250" s="832" t="s">
        <v>73</v>
      </c>
      <c r="B250" s="814"/>
      <c r="C250" s="812"/>
      <c r="D250" s="812"/>
      <c r="E250" s="812"/>
    </row>
    <row r="251" spans="1:5" ht="15.75" thickBot="1" x14ac:dyDescent="0.3">
      <c r="A251" s="832" t="s">
        <v>74</v>
      </c>
      <c r="B251" s="814"/>
      <c r="C251" s="812"/>
      <c r="D251" s="812"/>
      <c r="E251" s="812"/>
    </row>
    <row r="252" spans="1:5" ht="15.75" thickBot="1" x14ac:dyDescent="0.3">
      <c r="A252" s="832" t="s">
        <v>75</v>
      </c>
      <c r="B252" s="814"/>
      <c r="C252" s="812"/>
      <c r="D252" s="812"/>
      <c r="E252" s="812"/>
    </row>
    <row r="253" spans="1:5" ht="15.75" thickBot="1" x14ac:dyDescent="0.3">
      <c r="A253" s="845" t="s">
        <v>709</v>
      </c>
      <c r="B253" s="814">
        <f>B243+B248</f>
        <v>23000</v>
      </c>
      <c r="C253" s="814">
        <f>C243+C248</f>
        <v>12170</v>
      </c>
      <c r="D253" s="814">
        <f>D243+D248</f>
        <v>0</v>
      </c>
      <c r="E253" s="814">
        <f>E243+E248</f>
        <v>0</v>
      </c>
    </row>
    <row r="254" spans="1:5" ht="45.75" thickBot="1" x14ac:dyDescent="0.3">
      <c r="A254" s="846" t="s">
        <v>58</v>
      </c>
      <c r="B254" s="838" t="s">
        <v>710</v>
      </c>
      <c r="C254" s="839" t="s">
        <v>51</v>
      </c>
      <c r="D254" s="840" t="s">
        <v>711</v>
      </c>
      <c r="E254" s="841"/>
    </row>
    <row r="255" spans="1:5" ht="15.75" thickBot="1" x14ac:dyDescent="0.3">
      <c r="A255" s="777" t="s">
        <v>9</v>
      </c>
      <c r="B255" s="753" t="s">
        <v>710</v>
      </c>
      <c r="C255" s="754"/>
      <c r="D255" s="754"/>
      <c r="E255" s="755"/>
    </row>
    <row r="256" spans="1:5" ht="15.75" thickBot="1" x14ac:dyDescent="0.3">
      <c r="A256" s="777" t="s">
        <v>14</v>
      </c>
      <c r="B256" s="792" t="s">
        <v>708</v>
      </c>
      <c r="C256" s="760"/>
      <c r="D256" s="760"/>
      <c r="E256" s="761"/>
    </row>
    <row r="257" spans="1:5" x14ac:dyDescent="0.25">
      <c r="A257" s="762"/>
      <c r="B257" s="795">
        <v>2019</v>
      </c>
      <c r="C257" s="795">
        <v>2020</v>
      </c>
      <c r="D257" s="795">
        <v>2021</v>
      </c>
      <c r="E257" s="795">
        <v>2022</v>
      </c>
    </row>
    <row r="258" spans="1:5" ht="15.75" thickBot="1" x14ac:dyDescent="0.3">
      <c r="A258" s="764"/>
      <c r="B258" s="798" t="s">
        <v>5</v>
      </c>
      <c r="C258" s="798" t="s">
        <v>6</v>
      </c>
      <c r="D258" s="798" t="s">
        <v>6</v>
      </c>
      <c r="E258" s="798" t="s">
        <v>6</v>
      </c>
    </row>
    <row r="259" spans="1:5" ht="15.75" thickBot="1" x14ac:dyDescent="0.3">
      <c r="A259" s="777" t="s">
        <v>8</v>
      </c>
      <c r="B259" s="802">
        <v>1</v>
      </c>
      <c r="C259" s="802">
        <v>1</v>
      </c>
      <c r="D259" s="802">
        <v>0</v>
      </c>
      <c r="E259" s="802">
        <v>0</v>
      </c>
    </row>
    <row r="260" spans="1:5" ht="15.75" thickBot="1" x14ac:dyDescent="0.3">
      <c r="A260" s="777" t="s">
        <v>15</v>
      </c>
      <c r="B260" s="800">
        <v>33234</v>
      </c>
      <c r="C260" s="800">
        <v>27180</v>
      </c>
      <c r="D260" s="800">
        <v>0</v>
      </c>
      <c r="E260" s="800">
        <v>0</v>
      </c>
    </row>
    <row r="261" spans="1:5" ht="15.75" thickBot="1" x14ac:dyDescent="0.3">
      <c r="A261" s="777" t="s">
        <v>23</v>
      </c>
      <c r="B261" s="800">
        <f>B260/B259</f>
        <v>33234</v>
      </c>
      <c r="C261" s="800">
        <f>C260/C259</f>
        <v>27180</v>
      </c>
      <c r="D261" s="800" t="e">
        <f>D260/D259</f>
        <v>#DIV/0!</v>
      </c>
      <c r="E261" s="800" t="e">
        <f>E260/E259</f>
        <v>#DIV/0!</v>
      </c>
    </row>
    <row r="262" spans="1:5" ht="15.75" thickBot="1" x14ac:dyDescent="0.3">
      <c r="A262" s="777" t="s">
        <v>16</v>
      </c>
      <c r="B262" s="802" t="s">
        <v>22</v>
      </c>
      <c r="C262" s="767">
        <f t="shared" ref="C262:E264" si="8">C259/B259-1</f>
        <v>0</v>
      </c>
      <c r="D262" s="767">
        <f t="shared" si="8"/>
        <v>-1</v>
      </c>
      <c r="E262" s="767" t="e">
        <f t="shared" si="8"/>
        <v>#DIV/0!</v>
      </c>
    </row>
    <row r="263" spans="1:5" ht="15.75" thickBot="1" x14ac:dyDescent="0.3">
      <c r="A263" s="777" t="s">
        <v>17</v>
      </c>
      <c r="B263" s="802" t="s">
        <v>22</v>
      </c>
      <c r="C263" s="767">
        <f t="shared" si="8"/>
        <v>-0.18216284527893123</v>
      </c>
      <c r="D263" s="767">
        <f t="shared" si="8"/>
        <v>-1</v>
      </c>
      <c r="E263" s="767" t="e">
        <f t="shared" si="8"/>
        <v>#DIV/0!</v>
      </c>
    </row>
    <row r="264" spans="1:5" ht="15.75" thickBot="1" x14ac:dyDescent="0.3">
      <c r="A264" s="777" t="s">
        <v>18</v>
      </c>
      <c r="B264" s="802" t="s">
        <v>22</v>
      </c>
      <c r="C264" s="767">
        <f t="shared" si="8"/>
        <v>-0.18216284527893123</v>
      </c>
      <c r="D264" s="767" t="e">
        <f t="shared" si="8"/>
        <v>#DIV/0!</v>
      </c>
      <c r="E264" s="767" t="e">
        <f t="shared" si="8"/>
        <v>#DIV/0!</v>
      </c>
    </row>
    <row r="265" spans="1:5" ht="15.75" thickBot="1" x14ac:dyDescent="0.3">
      <c r="A265" s="843" t="s">
        <v>789</v>
      </c>
      <c r="B265" s="807"/>
      <c r="C265" s="807"/>
      <c r="D265" s="807"/>
      <c r="E265" s="844"/>
    </row>
    <row r="266" spans="1:5" x14ac:dyDescent="0.25">
      <c r="A266" s="762"/>
      <c r="B266" s="795">
        <v>2019</v>
      </c>
      <c r="C266" s="795">
        <v>2020</v>
      </c>
      <c r="D266" s="795">
        <v>2021</v>
      </c>
      <c r="E266" s="795">
        <v>2022</v>
      </c>
    </row>
    <row r="267" spans="1:5" ht="15.75" thickBot="1" x14ac:dyDescent="0.3">
      <c r="A267" s="764"/>
      <c r="B267" s="798" t="s">
        <v>5</v>
      </c>
      <c r="C267" s="798" t="s">
        <v>6</v>
      </c>
      <c r="D267" s="798" t="s">
        <v>6</v>
      </c>
      <c r="E267" s="798" t="s">
        <v>6</v>
      </c>
    </row>
    <row r="268" spans="1:5" ht="15.75" thickBot="1" x14ac:dyDescent="0.3">
      <c r="A268" s="831" t="s">
        <v>40</v>
      </c>
      <c r="B268" s="812">
        <f>B269+B270+B271+B272</f>
        <v>33234</v>
      </c>
      <c r="C268" s="812">
        <v>27180</v>
      </c>
      <c r="D268" s="812">
        <v>0</v>
      </c>
      <c r="E268" s="812">
        <v>0</v>
      </c>
    </row>
    <row r="269" spans="1:5" ht="15.75" thickBot="1" x14ac:dyDescent="0.3">
      <c r="A269" s="832" t="s">
        <v>48</v>
      </c>
      <c r="B269" s="812">
        <v>33234</v>
      </c>
      <c r="C269" s="812">
        <f>C268</f>
        <v>27180</v>
      </c>
      <c r="D269" s="812"/>
      <c r="E269" s="812"/>
    </row>
    <row r="270" spans="1:5" ht="15.75" thickBot="1" x14ac:dyDescent="0.3">
      <c r="A270" s="832" t="s">
        <v>73</v>
      </c>
      <c r="B270" s="812"/>
      <c r="C270" s="812"/>
      <c r="D270" s="812"/>
      <c r="E270" s="812"/>
    </row>
    <row r="271" spans="1:5" ht="15.75" thickBot="1" x14ac:dyDescent="0.3">
      <c r="A271" s="832" t="s">
        <v>74</v>
      </c>
      <c r="B271" s="812"/>
      <c r="C271" s="812"/>
      <c r="D271" s="812"/>
      <c r="E271" s="812"/>
    </row>
    <row r="272" spans="1:5" ht="15.75" thickBot="1" x14ac:dyDescent="0.3">
      <c r="A272" s="832" t="s">
        <v>75</v>
      </c>
      <c r="B272" s="812"/>
      <c r="C272" s="812"/>
      <c r="D272" s="812"/>
      <c r="E272" s="812"/>
    </row>
    <row r="273" spans="1:5" ht="15.75" thickBot="1" x14ac:dyDescent="0.3">
      <c r="A273" s="831" t="s">
        <v>41</v>
      </c>
      <c r="B273" s="814"/>
      <c r="C273" s="814"/>
      <c r="D273" s="814"/>
      <c r="E273" s="814"/>
    </row>
    <row r="274" spans="1:5" ht="15.75" thickBot="1" x14ac:dyDescent="0.3">
      <c r="A274" s="832" t="s">
        <v>48</v>
      </c>
      <c r="B274" s="814"/>
      <c r="C274" s="814"/>
      <c r="D274" s="814"/>
      <c r="E274" s="814"/>
    </row>
    <row r="275" spans="1:5" ht="15.75" thickBot="1" x14ac:dyDescent="0.3">
      <c r="A275" s="832" t="s">
        <v>73</v>
      </c>
      <c r="B275" s="814"/>
      <c r="C275" s="814"/>
      <c r="D275" s="814"/>
      <c r="E275" s="814"/>
    </row>
    <row r="276" spans="1:5" ht="15.75" thickBot="1" x14ac:dyDescent="0.3">
      <c r="A276" s="832" t="s">
        <v>74</v>
      </c>
      <c r="B276" s="814"/>
      <c r="C276" s="814"/>
      <c r="D276" s="814"/>
      <c r="E276" s="814"/>
    </row>
    <row r="277" spans="1:5" ht="15.75" thickBot="1" x14ac:dyDescent="0.3">
      <c r="A277" s="832" t="s">
        <v>75</v>
      </c>
      <c r="B277" s="814"/>
      <c r="C277" s="814"/>
      <c r="D277" s="814"/>
      <c r="E277" s="814"/>
    </row>
    <row r="278" spans="1:5" ht="15.75" thickBot="1" x14ac:dyDescent="0.3">
      <c r="A278" s="845" t="s">
        <v>72</v>
      </c>
      <c r="B278" s="814">
        <f>B268+B273</f>
        <v>33234</v>
      </c>
      <c r="C278" s="814">
        <f>C268+C273</f>
        <v>27180</v>
      </c>
      <c r="D278" s="814">
        <v>0</v>
      </c>
      <c r="E278" s="814">
        <v>0</v>
      </c>
    </row>
    <row r="279" spans="1:5" ht="45.75" thickBot="1" x14ac:dyDescent="0.3">
      <c r="A279" s="837" t="s">
        <v>60</v>
      </c>
      <c r="B279" s="838" t="str">
        <f>B280</f>
        <v>Sistem I perqendruar kontrolli, monitorimi dhe ristrukturimi I network per TDO</v>
      </c>
      <c r="C279" s="839" t="s">
        <v>51</v>
      </c>
      <c r="D279" s="840"/>
      <c r="E279" s="841" t="s">
        <v>713</v>
      </c>
    </row>
    <row r="280" spans="1:5" ht="15.75" thickBot="1" x14ac:dyDescent="0.3">
      <c r="A280" s="777" t="s">
        <v>9</v>
      </c>
      <c r="B280" s="753" t="s">
        <v>790</v>
      </c>
      <c r="C280" s="754"/>
      <c r="D280" s="754"/>
      <c r="E280" s="755"/>
    </row>
    <row r="281" spans="1:5" ht="15.75" thickBot="1" x14ac:dyDescent="0.3">
      <c r="A281" s="777" t="s">
        <v>14</v>
      </c>
      <c r="B281" s="792" t="s">
        <v>708</v>
      </c>
      <c r="C281" s="760"/>
      <c r="D281" s="760"/>
      <c r="E281" s="761"/>
    </row>
    <row r="282" spans="1:5" x14ac:dyDescent="0.25">
      <c r="A282" s="762"/>
      <c r="B282" s="795">
        <v>2019</v>
      </c>
      <c r="C282" s="795">
        <v>2020</v>
      </c>
      <c r="D282" s="795">
        <v>2021</v>
      </c>
      <c r="E282" s="795">
        <v>2022</v>
      </c>
    </row>
    <row r="283" spans="1:5" ht="15.75" thickBot="1" x14ac:dyDescent="0.3">
      <c r="A283" s="764"/>
      <c r="B283" s="798" t="s">
        <v>5</v>
      </c>
      <c r="C283" s="798" t="s">
        <v>6</v>
      </c>
      <c r="D283" s="798" t="s">
        <v>6</v>
      </c>
      <c r="E283" s="798" t="s">
        <v>6</v>
      </c>
    </row>
    <row r="284" spans="1:5" ht="15.75" thickBot="1" x14ac:dyDescent="0.3">
      <c r="A284" s="777" t="s">
        <v>8</v>
      </c>
      <c r="B284" s="777">
        <v>1</v>
      </c>
      <c r="C284" s="802">
        <v>1</v>
      </c>
      <c r="D284" s="802">
        <v>0</v>
      </c>
      <c r="E284" s="802">
        <v>0</v>
      </c>
    </row>
    <row r="285" spans="1:5" ht="15.75" thickBot="1" x14ac:dyDescent="0.3">
      <c r="A285" s="777" t="s">
        <v>15</v>
      </c>
      <c r="B285" s="800">
        <v>37000</v>
      </c>
      <c r="C285" s="800">
        <f>C298</f>
        <v>6199</v>
      </c>
      <c r="D285" s="800">
        <v>0</v>
      </c>
      <c r="E285" s="800">
        <f>E293+E298</f>
        <v>0</v>
      </c>
    </row>
    <row r="286" spans="1:5" ht="15.75" thickBot="1" x14ac:dyDescent="0.3">
      <c r="A286" s="777" t="s">
        <v>23</v>
      </c>
      <c r="B286" s="800">
        <f>B285/B284</f>
        <v>37000</v>
      </c>
      <c r="C286" s="800">
        <f>C285/C284</f>
        <v>6199</v>
      </c>
      <c r="D286" s="800">
        <v>0</v>
      </c>
      <c r="E286" s="800" t="e">
        <f>E285/E284</f>
        <v>#DIV/0!</v>
      </c>
    </row>
    <row r="287" spans="1:5" ht="15.75" thickBot="1" x14ac:dyDescent="0.3">
      <c r="A287" s="777" t="s">
        <v>16</v>
      </c>
      <c r="B287" s="802" t="s">
        <v>22</v>
      </c>
      <c r="C287" s="767">
        <f t="shared" ref="C287:E289" si="9">C284/B284-1</f>
        <v>0</v>
      </c>
      <c r="D287" s="767">
        <f t="shared" si="9"/>
        <v>-1</v>
      </c>
      <c r="E287" s="767" t="e">
        <f t="shared" si="9"/>
        <v>#DIV/0!</v>
      </c>
    </row>
    <row r="288" spans="1:5" ht="15.75" thickBot="1" x14ac:dyDescent="0.3">
      <c r="A288" s="777" t="s">
        <v>17</v>
      </c>
      <c r="B288" s="802" t="s">
        <v>22</v>
      </c>
      <c r="C288" s="767">
        <f t="shared" si="9"/>
        <v>-0.83245945945945943</v>
      </c>
      <c r="D288" s="767">
        <f t="shared" si="9"/>
        <v>-1</v>
      </c>
      <c r="E288" s="767" t="e">
        <f t="shared" si="9"/>
        <v>#DIV/0!</v>
      </c>
    </row>
    <row r="289" spans="1:5" ht="15.75" thickBot="1" x14ac:dyDescent="0.3">
      <c r="A289" s="777" t="s">
        <v>18</v>
      </c>
      <c r="B289" s="802" t="s">
        <v>22</v>
      </c>
      <c r="C289" s="767">
        <f t="shared" si="9"/>
        <v>-0.83245945945945943</v>
      </c>
      <c r="D289" s="767">
        <f t="shared" si="9"/>
        <v>-1</v>
      </c>
      <c r="E289" s="767" t="e">
        <f t="shared" si="9"/>
        <v>#DIV/0!</v>
      </c>
    </row>
    <row r="290" spans="1:5" ht="15.75" thickBot="1" x14ac:dyDescent="0.3">
      <c r="A290" s="843" t="s">
        <v>791</v>
      </c>
      <c r="B290" s="807"/>
      <c r="C290" s="807"/>
      <c r="D290" s="807"/>
      <c r="E290" s="844"/>
    </row>
    <row r="291" spans="1:5" x14ac:dyDescent="0.25">
      <c r="A291" s="762"/>
      <c r="B291" s="795">
        <v>2019</v>
      </c>
      <c r="C291" s="795">
        <v>2020</v>
      </c>
      <c r="D291" s="795">
        <v>2021</v>
      </c>
      <c r="E291" s="795">
        <v>2022</v>
      </c>
    </row>
    <row r="292" spans="1:5" ht="15.75" thickBot="1" x14ac:dyDescent="0.3">
      <c r="A292" s="764"/>
      <c r="B292" s="798" t="s">
        <v>5</v>
      </c>
      <c r="C292" s="798" t="s">
        <v>6</v>
      </c>
      <c r="D292" s="798" t="s">
        <v>6</v>
      </c>
      <c r="E292" s="798" t="s">
        <v>6</v>
      </c>
    </row>
    <row r="293" spans="1:5" ht="15.75" thickBot="1" x14ac:dyDescent="0.3">
      <c r="A293" s="831" t="s">
        <v>40</v>
      </c>
      <c r="B293" s="812"/>
      <c r="C293" s="812">
        <f>C294+C295+C296+C297</f>
        <v>0</v>
      </c>
      <c r="D293" s="812">
        <f>D294+D295+D296+D297</f>
        <v>0</v>
      </c>
      <c r="E293" s="812">
        <f>E294+E295+E296+E297</f>
        <v>0</v>
      </c>
    </row>
    <row r="294" spans="1:5" ht="15.75" thickBot="1" x14ac:dyDescent="0.3">
      <c r="A294" s="832" t="s">
        <v>48</v>
      </c>
      <c r="B294" s="812"/>
      <c r="C294" s="812">
        <v>0</v>
      </c>
      <c r="D294" s="812">
        <v>0</v>
      </c>
      <c r="E294" s="812">
        <v>0</v>
      </c>
    </row>
    <row r="295" spans="1:5" ht="15.75" thickBot="1" x14ac:dyDescent="0.3">
      <c r="A295" s="832" t="s">
        <v>73</v>
      </c>
      <c r="B295" s="812"/>
      <c r="C295" s="812"/>
      <c r="D295" s="812"/>
      <c r="E295" s="812"/>
    </row>
    <row r="296" spans="1:5" ht="15.75" thickBot="1" x14ac:dyDescent="0.3">
      <c r="A296" s="832" t="s">
        <v>74</v>
      </c>
      <c r="B296" s="812"/>
      <c r="C296" s="812"/>
      <c r="D296" s="812"/>
      <c r="E296" s="812"/>
    </row>
    <row r="297" spans="1:5" ht="15.75" thickBot="1" x14ac:dyDescent="0.3">
      <c r="A297" s="832" t="s">
        <v>75</v>
      </c>
      <c r="B297" s="812"/>
      <c r="C297" s="812"/>
      <c r="D297" s="812"/>
      <c r="E297" s="812"/>
    </row>
    <row r="298" spans="1:5" ht="15.75" thickBot="1" x14ac:dyDescent="0.3">
      <c r="A298" s="831" t="s">
        <v>41</v>
      </c>
      <c r="B298" s="814">
        <f>B299</f>
        <v>37000</v>
      </c>
      <c r="C298" s="814">
        <f>C299</f>
        <v>6199</v>
      </c>
      <c r="D298" s="814">
        <f>D299+D300+D301+D302</f>
        <v>0</v>
      </c>
      <c r="E298" s="814">
        <f>E299</f>
        <v>0</v>
      </c>
    </row>
    <row r="299" spans="1:5" ht="15.75" thickBot="1" x14ac:dyDescent="0.3">
      <c r="A299" s="832" t="s">
        <v>48</v>
      </c>
      <c r="B299" s="814">
        <v>37000</v>
      </c>
      <c r="C299" s="814">
        <v>6199</v>
      </c>
      <c r="D299" s="814">
        <v>0</v>
      </c>
      <c r="E299" s="814">
        <v>0</v>
      </c>
    </row>
    <row r="300" spans="1:5" ht="15.75" thickBot="1" x14ac:dyDescent="0.3">
      <c r="A300" s="832" t="s">
        <v>73</v>
      </c>
      <c r="B300" s="814"/>
      <c r="C300" s="814"/>
      <c r="D300" s="814"/>
      <c r="E300" s="814"/>
    </row>
    <row r="301" spans="1:5" ht="15.75" thickBot="1" x14ac:dyDescent="0.3">
      <c r="A301" s="832" t="s">
        <v>74</v>
      </c>
      <c r="B301" s="814"/>
      <c r="C301" s="814"/>
      <c r="D301" s="814"/>
      <c r="E301" s="814"/>
    </row>
    <row r="302" spans="1:5" ht="15.75" thickBot="1" x14ac:dyDescent="0.3">
      <c r="A302" s="832" t="s">
        <v>75</v>
      </c>
      <c r="B302" s="814"/>
      <c r="C302" s="814"/>
      <c r="D302" s="814"/>
      <c r="E302" s="814"/>
    </row>
    <row r="303" spans="1:5" ht="15.75" thickBot="1" x14ac:dyDescent="0.3">
      <c r="A303" s="845" t="s">
        <v>61</v>
      </c>
      <c r="B303" s="814">
        <f>B293+B298</f>
        <v>37000</v>
      </c>
      <c r="C303" s="814">
        <f>C293+C298</f>
        <v>6199</v>
      </c>
      <c r="D303" s="814">
        <f>D293+D298</f>
        <v>0</v>
      </c>
      <c r="E303" s="814">
        <f>E293+E298</f>
        <v>0</v>
      </c>
    </row>
    <row r="304" spans="1:5" ht="45.75" thickBot="1" x14ac:dyDescent="0.3">
      <c r="A304" s="837" t="s">
        <v>62</v>
      </c>
      <c r="B304" s="838" t="str">
        <f>B305</f>
        <v>Sistem I perqendruar kontrolli, monitorimi dhe ristrukturimi I network per TDO</v>
      </c>
      <c r="C304" s="839" t="s">
        <v>51</v>
      </c>
      <c r="D304" s="840"/>
      <c r="E304" s="841" t="s">
        <v>713</v>
      </c>
    </row>
    <row r="305" spans="1:5" ht="15.75" thickBot="1" x14ac:dyDescent="0.3">
      <c r="A305" s="777" t="s">
        <v>9</v>
      </c>
      <c r="B305" s="753" t="str">
        <f>B280</f>
        <v>Sistem I perqendruar kontrolli, monitorimi dhe ristrukturimi I network per TDO</v>
      </c>
      <c r="C305" s="754"/>
      <c r="D305" s="754"/>
      <c r="E305" s="755"/>
    </row>
    <row r="306" spans="1:5" ht="15.75" thickBot="1" x14ac:dyDescent="0.3">
      <c r="A306" s="777" t="s">
        <v>14</v>
      </c>
      <c r="B306" s="792" t="s">
        <v>708</v>
      </c>
      <c r="C306" s="760"/>
      <c r="D306" s="760"/>
      <c r="E306" s="761"/>
    </row>
    <row r="307" spans="1:5" x14ac:dyDescent="0.25">
      <c r="A307" s="762"/>
      <c r="B307" s="795">
        <v>2019</v>
      </c>
      <c r="C307" s="795">
        <v>2020</v>
      </c>
      <c r="D307" s="795">
        <v>2021</v>
      </c>
      <c r="E307" s="795">
        <v>2022</v>
      </c>
    </row>
    <row r="308" spans="1:5" ht="15.75" thickBot="1" x14ac:dyDescent="0.3">
      <c r="A308" s="764"/>
      <c r="B308" s="798" t="s">
        <v>5</v>
      </c>
      <c r="C308" s="798" t="s">
        <v>6</v>
      </c>
      <c r="D308" s="798" t="s">
        <v>6</v>
      </c>
      <c r="E308" s="798" t="s">
        <v>6</v>
      </c>
    </row>
    <row r="309" spans="1:5" ht="15.75" thickBot="1" x14ac:dyDescent="0.3">
      <c r="A309" s="777" t="s">
        <v>8</v>
      </c>
      <c r="B309" s="777">
        <v>1</v>
      </c>
      <c r="C309" s="802">
        <v>1</v>
      </c>
      <c r="D309" s="802">
        <v>0</v>
      </c>
      <c r="E309" s="802">
        <v>0</v>
      </c>
    </row>
    <row r="310" spans="1:5" ht="15.75" thickBot="1" x14ac:dyDescent="0.3">
      <c r="A310" s="777" t="s">
        <v>15</v>
      </c>
      <c r="B310" s="800">
        <v>0</v>
      </c>
      <c r="C310" s="800">
        <f>C318</f>
        <v>4777</v>
      </c>
      <c r="D310" s="800">
        <v>0</v>
      </c>
      <c r="E310" s="800">
        <f>E318+E323</f>
        <v>0</v>
      </c>
    </row>
    <row r="311" spans="1:5" ht="15.75" thickBot="1" x14ac:dyDescent="0.3">
      <c r="A311" s="777" t="s">
        <v>23</v>
      </c>
      <c r="B311" s="800">
        <v>0</v>
      </c>
      <c r="C311" s="800">
        <f>C310/C309</f>
        <v>4777</v>
      </c>
      <c r="D311" s="800">
        <v>0</v>
      </c>
      <c r="E311" s="800" t="e">
        <f>E310/E309</f>
        <v>#DIV/0!</v>
      </c>
    </row>
    <row r="312" spans="1:5" ht="15.75" thickBot="1" x14ac:dyDescent="0.3">
      <c r="A312" s="777" t="s">
        <v>16</v>
      </c>
      <c r="B312" s="802" t="s">
        <v>22</v>
      </c>
      <c r="C312" s="767">
        <f t="shared" ref="C312:E314" si="10">C309/B309-1</f>
        <v>0</v>
      </c>
      <c r="D312" s="767">
        <f t="shared" si="10"/>
        <v>-1</v>
      </c>
      <c r="E312" s="767" t="e">
        <f t="shared" si="10"/>
        <v>#DIV/0!</v>
      </c>
    </row>
    <row r="313" spans="1:5" ht="15.75" thickBot="1" x14ac:dyDescent="0.3">
      <c r="A313" s="777" t="s">
        <v>17</v>
      </c>
      <c r="B313" s="802" t="s">
        <v>22</v>
      </c>
      <c r="C313" s="767" t="e">
        <f t="shared" si="10"/>
        <v>#DIV/0!</v>
      </c>
      <c r="D313" s="767">
        <f t="shared" si="10"/>
        <v>-1</v>
      </c>
      <c r="E313" s="767" t="e">
        <f t="shared" si="10"/>
        <v>#DIV/0!</v>
      </c>
    </row>
    <row r="314" spans="1:5" ht="15.75" thickBot="1" x14ac:dyDescent="0.3">
      <c r="A314" s="777" t="s">
        <v>18</v>
      </c>
      <c r="B314" s="802" t="s">
        <v>22</v>
      </c>
      <c r="C314" s="767" t="e">
        <f t="shared" si="10"/>
        <v>#DIV/0!</v>
      </c>
      <c r="D314" s="767">
        <f t="shared" si="10"/>
        <v>-1</v>
      </c>
      <c r="E314" s="767" t="e">
        <f t="shared" si="10"/>
        <v>#DIV/0!</v>
      </c>
    </row>
    <row r="315" spans="1:5" ht="15.75" thickBot="1" x14ac:dyDescent="0.3">
      <c r="A315" s="843" t="s">
        <v>792</v>
      </c>
      <c r="B315" s="807"/>
      <c r="C315" s="807"/>
      <c r="D315" s="807"/>
      <c r="E315" s="844"/>
    </row>
    <row r="316" spans="1:5" x14ac:dyDescent="0.25">
      <c r="A316" s="762"/>
      <c r="B316" s="795">
        <v>2019</v>
      </c>
      <c r="C316" s="795">
        <v>2020</v>
      </c>
      <c r="D316" s="795">
        <v>2021</v>
      </c>
      <c r="E316" s="795">
        <v>2022</v>
      </c>
    </row>
    <row r="317" spans="1:5" ht="15.75" thickBot="1" x14ac:dyDescent="0.3">
      <c r="A317" s="764"/>
      <c r="B317" s="798" t="s">
        <v>5</v>
      </c>
      <c r="C317" s="798" t="s">
        <v>6</v>
      </c>
      <c r="D317" s="798" t="s">
        <v>6</v>
      </c>
      <c r="E317" s="798" t="s">
        <v>6</v>
      </c>
    </row>
    <row r="318" spans="1:5" ht="15.75" thickBot="1" x14ac:dyDescent="0.3">
      <c r="A318" s="831" t="s">
        <v>40</v>
      </c>
      <c r="B318" s="812"/>
      <c r="C318" s="812">
        <f>C319+C320+C321+C322</f>
        <v>4777</v>
      </c>
      <c r="D318" s="812">
        <f>D319+D320+D321+D322</f>
        <v>0</v>
      </c>
      <c r="E318" s="812">
        <f>E319+E320+E321+E322</f>
        <v>0</v>
      </c>
    </row>
    <row r="319" spans="1:5" ht="15.75" thickBot="1" x14ac:dyDescent="0.3">
      <c r="A319" s="832" t="s">
        <v>48</v>
      </c>
      <c r="B319" s="812"/>
      <c r="C319" s="812">
        <v>4777</v>
      </c>
      <c r="D319" s="812">
        <v>0</v>
      </c>
      <c r="E319" s="812">
        <v>0</v>
      </c>
    </row>
    <row r="320" spans="1:5" ht="15.75" thickBot="1" x14ac:dyDescent="0.3">
      <c r="A320" s="832" t="s">
        <v>73</v>
      </c>
      <c r="B320" s="812"/>
      <c r="C320" s="812"/>
      <c r="D320" s="812"/>
      <c r="E320" s="812"/>
    </row>
    <row r="321" spans="1:5" ht="15.75" thickBot="1" x14ac:dyDescent="0.3">
      <c r="A321" s="832" t="s">
        <v>74</v>
      </c>
      <c r="B321" s="812"/>
      <c r="C321" s="812"/>
      <c r="D321" s="812"/>
      <c r="E321" s="812"/>
    </row>
    <row r="322" spans="1:5" ht="15.75" thickBot="1" x14ac:dyDescent="0.3">
      <c r="A322" s="832" t="s">
        <v>75</v>
      </c>
      <c r="B322" s="812"/>
      <c r="C322" s="812"/>
      <c r="D322" s="812"/>
      <c r="E322" s="812"/>
    </row>
    <row r="323" spans="1:5" ht="15.75" thickBot="1" x14ac:dyDescent="0.3">
      <c r="A323" s="831" t="s">
        <v>41</v>
      </c>
      <c r="B323" s="814">
        <v>0</v>
      </c>
      <c r="C323" s="814">
        <f>C324</f>
        <v>0</v>
      </c>
      <c r="D323" s="814">
        <f>D324+D325+D326+D327</f>
        <v>0</v>
      </c>
      <c r="E323" s="814">
        <f>E324</f>
        <v>0</v>
      </c>
    </row>
    <row r="324" spans="1:5" ht="15.75" thickBot="1" x14ac:dyDescent="0.3">
      <c r="A324" s="832" t="s">
        <v>48</v>
      </c>
      <c r="B324" s="814">
        <v>0</v>
      </c>
      <c r="C324" s="814">
        <v>0</v>
      </c>
      <c r="D324" s="814">
        <v>0</v>
      </c>
      <c r="E324" s="814">
        <v>0</v>
      </c>
    </row>
    <row r="325" spans="1:5" ht="15.75" thickBot="1" x14ac:dyDescent="0.3">
      <c r="A325" s="832" t="s">
        <v>73</v>
      </c>
      <c r="B325" s="814"/>
      <c r="C325" s="814"/>
      <c r="D325" s="814"/>
      <c r="E325" s="814"/>
    </row>
    <row r="326" spans="1:5" ht="15.75" thickBot="1" x14ac:dyDescent="0.3">
      <c r="A326" s="832" t="s">
        <v>74</v>
      </c>
      <c r="B326" s="814"/>
      <c r="C326" s="814"/>
      <c r="D326" s="814"/>
      <c r="E326" s="814"/>
    </row>
    <row r="327" spans="1:5" ht="15.75" thickBot="1" x14ac:dyDescent="0.3">
      <c r="A327" s="832" t="s">
        <v>75</v>
      </c>
      <c r="B327" s="814"/>
      <c r="C327" s="814"/>
      <c r="D327" s="814"/>
      <c r="E327" s="814"/>
    </row>
    <row r="328" spans="1:5" ht="15.75" thickBot="1" x14ac:dyDescent="0.3">
      <c r="A328" s="845" t="s">
        <v>64</v>
      </c>
      <c r="B328" s="814">
        <f>B318+B323</f>
        <v>0</v>
      </c>
      <c r="C328" s="814">
        <f>C318+C323</f>
        <v>4777</v>
      </c>
      <c r="D328" s="814">
        <f>D318+D323</f>
        <v>0</v>
      </c>
      <c r="E328" s="814">
        <f>E318+E323</f>
        <v>0</v>
      </c>
    </row>
    <row r="329" spans="1:5" ht="45.75" thickBot="1" x14ac:dyDescent="0.3">
      <c r="A329" s="837" t="s">
        <v>65</v>
      </c>
      <c r="B329" s="838" t="s">
        <v>714</v>
      </c>
      <c r="C329" s="839" t="s">
        <v>51</v>
      </c>
      <c r="D329" s="840" t="s">
        <v>715</v>
      </c>
      <c r="E329" s="841"/>
    </row>
    <row r="330" spans="1:5" ht="15.75" thickBot="1" x14ac:dyDescent="0.3">
      <c r="A330" s="777" t="s">
        <v>9</v>
      </c>
      <c r="B330" s="753" t="s">
        <v>714</v>
      </c>
      <c r="C330" s="754"/>
      <c r="D330" s="754"/>
      <c r="E330" s="755"/>
    </row>
    <row r="331" spans="1:5" ht="15.75" thickBot="1" x14ac:dyDescent="0.3">
      <c r="A331" s="777" t="s">
        <v>14</v>
      </c>
      <c r="B331" s="792" t="s">
        <v>708</v>
      </c>
      <c r="C331" s="760"/>
      <c r="D331" s="760"/>
      <c r="E331" s="761"/>
    </row>
    <row r="332" spans="1:5" x14ac:dyDescent="0.25">
      <c r="A332" s="762"/>
      <c r="B332" s="795">
        <v>2019</v>
      </c>
      <c r="C332" s="795">
        <v>2020</v>
      </c>
      <c r="D332" s="795">
        <v>2021</v>
      </c>
      <c r="E332" s="795">
        <v>2022</v>
      </c>
    </row>
    <row r="333" spans="1:5" ht="15.75" thickBot="1" x14ac:dyDescent="0.3">
      <c r="A333" s="764"/>
      <c r="B333" s="798" t="s">
        <v>5</v>
      </c>
      <c r="C333" s="798" t="s">
        <v>6</v>
      </c>
      <c r="D333" s="798" t="s">
        <v>6</v>
      </c>
      <c r="E333" s="798" t="s">
        <v>6</v>
      </c>
    </row>
    <row r="334" spans="1:5" ht="15.75" thickBot="1" x14ac:dyDescent="0.3">
      <c r="A334" s="777" t="s">
        <v>8</v>
      </c>
      <c r="B334" s="777"/>
      <c r="C334" s="802">
        <v>1</v>
      </c>
      <c r="D334" s="802">
        <v>1</v>
      </c>
      <c r="E334" s="802">
        <v>1</v>
      </c>
    </row>
    <row r="335" spans="1:5" ht="15.75" thickBot="1" x14ac:dyDescent="0.3">
      <c r="A335" s="777" t="s">
        <v>15</v>
      </c>
      <c r="B335" s="800">
        <v>0</v>
      </c>
      <c r="C335" s="800">
        <f>C343</f>
        <v>0</v>
      </c>
      <c r="D335" s="800">
        <f t="shared" ref="D335:E335" si="11">D343</f>
        <v>0</v>
      </c>
      <c r="E335" s="800">
        <f t="shared" si="11"/>
        <v>35764</v>
      </c>
    </row>
    <row r="336" spans="1:5" ht="15.75" thickBot="1" x14ac:dyDescent="0.3">
      <c r="A336" s="777" t="s">
        <v>23</v>
      </c>
      <c r="B336" s="800"/>
      <c r="C336" s="800">
        <f>C335/C334</f>
        <v>0</v>
      </c>
      <c r="D336" s="800">
        <f>D335/D334</f>
        <v>0</v>
      </c>
      <c r="E336" s="800">
        <f>E335/E334</f>
        <v>35764</v>
      </c>
    </row>
    <row r="337" spans="1:5" ht="15.75" thickBot="1" x14ac:dyDescent="0.3">
      <c r="A337" s="777" t="s">
        <v>16</v>
      </c>
      <c r="B337" s="802" t="s">
        <v>22</v>
      </c>
      <c r="C337" s="767" t="e">
        <f t="shared" ref="C337:E339" si="12">C334/B334-1</f>
        <v>#DIV/0!</v>
      </c>
      <c r="D337" s="767">
        <f t="shared" si="12"/>
        <v>0</v>
      </c>
      <c r="E337" s="767">
        <f t="shared" si="12"/>
        <v>0</v>
      </c>
    </row>
    <row r="338" spans="1:5" ht="15.75" thickBot="1" x14ac:dyDescent="0.3">
      <c r="A338" s="777" t="s">
        <v>17</v>
      </c>
      <c r="B338" s="802" t="s">
        <v>22</v>
      </c>
      <c r="C338" s="767" t="e">
        <f t="shared" si="12"/>
        <v>#DIV/0!</v>
      </c>
      <c r="D338" s="767" t="e">
        <f t="shared" si="12"/>
        <v>#DIV/0!</v>
      </c>
      <c r="E338" s="767" t="e">
        <f t="shared" si="12"/>
        <v>#DIV/0!</v>
      </c>
    </row>
    <row r="339" spans="1:5" ht="15.75" thickBot="1" x14ac:dyDescent="0.3">
      <c r="A339" s="777" t="s">
        <v>18</v>
      </c>
      <c r="B339" s="802" t="s">
        <v>22</v>
      </c>
      <c r="C339" s="767" t="e">
        <f t="shared" si="12"/>
        <v>#DIV/0!</v>
      </c>
      <c r="D339" s="767" t="e">
        <f t="shared" si="12"/>
        <v>#DIV/0!</v>
      </c>
      <c r="E339" s="767" t="e">
        <f t="shared" si="12"/>
        <v>#DIV/0!</v>
      </c>
    </row>
    <row r="340" spans="1:5" ht="15.75" thickBot="1" x14ac:dyDescent="0.3">
      <c r="A340" s="843" t="s">
        <v>793</v>
      </c>
      <c r="B340" s="807"/>
      <c r="C340" s="807"/>
      <c r="D340" s="807"/>
      <c r="E340" s="844"/>
    </row>
    <row r="341" spans="1:5" x14ac:dyDescent="0.25">
      <c r="A341" s="762"/>
      <c r="B341" s="795">
        <v>2019</v>
      </c>
      <c r="C341" s="795">
        <v>2020</v>
      </c>
      <c r="D341" s="795">
        <v>2021</v>
      </c>
      <c r="E341" s="795">
        <v>2022</v>
      </c>
    </row>
    <row r="342" spans="1:5" ht="15.75" thickBot="1" x14ac:dyDescent="0.3">
      <c r="A342" s="764"/>
      <c r="B342" s="798" t="s">
        <v>5</v>
      </c>
      <c r="C342" s="798" t="s">
        <v>6</v>
      </c>
      <c r="D342" s="798" t="s">
        <v>6</v>
      </c>
      <c r="E342" s="798" t="s">
        <v>6</v>
      </c>
    </row>
    <row r="343" spans="1:5" ht="15.75" thickBot="1" x14ac:dyDescent="0.3">
      <c r="A343" s="831" t="s">
        <v>40</v>
      </c>
      <c r="B343" s="812">
        <v>0</v>
      </c>
      <c r="C343" s="812">
        <f>C344+C345+C346+C347</f>
        <v>0</v>
      </c>
      <c r="D343" s="812">
        <f>D344+D345+D346+D347</f>
        <v>0</v>
      </c>
      <c r="E343" s="812">
        <f>E344+E345+E346+E347</f>
        <v>35764</v>
      </c>
    </row>
    <row r="344" spans="1:5" ht="15.75" thickBot="1" x14ac:dyDescent="0.3">
      <c r="A344" s="832" t="s">
        <v>48</v>
      </c>
      <c r="B344" s="812"/>
      <c r="C344" s="812">
        <v>0</v>
      </c>
      <c r="D344" s="812">
        <v>0</v>
      </c>
      <c r="E344" s="812">
        <v>35764</v>
      </c>
    </row>
    <row r="345" spans="1:5" ht="15.75" thickBot="1" x14ac:dyDescent="0.3">
      <c r="A345" s="832" t="s">
        <v>73</v>
      </c>
      <c r="B345" s="812"/>
      <c r="C345" s="812"/>
      <c r="D345" s="812"/>
      <c r="E345" s="812"/>
    </row>
    <row r="346" spans="1:5" ht="15.75" thickBot="1" x14ac:dyDescent="0.3">
      <c r="A346" s="832" t="s">
        <v>74</v>
      </c>
      <c r="B346" s="812"/>
      <c r="C346" s="812"/>
      <c r="D346" s="812"/>
      <c r="E346" s="812"/>
    </row>
    <row r="347" spans="1:5" ht="15.75" thickBot="1" x14ac:dyDescent="0.3">
      <c r="A347" s="832" t="s">
        <v>75</v>
      </c>
      <c r="B347" s="812"/>
      <c r="C347" s="812"/>
      <c r="D347" s="812"/>
      <c r="E347" s="812"/>
    </row>
    <row r="348" spans="1:5" ht="15.75" thickBot="1" x14ac:dyDescent="0.3">
      <c r="A348" s="831" t="s">
        <v>41</v>
      </c>
      <c r="B348" s="814"/>
      <c r="C348" s="814"/>
      <c r="D348" s="814">
        <f>D349+D350+D351+D352</f>
        <v>0</v>
      </c>
      <c r="E348" s="814">
        <f>E349+E350+E351+E352</f>
        <v>0</v>
      </c>
    </row>
    <row r="349" spans="1:5" ht="15.75" thickBot="1" x14ac:dyDescent="0.3">
      <c r="A349" s="832" t="s">
        <v>48</v>
      </c>
      <c r="B349" s="814"/>
      <c r="C349" s="814"/>
      <c r="D349" s="814">
        <v>0</v>
      </c>
      <c r="E349" s="814">
        <v>0</v>
      </c>
    </row>
    <row r="350" spans="1:5" ht="15.75" thickBot="1" x14ac:dyDescent="0.3">
      <c r="A350" s="832" t="s">
        <v>73</v>
      </c>
      <c r="B350" s="814"/>
      <c r="C350" s="814"/>
      <c r="D350" s="814"/>
      <c r="E350" s="814"/>
    </row>
    <row r="351" spans="1:5" ht="15.75" thickBot="1" x14ac:dyDescent="0.3">
      <c r="A351" s="832" t="s">
        <v>74</v>
      </c>
      <c r="B351" s="814"/>
      <c r="C351" s="814"/>
      <c r="D351" s="814"/>
      <c r="E351" s="814"/>
    </row>
    <row r="352" spans="1:5" ht="15.75" thickBot="1" x14ac:dyDescent="0.3">
      <c r="A352" s="832" t="s">
        <v>75</v>
      </c>
      <c r="B352" s="814"/>
      <c r="C352" s="814"/>
      <c r="D352" s="814"/>
      <c r="E352" s="814"/>
    </row>
    <row r="353" spans="1:5" ht="15.75" thickBot="1" x14ac:dyDescent="0.3">
      <c r="A353" s="845" t="s">
        <v>67</v>
      </c>
      <c r="B353" s="814"/>
      <c r="C353" s="814">
        <f>C343+C348</f>
        <v>0</v>
      </c>
      <c r="D353" s="814">
        <f t="shared" ref="D353:E353" si="13">D343+D348</f>
        <v>0</v>
      </c>
      <c r="E353" s="814">
        <f t="shared" si="13"/>
        <v>35764</v>
      </c>
    </row>
    <row r="354" spans="1:5" ht="45.75" thickBot="1" x14ac:dyDescent="0.3">
      <c r="A354" s="837" t="s">
        <v>68</v>
      </c>
      <c r="B354" s="838" t="s">
        <v>716</v>
      </c>
      <c r="C354" s="839" t="s">
        <v>51</v>
      </c>
      <c r="D354" s="840" t="s">
        <v>717</v>
      </c>
      <c r="E354" s="841"/>
    </row>
    <row r="355" spans="1:5" ht="15.75" thickBot="1" x14ac:dyDescent="0.3">
      <c r="A355" s="777" t="s">
        <v>9</v>
      </c>
      <c r="B355" s="753" t="s">
        <v>716</v>
      </c>
      <c r="C355" s="754"/>
      <c r="D355" s="754"/>
      <c r="E355" s="755"/>
    </row>
    <row r="356" spans="1:5" ht="15.75" thickBot="1" x14ac:dyDescent="0.3">
      <c r="A356" s="777" t="s">
        <v>14</v>
      </c>
      <c r="B356" s="792" t="s">
        <v>708</v>
      </c>
      <c r="C356" s="760"/>
      <c r="D356" s="760"/>
      <c r="E356" s="761"/>
    </row>
    <row r="357" spans="1:5" x14ac:dyDescent="0.25">
      <c r="A357" s="762"/>
      <c r="B357" s="795">
        <v>2019</v>
      </c>
      <c r="C357" s="795">
        <v>2020</v>
      </c>
      <c r="D357" s="795">
        <v>2021</v>
      </c>
      <c r="E357" s="795">
        <v>2022</v>
      </c>
    </row>
    <row r="358" spans="1:5" ht="15.75" thickBot="1" x14ac:dyDescent="0.3">
      <c r="A358" s="764"/>
      <c r="B358" s="798" t="s">
        <v>5</v>
      </c>
      <c r="C358" s="798" t="s">
        <v>6</v>
      </c>
      <c r="D358" s="798" t="s">
        <v>6</v>
      </c>
      <c r="E358" s="798" t="s">
        <v>6</v>
      </c>
    </row>
    <row r="359" spans="1:5" ht="15.75" thickBot="1" x14ac:dyDescent="0.3">
      <c r="A359" s="777" t="s">
        <v>8</v>
      </c>
      <c r="B359" s="777">
        <v>1</v>
      </c>
      <c r="C359" s="802">
        <v>0</v>
      </c>
      <c r="D359" s="802">
        <v>0</v>
      </c>
      <c r="E359" s="802">
        <v>0</v>
      </c>
    </row>
    <row r="360" spans="1:5" ht="15.75" thickBot="1" x14ac:dyDescent="0.3">
      <c r="A360" s="777" t="s">
        <v>15</v>
      </c>
      <c r="B360" s="800">
        <v>54241</v>
      </c>
      <c r="C360" s="800">
        <f>C373</f>
        <v>17990</v>
      </c>
      <c r="D360" s="800">
        <v>0</v>
      </c>
      <c r="E360" s="800">
        <f>E378</f>
        <v>0</v>
      </c>
    </row>
    <row r="361" spans="1:5" ht="15.75" thickBot="1" x14ac:dyDescent="0.3">
      <c r="A361" s="777" t="s">
        <v>23</v>
      </c>
      <c r="B361" s="800">
        <f>B360/B359</f>
        <v>54241</v>
      </c>
      <c r="C361" s="800" t="e">
        <f>C360/C359</f>
        <v>#DIV/0!</v>
      </c>
      <c r="D361" s="800" t="e">
        <f>D360/D359</f>
        <v>#DIV/0!</v>
      </c>
      <c r="E361" s="800" t="e">
        <f>E360/E359</f>
        <v>#DIV/0!</v>
      </c>
    </row>
    <row r="362" spans="1:5" ht="15.75" thickBot="1" x14ac:dyDescent="0.3">
      <c r="A362" s="777" t="s">
        <v>16</v>
      </c>
      <c r="B362" s="802" t="s">
        <v>22</v>
      </c>
      <c r="C362" s="767">
        <f t="shared" ref="C362:E364" si="14">C359/B359-1</f>
        <v>-1</v>
      </c>
      <c r="D362" s="767" t="e">
        <f t="shared" si="14"/>
        <v>#DIV/0!</v>
      </c>
      <c r="E362" s="767" t="e">
        <f t="shared" si="14"/>
        <v>#DIV/0!</v>
      </c>
    </row>
    <row r="363" spans="1:5" ht="15.75" thickBot="1" x14ac:dyDescent="0.3">
      <c r="A363" s="777" t="s">
        <v>17</v>
      </c>
      <c r="B363" s="802" t="s">
        <v>22</v>
      </c>
      <c r="C363" s="767">
        <f t="shared" si="14"/>
        <v>-0.66833207352371815</v>
      </c>
      <c r="D363" s="767">
        <f t="shared" si="14"/>
        <v>-1</v>
      </c>
      <c r="E363" s="767" t="e">
        <f t="shared" si="14"/>
        <v>#DIV/0!</v>
      </c>
    </row>
    <row r="364" spans="1:5" ht="15.75" thickBot="1" x14ac:dyDescent="0.3">
      <c r="A364" s="777" t="s">
        <v>18</v>
      </c>
      <c r="B364" s="802" t="s">
        <v>22</v>
      </c>
      <c r="C364" s="767" t="e">
        <f t="shared" si="14"/>
        <v>#DIV/0!</v>
      </c>
      <c r="D364" s="767" t="e">
        <f t="shared" si="14"/>
        <v>#DIV/0!</v>
      </c>
      <c r="E364" s="767" t="e">
        <f t="shared" si="14"/>
        <v>#DIV/0!</v>
      </c>
    </row>
    <row r="365" spans="1:5" ht="15.75" thickBot="1" x14ac:dyDescent="0.3">
      <c r="A365" s="843" t="s">
        <v>794</v>
      </c>
      <c r="B365" s="807"/>
      <c r="C365" s="807"/>
      <c r="D365" s="807"/>
      <c r="E365" s="844"/>
    </row>
    <row r="366" spans="1:5" x14ac:dyDescent="0.25">
      <c r="A366" s="762"/>
      <c r="B366" s="795">
        <v>2019</v>
      </c>
      <c r="C366" s="795">
        <v>2020</v>
      </c>
      <c r="D366" s="795">
        <v>2021</v>
      </c>
      <c r="E366" s="795">
        <v>2022</v>
      </c>
    </row>
    <row r="367" spans="1:5" ht="15.75" thickBot="1" x14ac:dyDescent="0.3">
      <c r="A367" s="764"/>
      <c r="B367" s="798" t="s">
        <v>5</v>
      </c>
      <c r="C367" s="798" t="s">
        <v>6</v>
      </c>
      <c r="D367" s="798" t="s">
        <v>6</v>
      </c>
      <c r="E367" s="798" t="s">
        <v>6</v>
      </c>
    </row>
    <row r="368" spans="1:5" ht="15.75" thickBot="1" x14ac:dyDescent="0.3">
      <c r="A368" s="831" t="s">
        <v>40</v>
      </c>
      <c r="B368" s="812">
        <f>B369+B370+B371+B372</f>
        <v>0</v>
      </c>
      <c r="C368" s="812">
        <f>C369+C370+C371+C372</f>
        <v>0</v>
      </c>
      <c r="D368" s="812">
        <f>D369+D370+D371+D372</f>
        <v>0</v>
      </c>
      <c r="E368" s="812">
        <f>E369+E370+E371+E372</f>
        <v>0</v>
      </c>
    </row>
    <row r="369" spans="1:5" ht="15.75" thickBot="1" x14ac:dyDescent="0.3">
      <c r="A369" s="832" t="s">
        <v>48</v>
      </c>
      <c r="B369" s="812"/>
      <c r="C369" s="812">
        <v>0</v>
      </c>
      <c r="D369" s="812">
        <v>0</v>
      </c>
      <c r="E369" s="812">
        <v>0</v>
      </c>
    </row>
    <row r="370" spans="1:5" ht="15.75" thickBot="1" x14ac:dyDescent="0.3">
      <c r="A370" s="832" t="s">
        <v>73</v>
      </c>
      <c r="B370" s="812"/>
      <c r="C370" s="812"/>
      <c r="D370" s="812"/>
      <c r="E370" s="812"/>
    </row>
    <row r="371" spans="1:5" ht="15.75" thickBot="1" x14ac:dyDescent="0.3">
      <c r="A371" s="832" t="s">
        <v>74</v>
      </c>
      <c r="B371" s="812"/>
      <c r="C371" s="812"/>
      <c r="D371" s="812"/>
      <c r="E371" s="812"/>
    </row>
    <row r="372" spans="1:5" ht="15.75" thickBot="1" x14ac:dyDescent="0.3">
      <c r="A372" s="832" t="s">
        <v>75</v>
      </c>
      <c r="B372" s="812"/>
      <c r="C372" s="812"/>
      <c r="D372" s="812"/>
      <c r="E372" s="812"/>
    </row>
    <row r="373" spans="1:5" ht="15.75" thickBot="1" x14ac:dyDescent="0.3">
      <c r="A373" s="831" t="s">
        <v>41</v>
      </c>
      <c r="B373" s="814"/>
      <c r="C373" s="814">
        <f>C374</f>
        <v>17990</v>
      </c>
      <c r="D373" s="814">
        <f>D374+D375+D376+D377</f>
        <v>0</v>
      </c>
      <c r="E373" s="814">
        <f>E374+E375+E376+E377</f>
        <v>0</v>
      </c>
    </row>
    <row r="374" spans="1:5" ht="15.75" thickBot="1" x14ac:dyDescent="0.3">
      <c r="A374" s="832" t="s">
        <v>48</v>
      </c>
      <c r="B374" s="814">
        <f>B373</f>
        <v>0</v>
      </c>
      <c r="C374" s="814">
        <v>17990</v>
      </c>
      <c r="D374" s="814"/>
      <c r="E374" s="814">
        <v>0</v>
      </c>
    </row>
    <row r="375" spans="1:5" ht="15.75" thickBot="1" x14ac:dyDescent="0.3">
      <c r="A375" s="832" t="s">
        <v>73</v>
      </c>
      <c r="B375" s="814"/>
      <c r="C375" s="814"/>
      <c r="D375" s="814"/>
      <c r="E375" s="814"/>
    </row>
    <row r="376" spans="1:5" ht="15.75" thickBot="1" x14ac:dyDescent="0.3">
      <c r="A376" s="832" t="s">
        <v>74</v>
      </c>
      <c r="B376" s="814"/>
      <c r="C376" s="814"/>
      <c r="D376" s="814"/>
      <c r="E376" s="814"/>
    </row>
    <row r="377" spans="1:5" ht="15.75" thickBot="1" x14ac:dyDescent="0.3">
      <c r="A377" s="832" t="s">
        <v>75</v>
      </c>
      <c r="B377" s="814"/>
      <c r="C377" s="814"/>
      <c r="D377" s="814"/>
      <c r="E377" s="814"/>
    </row>
    <row r="378" spans="1:5" ht="15.75" thickBot="1" x14ac:dyDescent="0.3">
      <c r="A378" s="845" t="s">
        <v>69</v>
      </c>
      <c r="B378" s="814">
        <f>B368+B373</f>
        <v>0</v>
      </c>
      <c r="C378" s="814">
        <f>C368+C373</f>
        <v>17990</v>
      </c>
      <c r="D378" s="814">
        <f>D368+D373</f>
        <v>0</v>
      </c>
      <c r="E378" s="814">
        <f>E368+E373</f>
        <v>0</v>
      </c>
    </row>
    <row r="379" spans="1:5" ht="60.75" thickBot="1" x14ac:dyDescent="0.3">
      <c r="A379" s="837" t="s">
        <v>718</v>
      </c>
      <c r="B379" s="838" t="s">
        <v>795</v>
      </c>
      <c r="C379" s="839" t="s">
        <v>51</v>
      </c>
      <c r="D379" s="840" t="s">
        <v>796</v>
      </c>
      <c r="E379" s="841"/>
    </row>
    <row r="380" spans="1:5" ht="15.75" thickBot="1" x14ac:dyDescent="0.3">
      <c r="A380" s="777" t="s">
        <v>9</v>
      </c>
      <c r="B380" s="753" t="str">
        <f>B379</f>
        <v>Blerje dhe Implementim I sistemit te menaxhimit te dokumentave elektronike (SMDE) dhe te arkives dixhitale MFE</v>
      </c>
      <c r="C380" s="754"/>
      <c r="D380" s="754"/>
      <c r="E380" s="755"/>
    </row>
    <row r="381" spans="1:5" ht="15.75" thickBot="1" x14ac:dyDescent="0.3">
      <c r="A381" s="777" t="s">
        <v>14</v>
      </c>
      <c r="B381" s="792" t="s">
        <v>708</v>
      </c>
      <c r="C381" s="760"/>
      <c r="D381" s="760"/>
      <c r="E381" s="761"/>
    </row>
    <row r="382" spans="1:5" x14ac:dyDescent="0.25">
      <c r="A382" s="762"/>
      <c r="B382" s="795">
        <v>2019</v>
      </c>
      <c r="C382" s="795">
        <v>2020</v>
      </c>
      <c r="D382" s="795">
        <v>2021</v>
      </c>
      <c r="E382" s="795">
        <v>2022</v>
      </c>
    </row>
    <row r="383" spans="1:5" ht="15.75" thickBot="1" x14ac:dyDescent="0.3">
      <c r="A383" s="764"/>
      <c r="B383" s="798" t="s">
        <v>5</v>
      </c>
      <c r="C383" s="798" t="s">
        <v>6</v>
      </c>
      <c r="D383" s="798" t="s">
        <v>6</v>
      </c>
      <c r="E383" s="798" t="s">
        <v>6</v>
      </c>
    </row>
    <row r="384" spans="1:5" ht="15.75" thickBot="1" x14ac:dyDescent="0.3">
      <c r="A384" s="777" t="s">
        <v>8</v>
      </c>
      <c r="B384" s="777">
        <v>1</v>
      </c>
      <c r="C384" s="802">
        <v>0</v>
      </c>
      <c r="D384" s="802">
        <v>0</v>
      </c>
      <c r="E384" s="802">
        <v>0</v>
      </c>
    </row>
    <row r="385" spans="1:5" ht="15.75" thickBot="1" x14ac:dyDescent="0.3">
      <c r="A385" s="777" t="s">
        <v>15</v>
      </c>
      <c r="B385" s="800">
        <v>54241</v>
      </c>
      <c r="C385" s="800">
        <f>C398</f>
        <v>10.3</v>
      </c>
      <c r="D385" s="800">
        <v>0</v>
      </c>
      <c r="E385" s="800">
        <f>E403</f>
        <v>0</v>
      </c>
    </row>
    <row r="386" spans="1:5" ht="15.75" thickBot="1" x14ac:dyDescent="0.3">
      <c r="A386" s="777" t="s">
        <v>23</v>
      </c>
      <c r="B386" s="800">
        <f>B385/B384</f>
        <v>54241</v>
      </c>
      <c r="C386" s="800" t="e">
        <f>C385/C384</f>
        <v>#DIV/0!</v>
      </c>
      <c r="D386" s="800" t="e">
        <f>D385/D384</f>
        <v>#DIV/0!</v>
      </c>
      <c r="E386" s="800" t="e">
        <f>E385/E384</f>
        <v>#DIV/0!</v>
      </c>
    </row>
    <row r="387" spans="1:5" ht="15.75" thickBot="1" x14ac:dyDescent="0.3">
      <c r="A387" s="777" t="s">
        <v>16</v>
      </c>
      <c r="B387" s="802" t="s">
        <v>22</v>
      </c>
      <c r="C387" s="767">
        <f t="shared" ref="C387:E389" si="15">C384/B384-1</f>
        <v>-1</v>
      </c>
      <c r="D387" s="767" t="e">
        <f t="shared" si="15"/>
        <v>#DIV/0!</v>
      </c>
      <c r="E387" s="767" t="e">
        <f t="shared" si="15"/>
        <v>#DIV/0!</v>
      </c>
    </row>
    <row r="388" spans="1:5" ht="15.75" thickBot="1" x14ac:dyDescent="0.3">
      <c r="A388" s="777" t="s">
        <v>17</v>
      </c>
      <c r="B388" s="802" t="s">
        <v>22</v>
      </c>
      <c r="C388" s="767">
        <f t="shared" si="15"/>
        <v>-0.9998101067458196</v>
      </c>
      <c r="D388" s="767">
        <f t="shared" si="15"/>
        <v>-1</v>
      </c>
      <c r="E388" s="767" t="e">
        <f t="shared" si="15"/>
        <v>#DIV/0!</v>
      </c>
    </row>
    <row r="389" spans="1:5" ht="15.75" thickBot="1" x14ac:dyDescent="0.3">
      <c r="A389" s="777" t="s">
        <v>18</v>
      </c>
      <c r="B389" s="802" t="s">
        <v>22</v>
      </c>
      <c r="C389" s="767" t="e">
        <f t="shared" si="15"/>
        <v>#DIV/0!</v>
      </c>
      <c r="D389" s="767" t="e">
        <f t="shared" si="15"/>
        <v>#DIV/0!</v>
      </c>
      <c r="E389" s="767" t="e">
        <f t="shared" si="15"/>
        <v>#DIV/0!</v>
      </c>
    </row>
    <row r="390" spans="1:5" ht="15.75" thickBot="1" x14ac:dyDescent="0.3">
      <c r="A390" s="843" t="s">
        <v>797</v>
      </c>
      <c r="B390" s="807"/>
      <c r="C390" s="807"/>
      <c r="D390" s="807"/>
      <c r="E390" s="844"/>
    </row>
    <row r="391" spans="1:5" x14ac:dyDescent="0.25">
      <c r="A391" s="762"/>
      <c r="B391" s="795">
        <v>2019</v>
      </c>
      <c r="C391" s="795">
        <v>2020</v>
      </c>
      <c r="D391" s="795">
        <v>2021</v>
      </c>
      <c r="E391" s="795">
        <v>2022</v>
      </c>
    </row>
    <row r="392" spans="1:5" ht="15.75" thickBot="1" x14ac:dyDescent="0.3">
      <c r="A392" s="764"/>
      <c r="B392" s="798" t="s">
        <v>5</v>
      </c>
      <c r="C392" s="798" t="s">
        <v>6</v>
      </c>
      <c r="D392" s="798" t="s">
        <v>6</v>
      </c>
      <c r="E392" s="798" t="s">
        <v>6</v>
      </c>
    </row>
    <row r="393" spans="1:5" ht="15.75" thickBot="1" x14ac:dyDescent="0.3">
      <c r="A393" s="831" t="s">
        <v>40</v>
      </c>
      <c r="B393" s="812">
        <f>B394+B395+B396+B397</f>
        <v>0</v>
      </c>
      <c r="C393" s="812">
        <f>C394+C395+C396+C397</f>
        <v>0</v>
      </c>
      <c r="D393" s="812">
        <f>D394+D395+D396+D397</f>
        <v>0</v>
      </c>
      <c r="E393" s="812">
        <f>E394+E395+E396+E397</f>
        <v>0</v>
      </c>
    </row>
    <row r="394" spans="1:5" ht="15.75" thickBot="1" x14ac:dyDescent="0.3">
      <c r="A394" s="832" t="s">
        <v>48</v>
      </c>
      <c r="B394" s="812"/>
      <c r="C394" s="812">
        <v>0</v>
      </c>
      <c r="D394" s="812">
        <v>0</v>
      </c>
      <c r="E394" s="812">
        <v>0</v>
      </c>
    </row>
    <row r="395" spans="1:5" ht="15.75" thickBot="1" x14ac:dyDescent="0.3">
      <c r="A395" s="832" t="s">
        <v>73</v>
      </c>
      <c r="B395" s="812"/>
      <c r="C395" s="812"/>
      <c r="D395" s="812"/>
      <c r="E395" s="812"/>
    </row>
    <row r="396" spans="1:5" ht="15.75" thickBot="1" x14ac:dyDescent="0.3">
      <c r="A396" s="832" t="s">
        <v>74</v>
      </c>
      <c r="B396" s="812"/>
      <c r="C396" s="812"/>
      <c r="D396" s="812"/>
      <c r="E396" s="812"/>
    </row>
    <row r="397" spans="1:5" ht="15.75" thickBot="1" x14ac:dyDescent="0.3">
      <c r="A397" s="832" t="s">
        <v>75</v>
      </c>
      <c r="B397" s="812"/>
      <c r="C397" s="812"/>
      <c r="D397" s="812"/>
      <c r="E397" s="812"/>
    </row>
    <row r="398" spans="1:5" ht="15.75" thickBot="1" x14ac:dyDescent="0.3">
      <c r="A398" s="831" t="s">
        <v>41</v>
      </c>
      <c r="B398" s="814"/>
      <c r="C398" s="814">
        <f>C399</f>
        <v>10.3</v>
      </c>
      <c r="D398" s="814">
        <f>D399+D400+D401+D402</f>
        <v>0</v>
      </c>
      <c r="E398" s="814">
        <f>E399+E400+E401+E402</f>
        <v>0</v>
      </c>
    </row>
    <row r="399" spans="1:5" ht="15.75" thickBot="1" x14ac:dyDescent="0.3">
      <c r="A399" s="832" t="s">
        <v>48</v>
      </c>
      <c r="B399" s="814">
        <f>B398</f>
        <v>0</v>
      </c>
      <c r="C399" s="814">
        <v>10.3</v>
      </c>
      <c r="D399" s="814"/>
      <c r="E399" s="814">
        <v>0</v>
      </c>
    </row>
    <row r="400" spans="1:5" ht="15.75" thickBot="1" x14ac:dyDescent="0.3">
      <c r="A400" s="832" t="s">
        <v>73</v>
      </c>
      <c r="B400" s="814"/>
      <c r="C400" s="814"/>
      <c r="D400" s="814"/>
      <c r="E400" s="814"/>
    </row>
    <row r="401" spans="1:5" ht="15.75" thickBot="1" x14ac:dyDescent="0.3">
      <c r="A401" s="832" t="s">
        <v>74</v>
      </c>
      <c r="B401" s="814"/>
      <c r="C401" s="814"/>
      <c r="D401" s="814"/>
      <c r="E401" s="814"/>
    </row>
    <row r="402" spans="1:5" ht="15.75" thickBot="1" x14ac:dyDescent="0.3">
      <c r="A402" s="832" t="s">
        <v>75</v>
      </c>
      <c r="B402" s="814"/>
      <c r="C402" s="814"/>
      <c r="D402" s="814"/>
      <c r="E402" s="814"/>
    </row>
    <row r="403" spans="1:5" ht="15.75" thickBot="1" x14ac:dyDescent="0.3">
      <c r="A403" s="845" t="s">
        <v>275</v>
      </c>
      <c r="B403" s="814">
        <f>B393+B398</f>
        <v>0</v>
      </c>
      <c r="C403" s="814">
        <f>C393+C398</f>
        <v>10.3</v>
      </c>
      <c r="D403" s="814">
        <f>D393+D398</f>
        <v>0</v>
      </c>
      <c r="E403" s="814">
        <f>E393+E398</f>
        <v>0</v>
      </c>
    </row>
    <row r="404" spans="1:5" ht="15.75" thickBot="1" x14ac:dyDescent="0.3">
      <c r="A404" s="837" t="s">
        <v>277</v>
      </c>
      <c r="B404" s="847"/>
      <c r="C404" s="848"/>
      <c r="D404" s="849" t="s">
        <v>798</v>
      </c>
      <c r="E404" s="850"/>
    </row>
    <row r="405" spans="1:5" ht="15.75" thickBot="1" x14ac:dyDescent="0.3">
      <c r="A405" s="777" t="s">
        <v>9</v>
      </c>
      <c r="B405" s="753" t="s">
        <v>799</v>
      </c>
      <c r="C405" s="754"/>
      <c r="D405" s="754"/>
      <c r="E405" s="755"/>
    </row>
    <row r="406" spans="1:5" ht="15.75" thickBot="1" x14ac:dyDescent="0.3">
      <c r="A406" s="777" t="s">
        <v>14</v>
      </c>
      <c r="B406" s="792" t="s">
        <v>137</v>
      </c>
      <c r="C406" s="760"/>
      <c r="D406" s="760"/>
      <c r="E406" s="761"/>
    </row>
    <row r="407" spans="1:5" x14ac:dyDescent="0.25">
      <c r="A407" s="762"/>
      <c r="B407" s="795">
        <v>2019</v>
      </c>
      <c r="C407" s="795">
        <v>2020</v>
      </c>
      <c r="D407" s="795">
        <v>2021</v>
      </c>
      <c r="E407" s="795">
        <v>2022</v>
      </c>
    </row>
    <row r="408" spans="1:5" ht="15.75" thickBot="1" x14ac:dyDescent="0.3">
      <c r="A408" s="764"/>
      <c r="B408" s="798" t="s">
        <v>5</v>
      </c>
      <c r="C408" s="798" t="s">
        <v>6</v>
      </c>
      <c r="D408" s="798" t="s">
        <v>6</v>
      </c>
      <c r="E408" s="798" t="s">
        <v>6</v>
      </c>
    </row>
    <row r="409" spans="1:5" ht="15.75" thickBot="1" x14ac:dyDescent="0.3">
      <c r="A409" s="777" t="s">
        <v>8</v>
      </c>
      <c r="B409" s="851">
        <v>1</v>
      </c>
      <c r="C409" s="802">
        <v>1</v>
      </c>
      <c r="D409" s="802">
        <v>0</v>
      </c>
      <c r="E409" s="802">
        <v>1</v>
      </c>
    </row>
    <row r="410" spans="1:5" ht="15.75" thickBot="1" x14ac:dyDescent="0.3">
      <c r="A410" s="777" t="s">
        <v>15</v>
      </c>
      <c r="B410" s="800">
        <v>37000</v>
      </c>
      <c r="C410" s="800">
        <v>1905</v>
      </c>
      <c r="D410" s="800">
        <v>0</v>
      </c>
      <c r="E410" s="800">
        <f t="shared" ref="E410" si="16">E428</f>
        <v>0</v>
      </c>
    </row>
    <row r="411" spans="1:5" ht="15.75" thickBot="1" x14ac:dyDescent="0.3">
      <c r="A411" s="777" t="s">
        <v>23</v>
      </c>
      <c r="B411" s="800">
        <v>37000</v>
      </c>
      <c r="C411" s="800">
        <f>C410/C409</f>
        <v>1905</v>
      </c>
      <c r="D411" s="800" t="e">
        <f>D410/D409</f>
        <v>#DIV/0!</v>
      </c>
      <c r="E411" s="800">
        <f>E410/E409</f>
        <v>0</v>
      </c>
    </row>
    <row r="412" spans="1:5" ht="15.75" thickBot="1" x14ac:dyDescent="0.3">
      <c r="A412" s="777" t="s">
        <v>16</v>
      </c>
      <c r="B412" s="802" t="s">
        <v>22</v>
      </c>
      <c r="C412" s="767">
        <f t="shared" ref="C412:E414" si="17">C409/B409-1</f>
        <v>0</v>
      </c>
      <c r="D412" s="767">
        <f t="shared" si="17"/>
        <v>-1</v>
      </c>
      <c r="E412" s="767" t="e">
        <f t="shared" si="17"/>
        <v>#DIV/0!</v>
      </c>
    </row>
    <row r="413" spans="1:5" ht="15.75" thickBot="1" x14ac:dyDescent="0.3">
      <c r="A413" s="777" t="s">
        <v>17</v>
      </c>
      <c r="B413" s="802" t="s">
        <v>22</v>
      </c>
      <c r="C413" s="767">
        <f t="shared" si="17"/>
        <v>-0.94851351351351354</v>
      </c>
      <c r="D413" s="767">
        <f t="shared" si="17"/>
        <v>-1</v>
      </c>
      <c r="E413" s="767" t="e">
        <f t="shared" si="17"/>
        <v>#DIV/0!</v>
      </c>
    </row>
    <row r="414" spans="1:5" ht="15.75" thickBot="1" x14ac:dyDescent="0.3">
      <c r="A414" s="777" t="s">
        <v>18</v>
      </c>
      <c r="B414" s="802" t="s">
        <v>22</v>
      </c>
      <c r="C414" s="767">
        <f t="shared" si="17"/>
        <v>-0.94851351351351354</v>
      </c>
      <c r="D414" s="767" t="e">
        <f t="shared" si="17"/>
        <v>#DIV/0!</v>
      </c>
      <c r="E414" s="767" t="e">
        <f t="shared" si="17"/>
        <v>#DIV/0!</v>
      </c>
    </row>
    <row r="415" spans="1:5" ht="15.75" thickBot="1" x14ac:dyDescent="0.3">
      <c r="A415" s="843" t="s">
        <v>800</v>
      </c>
      <c r="B415" s="807"/>
      <c r="C415" s="807"/>
      <c r="D415" s="807"/>
      <c r="E415" s="844"/>
    </row>
    <row r="416" spans="1:5" x14ac:dyDescent="0.25">
      <c r="A416" s="762"/>
      <c r="B416" s="795">
        <v>2019</v>
      </c>
      <c r="C416" s="795">
        <v>2020</v>
      </c>
      <c r="D416" s="795">
        <v>2021</v>
      </c>
      <c r="E416" s="795">
        <v>2022</v>
      </c>
    </row>
    <row r="417" spans="1:5" ht="15.75" thickBot="1" x14ac:dyDescent="0.3">
      <c r="A417" s="764"/>
      <c r="B417" s="798" t="s">
        <v>5</v>
      </c>
      <c r="C417" s="798" t="s">
        <v>6</v>
      </c>
      <c r="D417" s="798" t="s">
        <v>6</v>
      </c>
      <c r="E417" s="798" t="s">
        <v>6</v>
      </c>
    </row>
    <row r="418" spans="1:5" ht="15.75" thickBot="1" x14ac:dyDescent="0.3">
      <c r="A418" s="831" t="s">
        <v>40</v>
      </c>
      <c r="B418" s="812">
        <f>B419+B420+B421+B422</f>
        <v>0</v>
      </c>
      <c r="C418" s="812">
        <f>C419+C420+C421+C422</f>
        <v>0</v>
      </c>
      <c r="D418" s="812">
        <f>D419+D420+D421+D422</f>
        <v>0</v>
      </c>
      <c r="E418" s="812">
        <f>E419+E420+E421+E422</f>
        <v>0</v>
      </c>
    </row>
    <row r="419" spans="1:5" ht="15.75" thickBot="1" x14ac:dyDescent="0.3">
      <c r="A419" s="832" t="s">
        <v>48</v>
      </c>
      <c r="B419" s="812"/>
      <c r="C419" s="812">
        <v>0</v>
      </c>
      <c r="D419" s="812">
        <v>0</v>
      </c>
      <c r="E419" s="812">
        <v>0</v>
      </c>
    </row>
    <row r="420" spans="1:5" ht="15.75" thickBot="1" x14ac:dyDescent="0.3">
      <c r="A420" s="832" t="s">
        <v>73</v>
      </c>
      <c r="B420" s="812"/>
      <c r="C420" s="812"/>
      <c r="D420" s="812"/>
      <c r="E420" s="812"/>
    </row>
    <row r="421" spans="1:5" ht="15.75" thickBot="1" x14ac:dyDescent="0.3">
      <c r="A421" s="832" t="s">
        <v>74</v>
      </c>
      <c r="B421" s="812"/>
      <c r="C421" s="812"/>
      <c r="D421" s="812"/>
      <c r="E421" s="812"/>
    </row>
    <row r="422" spans="1:5" ht="15.75" thickBot="1" x14ac:dyDescent="0.3">
      <c r="A422" s="832" t="s">
        <v>75</v>
      </c>
      <c r="B422" s="812"/>
      <c r="C422" s="812"/>
      <c r="D422" s="812"/>
      <c r="E422" s="812"/>
    </row>
    <row r="423" spans="1:5" ht="15.75" thickBot="1" x14ac:dyDescent="0.3">
      <c r="A423" s="831" t="s">
        <v>41</v>
      </c>
      <c r="B423" s="814">
        <f>B424+B425+B426+B427</f>
        <v>37000</v>
      </c>
      <c r="C423" s="814">
        <f>C424+C425+C426+C427</f>
        <v>1905</v>
      </c>
      <c r="D423" s="814">
        <f t="shared" ref="D423:E423" si="18">D424+D425+D426+D427</f>
        <v>0</v>
      </c>
      <c r="E423" s="814">
        <f t="shared" si="18"/>
        <v>0</v>
      </c>
    </row>
    <row r="424" spans="1:5" ht="15.75" thickBot="1" x14ac:dyDescent="0.3">
      <c r="A424" s="832" t="s">
        <v>48</v>
      </c>
      <c r="B424" s="814">
        <v>37000</v>
      </c>
      <c r="C424" s="814">
        <v>1905</v>
      </c>
      <c r="D424" s="814">
        <v>0</v>
      </c>
      <c r="E424" s="814">
        <f>D424</f>
        <v>0</v>
      </c>
    </row>
    <row r="425" spans="1:5" ht="15.75" thickBot="1" x14ac:dyDescent="0.3">
      <c r="A425" s="832" t="s">
        <v>73</v>
      </c>
      <c r="B425" s="814"/>
      <c r="C425" s="814"/>
      <c r="D425" s="814"/>
      <c r="E425" s="814"/>
    </row>
    <row r="426" spans="1:5" ht="15.75" thickBot="1" x14ac:dyDescent="0.3">
      <c r="A426" s="832" t="s">
        <v>74</v>
      </c>
      <c r="B426" s="814"/>
      <c r="C426" s="814"/>
      <c r="D426" s="814"/>
      <c r="E426" s="814"/>
    </row>
    <row r="427" spans="1:5" ht="15.75" thickBot="1" x14ac:dyDescent="0.3">
      <c r="A427" s="832" t="s">
        <v>75</v>
      </c>
      <c r="B427" s="814"/>
      <c r="C427" s="814"/>
      <c r="D427" s="814"/>
      <c r="E427" s="814"/>
    </row>
    <row r="428" spans="1:5" ht="15.75" thickBot="1" x14ac:dyDescent="0.3">
      <c r="A428" s="845" t="s">
        <v>332</v>
      </c>
      <c r="B428" s="814">
        <f>B418+B423</f>
        <v>37000</v>
      </c>
      <c r="C428" s="814">
        <f>C418+C423</f>
        <v>1905</v>
      </c>
      <c r="D428" s="814">
        <f>D418+D423</f>
        <v>0</v>
      </c>
      <c r="E428" s="814">
        <f>E418+E423</f>
        <v>0</v>
      </c>
    </row>
    <row r="429" spans="1:5" ht="15.75" thickBot="1" x14ac:dyDescent="0.3">
      <c r="A429" s="837" t="s">
        <v>45</v>
      </c>
      <c r="B429" s="852"/>
      <c r="C429" s="853"/>
      <c r="D429" s="854"/>
      <c r="E429" s="855"/>
    </row>
    <row r="430" spans="1:5" ht="45.75" thickBot="1" x14ac:dyDescent="0.3">
      <c r="A430" s="837" t="s">
        <v>282</v>
      </c>
      <c r="B430" s="847" t="s">
        <v>801</v>
      </c>
      <c r="C430" s="839" t="s">
        <v>51</v>
      </c>
      <c r="D430" s="792" t="s">
        <v>802</v>
      </c>
      <c r="E430" s="761"/>
    </row>
    <row r="431" spans="1:5" ht="15.75" thickBot="1" x14ac:dyDescent="0.3">
      <c r="A431" s="777" t="s">
        <v>9</v>
      </c>
      <c r="B431" s="753" t="s">
        <v>803</v>
      </c>
      <c r="C431" s="754"/>
      <c r="D431" s="754"/>
      <c r="E431" s="755"/>
    </row>
    <row r="432" spans="1:5" ht="15.75" thickBot="1" x14ac:dyDescent="0.3">
      <c r="A432" s="777" t="s">
        <v>14</v>
      </c>
      <c r="B432" s="792" t="s">
        <v>719</v>
      </c>
      <c r="C432" s="760"/>
      <c r="D432" s="760"/>
      <c r="E432" s="761"/>
    </row>
    <row r="433" spans="1:5" x14ac:dyDescent="0.25">
      <c r="A433" s="762"/>
      <c r="B433" s="795">
        <v>2019</v>
      </c>
      <c r="C433" s="795">
        <v>2020</v>
      </c>
      <c r="D433" s="795">
        <v>2021</v>
      </c>
      <c r="E433" s="795">
        <v>2022</v>
      </c>
    </row>
    <row r="434" spans="1:5" ht="15.75" thickBot="1" x14ac:dyDescent="0.3">
      <c r="A434" s="764"/>
      <c r="B434" s="798" t="s">
        <v>5</v>
      </c>
      <c r="C434" s="798" t="s">
        <v>6</v>
      </c>
      <c r="D434" s="798" t="s">
        <v>6</v>
      </c>
      <c r="E434" s="798" t="s">
        <v>6</v>
      </c>
    </row>
    <row r="435" spans="1:5" ht="15.75" thickBot="1" x14ac:dyDescent="0.3">
      <c r="A435" s="777" t="s">
        <v>8</v>
      </c>
      <c r="B435" s="802"/>
      <c r="C435" s="802">
        <v>1</v>
      </c>
      <c r="D435" s="802">
        <v>0</v>
      </c>
      <c r="E435" s="802">
        <v>0</v>
      </c>
    </row>
    <row r="436" spans="1:5" ht="15.75" thickBot="1" x14ac:dyDescent="0.3">
      <c r="A436" s="777" t="s">
        <v>15</v>
      </c>
      <c r="B436" s="800">
        <v>0</v>
      </c>
      <c r="C436" s="800">
        <f>C449</f>
        <v>1500</v>
      </c>
      <c r="D436" s="800">
        <v>0</v>
      </c>
      <c r="E436" s="800">
        <v>0</v>
      </c>
    </row>
    <row r="437" spans="1:5" ht="15.75" thickBot="1" x14ac:dyDescent="0.3">
      <c r="A437" s="777" t="s">
        <v>23</v>
      </c>
      <c r="B437" s="800" t="e">
        <f>B436/B435</f>
        <v>#DIV/0!</v>
      </c>
      <c r="C437" s="800">
        <f>C436/C435</f>
        <v>1500</v>
      </c>
      <c r="D437" s="800" t="e">
        <f>D436/D435</f>
        <v>#DIV/0!</v>
      </c>
      <c r="E437" s="800" t="e">
        <f>E436/E435</f>
        <v>#DIV/0!</v>
      </c>
    </row>
    <row r="438" spans="1:5" ht="15.75" thickBot="1" x14ac:dyDescent="0.3">
      <c r="A438" s="777" t="s">
        <v>16</v>
      </c>
      <c r="B438" s="802" t="s">
        <v>22</v>
      </c>
      <c r="C438" s="767" t="e">
        <f>B435/#REF!-1</f>
        <v>#REF!</v>
      </c>
      <c r="D438" s="767" t="e">
        <f>C435/B435-1</f>
        <v>#DIV/0!</v>
      </c>
      <c r="E438" s="767">
        <f>D435/C435-1</f>
        <v>-1</v>
      </c>
    </row>
    <row r="439" spans="1:5" ht="15.75" thickBot="1" x14ac:dyDescent="0.3">
      <c r="A439" s="777" t="s">
        <v>17</v>
      </c>
      <c r="B439" s="802" t="s">
        <v>22</v>
      </c>
      <c r="C439" s="767" t="e">
        <f>B436/#REF!-1</f>
        <v>#REF!</v>
      </c>
      <c r="D439" s="767" t="e">
        <f>C436/B436-1</f>
        <v>#DIV/0!</v>
      </c>
      <c r="E439" s="767">
        <f>D436/C436-1</f>
        <v>-1</v>
      </c>
    </row>
    <row r="440" spans="1:5" ht="15.75" thickBot="1" x14ac:dyDescent="0.3">
      <c r="A440" s="777" t="s">
        <v>18</v>
      </c>
      <c r="B440" s="802" t="s">
        <v>22</v>
      </c>
      <c r="C440" s="767" t="e">
        <f>C437/B437-1</f>
        <v>#DIV/0!</v>
      </c>
      <c r="D440" s="767" t="e">
        <f>D437/C437-1</f>
        <v>#DIV/0!</v>
      </c>
      <c r="E440" s="767" t="e">
        <f>E437/D437-1</f>
        <v>#DIV/0!</v>
      </c>
    </row>
    <row r="441" spans="1:5" ht="15.75" thickBot="1" x14ac:dyDescent="0.3">
      <c r="A441" s="843" t="s">
        <v>804</v>
      </c>
      <c r="B441" s="807"/>
      <c r="C441" s="807"/>
      <c r="D441" s="807"/>
      <c r="E441" s="844"/>
    </row>
    <row r="442" spans="1:5" x14ac:dyDescent="0.25">
      <c r="A442" s="762"/>
      <c r="B442" s="795">
        <v>2019</v>
      </c>
      <c r="C442" s="795">
        <v>2020</v>
      </c>
      <c r="D442" s="795">
        <v>2021</v>
      </c>
      <c r="E442" s="795">
        <v>2022</v>
      </c>
    </row>
    <row r="443" spans="1:5" ht="15.75" thickBot="1" x14ac:dyDescent="0.3">
      <c r="A443" s="764"/>
      <c r="B443" s="798" t="s">
        <v>5</v>
      </c>
      <c r="C443" s="798" t="s">
        <v>6</v>
      </c>
      <c r="D443" s="798" t="s">
        <v>6</v>
      </c>
      <c r="E443" s="798" t="s">
        <v>6</v>
      </c>
    </row>
    <row r="444" spans="1:5" ht="15.75" thickBot="1" x14ac:dyDescent="0.3">
      <c r="A444" s="831" t="s">
        <v>40</v>
      </c>
      <c r="B444" s="812"/>
      <c r="C444" s="812"/>
      <c r="D444" s="812"/>
      <c r="E444" s="812"/>
    </row>
    <row r="445" spans="1:5" ht="15.75" thickBot="1" x14ac:dyDescent="0.3">
      <c r="A445" s="832" t="s">
        <v>48</v>
      </c>
      <c r="B445" s="812"/>
      <c r="C445" s="812"/>
      <c r="D445" s="812"/>
      <c r="E445" s="812"/>
    </row>
    <row r="446" spans="1:5" ht="15.75" thickBot="1" x14ac:dyDescent="0.3">
      <c r="A446" s="832" t="s">
        <v>73</v>
      </c>
      <c r="B446" s="812"/>
      <c r="C446" s="812"/>
      <c r="D446" s="812"/>
      <c r="E446" s="812"/>
    </row>
    <row r="447" spans="1:5" ht="15.75" thickBot="1" x14ac:dyDescent="0.3">
      <c r="A447" s="832" t="s">
        <v>74</v>
      </c>
      <c r="B447" s="812"/>
      <c r="C447" s="812"/>
      <c r="D447" s="812"/>
      <c r="E447" s="812"/>
    </row>
    <row r="448" spans="1:5" ht="15.75" thickBot="1" x14ac:dyDescent="0.3">
      <c r="A448" s="832" t="s">
        <v>75</v>
      </c>
      <c r="B448" s="812"/>
      <c r="C448" s="812"/>
      <c r="D448" s="812"/>
      <c r="E448" s="812"/>
    </row>
    <row r="449" spans="1:5" ht="15.75" thickBot="1" x14ac:dyDescent="0.3">
      <c r="A449" s="831" t="s">
        <v>41</v>
      </c>
      <c r="B449" s="814">
        <f>B450+B451+B452+B453</f>
        <v>0</v>
      </c>
      <c r="C449" s="814">
        <f>C450+C451+C452+C453</f>
        <v>1500</v>
      </c>
      <c r="D449" s="814">
        <f>D450+D451+D452+D453</f>
        <v>0</v>
      </c>
      <c r="E449" s="814">
        <f>E450+E451+E452+E453</f>
        <v>0</v>
      </c>
    </row>
    <row r="450" spans="1:5" ht="15.75" thickBot="1" x14ac:dyDescent="0.3">
      <c r="A450" s="832" t="s">
        <v>48</v>
      </c>
      <c r="B450" s="814"/>
      <c r="C450" s="814">
        <v>1500</v>
      </c>
      <c r="D450" s="814"/>
      <c r="E450" s="814"/>
    </row>
    <row r="451" spans="1:5" ht="15.75" thickBot="1" x14ac:dyDescent="0.3">
      <c r="A451" s="832" t="s">
        <v>73</v>
      </c>
      <c r="B451" s="814"/>
      <c r="C451" s="814"/>
      <c r="D451" s="814"/>
      <c r="E451" s="814"/>
    </row>
    <row r="452" spans="1:5" ht="15.75" thickBot="1" x14ac:dyDescent="0.3">
      <c r="A452" s="832" t="s">
        <v>74</v>
      </c>
      <c r="B452" s="814"/>
      <c r="C452" s="814"/>
      <c r="D452" s="814"/>
      <c r="E452" s="814"/>
    </row>
    <row r="453" spans="1:5" ht="15.75" thickBot="1" x14ac:dyDescent="0.3">
      <c r="A453" s="832" t="s">
        <v>75</v>
      </c>
      <c r="B453" s="814"/>
      <c r="C453" s="814"/>
      <c r="D453" s="814"/>
      <c r="E453" s="814"/>
    </row>
    <row r="454" spans="1:5" ht="15.75" thickBot="1" x14ac:dyDescent="0.3">
      <c r="A454" s="845" t="s">
        <v>333</v>
      </c>
      <c r="B454" s="814">
        <f>B444+B449</f>
        <v>0</v>
      </c>
      <c r="C454" s="814">
        <f>C444+C449</f>
        <v>1500</v>
      </c>
      <c r="D454" s="814">
        <f>D444+D449</f>
        <v>0</v>
      </c>
      <c r="E454" s="814">
        <f>E444+E449</f>
        <v>0</v>
      </c>
    </row>
    <row r="455" spans="1:5" ht="15.75" thickBot="1" x14ac:dyDescent="0.3">
      <c r="A455" s="837" t="s">
        <v>45</v>
      </c>
      <c r="B455" s="852" t="s">
        <v>720</v>
      </c>
      <c r="C455" s="853"/>
      <c r="D455" s="854"/>
      <c r="E455" s="855"/>
    </row>
    <row r="456" spans="1:5" ht="16.5" customHeight="1" thickBot="1" x14ac:dyDescent="0.3">
      <c r="A456" s="837" t="s">
        <v>334</v>
      </c>
      <c r="B456" s="847" t="s">
        <v>721</v>
      </c>
      <c r="C456" s="839" t="s">
        <v>51</v>
      </c>
      <c r="D456" s="849"/>
      <c r="E456" s="850" t="s">
        <v>705</v>
      </c>
    </row>
    <row r="457" spans="1:5" ht="15.75" thickBot="1" x14ac:dyDescent="0.3">
      <c r="A457" s="777" t="s">
        <v>9</v>
      </c>
      <c r="B457" s="753" t="s">
        <v>722</v>
      </c>
      <c r="C457" s="754"/>
      <c r="D457" s="754"/>
      <c r="E457" s="755"/>
    </row>
    <row r="458" spans="1:5" ht="15.75" thickBot="1" x14ac:dyDescent="0.3">
      <c r="A458" s="777" t="s">
        <v>14</v>
      </c>
      <c r="B458" s="792" t="s">
        <v>708</v>
      </c>
      <c r="C458" s="760"/>
      <c r="D458" s="760"/>
      <c r="E458" s="761"/>
    </row>
    <row r="459" spans="1:5" x14ac:dyDescent="0.25">
      <c r="A459" s="762"/>
      <c r="B459" s="795">
        <v>2019</v>
      </c>
      <c r="C459" s="795">
        <v>2020</v>
      </c>
      <c r="D459" s="795">
        <v>2021</v>
      </c>
      <c r="E459" s="795">
        <v>2022</v>
      </c>
    </row>
    <row r="460" spans="1:5" ht="15.75" thickBot="1" x14ac:dyDescent="0.3">
      <c r="A460" s="764"/>
      <c r="B460" s="798" t="s">
        <v>5</v>
      </c>
      <c r="C460" s="798" t="s">
        <v>6</v>
      </c>
      <c r="D460" s="798" t="s">
        <v>6</v>
      </c>
      <c r="E460" s="798" t="s">
        <v>6</v>
      </c>
    </row>
    <row r="461" spans="1:5" ht="15.75" thickBot="1" x14ac:dyDescent="0.3">
      <c r="A461" s="777" t="s">
        <v>8</v>
      </c>
      <c r="B461" s="802">
        <v>1</v>
      </c>
      <c r="C461" s="802">
        <v>1</v>
      </c>
      <c r="D461" s="802">
        <v>1</v>
      </c>
      <c r="E461" s="802">
        <v>1</v>
      </c>
    </row>
    <row r="462" spans="1:5" ht="15.75" thickBot="1" x14ac:dyDescent="0.3">
      <c r="A462" s="777" t="s">
        <v>15</v>
      </c>
      <c r="B462" s="800">
        <v>46536</v>
      </c>
      <c r="C462" s="800">
        <f>C470</f>
        <v>36395</v>
      </c>
      <c r="D462" s="800">
        <f t="shared" ref="D462:E462" si="19">D470</f>
        <v>8000</v>
      </c>
      <c r="E462" s="800">
        <f t="shared" si="19"/>
        <v>20000</v>
      </c>
    </row>
    <row r="463" spans="1:5" ht="15.75" thickBot="1" x14ac:dyDescent="0.3">
      <c r="A463" s="777" t="s">
        <v>23</v>
      </c>
      <c r="B463" s="800">
        <f>B462/B461</f>
        <v>46536</v>
      </c>
      <c r="C463" s="800">
        <f>C462/C461</f>
        <v>36395</v>
      </c>
      <c r="D463" s="800">
        <f>D462/D461</f>
        <v>8000</v>
      </c>
      <c r="E463" s="800">
        <f>E462/E461</f>
        <v>20000</v>
      </c>
    </row>
    <row r="464" spans="1:5" ht="15.75" thickBot="1" x14ac:dyDescent="0.3">
      <c r="A464" s="777" t="s">
        <v>16</v>
      </c>
      <c r="B464" s="802" t="s">
        <v>22</v>
      </c>
      <c r="C464" s="767">
        <f t="shared" ref="C464:E466" si="20">C461/B461-1</f>
        <v>0</v>
      </c>
      <c r="D464" s="767">
        <f t="shared" si="20"/>
        <v>0</v>
      </c>
      <c r="E464" s="767">
        <f t="shared" si="20"/>
        <v>0</v>
      </c>
    </row>
    <row r="465" spans="1:5" ht="15.75" thickBot="1" x14ac:dyDescent="0.3">
      <c r="A465" s="777" t="s">
        <v>17</v>
      </c>
      <c r="B465" s="802" t="s">
        <v>22</v>
      </c>
      <c r="C465" s="767">
        <f t="shared" si="20"/>
        <v>-0.21791731132886372</v>
      </c>
      <c r="D465" s="767">
        <f t="shared" si="20"/>
        <v>-0.78018958648165959</v>
      </c>
      <c r="E465" s="767">
        <f t="shared" si="20"/>
        <v>1.5</v>
      </c>
    </row>
    <row r="466" spans="1:5" ht="16.5" customHeight="1" thickBot="1" x14ac:dyDescent="0.3">
      <c r="A466" s="777" t="s">
        <v>18</v>
      </c>
      <c r="B466" s="802" t="s">
        <v>22</v>
      </c>
      <c r="C466" s="767">
        <f t="shared" si="20"/>
        <v>-0.21791731132886372</v>
      </c>
      <c r="D466" s="767">
        <f t="shared" si="20"/>
        <v>-0.78018958648165959</v>
      </c>
      <c r="E466" s="767">
        <f t="shared" si="20"/>
        <v>1.5</v>
      </c>
    </row>
    <row r="467" spans="1:5" ht="15.75" thickBot="1" x14ac:dyDescent="0.3">
      <c r="A467" s="843" t="s">
        <v>805</v>
      </c>
      <c r="B467" s="807"/>
      <c r="C467" s="807"/>
      <c r="D467" s="807"/>
      <c r="E467" s="844"/>
    </row>
    <row r="468" spans="1:5" x14ac:dyDescent="0.25">
      <c r="A468" s="762"/>
      <c r="B468" s="795">
        <v>2019</v>
      </c>
      <c r="C468" s="795">
        <v>2020</v>
      </c>
      <c r="D468" s="795">
        <v>2021</v>
      </c>
      <c r="E468" s="795">
        <v>2022</v>
      </c>
    </row>
    <row r="469" spans="1:5" ht="15.75" thickBot="1" x14ac:dyDescent="0.3">
      <c r="A469" s="764"/>
      <c r="B469" s="798" t="s">
        <v>5</v>
      </c>
      <c r="C469" s="798" t="s">
        <v>6</v>
      </c>
      <c r="D469" s="798" t="s">
        <v>6</v>
      </c>
      <c r="E469" s="798" t="s">
        <v>6</v>
      </c>
    </row>
    <row r="470" spans="1:5" ht="15.75" thickBot="1" x14ac:dyDescent="0.3">
      <c r="A470" s="831" t="s">
        <v>40</v>
      </c>
      <c r="B470" s="812">
        <v>46536</v>
      </c>
      <c r="C470" s="812">
        <f>C471+C472+C473+C474</f>
        <v>36395</v>
      </c>
      <c r="D470" s="812">
        <f>D471</f>
        <v>8000</v>
      </c>
      <c r="E470" s="812">
        <f>E471</f>
        <v>20000</v>
      </c>
    </row>
    <row r="471" spans="1:5" ht="15.75" thickBot="1" x14ac:dyDescent="0.3">
      <c r="A471" s="832" t="s">
        <v>48</v>
      </c>
      <c r="B471" s="812">
        <f>B470</f>
        <v>46536</v>
      </c>
      <c r="C471" s="812">
        <v>36395</v>
      </c>
      <c r="D471" s="812">
        <v>8000</v>
      </c>
      <c r="E471" s="812">
        <v>20000</v>
      </c>
    </row>
    <row r="472" spans="1:5" ht="15.75" thickBot="1" x14ac:dyDescent="0.3">
      <c r="A472" s="832" t="s">
        <v>73</v>
      </c>
      <c r="B472" s="812"/>
      <c r="C472" s="812"/>
      <c r="D472" s="812"/>
      <c r="E472" s="812"/>
    </row>
    <row r="473" spans="1:5" ht="15.75" thickBot="1" x14ac:dyDescent="0.3">
      <c r="A473" s="832" t="s">
        <v>74</v>
      </c>
      <c r="B473" s="812"/>
      <c r="C473" s="812"/>
      <c r="D473" s="812"/>
      <c r="E473" s="812"/>
    </row>
    <row r="474" spans="1:5" ht="15.75" thickBot="1" x14ac:dyDescent="0.3">
      <c r="A474" s="832" t="s">
        <v>75</v>
      </c>
      <c r="B474" s="812"/>
      <c r="C474" s="812"/>
      <c r="D474" s="812"/>
      <c r="E474" s="812"/>
    </row>
    <row r="475" spans="1:5" ht="15.75" thickBot="1" x14ac:dyDescent="0.3">
      <c r="A475" s="831" t="s">
        <v>41</v>
      </c>
      <c r="B475" s="814">
        <f>B476+B477+B478+B479</f>
        <v>0</v>
      </c>
      <c r="C475" s="814">
        <f>C476+C477+C478+C479</f>
        <v>0</v>
      </c>
      <c r="D475" s="814">
        <f>D476+D477+D478+D479</f>
        <v>0</v>
      </c>
      <c r="E475" s="814">
        <f>E476+E477+E478+E479</f>
        <v>0</v>
      </c>
    </row>
    <row r="476" spans="1:5" ht="15.75" thickBot="1" x14ac:dyDescent="0.3">
      <c r="A476" s="832" t="s">
        <v>48</v>
      </c>
      <c r="B476" s="814"/>
      <c r="C476" s="814"/>
      <c r="D476" s="814"/>
      <c r="E476" s="814"/>
    </row>
    <row r="477" spans="1:5" ht="15.75" thickBot="1" x14ac:dyDescent="0.3">
      <c r="A477" s="832" t="s">
        <v>73</v>
      </c>
      <c r="B477" s="814"/>
      <c r="C477" s="814"/>
      <c r="D477" s="814"/>
      <c r="E477" s="814"/>
    </row>
    <row r="478" spans="1:5" ht="15.75" thickBot="1" x14ac:dyDescent="0.3">
      <c r="A478" s="832" t="s">
        <v>74</v>
      </c>
      <c r="B478" s="814"/>
      <c r="C478" s="814"/>
      <c r="D478" s="814"/>
      <c r="E478" s="814"/>
    </row>
    <row r="479" spans="1:5" ht="15.75" thickBot="1" x14ac:dyDescent="0.3">
      <c r="A479" s="832" t="s">
        <v>75</v>
      </c>
      <c r="B479" s="814"/>
      <c r="C479" s="814"/>
      <c r="D479" s="814"/>
      <c r="E479" s="814"/>
    </row>
    <row r="480" spans="1:5" ht="15.75" thickBot="1" x14ac:dyDescent="0.3">
      <c r="A480" s="845" t="s">
        <v>725</v>
      </c>
      <c r="B480" s="814">
        <f>B470+B475</f>
        <v>46536</v>
      </c>
      <c r="C480" s="814">
        <f>C470+C475</f>
        <v>36395</v>
      </c>
      <c r="D480" s="814">
        <f>D470+D475</f>
        <v>8000</v>
      </c>
      <c r="E480" s="814">
        <f>E470+E475</f>
        <v>20000</v>
      </c>
    </row>
    <row r="481" spans="1:5" ht="15.75" thickBot="1" x14ac:dyDescent="0.3">
      <c r="A481" s="837" t="s">
        <v>45</v>
      </c>
      <c r="B481" s="852" t="s">
        <v>720</v>
      </c>
      <c r="C481" s="853"/>
      <c r="D481" s="854"/>
      <c r="E481" s="855"/>
    </row>
    <row r="482" spans="1:5" ht="45.75" thickBot="1" x14ac:dyDescent="0.3">
      <c r="A482" s="837" t="s">
        <v>334</v>
      </c>
      <c r="B482" s="847" t="s">
        <v>806</v>
      </c>
      <c r="C482" s="839" t="s">
        <v>51</v>
      </c>
      <c r="D482" s="849"/>
      <c r="E482" s="850" t="s">
        <v>807</v>
      </c>
    </row>
    <row r="483" spans="1:5" ht="15.75" thickBot="1" x14ac:dyDescent="0.3">
      <c r="A483" s="777" t="s">
        <v>9</v>
      </c>
      <c r="B483" s="753" t="str">
        <f>B482</f>
        <v>Blerje pajisj zyrash</v>
      </c>
      <c r="C483" s="754"/>
      <c r="D483" s="754"/>
      <c r="E483" s="755"/>
    </row>
    <row r="484" spans="1:5" ht="15.75" thickBot="1" x14ac:dyDescent="0.3">
      <c r="A484" s="777" t="s">
        <v>14</v>
      </c>
      <c r="B484" s="792" t="s">
        <v>723</v>
      </c>
      <c r="C484" s="760"/>
      <c r="D484" s="760"/>
      <c r="E484" s="761"/>
    </row>
    <row r="485" spans="1:5" x14ac:dyDescent="0.25">
      <c r="A485" s="762"/>
      <c r="B485" s="795">
        <v>2019</v>
      </c>
      <c r="C485" s="795">
        <v>2020</v>
      </c>
      <c r="D485" s="795">
        <v>2021</v>
      </c>
      <c r="E485" s="795">
        <v>2022</v>
      </c>
    </row>
    <row r="486" spans="1:5" ht="15.75" thickBot="1" x14ac:dyDescent="0.3">
      <c r="A486" s="764"/>
      <c r="B486" s="798" t="s">
        <v>5</v>
      </c>
      <c r="C486" s="798" t="s">
        <v>6</v>
      </c>
      <c r="D486" s="798" t="s">
        <v>6</v>
      </c>
      <c r="E486" s="798" t="s">
        <v>6</v>
      </c>
    </row>
    <row r="487" spans="1:5" ht="15.75" thickBot="1" x14ac:dyDescent="0.3">
      <c r="A487" s="777" t="s">
        <v>8</v>
      </c>
      <c r="B487" s="802">
        <v>0</v>
      </c>
      <c r="C487" s="802">
        <v>1</v>
      </c>
      <c r="D487" s="802">
        <v>1</v>
      </c>
      <c r="E487" s="802">
        <v>0</v>
      </c>
    </row>
    <row r="488" spans="1:5" ht="15.75" thickBot="1" x14ac:dyDescent="0.3">
      <c r="A488" s="777" t="s">
        <v>15</v>
      </c>
      <c r="B488" s="800">
        <v>0</v>
      </c>
      <c r="C488" s="800">
        <f>C501</f>
        <v>4000</v>
      </c>
      <c r="D488" s="800">
        <f>D501</f>
        <v>16000</v>
      </c>
      <c r="E488" s="800">
        <v>0</v>
      </c>
    </row>
    <row r="489" spans="1:5" ht="15.75" thickBot="1" x14ac:dyDescent="0.3">
      <c r="A489" s="777" t="s">
        <v>23</v>
      </c>
      <c r="B489" s="800" t="e">
        <f>B488/B487</f>
        <v>#DIV/0!</v>
      </c>
      <c r="C489" s="800">
        <f>C488/C487</f>
        <v>4000</v>
      </c>
      <c r="D489" s="800">
        <f>D488/D487</f>
        <v>16000</v>
      </c>
      <c r="E489" s="800" t="e">
        <f>E488/E487</f>
        <v>#DIV/0!</v>
      </c>
    </row>
    <row r="490" spans="1:5" ht="15.75" thickBot="1" x14ac:dyDescent="0.3">
      <c r="A490" s="777" t="s">
        <v>16</v>
      </c>
      <c r="B490" s="802" t="s">
        <v>22</v>
      </c>
      <c r="C490" s="767" t="e">
        <f t="shared" ref="C490:E492" si="21">C487/B487-1</f>
        <v>#DIV/0!</v>
      </c>
      <c r="D490" s="767">
        <f t="shared" si="21"/>
        <v>0</v>
      </c>
      <c r="E490" s="767">
        <f t="shared" si="21"/>
        <v>-1</v>
      </c>
    </row>
    <row r="491" spans="1:5" ht="15.75" thickBot="1" x14ac:dyDescent="0.3">
      <c r="A491" s="777" t="s">
        <v>17</v>
      </c>
      <c r="B491" s="802" t="s">
        <v>22</v>
      </c>
      <c r="C491" s="767" t="e">
        <f t="shared" si="21"/>
        <v>#DIV/0!</v>
      </c>
      <c r="D491" s="767">
        <f t="shared" si="21"/>
        <v>3</v>
      </c>
      <c r="E491" s="767">
        <f t="shared" si="21"/>
        <v>-1</v>
      </c>
    </row>
    <row r="492" spans="1:5" ht="15.75" thickBot="1" x14ac:dyDescent="0.3">
      <c r="A492" s="777" t="s">
        <v>18</v>
      </c>
      <c r="B492" s="802" t="s">
        <v>22</v>
      </c>
      <c r="C492" s="767" t="e">
        <f t="shared" si="21"/>
        <v>#DIV/0!</v>
      </c>
      <c r="D492" s="767">
        <f t="shared" si="21"/>
        <v>3</v>
      </c>
      <c r="E492" s="767" t="e">
        <f t="shared" si="21"/>
        <v>#DIV/0!</v>
      </c>
    </row>
    <row r="493" spans="1:5" ht="15.75" thickBot="1" x14ac:dyDescent="0.3">
      <c r="A493" s="843" t="s">
        <v>805</v>
      </c>
      <c r="B493" s="807"/>
      <c r="C493" s="807"/>
      <c r="D493" s="807"/>
      <c r="E493" s="844"/>
    </row>
    <row r="494" spans="1:5" x14ac:dyDescent="0.25">
      <c r="A494" s="762"/>
      <c r="B494" s="795">
        <v>2019</v>
      </c>
      <c r="C494" s="795">
        <v>2020</v>
      </c>
      <c r="D494" s="795">
        <v>2021</v>
      </c>
      <c r="E494" s="795">
        <v>2022</v>
      </c>
    </row>
    <row r="495" spans="1:5" ht="15.75" thickBot="1" x14ac:dyDescent="0.3">
      <c r="A495" s="764"/>
      <c r="B495" s="798" t="s">
        <v>5</v>
      </c>
      <c r="C495" s="798" t="s">
        <v>6</v>
      </c>
      <c r="D495" s="798" t="s">
        <v>6</v>
      </c>
      <c r="E495" s="798" t="s">
        <v>6</v>
      </c>
    </row>
    <row r="496" spans="1:5" ht="15.75" thickBot="1" x14ac:dyDescent="0.3">
      <c r="A496" s="831" t="s">
        <v>40</v>
      </c>
      <c r="B496" s="812">
        <v>0</v>
      </c>
      <c r="C496" s="812">
        <f>C497+C498+C499+C500</f>
        <v>0</v>
      </c>
      <c r="D496" s="812">
        <v>0</v>
      </c>
      <c r="E496" s="812">
        <f>E497</f>
        <v>0</v>
      </c>
    </row>
    <row r="497" spans="1:5" ht="15.75" thickBot="1" x14ac:dyDescent="0.3">
      <c r="A497" s="832" t="s">
        <v>48</v>
      </c>
      <c r="B497" s="812">
        <v>0</v>
      </c>
      <c r="C497" s="812">
        <v>0</v>
      </c>
      <c r="D497" s="812">
        <v>0</v>
      </c>
      <c r="E497" s="812">
        <v>0</v>
      </c>
    </row>
    <row r="498" spans="1:5" ht="15.75" thickBot="1" x14ac:dyDescent="0.3">
      <c r="A498" s="832" t="s">
        <v>73</v>
      </c>
      <c r="B498" s="812"/>
      <c r="C498" s="812"/>
      <c r="D498" s="812"/>
      <c r="E498" s="812"/>
    </row>
    <row r="499" spans="1:5" ht="15.75" thickBot="1" x14ac:dyDescent="0.3">
      <c r="A499" s="832" t="s">
        <v>74</v>
      </c>
      <c r="B499" s="812"/>
      <c r="C499" s="812"/>
      <c r="D499" s="812"/>
      <c r="E499" s="812"/>
    </row>
    <row r="500" spans="1:5" ht="15.75" thickBot="1" x14ac:dyDescent="0.3">
      <c r="A500" s="832" t="s">
        <v>75</v>
      </c>
      <c r="B500" s="812"/>
      <c r="C500" s="812"/>
      <c r="D500" s="812"/>
      <c r="E500" s="812"/>
    </row>
    <row r="501" spans="1:5" ht="15.75" thickBot="1" x14ac:dyDescent="0.3">
      <c r="A501" s="831" t="s">
        <v>41</v>
      </c>
      <c r="B501" s="814">
        <f>B502+B503+B504+B505</f>
        <v>0</v>
      </c>
      <c r="C501" s="814">
        <f>C502+C503+C504+C505</f>
        <v>4000</v>
      </c>
      <c r="D501" s="814">
        <f>D502+D503+D504+D505</f>
        <v>16000</v>
      </c>
      <c r="E501" s="814">
        <f>E502+E503+E504+E505</f>
        <v>0</v>
      </c>
    </row>
    <row r="502" spans="1:5" ht="15.75" thickBot="1" x14ac:dyDescent="0.3">
      <c r="A502" s="832" t="s">
        <v>48</v>
      </c>
      <c r="B502" s="814">
        <v>0</v>
      </c>
      <c r="C502" s="814">
        <v>4000</v>
      </c>
      <c r="D502" s="814">
        <v>16000</v>
      </c>
      <c r="E502" s="814"/>
    </row>
    <row r="503" spans="1:5" ht="15.75" thickBot="1" x14ac:dyDescent="0.3">
      <c r="A503" s="832" t="s">
        <v>73</v>
      </c>
      <c r="B503" s="814"/>
      <c r="C503" s="814"/>
      <c r="D503" s="814"/>
      <c r="E503" s="814"/>
    </row>
    <row r="504" spans="1:5" ht="15.75" thickBot="1" x14ac:dyDescent="0.3">
      <c r="A504" s="832" t="s">
        <v>74</v>
      </c>
      <c r="B504" s="814"/>
      <c r="C504" s="814"/>
      <c r="D504" s="814"/>
      <c r="E504" s="814"/>
    </row>
    <row r="505" spans="1:5" ht="15.75" thickBot="1" x14ac:dyDescent="0.3">
      <c r="A505" s="832" t="s">
        <v>75</v>
      </c>
      <c r="B505" s="814"/>
      <c r="C505" s="814"/>
      <c r="D505" s="814"/>
      <c r="E505" s="814"/>
    </row>
    <row r="506" spans="1:5" ht="45.75" thickBot="1" x14ac:dyDescent="0.3">
      <c r="A506" s="837" t="s">
        <v>410</v>
      </c>
      <c r="B506" s="838" t="s">
        <v>258</v>
      </c>
      <c r="C506" s="839" t="s">
        <v>51</v>
      </c>
      <c r="D506" s="840"/>
      <c r="E506" s="841" t="s">
        <v>808</v>
      </c>
    </row>
    <row r="507" spans="1:5" ht="15.75" thickBot="1" x14ac:dyDescent="0.3">
      <c r="A507" s="777" t="s">
        <v>9</v>
      </c>
      <c r="B507" s="753" t="str">
        <f>B506</f>
        <v>Blerje pajisje kompjuterike</v>
      </c>
      <c r="C507" s="754"/>
      <c r="D507" s="754"/>
      <c r="E507" s="755"/>
    </row>
    <row r="508" spans="1:5" ht="15.75" thickBot="1" x14ac:dyDescent="0.3">
      <c r="A508" s="777" t="s">
        <v>14</v>
      </c>
      <c r="B508" s="792" t="s">
        <v>723</v>
      </c>
      <c r="C508" s="760"/>
      <c r="D508" s="760"/>
      <c r="E508" s="761"/>
    </row>
    <row r="509" spans="1:5" x14ac:dyDescent="0.25">
      <c r="A509" s="762"/>
      <c r="B509" s="795">
        <v>2019</v>
      </c>
      <c r="C509" s="795">
        <v>2020</v>
      </c>
      <c r="D509" s="795">
        <v>2021</v>
      </c>
      <c r="E509" s="795">
        <v>2022</v>
      </c>
    </row>
    <row r="510" spans="1:5" ht="15.75" thickBot="1" x14ac:dyDescent="0.3">
      <c r="A510" s="764"/>
      <c r="B510" s="798" t="s">
        <v>5</v>
      </c>
      <c r="C510" s="798" t="s">
        <v>6</v>
      </c>
      <c r="D510" s="798" t="s">
        <v>6</v>
      </c>
      <c r="E510" s="798" t="s">
        <v>6</v>
      </c>
    </row>
    <row r="511" spans="1:5" ht="15.75" thickBot="1" x14ac:dyDescent="0.3">
      <c r="A511" s="777" t="s">
        <v>8</v>
      </c>
      <c r="B511" s="802"/>
      <c r="C511" s="802">
        <v>1</v>
      </c>
      <c r="D511" s="802">
        <v>0</v>
      </c>
      <c r="E511" s="802">
        <v>0</v>
      </c>
    </row>
    <row r="512" spans="1:5" ht="15.75" thickBot="1" x14ac:dyDescent="0.3">
      <c r="A512" s="777" t="s">
        <v>15</v>
      </c>
      <c r="B512" s="800">
        <v>0</v>
      </c>
      <c r="C512" s="800">
        <f>C525</f>
        <v>5931</v>
      </c>
      <c r="D512" s="800">
        <v>0</v>
      </c>
      <c r="E512" s="800">
        <v>0</v>
      </c>
    </row>
    <row r="513" spans="1:5" ht="15.75" thickBot="1" x14ac:dyDescent="0.3">
      <c r="A513" s="777" t="s">
        <v>23</v>
      </c>
      <c r="B513" s="800"/>
      <c r="C513" s="800">
        <f>C512/C511</f>
        <v>5931</v>
      </c>
      <c r="D513" s="800" t="e">
        <f>D512/D511</f>
        <v>#DIV/0!</v>
      </c>
      <c r="E513" s="800" t="e">
        <f>E512/E511</f>
        <v>#DIV/0!</v>
      </c>
    </row>
    <row r="514" spans="1:5" ht="15.75" thickBot="1" x14ac:dyDescent="0.3">
      <c r="A514" s="777" t="s">
        <v>16</v>
      </c>
      <c r="B514" s="802" t="s">
        <v>22</v>
      </c>
      <c r="C514" s="767" t="e">
        <f t="shared" ref="C514:E516" si="22">C511/B511-1</f>
        <v>#DIV/0!</v>
      </c>
      <c r="D514" s="767">
        <f t="shared" si="22"/>
        <v>-1</v>
      </c>
      <c r="E514" s="767" t="e">
        <f t="shared" si="22"/>
        <v>#DIV/0!</v>
      </c>
    </row>
    <row r="515" spans="1:5" ht="15.75" thickBot="1" x14ac:dyDescent="0.3">
      <c r="A515" s="777" t="s">
        <v>17</v>
      </c>
      <c r="B515" s="802" t="s">
        <v>22</v>
      </c>
      <c r="C515" s="767" t="e">
        <f t="shared" si="22"/>
        <v>#DIV/0!</v>
      </c>
      <c r="D515" s="767">
        <f t="shared" si="22"/>
        <v>-1</v>
      </c>
      <c r="E515" s="767" t="e">
        <f t="shared" si="22"/>
        <v>#DIV/0!</v>
      </c>
    </row>
    <row r="516" spans="1:5" ht="15.75" thickBot="1" x14ac:dyDescent="0.3">
      <c r="A516" s="777" t="s">
        <v>18</v>
      </c>
      <c r="B516" s="802" t="s">
        <v>22</v>
      </c>
      <c r="C516" s="767" t="e">
        <f t="shared" si="22"/>
        <v>#DIV/0!</v>
      </c>
      <c r="D516" s="767" t="e">
        <f t="shared" si="22"/>
        <v>#DIV/0!</v>
      </c>
      <c r="E516" s="767" t="e">
        <f t="shared" si="22"/>
        <v>#DIV/0!</v>
      </c>
    </row>
    <row r="517" spans="1:5" ht="15.75" thickBot="1" x14ac:dyDescent="0.3">
      <c r="A517" s="843" t="s">
        <v>809</v>
      </c>
      <c r="B517" s="807"/>
      <c r="C517" s="807"/>
      <c r="D517" s="807"/>
      <c r="E517" s="844"/>
    </row>
    <row r="518" spans="1:5" x14ac:dyDescent="0.25">
      <c r="A518" s="762"/>
      <c r="B518" s="795">
        <v>2019</v>
      </c>
      <c r="C518" s="795">
        <v>2020</v>
      </c>
      <c r="D518" s="795">
        <v>2021</v>
      </c>
      <c r="E518" s="795">
        <v>2022</v>
      </c>
    </row>
    <row r="519" spans="1:5" ht="15.75" thickBot="1" x14ac:dyDescent="0.3">
      <c r="A519" s="764"/>
      <c r="B519" s="798" t="s">
        <v>5</v>
      </c>
      <c r="C519" s="798" t="s">
        <v>6</v>
      </c>
      <c r="D519" s="798" t="s">
        <v>6</v>
      </c>
      <c r="E519" s="798" t="s">
        <v>6</v>
      </c>
    </row>
    <row r="520" spans="1:5" ht="15.75" thickBot="1" x14ac:dyDescent="0.3">
      <c r="A520" s="831" t="s">
        <v>40</v>
      </c>
      <c r="B520" s="812">
        <v>0</v>
      </c>
      <c r="C520" s="812">
        <v>0</v>
      </c>
      <c r="D520" s="812">
        <v>0</v>
      </c>
      <c r="E520" s="812">
        <v>0</v>
      </c>
    </row>
    <row r="521" spans="1:5" ht="15.75" thickBot="1" x14ac:dyDescent="0.3">
      <c r="A521" s="832" t="s">
        <v>48</v>
      </c>
      <c r="B521" s="812">
        <v>0</v>
      </c>
      <c r="C521" s="812">
        <v>0</v>
      </c>
      <c r="D521" s="812">
        <v>0</v>
      </c>
      <c r="E521" s="812">
        <v>0</v>
      </c>
    </row>
    <row r="522" spans="1:5" ht="15.75" thickBot="1" x14ac:dyDescent="0.3">
      <c r="A522" s="832" t="s">
        <v>73</v>
      </c>
      <c r="B522" s="812"/>
      <c r="C522" s="812"/>
      <c r="D522" s="812"/>
      <c r="E522" s="812"/>
    </row>
    <row r="523" spans="1:5" ht="15.75" thickBot="1" x14ac:dyDescent="0.3">
      <c r="A523" s="832" t="s">
        <v>74</v>
      </c>
      <c r="B523" s="812"/>
      <c r="C523" s="812"/>
      <c r="D523" s="812"/>
      <c r="E523" s="812"/>
    </row>
    <row r="524" spans="1:5" ht="15.75" thickBot="1" x14ac:dyDescent="0.3">
      <c r="A524" s="832" t="s">
        <v>75</v>
      </c>
      <c r="B524" s="812"/>
      <c r="C524" s="812"/>
      <c r="D524" s="812"/>
      <c r="E524" s="812"/>
    </row>
    <row r="525" spans="1:5" ht="15.75" thickBot="1" x14ac:dyDescent="0.3">
      <c r="A525" s="831" t="s">
        <v>41</v>
      </c>
      <c r="B525" s="814">
        <f>B526+B527+B528+B529</f>
        <v>0</v>
      </c>
      <c r="C525" s="814">
        <f>C526+C527+C528+C529</f>
        <v>5931</v>
      </c>
      <c r="D525" s="814">
        <f>D526+D527+D528+D529</f>
        <v>0</v>
      </c>
      <c r="E525" s="814">
        <f>E526+E527+E528+E529</f>
        <v>0</v>
      </c>
    </row>
    <row r="526" spans="1:5" ht="15.75" thickBot="1" x14ac:dyDescent="0.3">
      <c r="A526" s="832" t="s">
        <v>48</v>
      </c>
      <c r="B526" s="814"/>
      <c r="C526" s="814">
        <v>5931</v>
      </c>
      <c r="D526" s="814"/>
      <c r="E526" s="814"/>
    </row>
    <row r="527" spans="1:5" ht="15.75" thickBot="1" x14ac:dyDescent="0.3">
      <c r="A527" s="832" t="s">
        <v>73</v>
      </c>
      <c r="B527" s="814"/>
      <c r="C527" s="814"/>
      <c r="D527" s="814"/>
      <c r="E527" s="814"/>
    </row>
    <row r="528" spans="1:5" ht="15.75" thickBot="1" x14ac:dyDescent="0.3">
      <c r="A528" s="832" t="s">
        <v>74</v>
      </c>
      <c r="B528" s="814"/>
      <c r="C528" s="814"/>
      <c r="D528" s="814"/>
      <c r="E528" s="814"/>
    </row>
    <row r="529" spans="1:5" ht="15.75" thickBot="1" x14ac:dyDescent="0.3">
      <c r="A529" s="832" t="s">
        <v>75</v>
      </c>
      <c r="B529" s="814"/>
      <c r="C529" s="814"/>
      <c r="D529" s="814"/>
      <c r="E529" s="814"/>
    </row>
    <row r="530" spans="1:5" ht="15.75" thickBot="1" x14ac:dyDescent="0.3">
      <c r="A530" s="845" t="s">
        <v>335</v>
      </c>
      <c r="B530" s="814">
        <f>B520+B525</f>
        <v>0</v>
      </c>
      <c r="C530" s="814">
        <f>C520+C525</f>
        <v>5931</v>
      </c>
      <c r="D530" s="814">
        <f>D520+D525</f>
        <v>0</v>
      </c>
      <c r="E530" s="814">
        <f>E520+E525</f>
        <v>0</v>
      </c>
    </row>
    <row r="531" spans="1:5" ht="45.75" thickBot="1" x14ac:dyDescent="0.3">
      <c r="A531" s="837" t="s">
        <v>410</v>
      </c>
      <c r="B531" s="838" t="s">
        <v>810</v>
      </c>
      <c r="C531" s="839" t="s">
        <v>51</v>
      </c>
      <c r="D531" s="840"/>
      <c r="E531" s="841" t="s">
        <v>811</v>
      </c>
    </row>
    <row r="532" spans="1:5" ht="15.75" thickBot="1" x14ac:dyDescent="0.3">
      <c r="A532" s="777" t="s">
        <v>9</v>
      </c>
      <c r="B532" s="753" t="str">
        <f>B531</f>
        <v>Rikosntruksion I Godines Thesari Puke</v>
      </c>
      <c r="C532" s="754"/>
      <c r="D532" s="754"/>
      <c r="E532" s="755"/>
    </row>
    <row r="533" spans="1:5" ht="15.75" thickBot="1" x14ac:dyDescent="0.3">
      <c r="A533" s="777" t="s">
        <v>14</v>
      </c>
      <c r="B533" s="792" t="s">
        <v>812</v>
      </c>
      <c r="C533" s="760"/>
      <c r="D533" s="760"/>
      <c r="E533" s="761"/>
    </row>
    <row r="534" spans="1:5" x14ac:dyDescent="0.25">
      <c r="A534" s="762"/>
      <c r="B534" s="795">
        <v>2019</v>
      </c>
      <c r="C534" s="795">
        <v>2020</v>
      </c>
      <c r="D534" s="795">
        <v>2021</v>
      </c>
      <c r="E534" s="795">
        <v>2022</v>
      </c>
    </row>
    <row r="535" spans="1:5" ht="15.75" thickBot="1" x14ac:dyDescent="0.3">
      <c r="A535" s="764"/>
      <c r="B535" s="798" t="s">
        <v>5</v>
      </c>
      <c r="C535" s="798" t="s">
        <v>6</v>
      </c>
      <c r="D535" s="798" t="s">
        <v>6</v>
      </c>
      <c r="E535" s="798" t="s">
        <v>6</v>
      </c>
    </row>
    <row r="536" spans="1:5" ht="15.75" thickBot="1" x14ac:dyDescent="0.3">
      <c r="A536" s="777" t="s">
        <v>8</v>
      </c>
      <c r="B536" s="802"/>
      <c r="C536" s="802">
        <v>1</v>
      </c>
      <c r="D536" s="802">
        <v>0</v>
      </c>
      <c r="E536" s="802">
        <v>0</v>
      </c>
    </row>
    <row r="537" spans="1:5" ht="15.75" thickBot="1" x14ac:dyDescent="0.3">
      <c r="A537" s="777" t="s">
        <v>15</v>
      </c>
      <c r="B537" s="800">
        <v>0</v>
      </c>
      <c r="C537" s="800">
        <f>C550</f>
        <v>1500</v>
      </c>
      <c r="D537" s="800">
        <v>0</v>
      </c>
      <c r="E537" s="800">
        <v>0</v>
      </c>
    </row>
    <row r="538" spans="1:5" ht="15.75" thickBot="1" x14ac:dyDescent="0.3">
      <c r="A538" s="777" t="s">
        <v>23</v>
      </c>
      <c r="B538" s="800"/>
      <c r="C538" s="800">
        <f>C537/C536</f>
        <v>1500</v>
      </c>
      <c r="D538" s="800" t="e">
        <f>D537/D536</f>
        <v>#DIV/0!</v>
      </c>
      <c r="E538" s="800" t="e">
        <f>E537/E536</f>
        <v>#DIV/0!</v>
      </c>
    </row>
    <row r="539" spans="1:5" ht="15.75" thickBot="1" x14ac:dyDescent="0.3">
      <c r="A539" s="777" t="s">
        <v>16</v>
      </c>
      <c r="B539" s="802" t="s">
        <v>22</v>
      </c>
      <c r="C539" s="767" t="e">
        <f t="shared" ref="C539:E541" si="23">C536/B536-1</f>
        <v>#DIV/0!</v>
      </c>
      <c r="D539" s="767">
        <f t="shared" si="23"/>
        <v>-1</v>
      </c>
      <c r="E539" s="767" t="e">
        <f t="shared" si="23"/>
        <v>#DIV/0!</v>
      </c>
    </row>
    <row r="540" spans="1:5" ht="15.75" thickBot="1" x14ac:dyDescent="0.3">
      <c r="A540" s="777" t="s">
        <v>17</v>
      </c>
      <c r="B540" s="802" t="s">
        <v>22</v>
      </c>
      <c r="C540" s="767" t="e">
        <f t="shared" si="23"/>
        <v>#DIV/0!</v>
      </c>
      <c r="D540" s="767">
        <f t="shared" si="23"/>
        <v>-1</v>
      </c>
      <c r="E540" s="767" t="e">
        <f t="shared" si="23"/>
        <v>#DIV/0!</v>
      </c>
    </row>
    <row r="541" spans="1:5" ht="15.75" thickBot="1" x14ac:dyDescent="0.3">
      <c r="A541" s="777" t="s">
        <v>18</v>
      </c>
      <c r="B541" s="802" t="s">
        <v>22</v>
      </c>
      <c r="C541" s="767" t="e">
        <f t="shared" si="23"/>
        <v>#DIV/0!</v>
      </c>
      <c r="D541" s="767" t="e">
        <f t="shared" si="23"/>
        <v>#DIV/0!</v>
      </c>
      <c r="E541" s="767" t="e">
        <f t="shared" si="23"/>
        <v>#DIV/0!</v>
      </c>
    </row>
    <row r="542" spans="1:5" ht="15.75" thickBot="1" x14ac:dyDescent="0.3">
      <c r="A542" s="843" t="s">
        <v>809</v>
      </c>
      <c r="B542" s="807"/>
      <c r="C542" s="807"/>
      <c r="D542" s="807"/>
      <c r="E542" s="844"/>
    </row>
    <row r="543" spans="1:5" x14ac:dyDescent="0.25">
      <c r="A543" s="762"/>
      <c r="B543" s="795">
        <v>2019</v>
      </c>
      <c r="C543" s="795">
        <v>2020</v>
      </c>
      <c r="D543" s="795">
        <v>2021</v>
      </c>
      <c r="E543" s="795">
        <v>2022</v>
      </c>
    </row>
    <row r="544" spans="1:5" ht="15.75" thickBot="1" x14ac:dyDescent="0.3">
      <c r="A544" s="764"/>
      <c r="B544" s="798" t="s">
        <v>5</v>
      </c>
      <c r="C544" s="798" t="s">
        <v>6</v>
      </c>
      <c r="D544" s="798" t="s">
        <v>6</v>
      </c>
      <c r="E544" s="798" t="s">
        <v>6</v>
      </c>
    </row>
    <row r="545" spans="1:5" ht="15.75" thickBot="1" x14ac:dyDescent="0.3">
      <c r="A545" s="831" t="s">
        <v>40</v>
      </c>
      <c r="B545" s="812">
        <v>0</v>
      </c>
      <c r="C545" s="812">
        <v>0</v>
      </c>
      <c r="D545" s="812">
        <v>0</v>
      </c>
      <c r="E545" s="812">
        <v>0</v>
      </c>
    </row>
    <row r="546" spans="1:5" ht="15.75" thickBot="1" x14ac:dyDescent="0.3">
      <c r="A546" s="832" t="s">
        <v>48</v>
      </c>
      <c r="B546" s="812">
        <v>0</v>
      </c>
      <c r="C546" s="812">
        <v>0</v>
      </c>
      <c r="D546" s="812">
        <v>0</v>
      </c>
      <c r="E546" s="812">
        <v>0</v>
      </c>
    </row>
    <row r="547" spans="1:5" ht="15.75" thickBot="1" x14ac:dyDescent="0.3">
      <c r="A547" s="832" t="s">
        <v>73</v>
      </c>
      <c r="B547" s="812"/>
      <c r="C547" s="812"/>
      <c r="D547" s="812"/>
      <c r="E547" s="812"/>
    </row>
    <row r="548" spans="1:5" ht="15.75" thickBot="1" x14ac:dyDescent="0.3">
      <c r="A548" s="832" t="s">
        <v>74</v>
      </c>
      <c r="B548" s="812"/>
      <c r="C548" s="812"/>
      <c r="D548" s="812"/>
      <c r="E548" s="812"/>
    </row>
    <row r="549" spans="1:5" ht="15.75" thickBot="1" x14ac:dyDescent="0.3">
      <c r="A549" s="832" t="s">
        <v>75</v>
      </c>
      <c r="B549" s="812"/>
      <c r="C549" s="812"/>
      <c r="D549" s="812"/>
      <c r="E549" s="812"/>
    </row>
    <row r="550" spans="1:5" ht="15.75" thickBot="1" x14ac:dyDescent="0.3">
      <c r="A550" s="831" t="s">
        <v>41</v>
      </c>
      <c r="B550" s="814">
        <f>B551+B552+B553+B554</f>
        <v>0</v>
      </c>
      <c r="C550" s="814">
        <f>C551+C552+C553+C554</f>
        <v>1500</v>
      </c>
      <c r="D550" s="814">
        <f>D551+D552+D553+D554</f>
        <v>0</v>
      </c>
      <c r="E550" s="814">
        <f>E551+E552+E553+E554</f>
        <v>0</v>
      </c>
    </row>
    <row r="551" spans="1:5" ht="15.75" thickBot="1" x14ac:dyDescent="0.3">
      <c r="A551" s="832" t="s">
        <v>48</v>
      </c>
      <c r="B551" s="814"/>
      <c r="C551" s="814">
        <v>1500</v>
      </c>
      <c r="D551" s="814"/>
      <c r="E551" s="814"/>
    </row>
    <row r="552" spans="1:5" ht="15.75" thickBot="1" x14ac:dyDescent="0.3">
      <c r="A552" s="832" t="s">
        <v>73</v>
      </c>
      <c r="B552" s="814"/>
      <c r="C552" s="814"/>
      <c r="D552" s="814"/>
      <c r="E552" s="814"/>
    </row>
    <row r="553" spans="1:5" ht="15.75" thickBot="1" x14ac:dyDescent="0.3">
      <c r="A553" s="832" t="s">
        <v>74</v>
      </c>
      <c r="B553" s="814"/>
      <c r="C553" s="814"/>
      <c r="D553" s="814"/>
      <c r="E553" s="814"/>
    </row>
    <row r="554" spans="1:5" ht="15.75" thickBot="1" x14ac:dyDescent="0.3">
      <c r="A554" s="832" t="s">
        <v>75</v>
      </c>
      <c r="B554" s="814"/>
      <c r="C554" s="814"/>
      <c r="D554" s="814"/>
      <c r="E554" s="814"/>
    </row>
    <row r="555" spans="1:5" ht="15.75" thickBot="1" x14ac:dyDescent="0.3">
      <c r="A555" s="845" t="s">
        <v>335</v>
      </c>
      <c r="B555" s="814">
        <f>B545+B550</f>
        <v>0</v>
      </c>
      <c r="C555" s="814">
        <f>C545+C550</f>
        <v>1500</v>
      </c>
      <c r="D555" s="814">
        <f>D545+D550</f>
        <v>0</v>
      </c>
      <c r="E555" s="814">
        <f>E545+E550</f>
        <v>0</v>
      </c>
    </row>
    <row r="556" spans="1:5" ht="45.75" thickBot="1" x14ac:dyDescent="0.3">
      <c r="A556" s="837" t="s">
        <v>416</v>
      </c>
      <c r="B556" s="847" t="s">
        <v>813</v>
      </c>
      <c r="C556" s="839" t="s">
        <v>51</v>
      </c>
      <c r="D556" s="849"/>
      <c r="E556" s="850" t="s">
        <v>814</v>
      </c>
    </row>
    <row r="557" spans="1:5" ht="15.75" thickBot="1" x14ac:dyDescent="0.3">
      <c r="A557" s="777" t="s">
        <v>9</v>
      </c>
      <c r="B557" s="753" t="s">
        <v>815</v>
      </c>
      <c r="C557" s="754"/>
      <c r="D557" s="754"/>
      <c r="E557" s="755"/>
    </row>
    <row r="558" spans="1:5" ht="15.75" thickBot="1" x14ac:dyDescent="0.3">
      <c r="A558" s="777" t="s">
        <v>14</v>
      </c>
      <c r="B558" s="792" t="s">
        <v>724</v>
      </c>
      <c r="C558" s="760"/>
      <c r="D558" s="760"/>
      <c r="E558" s="761"/>
    </row>
    <row r="559" spans="1:5" x14ac:dyDescent="0.25">
      <c r="A559" s="762"/>
      <c r="B559" s="795">
        <v>2019</v>
      </c>
      <c r="C559" s="795">
        <v>2020</v>
      </c>
      <c r="D559" s="795">
        <v>2021</v>
      </c>
      <c r="E559" s="795">
        <v>2022</v>
      </c>
    </row>
    <row r="560" spans="1:5" ht="15.75" thickBot="1" x14ac:dyDescent="0.3">
      <c r="A560" s="764"/>
      <c r="B560" s="798" t="s">
        <v>5</v>
      </c>
      <c r="C560" s="798" t="s">
        <v>6</v>
      </c>
      <c r="D560" s="798" t="s">
        <v>6</v>
      </c>
      <c r="E560" s="798" t="s">
        <v>6</v>
      </c>
    </row>
    <row r="561" spans="1:5" ht="15.75" thickBot="1" x14ac:dyDescent="0.3">
      <c r="A561" s="777" t="s">
        <v>8</v>
      </c>
      <c r="B561" s="802"/>
      <c r="C561" s="802">
        <v>1</v>
      </c>
      <c r="D561" s="802">
        <v>1</v>
      </c>
      <c r="E561" s="802">
        <v>0</v>
      </c>
    </row>
    <row r="562" spans="1:5" ht="15.75" thickBot="1" x14ac:dyDescent="0.3">
      <c r="A562" s="777" t="s">
        <v>15</v>
      </c>
      <c r="B562" s="800">
        <v>0</v>
      </c>
      <c r="C562" s="800">
        <f>C575</f>
        <v>5200</v>
      </c>
      <c r="D562" s="800">
        <f t="shared" ref="D562:E562" si="24">D575</f>
        <v>20800</v>
      </c>
      <c r="E562" s="800">
        <f t="shared" si="24"/>
        <v>0</v>
      </c>
    </row>
    <row r="563" spans="1:5" ht="15.75" thickBot="1" x14ac:dyDescent="0.3">
      <c r="A563" s="777" t="s">
        <v>23</v>
      </c>
      <c r="B563" s="800"/>
      <c r="C563" s="800">
        <f>C562/C561</f>
        <v>5200</v>
      </c>
      <c r="D563" s="800">
        <f>D562/D561</f>
        <v>20800</v>
      </c>
      <c r="E563" s="800" t="e">
        <f>E562/E561</f>
        <v>#DIV/0!</v>
      </c>
    </row>
    <row r="564" spans="1:5" ht="15.75" thickBot="1" x14ac:dyDescent="0.3">
      <c r="A564" s="777" t="s">
        <v>16</v>
      </c>
      <c r="B564" s="802" t="s">
        <v>22</v>
      </c>
      <c r="C564" s="767" t="e">
        <f t="shared" ref="C564:E566" si="25">C561/B561-1</f>
        <v>#DIV/0!</v>
      </c>
      <c r="D564" s="767">
        <f t="shared" si="25"/>
        <v>0</v>
      </c>
      <c r="E564" s="767">
        <f t="shared" si="25"/>
        <v>-1</v>
      </c>
    </row>
    <row r="565" spans="1:5" ht="15.75" thickBot="1" x14ac:dyDescent="0.3">
      <c r="A565" s="777" t="s">
        <v>17</v>
      </c>
      <c r="B565" s="802" t="s">
        <v>22</v>
      </c>
      <c r="C565" s="767" t="e">
        <f t="shared" si="25"/>
        <v>#DIV/0!</v>
      </c>
      <c r="D565" s="767">
        <f t="shared" si="25"/>
        <v>3</v>
      </c>
      <c r="E565" s="767">
        <f t="shared" si="25"/>
        <v>-1</v>
      </c>
    </row>
    <row r="566" spans="1:5" ht="15.75" thickBot="1" x14ac:dyDescent="0.3">
      <c r="A566" s="777" t="s">
        <v>18</v>
      </c>
      <c r="B566" s="802" t="s">
        <v>22</v>
      </c>
      <c r="C566" s="767" t="e">
        <f t="shared" si="25"/>
        <v>#DIV/0!</v>
      </c>
      <c r="D566" s="767">
        <f t="shared" si="25"/>
        <v>3</v>
      </c>
      <c r="E566" s="767" t="e">
        <f t="shared" si="25"/>
        <v>#DIV/0!</v>
      </c>
    </row>
    <row r="567" spans="1:5" ht="15.75" thickBot="1" x14ac:dyDescent="0.3">
      <c r="A567" s="843" t="s">
        <v>805</v>
      </c>
      <c r="B567" s="807"/>
      <c r="C567" s="807"/>
      <c r="D567" s="807"/>
      <c r="E567" s="844"/>
    </row>
    <row r="568" spans="1:5" x14ac:dyDescent="0.25">
      <c r="A568" s="762"/>
      <c r="B568" s="795">
        <v>2019</v>
      </c>
      <c r="C568" s="795">
        <v>2020</v>
      </c>
      <c r="D568" s="795">
        <v>2021</v>
      </c>
      <c r="E568" s="795">
        <v>2022</v>
      </c>
    </row>
    <row r="569" spans="1:5" ht="15.75" thickBot="1" x14ac:dyDescent="0.3">
      <c r="A569" s="764"/>
      <c r="B569" s="798" t="s">
        <v>5</v>
      </c>
      <c r="C569" s="798" t="s">
        <v>6</v>
      </c>
      <c r="D569" s="798" t="s">
        <v>6</v>
      </c>
      <c r="E569" s="798" t="s">
        <v>6</v>
      </c>
    </row>
    <row r="570" spans="1:5" ht="15.75" thickBot="1" x14ac:dyDescent="0.3">
      <c r="A570" s="831" t="s">
        <v>40</v>
      </c>
      <c r="B570" s="812">
        <v>0</v>
      </c>
      <c r="C570" s="812">
        <v>0</v>
      </c>
      <c r="D570" s="812">
        <v>0</v>
      </c>
      <c r="E570" s="812">
        <v>0</v>
      </c>
    </row>
    <row r="571" spans="1:5" ht="15.75" thickBot="1" x14ac:dyDescent="0.3">
      <c r="A571" s="832" t="s">
        <v>48</v>
      </c>
      <c r="B571" s="812">
        <v>0</v>
      </c>
      <c r="C571" s="812">
        <v>0</v>
      </c>
      <c r="D571" s="812">
        <v>0</v>
      </c>
      <c r="E571" s="812">
        <v>0</v>
      </c>
    </row>
    <row r="572" spans="1:5" ht="15.75" thickBot="1" x14ac:dyDescent="0.3">
      <c r="A572" s="832" t="s">
        <v>73</v>
      </c>
      <c r="B572" s="812"/>
      <c r="C572" s="812"/>
      <c r="D572" s="812"/>
      <c r="E572" s="812"/>
    </row>
    <row r="573" spans="1:5" ht="15.75" thickBot="1" x14ac:dyDescent="0.3">
      <c r="A573" s="832" t="s">
        <v>74</v>
      </c>
      <c r="B573" s="812"/>
      <c r="C573" s="812"/>
      <c r="D573" s="812"/>
      <c r="E573" s="812"/>
    </row>
    <row r="574" spans="1:5" ht="15.75" thickBot="1" x14ac:dyDescent="0.3">
      <c r="A574" s="832" t="s">
        <v>75</v>
      </c>
      <c r="B574" s="812"/>
      <c r="C574" s="812"/>
      <c r="D574" s="812"/>
      <c r="E574" s="812"/>
    </row>
    <row r="575" spans="1:5" ht="15.75" thickBot="1" x14ac:dyDescent="0.3">
      <c r="A575" s="831" t="s">
        <v>41</v>
      </c>
      <c r="B575" s="814">
        <f>B576+B577+B578+B579</f>
        <v>0</v>
      </c>
      <c r="C575" s="814">
        <f>C576+C577+C578+C579</f>
        <v>5200</v>
      </c>
      <c r="D575" s="814">
        <f>D576+D577+D578+D579</f>
        <v>20800</v>
      </c>
      <c r="E575" s="814">
        <f>E576+E577+E578+E579</f>
        <v>0</v>
      </c>
    </row>
    <row r="576" spans="1:5" ht="15.75" thickBot="1" x14ac:dyDescent="0.3">
      <c r="A576" s="832" t="s">
        <v>48</v>
      </c>
      <c r="B576" s="814"/>
      <c r="C576" s="814">
        <v>5200</v>
      </c>
      <c r="D576" s="814">
        <v>20800</v>
      </c>
      <c r="E576" s="814"/>
    </row>
    <row r="577" spans="1:5" ht="15.75" thickBot="1" x14ac:dyDescent="0.3">
      <c r="A577" s="832" t="s">
        <v>73</v>
      </c>
      <c r="B577" s="814"/>
      <c r="C577" s="814"/>
      <c r="D577" s="814"/>
      <c r="E577" s="814"/>
    </row>
    <row r="578" spans="1:5" ht="15.75" thickBot="1" x14ac:dyDescent="0.3">
      <c r="A578" s="832" t="s">
        <v>74</v>
      </c>
      <c r="B578" s="814"/>
      <c r="C578" s="814"/>
      <c r="D578" s="814"/>
      <c r="E578" s="814"/>
    </row>
    <row r="579" spans="1:5" ht="15.75" thickBot="1" x14ac:dyDescent="0.3">
      <c r="A579" s="832" t="s">
        <v>75</v>
      </c>
      <c r="B579" s="814"/>
      <c r="C579" s="814"/>
      <c r="D579" s="814"/>
      <c r="E579" s="814"/>
    </row>
    <row r="580" spans="1:5" ht="15.75" thickBot="1" x14ac:dyDescent="0.3">
      <c r="A580" s="845" t="s">
        <v>725</v>
      </c>
      <c r="B580" s="814">
        <f>B570+B575</f>
        <v>0</v>
      </c>
      <c r="C580" s="814">
        <f>C570+C575</f>
        <v>5200</v>
      </c>
      <c r="D580" s="814">
        <f>D570+D575</f>
        <v>20800</v>
      </c>
      <c r="E580" s="814">
        <f>E570+E575</f>
        <v>0</v>
      </c>
    </row>
    <row r="581" spans="1:5" ht="45.75" thickBot="1" x14ac:dyDescent="0.3">
      <c r="A581" s="837" t="s">
        <v>410</v>
      </c>
      <c r="B581" s="847" t="s">
        <v>726</v>
      </c>
      <c r="C581" s="839" t="s">
        <v>51</v>
      </c>
      <c r="D581" s="849"/>
      <c r="E581" s="850" t="s">
        <v>816</v>
      </c>
    </row>
    <row r="582" spans="1:5" ht="15.75" thickBot="1" x14ac:dyDescent="0.3">
      <c r="A582" s="777" t="s">
        <v>9</v>
      </c>
      <c r="B582" s="753" t="str">
        <f>B581</f>
        <v>Integrimi ne SIFQ me web service I pagesave te bankave te nivelit te dyte</v>
      </c>
      <c r="C582" s="754"/>
      <c r="D582" s="754"/>
      <c r="E582" s="755"/>
    </row>
    <row r="583" spans="1:5" ht="15.75" thickBot="1" x14ac:dyDescent="0.3">
      <c r="A583" s="777" t="s">
        <v>14</v>
      </c>
      <c r="B583" s="792" t="s">
        <v>724</v>
      </c>
      <c r="C583" s="760"/>
      <c r="D583" s="760"/>
      <c r="E583" s="761"/>
    </row>
    <row r="584" spans="1:5" x14ac:dyDescent="0.25">
      <c r="A584" s="762"/>
      <c r="B584" s="795">
        <v>2019</v>
      </c>
      <c r="C584" s="795">
        <v>2020</v>
      </c>
      <c r="D584" s="795">
        <v>2021</v>
      </c>
      <c r="E584" s="795">
        <v>2022</v>
      </c>
    </row>
    <row r="585" spans="1:5" ht="15.75" thickBot="1" x14ac:dyDescent="0.3">
      <c r="A585" s="764"/>
      <c r="B585" s="798" t="s">
        <v>5</v>
      </c>
      <c r="C585" s="798" t="s">
        <v>6</v>
      </c>
      <c r="D585" s="798" t="s">
        <v>6</v>
      </c>
      <c r="E585" s="798" t="s">
        <v>6</v>
      </c>
    </row>
    <row r="586" spans="1:5" ht="15.75" thickBot="1" x14ac:dyDescent="0.3">
      <c r="A586" s="777" t="s">
        <v>8</v>
      </c>
      <c r="B586" s="802"/>
      <c r="C586" s="802">
        <v>1</v>
      </c>
      <c r="D586" s="802">
        <v>1</v>
      </c>
      <c r="E586" s="802">
        <v>0</v>
      </c>
    </row>
    <row r="587" spans="1:5" ht="15.75" thickBot="1" x14ac:dyDescent="0.3">
      <c r="A587" s="777" t="s">
        <v>15</v>
      </c>
      <c r="B587" s="800">
        <v>0</v>
      </c>
      <c r="C587" s="800">
        <f>C600</f>
        <v>3738</v>
      </c>
      <c r="D587" s="800">
        <f>D600</f>
        <v>14952</v>
      </c>
      <c r="E587" s="800">
        <v>0</v>
      </c>
    </row>
    <row r="588" spans="1:5" ht="15.75" thickBot="1" x14ac:dyDescent="0.3">
      <c r="A588" s="777" t="s">
        <v>23</v>
      </c>
      <c r="B588" s="800"/>
      <c r="C588" s="800">
        <f>C587/C586</f>
        <v>3738</v>
      </c>
      <c r="D588" s="800">
        <f>D587/D586</f>
        <v>14952</v>
      </c>
      <c r="E588" s="800" t="e">
        <f>E587/E586</f>
        <v>#DIV/0!</v>
      </c>
    </row>
    <row r="589" spans="1:5" ht="15.75" thickBot="1" x14ac:dyDescent="0.3">
      <c r="A589" s="777" t="s">
        <v>16</v>
      </c>
      <c r="B589" s="802" t="s">
        <v>22</v>
      </c>
      <c r="C589" s="767" t="e">
        <f t="shared" ref="C589:E591" si="26">C586/B586-1</f>
        <v>#DIV/0!</v>
      </c>
      <c r="D589" s="767">
        <f t="shared" si="26"/>
        <v>0</v>
      </c>
      <c r="E589" s="767">
        <f t="shared" si="26"/>
        <v>-1</v>
      </c>
    </row>
    <row r="590" spans="1:5" ht="15.75" thickBot="1" x14ac:dyDescent="0.3">
      <c r="A590" s="777" t="s">
        <v>17</v>
      </c>
      <c r="B590" s="802" t="s">
        <v>22</v>
      </c>
      <c r="C590" s="767" t="e">
        <f t="shared" si="26"/>
        <v>#DIV/0!</v>
      </c>
      <c r="D590" s="767">
        <f t="shared" si="26"/>
        <v>3</v>
      </c>
      <c r="E590" s="767">
        <f t="shared" si="26"/>
        <v>-1</v>
      </c>
    </row>
    <row r="591" spans="1:5" ht="15.75" thickBot="1" x14ac:dyDescent="0.3">
      <c r="A591" s="777" t="s">
        <v>18</v>
      </c>
      <c r="B591" s="802" t="s">
        <v>22</v>
      </c>
      <c r="C591" s="767" t="e">
        <f t="shared" si="26"/>
        <v>#DIV/0!</v>
      </c>
      <c r="D591" s="767">
        <f t="shared" si="26"/>
        <v>3</v>
      </c>
      <c r="E591" s="767" t="e">
        <f t="shared" si="26"/>
        <v>#DIV/0!</v>
      </c>
    </row>
    <row r="592" spans="1:5" ht="15.75" thickBot="1" x14ac:dyDescent="0.3">
      <c r="A592" s="843" t="s">
        <v>809</v>
      </c>
      <c r="B592" s="807"/>
      <c r="C592" s="807"/>
      <c r="D592" s="807"/>
      <c r="E592" s="844"/>
    </row>
    <row r="593" spans="1:5" x14ac:dyDescent="0.25">
      <c r="A593" s="762"/>
      <c r="B593" s="795">
        <v>2019</v>
      </c>
      <c r="C593" s="795">
        <v>2020</v>
      </c>
      <c r="D593" s="795">
        <v>2021</v>
      </c>
      <c r="E593" s="795">
        <v>2022</v>
      </c>
    </row>
    <row r="594" spans="1:5" ht="15.75" thickBot="1" x14ac:dyDescent="0.3">
      <c r="A594" s="764"/>
      <c r="B594" s="798" t="s">
        <v>5</v>
      </c>
      <c r="C594" s="798" t="s">
        <v>6</v>
      </c>
      <c r="D594" s="798" t="s">
        <v>6</v>
      </c>
      <c r="E594" s="798" t="s">
        <v>6</v>
      </c>
    </row>
    <row r="595" spans="1:5" ht="15.75" thickBot="1" x14ac:dyDescent="0.3">
      <c r="A595" s="831" t="s">
        <v>40</v>
      </c>
      <c r="B595" s="812">
        <v>0</v>
      </c>
      <c r="C595" s="812"/>
      <c r="D595" s="812">
        <v>0</v>
      </c>
      <c r="E595" s="812">
        <v>0</v>
      </c>
    </row>
    <row r="596" spans="1:5" ht="15.75" thickBot="1" x14ac:dyDescent="0.3">
      <c r="A596" s="832" t="s">
        <v>48</v>
      </c>
      <c r="B596" s="812">
        <v>0</v>
      </c>
      <c r="C596" s="812"/>
      <c r="D596" s="812">
        <v>0</v>
      </c>
      <c r="E596" s="812">
        <v>0</v>
      </c>
    </row>
    <row r="597" spans="1:5" ht="15.75" thickBot="1" x14ac:dyDescent="0.3">
      <c r="A597" s="832" t="s">
        <v>73</v>
      </c>
      <c r="B597" s="812"/>
      <c r="C597" s="812"/>
      <c r="D597" s="812"/>
      <c r="E597" s="812"/>
    </row>
    <row r="598" spans="1:5" ht="15.75" thickBot="1" x14ac:dyDescent="0.3">
      <c r="A598" s="832" t="s">
        <v>74</v>
      </c>
      <c r="B598" s="812"/>
      <c r="C598" s="812"/>
      <c r="D598" s="812"/>
      <c r="E598" s="812"/>
    </row>
    <row r="599" spans="1:5" ht="15.75" thickBot="1" x14ac:dyDescent="0.3">
      <c r="A599" s="832" t="s">
        <v>75</v>
      </c>
      <c r="B599" s="812"/>
      <c r="C599" s="812"/>
      <c r="D599" s="812"/>
      <c r="E599" s="812"/>
    </row>
    <row r="600" spans="1:5" ht="15.75" thickBot="1" x14ac:dyDescent="0.3">
      <c r="A600" s="831" t="s">
        <v>41</v>
      </c>
      <c r="B600" s="814">
        <f>B601+B602+B603+B604</f>
        <v>0</v>
      </c>
      <c r="C600" s="814">
        <f>C601</f>
        <v>3738</v>
      </c>
      <c r="D600" s="814">
        <f>D601+D602+D603+D604</f>
        <v>14952</v>
      </c>
      <c r="E600" s="814">
        <f>E601+E602+E603+E604</f>
        <v>0</v>
      </c>
    </row>
    <row r="601" spans="1:5" ht="15.75" thickBot="1" x14ac:dyDescent="0.3">
      <c r="A601" s="832" t="s">
        <v>48</v>
      </c>
      <c r="B601" s="814"/>
      <c r="C601" s="814">
        <v>3738</v>
      </c>
      <c r="D601" s="814">
        <v>14952</v>
      </c>
      <c r="E601" s="814"/>
    </row>
    <row r="602" spans="1:5" ht="15.75" thickBot="1" x14ac:dyDescent="0.3">
      <c r="A602" s="832" t="s">
        <v>73</v>
      </c>
      <c r="B602" s="814"/>
      <c r="C602" s="814"/>
      <c r="D602" s="814"/>
      <c r="E602" s="814"/>
    </row>
    <row r="603" spans="1:5" ht="15.75" thickBot="1" x14ac:dyDescent="0.3">
      <c r="A603" s="832" t="s">
        <v>74</v>
      </c>
      <c r="B603" s="814"/>
      <c r="C603" s="814"/>
      <c r="D603" s="814"/>
      <c r="E603" s="814"/>
    </row>
    <row r="604" spans="1:5" ht="15.75" thickBot="1" x14ac:dyDescent="0.3">
      <c r="A604" s="832" t="s">
        <v>75</v>
      </c>
      <c r="B604" s="814"/>
      <c r="C604" s="814"/>
      <c r="D604" s="814"/>
      <c r="E604" s="814"/>
    </row>
    <row r="605" spans="1:5" ht="15.75" thickBot="1" x14ac:dyDescent="0.3">
      <c r="A605" s="845" t="s">
        <v>335</v>
      </c>
      <c r="B605" s="814">
        <f>B595+B600</f>
        <v>0</v>
      </c>
      <c r="C605" s="814">
        <f>C595+C600</f>
        <v>3738</v>
      </c>
      <c r="D605" s="814">
        <f>D595+D600</f>
        <v>14952</v>
      </c>
      <c r="E605" s="814">
        <f>E595+E600</f>
        <v>0</v>
      </c>
    </row>
    <row r="606" spans="1:5" ht="45.75" thickBot="1" x14ac:dyDescent="0.3">
      <c r="A606" s="837" t="s">
        <v>416</v>
      </c>
      <c r="B606" s="856" t="s">
        <v>817</v>
      </c>
      <c r="C606" s="839" t="s">
        <v>51</v>
      </c>
      <c r="D606" s="849"/>
      <c r="E606" s="850" t="s">
        <v>818</v>
      </c>
    </row>
    <row r="607" spans="1:5" ht="15.75" thickBot="1" x14ac:dyDescent="0.3">
      <c r="A607" s="777" t="s">
        <v>9</v>
      </c>
      <c r="B607" s="753" t="s">
        <v>817</v>
      </c>
      <c r="C607" s="754"/>
      <c r="D607" s="754"/>
      <c r="E607" s="755"/>
    </row>
    <row r="608" spans="1:5" ht="15.75" thickBot="1" x14ac:dyDescent="0.3">
      <c r="A608" s="777" t="s">
        <v>14</v>
      </c>
      <c r="B608" s="792" t="s">
        <v>724</v>
      </c>
      <c r="C608" s="760"/>
      <c r="D608" s="760"/>
      <c r="E608" s="761"/>
    </row>
    <row r="609" spans="1:5" x14ac:dyDescent="0.25">
      <c r="A609" s="762"/>
      <c r="B609" s="795">
        <v>2019</v>
      </c>
      <c r="C609" s="795">
        <v>2020</v>
      </c>
      <c r="D609" s="795">
        <v>2021</v>
      </c>
      <c r="E609" s="795">
        <v>2022</v>
      </c>
    </row>
    <row r="610" spans="1:5" ht="15.75" thickBot="1" x14ac:dyDescent="0.3">
      <c r="A610" s="764"/>
      <c r="B610" s="798" t="s">
        <v>5</v>
      </c>
      <c r="C610" s="798" t="s">
        <v>6</v>
      </c>
      <c r="D610" s="798" t="s">
        <v>6</v>
      </c>
      <c r="E610" s="798" t="s">
        <v>6</v>
      </c>
    </row>
    <row r="611" spans="1:5" ht="15.75" thickBot="1" x14ac:dyDescent="0.3">
      <c r="A611" s="777" t="s">
        <v>8</v>
      </c>
      <c r="B611" s="802"/>
      <c r="C611" s="802">
        <v>1</v>
      </c>
      <c r="D611" s="802">
        <v>1</v>
      </c>
      <c r="E611" s="802">
        <v>0</v>
      </c>
    </row>
    <row r="612" spans="1:5" ht="15.75" thickBot="1" x14ac:dyDescent="0.3">
      <c r="A612" s="777" t="s">
        <v>15</v>
      </c>
      <c r="B612" s="800">
        <v>0</v>
      </c>
      <c r="C612" s="800">
        <f>C625</f>
        <v>10000</v>
      </c>
      <c r="D612" s="800">
        <f t="shared" ref="D612:E612" si="27">D625</f>
        <v>20000</v>
      </c>
      <c r="E612" s="800">
        <f t="shared" si="27"/>
        <v>20000</v>
      </c>
    </row>
    <row r="613" spans="1:5" ht="15.75" thickBot="1" x14ac:dyDescent="0.3">
      <c r="A613" s="777" t="s">
        <v>23</v>
      </c>
      <c r="B613" s="800"/>
      <c r="C613" s="800">
        <f>C612/C611</f>
        <v>10000</v>
      </c>
      <c r="D613" s="800">
        <f>D612/D611</f>
        <v>20000</v>
      </c>
      <c r="E613" s="800" t="e">
        <f>E612/E611</f>
        <v>#DIV/0!</v>
      </c>
    </row>
    <row r="614" spans="1:5" ht="15.75" thickBot="1" x14ac:dyDescent="0.3">
      <c r="A614" s="777" t="s">
        <v>16</v>
      </c>
      <c r="B614" s="802" t="s">
        <v>22</v>
      </c>
      <c r="C614" s="767" t="e">
        <f t="shared" ref="C614:E616" si="28">C611/B611-1</f>
        <v>#DIV/0!</v>
      </c>
      <c r="D614" s="767">
        <f t="shared" si="28"/>
        <v>0</v>
      </c>
      <c r="E614" s="767">
        <f t="shared" si="28"/>
        <v>-1</v>
      </c>
    </row>
    <row r="615" spans="1:5" ht="15.75" thickBot="1" x14ac:dyDescent="0.3">
      <c r="A615" s="777" t="s">
        <v>17</v>
      </c>
      <c r="B615" s="802" t="s">
        <v>22</v>
      </c>
      <c r="C615" s="767" t="e">
        <f t="shared" si="28"/>
        <v>#DIV/0!</v>
      </c>
      <c r="D615" s="767">
        <f t="shared" si="28"/>
        <v>1</v>
      </c>
      <c r="E615" s="767">
        <f t="shared" si="28"/>
        <v>0</v>
      </c>
    </row>
    <row r="616" spans="1:5" ht="15.75" thickBot="1" x14ac:dyDescent="0.3">
      <c r="A616" s="777" t="s">
        <v>18</v>
      </c>
      <c r="B616" s="802" t="s">
        <v>22</v>
      </c>
      <c r="C616" s="767" t="e">
        <f t="shared" si="28"/>
        <v>#DIV/0!</v>
      </c>
      <c r="D616" s="767">
        <f t="shared" si="28"/>
        <v>1</v>
      </c>
      <c r="E616" s="767" t="e">
        <f t="shared" si="28"/>
        <v>#DIV/0!</v>
      </c>
    </row>
    <row r="617" spans="1:5" ht="15.75" thickBot="1" x14ac:dyDescent="0.3">
      <c r="A617" s="843" t="s">
        <v>819</v>
      </c>
      <c r="B617" s="807"/>
      <c r="C617" s="807"/>
      <c r="D617" s="807"/>
      <c r="E617" s="844"/>
    </row>
    <row r="618" spans="1:5" x14ac:dyDescent="0.25">
      <c r="A618" s="762"/>
      <c r="B618" s="795">
        <v>2019</v>
      </c>
      <c r="C618" s="795">
        <v>2020</v>
      </c>
      <c r="D618" s="795">
        <v>2021</v>
      </c>
      <c r="E618" s="795">
        <v>2022</v>
      </c>
    </row>
    <row r="619" spans="1:5" ht="15.75" thickBot="1" x14ac:dyDescent="0.3">
      <c r="A619" s="764"/>
      <c r="B619" s="798" t="s">
        <v>5</v>
      </c>
      <c r="C619" s="798" t="s">
        <v>6</v>
      </c>
      <c r="D619" s="798" t="s">
        <v>6</v>
      </c>
      <c r="E619" s="798" t="s">
        <v>6</v>
      </c>
    </row>
    <row r="620" spans="1:5" ht="15.75" thickBot="1" x14ac:dyDescent="0.3">
      <c r="A620" s="831" t="s">
        <v>40</v>
      </c>
      <c r="B620" s="812">
        <v>0</v>
      </c>
      <c r="C620" s="812"/>
      <c r="D620" s="812"/>
      <c r="E620" s="812"/>
    </row>
    <row r="621" spans="1:5" ht="15.75" thickBot="1" x14ac:dyDescent="0.3">
      <c r="A621" s="832" t="s">
        <v>48</v>
      </c>
      <c r="B621" s="812">
        <v>0</v>
      </c>
      <c r="C621" s="812"/>
      <c r="D621" s="812"/>
      <c r="E621" s="812"/>
    </row>
    <row r="622" spans="1:5" ht="15.75" thickBot="1" x14ac:dyDescent="0.3">
      <c r="A622" s="832" t="s">
        <v>73</v>
      </c>
      <c r="B622" s="812"/>
      <c r="C622" s="812"/>
      <c r="D622" s="812"/>
      <c r="E622" s="812"/>
    </row>
    <row r="623" spans="1:5" ht="15.75" thickBot="1" x14ac:dyDescent="0.3">
      <c r="A623" s="832" t="s">
        <v>74</v>
      </c>
      <c r="B623" s="812"/>
      <c r="C623" s="812"/>
      <c r="D623" s="812"/>
      <c r="E623" s="812"/>
    </row>
    <row r="624" spans="1:5" ht="15.75" thickBot="1" x14ac:dyDescent="0.3">
      <c r="A624" s="832" t="s">
        <v>75</v>
      </c>
      <c r="B624" s="812"/>
      <c r="C624" s="812"/>
      <c r="D624" s="812"/>
      <c r="E624" s="812"/>
    </row>
    <row r="625" spans="1:7" ht="15.75" thickBot="1" x14ac:dyDescent="0.3">
      <c r="A625" s="831" t="s">
        <v>41</v>
      </c>
      <c r="B625" s="814">
        <f>B626+B627+B628+B629</f>
        <v>0</v>
      </c>
      <c r="C625" s="814">
        <f>C626</f>
        <v>10000</v>
      </c>
      <c r="D625" s="814">
        <f>D626+D627+D628+D629</f>
        <v>20000</v>
      </c>
      <c r="E625" s="814">
        <f>E626+E627+E628+E629</f>
        <v>20000</v>
      </c>
    </row>
    <row r="626" spans="1:7" ht="15.75" thickBot="1" x14ac:dyDescent="0.3">
      <c r="A626" s="832" t="s">
        <v>48</v>
      </c>
      <c r="B626" s="814"/>
      <c r="C626" s="814">
        <v>10000</v>
      </c>
      <c r="D626" s="814">
        <v>20000</v>
      </c>
      <c r="E626" s="814">
        <v>20000</v>
      </c>
    </row>
    <row r="627" spans="1:7" ht="15.75" thickBot="1" x14ac:dyDescent="0.3">
      <c r="A627" s="832" t="s">
        <v>73</v>
      </c>
      <c r="B627" s="814"/>
      <c r="C627" s="814"/>
      <c r="D627" s="814"/>
      <c r="E627" s="814"/>
    </row>
    <row r="628" spans="1:7" ht="15.75" thickBot="1" x14ac:dyDescent="0.3">
      <c r="A628" s="832" t="s">
        <v>74</v>
      </c>
      <c r="B628" s="814"/>
      <c r="C628" s="814"/>
      <c r="D628" s="814"/>
      <c r="E628" s="814"/>
    </row>
    <row r="629" spans="1:7" ht="15.75" thickBot="1" x14ac:dyDescent="0.3">
      <c r="A629" s="832" t="s">
        <v>75</v>
      </c>
      <c r="B629" s="814"/>
      <c r="C629" s="814"/>
      <c r="D629" s="814"/>
      <c r="E629" s="814"/>
    </row>
    <row r="630" spans="1:7" ht="15.75" thickBot="1" x14ac:dyDescent="0.3">
      <c r="A630" s="845" t="s">
        <v>420</v>
      </c>
      <c r="B630" s="814">
        <f>B620+B625</f>
        <v>0</v>
      </c>
      <c r="C630" s="814">
        <f>C620+C625</f>
        <v>10000</v>
      </c>
      <c r="D630" s="814">
        <f>D620+D625</f>
        <v>20000</v>
      </c>
      <c r="E630" s="814">
        <f>E620+E625</f>
        <v>20000</v>
      </c>
    </row>
    <row r="631" spans="1:7" ht="15.75" thickBot="1" x14ac:dyDescent="0.3">
      <c r="A631" s="837" t="s">
        <v>422</v>
      </c>
      <c r="B631" s="847" t="s">
        <v>820</v>
      </c>
      <c r="C631" s="848"/>
      <c r="D631" s="849"/>
      <c r="E631" s="850" t="s">
        <v>821</v>
      </c>
      <c r="G631" s="47"/>
    </row>
    <row r="632" spans="1:7" ht="15.75" thickBot="1" x14ac:dyDescent="0.3">
      <c r="A632" s="777" t="s">
        <v>9</v>
      </c>
      <c r="B632" s="753" t="str">
        <f>B631</f>
        <v>Tvsh per projektin Aftesimi ne pune</v>
      </c>
      <c r="C632" s="754"/>
      <c r="D632" s="754"/>
      <c r="E632" s="755"/>
    </row>
    <row r="633" spans="1:7" ht="15.75" thickBot="1" x14ac:dyDescent="0.3">
      <c r="A633" s="777" t="s">
        <v>14</v>
      </c>
      <c r="B633" s="792" t="s">
        <v>704</v>
      </c>
      <c r="C633" s="760"/>
      <c r="D633" s="760"/>
      <c r="E633" s="761"/>
      <c r="F633" s="53"/>
      <c r="G633" s="53"/>
    </row>
    <row r="634" spans="1:7" x14ac:dyDescent="0.25">
      <c r="A634" s="762" t="s">
        <v>727</v>
      </c>
      <c r="B634" s="795">
        <v>2019</v>
      </c>
      <c r="C634" s="795">
        <v>2020</v>
      </c>
      <c r="D634" s="795">
        <v>2021</v>
      </c>
      <c r="E634" s="795">
        <v>2022</v>
      </c>
      <c r="F634" s="53"/>
      <c r="G634" s="53"/>
    </row>
    <row r="635" spans="1:7" ht="15.75" thickBot="1" x14ac:dyDescent="0.3">
      <c r="A635" s="764"/>
      <c r="B635" s="798" t="s">
        <v>5</v>
      </c>
      <c r="C635" s="798" t="s">
        <v>6</v>
      </c>
      <c r="D635" s="798" t="s">
        <v>6</v>
      </c>
      <c r="E635" s="798" t="s">
        <v>6</v>
      </c>
      <c r="F635" s="53"/>
      <c r="G635" s="53"/>
    </row>
    <row r="636" spans="1:7" ht="15.75" thickBot="1" x14ac:dyDescent="0.3">
      <c r="A636" s="777" t="s">
        <v>8</v>
      </c>
      <c r="B636" s="777">
        <v>0</v>
      </c>
      <c r="C636" s="802">
        <v>1</v>
      </c>
      <c r="D636" s="802">
        <v>1</v>
      </c>
      <c r="E636" s="802">
        <v>1</v>
      </c>
      <c r="F636" s="53"/>
      <c r="G636" s="53"/>
    </row>
    <row r="637" spans="1:7" ht="15.75" thickBot="1" x14ac:dyDescent="0.3">
      <c r="A637" s="777" t="s">
        <v>15</v>
      </c>
      <c r="B637" s="800">
        <v>0</v>
      </c>
      <c r="C637" s="800">
        <f>C655</f>
        <v>10000</v>
      </c>
      <c r="D637" s="800">
        <f t="shared" ref="D637:E637" si="29">D655</f>
        <v>22964</v>
      </c>
      <c r="E637" s="800">
        <f t="shared" si="29"/>
        <v>12236</v>
      </c>
      <c r="F637" s="53"/>
      <c r="G637" s="53"/>
    </row>
    <row r="638" spans="1:7" ht="15.75" thickBot="1" x14ac:dyDescent="0.3">
      <c r="A638" s="777" t="s">
        <v>23</v>
      </c>
      <c r="B638" s="800" t="e">
        <f>B637/B636</f>
        <v>#DIV/0!</v>
      </c>
      <c r="C638" s="800">
        <f>C637/C636</f>
        <v>10000</v>
      </c>
      <c r="D638" s="800">
        <f>D637/D636</f>
        <v>22964</v>
      </c>
      <c r="E638" s="800">
        <f>E637/E636</f>
        <v>12236</v>
      </c>
      <c r="F638" s="53"/>
      <c r="G638" s="53"/>
    </row>
    <row r="639" spans="1:7" ht="15.75" thickBot="1" x14ac:dyDescent="0.3">
      <c r="A639" s="777" t="s">
        <v>16</v>
      </c>
      <c r="B639" s="802" t="s">
        <v>22</v>
      </c>
      <c r="C639" s="767" t="e">
        <f t="shared" ref="C639:E641" si="30">C636/B636-1</f>
        <v>#DIV/0!</v>
      </c>
      <c r="D639" s="767">
        <f t="shared" si="30"/>
        <v>0</v>
      </c>
      <c r="E639" s="767">
        <f t="shared" si="30"/>
        <v>0</v>
      </c>
    </row>
    <row r="640" spans="1:7" ht="15.75" thickBot="1" x14ac:dyDescent="0.3">
      <c r="A640" s="777" t="s">
        <v>17</v>
      </c>
      <c r="B640" s="802" t="s">
        <v>22</v>
      </c>
      <c r="C640" s="767" t="e">
        <f t="shared" si="30"/>
        <v>#DIV/0!</v>
      </c>
      <c r="D640" s="767">
        <f t="shared" si="30"/>
        <v>1.2964000000000002</v>
      </c>
      <c r="E640" s="767">
        <f t="shared" si="30"/>
        <v>-0.46716599895488586</v>
      </c>
    </row>
    <row r="641" spans="1:7" ht="15.75" thickBot="1" x14ac:dyDescent="0.3">
      <c r="A641" s="777" t="s">
        <v>18</v>
      </c>
      <c r="B641" s="802" t="s">
        <v>22</v>
      </c>
      <c r="C641" s="767" t="e">
        <f t="shared" si="30"/>
        <v>#DIV/0!</v>
      </c>
      <c r="D641" s="767">
        <f t="shared" si="30"/>
        <v>1.2964000000000002</v>
      </c>
      <c r="E641" s="767">
        <f t="shared" si="30"/>
        <v>-0.46716599895488586</v>
      </c>
    </row>
    <row r="642" spans="1:7" ht="15.75" thickBot="1" x14ac:dyDescent="0.3">
      <c r="A642" s="843" t="s">
        <v>822</v>
      </c>
      <c r="B642" s="807"/>
      <c r="C642" s="807"/>
      <c r="D642" s="807"/>
      <c r="E642" s="844"/>
    </row>
    <row r="643" spans="1:7" x14ac:dyDescent="0.25">
      <c r="A643" s="762"/>
      <c r="B643" s="795">
        <v>2019</v>
      </c>
      <c r="C643" s="795">
        <v>2020</v>
      </c>
      <c r="D643" s="795">
        <v>2021</v>
      </c>
      <c r="E643" s="795">
        <v>2022</v>
      </c>
    </row>
    <row r="644" spans="1:7" ht="15.75" thickBot="1" x14ac:dyDescent="0.3">
      <c r="A644" s="764"/>
      <c r="B644" s="798" t="s">
        <v>5</v>
      </c>
      <c r="C644" s="798" t="s">
        <v>6</v>
      </c>
      <c r="D644" s="798" t="s">
        <v>6</v>
      </c>
      <c r="E644" s="798" t="s">
        <v>6</v>
      </c>
    </row>
    <row r="645" spans="1:7" ht="15.75" thickBot="1" x14ac:dyDescent="0.3">
      <c r="A645" s="831" t="s">
        <v>40</v>
      </c>
      <c r="B645" s="812">
        <v>0</v>
      </c>
      <c r="C645" s="812">
        <f>C646+C647+C648+C649</f>
        <v>10000</v>
      </c>
      <c r="D645" s="812">
        <f t="shared" ref="D645:E645" si="31">D646+D647+D648+D649</f>
        <v>22964</v>
      </c>
      <c r="E645" s="812">
        <f t="shared" si="31"/>
        <v>12236</v>
      </c>
    </row>
    <row r="646" spans="1:7" ht="15.75" thickBot="1" x14ac:dyDescent="0.3">
      <c r="A646" s="832" t="s">
        <v>48</v>
      </c>
      <c r="B646" s="812">
        <v>0</v>
      </c>
      <c r="C646" s="812">
        <v>10000</v>
      </c>
      <c r="D646" s="812">
        <v>22964</v>
      </c>
      <c r="E646" s="812">
        <v>12236</v>
      </c>
    </row>
    <row r="647" spans="1:7" ht="15.75" thickBot="1" x14ac:dyDescent="0.3">
      <c r="A647" s="832" t="s">
        <v>73</v>
      </c>
      <c r="B647" s="812"/>
      <c r="C647" s="812"/>
      <c r="D647" s="812"/>
      <c r="E647" s="812"/>
    </row>
    <row r="648" spans="1:7" ht="15.75" thickBot="1" x14ac:dyDescent="0.3">
      <c r="A648" s="832" t="s">
        <v>74</v>
      </c>
      <c r="B648" s="812"/>
      <c r="C648" s="812"/>
      <c r="D648" s="812"/>
      <c r="E648" s="812"/>
      <c r="G648" s="47"/>
    </row>
    <row r="649" spans="1:7" ht="15.75" thickBot="1" x14ac:dyDescent="0.3">
      <c r="A649" s="832" t="s">
        <v>75</v>
      </c>
      <c r="B649" s="812">
        <v>0</v>
      </c>
      <c r="C649" s="812">
        <v>0</v>
      </c>
      <c r="D649" s="812">
        <v>0</v>
      </c>
      <c r="E649" s="812">
        <v>0</v>
      </c>
    </row>
    <row r="650" spans="1:7" ht="15.75" thickBot="1" x14ac:dyDescent="0.3">
      <c r="A650" s="831" t="s">
        <v>41</v>
      </c>
      <c r="B650" s="814">
        <f>B651+B652+B653+B654</f>
        <v>0</v>
      </c>
      <c r="C650" s="814">
        <f>C651+C652+C653+C654</f>
        <v>0</v>
      </c>
      <c r="D650" s="814">
        <f>D651+D652+D653+D654</f>
        <v>0</v>
      </c>
      <c r="E650" s="814">
        <v>0</v>
      </c>
    </row>
    <row r="651" spans="1:7" ht="15.75" thickBot="1" x14ac:dyDescent="0.3">
      <c r="A651" s="832" t="s">
        <v>48</v>
      </c>
      <c r="B651" s="814"/>
      <c r="C651" s="812"/>
      <c r="D651" s="812"/>
      <c r="E651" s="812"/>
    </row>
    <row r="652" spans="1:7" ht="15.75" thickBot="1" x14ac:dyDescent="0.3">
      <c r="A652" s="832" t="s">
        <v>73</v>
      </c>
      <c r="B652" s="814"/>
      <c r="C652" s="812"/>
      <c r="D652" s="812"/>
      <c r="E652" s="812"/>
    </row>
    <row r="653" spans="1:7" ht="15.75" thickBot="1" x14ac:dyDescent="0.3">
      <c r="A653" s="832" t="s">
        <v>74</v>
      </c>
      <c r="B653" s="814"/>
      <c r="C653" s="812"/>
      <c r="D653" s="812"/>
      <c r="E653" s="812"/>
    </row>
    <row r="654" spans="1:7" ht="15.75" thickBot="1" x14ac:dyDescent="0.3">
      <c r="A654" s="832" t="s">
        <v>75</v>
      </c>
      <c r="B654" s="814"/>
      <c r="C654" s="812"/>
      <c r="D654" s="812"/>
      <c r="E654" s="812">
        <v>0</v>
      </c>
    </row>
    <row r="655" spans="1:7" ht="15.75" thickBot="1" x14ac:dyDescent="0.3">
      <c r="A655" s="845" t="s">
        <v>728</v>
      </c>
      <c r="B655" s="814">
        <f>B645+B649</f>
        <v>0</v>
      </c>
      <c r="C655" s="814">
        <f>C645+C650</f>
        <v>10000</v>
      </c>
      <c r="D655" s="814">
        <f t="shared" ref="D655:E655" si="32">D645+D650</f>
        <v>22964</v>
      </c>
      <c r="E655" s="814">
        <f t="shared" si="32"/>
        <v>12236</v>
      </c>
    </row>
    <row r="656" spans="1:7" ht="15.75" thickBot="1" x14ac:dyDescent="0.3">
      <c r="A656" s="837" t="s">
        <v>45</v>
      </c>
      <c r="B656" s="852" t="s">
        <v>729</v>
      </c>
      <c r="C656" s="854"/>
      <c r="D656" s="854"/>
      <c r="E656" s="855"/>
    </row>
    <row r="657" spans="1:5" ht="15.75" thickBot="1" x14ac:dyDescent="0.3">
      <c r="A657" s="857" t="s">
        <v>44</v>
      </c>
      <c r="B657" s="858"/>
      <c r="C657" s="858"/>
      <c r="D657" s="858"/>
      <c r="E657" s="859"/>
    </row>
    <row r="658" spans="1:5" ht="45.75" thickBot="1" x14ac:dyDescent="0.3">
      <c r="A658" s="837" t="s">
        <v>60</v>
      </c>
      <c r="B658" s="838" t="s">
        <v>712</v>
      </c>
      <c r="C658" s="839" t="s">
        <v>51</v>
      </c>
      <c r="D658" s="840"/>
      <c r="E658" s="841" t="s">
        <v>823</v>
      </c>
    </row>
    <row r="659" spans="1:5" ht="15.75" thickBot="1" x14ac:dyDescent="0.3">
      <c r="A659" s="777" t="s">
        <v>9</v>
      </c>
      <c r="B659" s="753" t="str">
        <f>B658</f>
        <v>Sistem I monitorimit dhe raporimit te administrimit te fondeve publike</v>
      </c>
      <c r="C659" s="754"/>
      <c r="D659" s="754"/>
      <c r="E659" s="755"/>
    </row>
    <row r="660" spans="1:5" ht="15.75" thickBot="1" x14ac:dyDescent="0.3">
      <c r="A660" s="777" t="s">
        <v>14</v>
      </c>
      <c r="B660" s="792" t="s">
        <v>708</v>
      </c>
      <c r="C660" s="760"/>
      <c r="D660" s="760"/>
      <c r="E660" s="761"/>
    </row>
    <row r="661" spans="1:5" x14ac:dyDescent="0.25">
      <c r="A661" s="762"/>
      <c r="B661" s="795">
        <v>2019</v>
      </c>
      <c r="C661" s="795">
        <v>2020</v>
      </c>
      <c r="D661" s="795">
        <v>2021</v>
      </c>
      <c r="E661" s="795">
        <v>2022</v>
      </c>
    </row>
    <row r="662" spans="1:5" ht="15.75" thickBot="1" x14ac:dyDescent="0.3">
      <c r="A662" s="764"/>
      <c r="B662" s="798" t="s">
        <v>5</v>
      </c>
      <c r="C662" s="798" t="s">
        <v>6</v>
      </c>
      <c r="D662" s="798" t="s">
        <v>6</v>
      </c>
      <c r="E662" s="798" t="s">
        <v>6</v>
      </c>
    </row>
    <row r="663" spans="1:5" ht="15.75" thickBot="1" x14ac:dyDescent="0.3">
      <c r="A663" s="777" t="s">
        <v>8</v>
      </c>
      <c r="B663" s="777">
        <v>0</v>
      </c>
      <c r="C663" s="802">
        <v>0</v>
      </c>
      <c r="D663" s="802">
        <v>0</v>
      </c>
      <c r="E663" s="802">
        <v>1</v>
      </c>
    </row>
    <row r="664" spans="1:5" ht="15.75" thickBot="1" x14ac:dyDescent="0.3">
      <c r="A664" s="777" t="s">
        <v>15</v>
      </c>
      <c r="B664" s="800">
        <v>0</v>
      </c>
      <c r="C664" s="800">
        <f>C677</f>
        <v>0</v>
      </c>
      <c r="D664" s="800">
        <v>0</v>
      </c>
      <c r="E664" s="800">
        <f>E672+E677</f>
        <v>25000</v>
      </c>
    </row>
    <row r="665" spans="1:5" ht="15.75" thickBot="1" x14ac:dyDescent="0.3">
      <c r="A665" s="777" t="s">
        <v>23</v>
      </c>
      <c r="B665" s="800">
        <v>0</v>
      </c>
      <c r="C665" s="800" t="e">
        <f>C664/C663</f>
        <v>#DIV/0!</v>
      </c>
      <c r="D665" s="800">
        <v>0</v>
      </c>
      <c r="E665" s="800">
        <f>E664/E663</f>
        <v>25000</v>
      </c>
    </row>
    <row r="666" spans="1:5" ht="15.75" thickBot="1" x14ac:dyDescent="0.3">
      <c r="A666" s="777" t="s">
        <v>16</v>
      </c>
      <c r="B666" s="802" t="s">
        <v>22</v>
      </c>
      <c r="C666" s="767" t="e">
        <f t="shared" ref="C666:E668" si="33">C663/B663-1</f>
        <v>#DIV/0!</v>
      </c>
      <c r="D666" s="767" t="e">
        <f t="shared" si="33"/>
        <v>#DIV/0!</v>
      </c>
      <c r="E666" s="767" t="e">
        <f t="shared" si="33"/>
        <v>#DIV/0!</v>
      </c>
    </row>
    <row r="667" spans="1:5" ht="15.75" thickBot="1" x14ac:dyDescent="0.3">
      <c r="A667" s="777" t="s">
        <v>17</v>
      </c>
      <c r="B667" s="802" t="s">
        <v>22</v>
      </c>
      <c r="C667" s="767" t="e">
        <f t="shared" si="33"/>
        <v>#DIV/0!</v>
      </c>
      <c r="D667" s="767" t="e">
        <f t="shared" si="33"/>
        <v>#DIV/0!</v>
      </c>
      <c r="E667" s="767" t="e">
        <f t="shared" si="33"/>
        <v>#DIV/0!</v>
      </c>
    </row>
    <row r="668" spans="1:5" ht="15.75" thickBot="1" x14ac:dyDescent="0.3">
      <c r="A668" s="777" t="s">
        <v>18</v>
      </c>
      <c r="B668" s="802" t="s">
        <v>22</v>
      </c>
      <c r="C668" s="767" t="e">
        <f t="shared" si="33"/>
        <v>#DIV/0!</v>
      </c>
      <c r="D668" s="767" t="e">
        <f t="shared" si="33"/>
        <v>#DIV/0!</v>
      </c>
      <c r="E668" s="767" t="e">
        <f t="shared" si="33"/>
        <v>#DIV/0!</v>
      </c>
    </row>
    <row r="669" spans="1:5" ht="15.75" thickBot="1" x14ac:dyDescent="0.3">
      <c r="A669" s="843" t="s">
        <v>791</v>
      </c>
      <c r="B669" s="807"/>
      <c r="C669" s="807"/>
      <c r="D669" s="807"/>
      <c r="E669" s="844"/>
    </row>
    <row r="670" spans="1:5" x14ac:dyDescent="0.25">
      <c r="A670" s="762"/>
      <c r="B670" s="795">
        <v>2019</v>
      </c>
      <c r="C670" s="795">
        <v>2020</v>
      </c>
      <c r="D670" s="795">
        <v>2021</v>
      </c>
      <c r="E670" s="795">
        <v>2022</v>
      </c>
    </row>
    <row r="671" spans="1:5" ht="15.75" thickBot="1" x14ac:dyDescent="0.3">
      <c r="A671" s="764"/>
      <c r="B671" s="798" t="s">
        <v>5</v>
      </c>
      <c r="C671" s="798" t="s">
        <v>6</v>
      </c>
      <c r="D671" s="798" t="s">
        <v>6</v>
      </c>
      <c r="E671" s="798" t="s">
        <v>6</v>
      </c>
    </row>
    <row r="672" spans="1:5" ht="15.75" thickBot="1" x14ac:dyDescent="0.3">
      <c r="A672" s="831" t="s">
        <v>40</v>
      </c>
      <c r="B672" s="812"/>
      <c r="C672" s="812">
        <f>C673+C674+C675+C676</f>
        <v>0</v>
      </c>
      <c r="D672" s="812">
        <f>D673+D674+D675+D676</f>
        <v>0</v>
      </c>
      <c r="E672" s="812">
        <f>E673+E674+E675+E676</f>
        <v>0</v>
      </c>
    </row>
    <row r="673" spans="1:5" ht="15.75" thickBot="1" x14ac:dyDescent="0.3">
      <c r="A673" s="832" t="s">
        <v>48</v>
      </c>
      <c r="B673" s="812"/>
      <c r="C673" s="812">
        <v>0</v>
      </c>
      <c r="D673" s="812">
        <v>0</v>
      </c>
      <c r="E673" s="812">
        <v>0</v>
      </c>
    </row>
    <row r="674" spans="1:5" ht="15.75" thickBot="1" x14ac:dyDescent="0.3">
      <c r="A674" s="832" t="s">
        <v>73</v>
      </c>
      <c r="B674" s="812"/>
      <c r="C674" s="812"/>
      <c r="D674" s="812"/>
      <c r="E674" s="812"/>
    </row>
    <row r="675" spans="1:5" ht="15.75" thickBot="1" x14ac:dyDescent="0.3">
      <c r="A675" s="832" t="s">
        <v>74</v>
      </c>
      <c r="B675" s="812"/>
      <c r="C675" s="812"/>
      <c r="D675" s="812"/>
      <c r="E675" s="812"/>
    </row>
    <row r="676" spans="1:5" ht="15.75" thickBot="1" x14ac:dyDescent="0.3">
      <c r="A676" s="832" t="s">
        <v>75</v>
      </c>
      <c r="B676" s="812"/>
      <c r="C676" s="812"/>
      <c r="D676" s="812"/>
      <c r="E676" s="812"/>
    </row>
    <row r="677" spans="1:5" ht="15.75" thickBot="1" x14ac:dyDescent="0.3">
      <c r="A677" s="831" t="s">
        <v>41</v>
      </c>
      <c r="B677" s="814">
        <f>B678</f>
        <v>0</v>
      </c>
      <c r="C677" s="814">
        <f>C678</f>
        <v>0</v>
      </c>
      <c r="D677" s="814">
        <f>D678+D679+D680+D681</f>
        <v>0</v>
      </c>
      <c r="E677" s="814">
        <f>E678</f>
        <v>25000</v>
      </c>
    </row>
    <row r="678" spans="1:5" ht="15.75" thickBot="1" x14ac:dyDescent="0.3">
      <c r="A678" s="832" t="s">
        <v>48</v>
      </c>
      <c r="B678" s="814">
        <v>0</v>
      </c>
      <c r="C678" s="814">
        <v>0</v>
      </c>
      <c r="D678" s="814">
        <v>0</v>
      </c>
      <c r="E678" s="814">
        <v>25000</v>
      </c>
    </row>
    <row r="679" spans="1:5" ht="15.75" thickBot="1" x14ac:dyDescent="0.3">
      <c r="A679" s="832" t="s">
        <v>73</v>
      </c>
      <c r="B679" s="814"/>
      <c r="C679" s="814"/>
      <c r="D679" s="814"/>
      <c r="E679" s="814"/>
    </row>
    <row r="680" spans="1:5" ht="15.75" thickBot="1" x14ac:dyDescent="0.3">
      <c r="A680" s="832" t="s">
        <v>74</v>
      </c>
      <c r="B680" s="814"/>
      <c r="C680" s="814"/>
      <c r="D680" s="814"/>
      <c r="E680" s="814"/>
    </row>
    <row r="681" spans="1:5" ht="15.75" thickBot="1" x14ac:dyDescent="0.3">
      <c r="A681" s="832" t="s">
        <v>75</v>
      </c>
      <c r="B681" s="814"/>
      <c r="C681" s="814"/>
      <c r="D681" s="814"/>
      <c r="E681" s="814"/>
    </row>
    <row r="682" spans="1:5" ht="15.75" thickBot="1" x14ac:dyDescent="0.3">
      <c r="A682" s="845" t="s">
        <v>61</v>
      </c>
      <c r="B682" s="814">
        <f>B672+B677</f>
        <v>0</v>
      </c>
      <c r="C682" s="814">
        <f>C672+C677</f>
        <v>0</v>
      </c>
      <c r="D682" s="814">
        <f>D672+D677</f>
        <v>0</v>
      </c>
      <c r="E682" s="814">
        <f>E672+E677</f>
        <v>25000</v>
      </c>
    </row>
    <row r="683" spans="1:5" ht="45.75" thickBot="1" x14ac:dyDescent="0.3">
      <c r="A683" s="837" t="s">
        <v>58</v>
      </c>
      <c r="B683" s="860" t="s">
        <v>824</v>
      </c>
      <c r="C683" s="861" t="s">
        <v>51</v>
      </c>
      <c r="D683" s="849"/>
      <c r="E683" s="850" t="s">
        <v>825</v>
      </c>
    </row>
    <row r="684" spans="1:5" ht="15.75" thickBot="1" x14ac:dyDescent="0.3">
      <c r="A684" s="777" t="s">
        <v>9</v>
      </c>
      <c r="B684" s="753" t="str">
        <f>B683</f>
        <v>Blerje pajisje mobilimi</v>
      </c>
      <c r="C684" s="754"/>
      <c r="D684" s="754"/>
      <c r="E684" s="755"/>
    </row>
    <row r="685" spans="1:5" ht="15.75" thickBot="1" x14ac:dyDescent="0.3">
      <c r="A685" s="777" t="s">
        <v>14</v>
      </c>
      <c r="B685" s="792" t="s">
        <v>233</v>
      </c>
      <c r="C685" s="760"/>
      <c r="D685" s="760"/>
      <c r="E685" s="761"/>
    </row>
    <row r="686" spans="1:5" x14ac:dyDescent="0.25">
      <c r="A686" s="762"/>
      <c r="B686" s="795">
        <v>2019</v>
      </c>
      <c r="C686" s="795">
        <v>2020</v>
      </c>
      <c r="D686" s="795">
        <v>2021</v>
      </c>
      <c r="E686" s="795">
        <v>2022</v>
      </c>
    </row>
    <row r="687" spans="1:5" ht="15.75" thickBot="1" x14ac:dyDescent="0.3">
      <c r="A687" s="764"/>
      <c r="B687" s="798" t="s">
        <v>5</v>
      </c>
      <c r="C687" s="798" t="s">
        <v>6</v>
      </c>
      <c r="D687" s="798" t="s">
        <v>6</v>
      </c>
      <c r="E687" s="798" t="s">
        <v>6</v>
      </c>
    </row>
    <row r="688" spans="1:5" ht="15.75" thickBot="1" x14ac:dyDescent="0.3">
      <c r="A688" s="777" t="s">
        <v>8</v>
      </c>
      <c r="B688" s="802"/>
      <c r="C688" s="802"/>
      <c r="D688" s="802"/>
      <c r="E688" s="802"/>
    </row>
    <row r="689" spans="1:5" ht="15.75" thickBot="1" x14ac:dyDescent="0.3">
      <c r="A689" s="777" t="s">
        <v>15</v>
      </c>
      <c r="B689" s="800">
        <v>0</v>
      </c>
      <c r="C689" s="862">
        <f>C707</f>
        <v>600</v>
      </c>
      <c r="D689" s="862">
        <f t="shared" ref="D689:E689" si="34">D707</f>
        <v>2400</v>
      </c>
      <c r="E689" s="862">
        <f t="shared" si="34"/>
        <v>0</v>
      </c>
    </row>
    <row r="690" spans="1:5" ht="15.75" thickBot="1" x14ac:dyDescent="0.3">
      <c r="A690" s="777" t="s">
        <v>23</v>
      </c>
      <c r="B690" s="800" t="e">
        <f>B689/B688</f>
        <v>#DIV/0!</v>
      </c>
      <c r="C690" s="800" t="e">
        <f>C689/C688</f>
        <v>#DIV/0!</v>
      </c>
      <c r="D690" s="800" t="e">
        <f>D689/D688</f>
        <v>#DIV/0!</v>
      </c>
      <c r="E690" s="800" t="e">
        <f>E689/E688</f>
        <v>#DIV/0!</v>
      </c>
    </row>
    <row r="691" spans="1:5" ht="15.75" thickBot="1" x14ac:dyDescent="0.3">
      <c r="A691" s="777" t="s">
        <v>16</v>
      </c>
      <c r="B691" s="802" t="s">
        <v>22</v>
      </c>
      <c r="C691" s="767" t="e">
        <f t="shared" ref="C691:E693" si="35">C688/B688-1</f>
        <v>#DIV/0!</v>
      </c>
      <c r="D691" s="767" t="e">
        <f t="shared" si="35"/>
        <v>#DIV/0!</v>
      </c>
      <c r="E691" s="767" t="e">
        <f t="shared" si="35"/>
        <v>#DIV/0!</v>
      </c>
    </row>
    <row r="692" spans="1:5" ht="15.75" thickBot="1" x14ac:dyDescent="0.3">
      <c r="A692" s="777" t="s">
        <v>17</v>
      </c>
      <c r="B692" s="802" t="s">
        <v>22</v>
      </c>
      <c r="C692" s="767" t="e">
        <f t="shared" si="35"/>
        <v>#DIV/0!</v>
      </c>
      <c r="D692" s="767">
        <f t="shared" si="35"/>
        <v>3</v>
      </c>
      <c r="E692" s="767">
        <f t="shared" si="35"/>
        <v>-1</v>
      </c>
    </row>
    <row r="693" spans="1:5" ht="15.75" thickBot="1" x14ac:dyDescent="0.3">
      <c r="A693" s="777" t="s">
        <v>18</v>
      </c>
      <c r="B693" s="802" t="s">
        <v>22</v>
      </c>
      <c r="C693" s="767" t="e">
        <f t="shared" si="35"/>
        <v>#DIV/0!</v>
      </c>
      <c r="D693" s="767" t="e">
        <f t="shared" si="35"/>
        <v>#DIV/0!</v>
      </c>
      <c r="E693" s="767" t="e">
        <f t="shared" si="35"/>
        <v>#DIV/0!</v>
      </c>
    </row>
    <row r="694" spans="1:5" ht="15.75" thickBot="1" x14ac:dyDescent="0.3">
      <c r="A694" s="843" t="s">
        <v>789</v>
      </c>
      <c r="B694" s="807"/>
      <c r="C694" s="807"/>
      <c r="D694" s="807"/>
      <c r="E694" s="844"/>
    </row>
    <row r="695" spans="1:5" x14ac:dyDescent="0.25">
      <c r="A695" s="762"/>
      <c r="B695" s="795">
        <v>2019</v>
      </c>
      <c r="C695" s="795">
        <v>2020</v>
      </c>
      <c r="D695" s="795">
        <v>2021</v>
      </c>
      <c r="E695" s="795">
        <v>2022</v>
      </c>
    </row>
    <row r="696" spans="1:5" ht="15.75" thickBot="1" x14ac:dyDescent="0.3">
      <c r="A696" s="764"/>
      <c r="B696" s="798" t="s">
        <v>5</v>
      </c>
      <c r="C696" s="798" t="s">
        <v>6</v>
      </c>
      <c r="D696" s="798" t="s">
        <v>6</v>
      </c>
      <c r="E696" s="798" t="s">
        <v>6</v>
      </c>
    </row>
    <row r="697" spans="1:5" ht="15.75" thickBot="1" x14ac:dyDescent="0.3">
      <c r="A697" s="831" t="s">
        <v>40</v>
      </c>
      <c r="B697" s="812"/>
      <c r="C697" s="812"/>
      <c r="D697" s="812">
        <v>0</v>
      </c>
      <c r="E697" s="812">
        <v>0</v>
      </c>
    </row>
    <row r="698" spans="1:5" ht="15.75" thickBot="1" x14ac:dyDescent="0.3">
      <c r="A698" s="832" t="s">
        <v>48</v>
      </c>
      <c r="B698" s="812"/>
      <c r="C698" s="812"/>
      <c r="D698" s="812"/>
      <c r="E698" s="812"/>
    </row>
    <row r="699" spans="1:5" ht="15.75" thickBot="1" x14ac:dyDescent="0.3">
      <c r="A699" s="832" t="s">
        <v>73</v>
      </c>
      <c r="B699" s="812"/>
      <c r="C699" s="812"/>
      <c r="D699" s="812"/>
      <c r="E699" s="812"/>
    </row>
    <row r="700" spans="1:5" ht="15.75" thickBot="1" x14ac:dyDescent="0.3">
      <c r="A700" s="832" t="s">
        <v>74</v>
      </c>
      <c r="B700" s="812"/>
      <c r="C700" s="812"/>
      <c r="D700" s="812"/>
      <c r="E700" s="812"/>
    </row>
    <row r="701" spans="1:5" ht="15.75" thickBot="1" x14ac:dyDescent="0.3">
      <c r="A701" s="832" t="s">
        <v>75</v>
      </c>
      <c r="B701" s="812"/>
      <c r="C701" s="812"/>
      <c r="D701" s="812"/>
      <c r="E701" s="812"/>
    </row>
    <row r="702" spans="1:5" ht="15.75" thickBot="1" x14ac:dyDescent="0.3">
      <c r="A702" s="831" t="s">
        <v>41</v>
      </c>
      <c r="B702" s="814"/>
      <c r="C702" s="863">
        <f>C703+C704+C705+C706</f>
        <v>600</v>
      </c>
      <c r="D702" s="863">
        <f t="shared" ref="D702:E702" si="36">D703+D704+D705+D706</f>
        <v>2400</v>
      </c>
      <c r="E702" s="814">
        <f t="shared" si="36"/>
        <v>0</v>
      </c>
    </row>
    <row r="703" spans="1:5" ht="15.75" thickBot="1" x14ac:dyDescent="0.3">
      <c r="A703" s="832" t="s">
        <v>48</v>
      </c>
      <c r="B703" s="814"/>
      <c r="C703" s="864">
        <v>600</v>
      </c>
      <c r="D703" s="865">
        <v>2400</v>
      </c>
      <c r="E703" s="814"/>
    </row>
    <row r="704" spans="1:5" ht="15.75" thickBot="1" x14ac:dyDescent="0.3">
      <c r="A704" s="832" t="s">
        <v>73</v>
      </c>
      <c r="B704" s="814"/>
      <c r="C704" s="863"/>
      <c r="D704" s="863"/>
      <c r="E704" s="814"/>
    </row>
    <row r="705" spans="1:5" ht="15.75" thickBot="1" x14ac:dyDescent="0.3">
      <c r="A705" s="832" t="s">
        <v>74</v>
      </c>
      <c r="B705" s="814"/>
      <c r="C705" s="814"/>
      <c r="D705" s="814"/>
      <c r="E705" s="814"/>
    </row>
    <row r="706" spans="1:5" ht="15.75" thickBot="1" x14ac:dyDescent="0.3">
      <c r="A706" s="832" t="s">
        <v>75</v>
      </c>
      <c r="B706" s="814"/>
      <c r="C706" s="814"/>
      <c r="D706" s="814"/>
      <c r="E706" s="814"/>
    </row>
    <row r="707" spans="1:5" ht="15.75" thickBot="1" x14ac:dyDescent="0.3">
      <c r="A707" s="845" t="s">
        <v>72</v>
      </c>
      <c r="B707" s="814">
        <f>B697+B702</f>
        <v>0</v>
      </c>
      <c r="C707" s="814">
        <f>C697+C702</f>
        <v>600</v>
      </c>
      <c r="D707" s="814">
        <f t="shared" ref="D707:E707" si="37">D697+D702</f>
        <v>2400</v>
      </c>
      <c r="E707" s="814">
        <f t="shared" si="37"/>
        <v>0</v>
      </c>
    </row>
    <row r="708" spans="1:5" ht="90.75" thickBot="1" x14ac:dyDescent="0.3">
      <c r="A708" s="837" t="s">
        <v>62</v>
      </c>
      <c r="B708" s="866" t="s">
        <v>826</v>
      </c>
      <c r="C708" s="861" t="s">
        <v>51</v>
      </c>
      <c r="D708" s="849" t="s">
        <v>827</v>
      </c>
      <c r="E708" s="850"/>
    </row>
    <row r="709" spans="1:5" ht="15.75" thickBot="1" x14ac:dyDescent="0.3">
      <c r="A709" s="777" t="s">
        <v>9</v>
      </c>
      <c r="B709" s="753" t="s">
        <v>826</v>
      </c>
      <c r="C709" s="754"/>
      <c r="D709" s="754"/>
      <c r="E709" s="755"/>
    </row>
    <row r="710" spans="1:5" ht="15.75" thickBot="1" x14ac:dyDescent="0.3">
      <c r="A710" s="777" t="s">
        <v>14</v>
      </c>
      <c r="B710" s="792" t="s">
        <v>704</v>
      </c>
      <c r="C710" s="760"/>
      <c r="D710" s="760"/>
      <c r="E710" s="761"/>
    </row>
    <row r="711" spans="1:5" x14ac:dyDescent="0.25">
      <c r="A711" s="762"/>
      <c r="B711" s="795">
        <v>2019</v>
      </c>
      <c r="C711" s="795">
        <v>2020</v>
      </c>
      <c r="D711" s="795">
        <v>2021</v>
      </c>
      <c r="E711" s="795">
        <v>2022</v>
      </c>
    </row>
    <row r="712" spans="1:5" ht="15.75" thickBot="1" x14ac:dyDescent="0.3">
      <c r="A712" s="764"/>
      <c r="B712" s="798" t="s">
        <v>5</v>
      </c>
      <c r="C712" s="798" t="s">
        <v>6</v>
      </c>
      <c r="D712" s="798" t="s">
        <v>6</v>
      </c>
      <c r="E712" s="798" t="s">
        <v>6</v>
      </c>
    </row>
    <row r="713" spans="1:5" ht="15.75" thickBot="1" x14ac:dyDescent="0.3">
      <c r="A713" s="777" t="s">
        <v>8</v>
      </c>
      <c r="B713" s="777"/>
      <c r="C713" s="802">
        <v>1</v>
      </c>
      <c r="D713" s="802"/>
      <c r="E713" s="802"/>
    </row>
    <row r="714" spans="1:5" ht="15.75" thickBot="1" x14ac:dyDescent="0.3">
      <c r="A714" s="777" t="s">
        <v>15</v>
      </c>
      <c r="B714" s="800">
        <v>0</v>
      </c>
      <c r="C714" s="800">
        <f>C732</f>
        <v>6200</v>
      </c>
      <c r="D714" s="800">
        <f t="shared" ref="D714:E714" si="38">D732</f>
        <v>0</v>
      </c>
      <c r="E714" s="800">
        <f t="shared" si="38"/>
        <v>0</v>
      </c>
    </row>
    <row r="715" spans="1:5" ht="15.75" thickBot="1" x14ac:dyDescent="0.3">
      <c r="A715" s="777" t="s">
        <v>23</v>
      </c>
      <c r="B715" s="800"/>
      <c r="C715" s="800">
        <f>C714/C713</f>
        <v>6200</v>
      </c>
      <c r="D715" s="800" t="e">
        <f t="shared" ref="D715:E715" si="39">D714/D713</f>
        <v>#DIV/0!</v>
      </c>
      <c r="E715" s="800" t="e">
        <f t="shared" si="39"/>
        <v>#DIV/0!</v>
      </c>
    </row>
    <row r="716" spans="1:5" ht="15.75" thickBot="1" x14ac:dyDescent="0.3">
      <c r="A716" s="777" t="s">
        <v>16</v>
      </c>
      <c r="B716" s="802" t="s">
        <v>22</v>
      </c>
      <c r="C716" s="767" t="e">
        <f t="shared" ref="C716:E718" si="40">C713/B713-1</f>
        <v>#DIV/0!</v>
      </c>
      <c r="D716" s="767">
        <f t="shared" si="40"/>
        <v>-1</v>
      </c>
      <c r="E716" s="767" t="e">
        <f t="shared" si="40"/>
        <v>#DIV/0!</v>
      </c>
    </row>
    <row r="717" spans="1:5" ht="15.75" thickBot="1" x14ac:dyDescent="0.3">
      <c r="A717" s="777" t="s">
        <v>17</v>
      </c>
      <c r="B717" s="802" t="s">
        <v>22</v>
      </c>
      <c r="C717" s="767" t="e">
        <f t="shared" si="40"/>
        <v>#DIV/0!</v>
      </c>
      <c r="D717" s="767">
        <f t="shared" si="40"/>
        <v>-1</v>
      </c>
      <c r="E717" s="767" t="e">
        <f t="shared" si="40"/>
        <v>#DIV/0!</v>
      </c>
    </row>
    <row r="718" spans="1:5" ht="15.75" thickBot="1" x14ac:dyDescent="0.3">
      <c r="A718" s="777" t="s">
        <v>18</v>
      </c>
      <c r="B718" s="802" t="s">
        <v>22</v>
      </c>
      <c r="C718" s="767" t="e">
        <f t="shared" si="40"/>
        <v>#DIV/0!</v>
      </c>
      <c r="D718" s="767" t="e">
        <f t="shared" si="40"/>
        <v>#DIV/0!</v>
      </c>
      <c r="E718" s="767" t="e">
        <f t="shared" si="40"/>
        <v>#DIV/0!</v>
      </c>
    </row>
    <row r="719" spans="1:5" ht="15.75" thickBot="1" x14ac:dyDescent="0.3">
      <c r="A719" s="843" t="s">
        <v>792</v>
      </c>
      <c r="B719" s="807"/>
      <c r="C719" s="807"/>
      <c r="D719" s="807"/>
      <c r="E719" s="844"/>
    </row>
    <row r="720" spans="1:5" x14ac:dyDescent="0.25">
      <c r="A720" s="762"/>
      <c r="B720" s="795">
        <v>2019</v>
      </c>
      <c r="C720" s="795">
        <v>2020</v>
      </c>
      <c r="D720" s="795">
        <v>2021</v>
      </c>
      <c r="E720" s="795">
        <v>2022</v>
      </c>
    </row>
    <row r="721" spans="1:5" ht="15.75" thickBot="1" x14ac:dyDescent="0.3">
      <c r="A721" s="764"/>
      <c r="B721" s="798" t="s">
        <v>5</v>
      </c>
      <c r="C721" s="798" t="s">
        <v>6</v>
      </c>
      <c r="D721" s="798" t="s">
        <v>6</v>
      </c>
      <c r="E721" s="798" t="s">
        <v>6</v>
      </c>
    </row>
    <row r="722" spans="1:5" ht="15.75" thickBot="1" x14ac:dyDescent="0.3">
      <c r="A722" s="831" t="s">
        <v>40</v>
      </c>
      <c r="B722" s="812">
        <v>0</v>
      </c>
      <c r="C722" s="812">
        <f>C726</f>
        <v>6200</v>
      </c>
      <c r="D722" s="812">
        <f t="shared" ref="D722:E722" si="41">D723+D724+D725</f>
        <v>0</v>
      </c>
      <c r="E722" s="812">
        <f t="shared" si="41"/>
        <v>0</v>
      </c>
    </row>
    <row r="723" spans="1:5" ht="15.75" thickBot="1" x14ac:dyDescent="0.3">
      <c r="A723" s="832" t="s">
        <v>48</v>
      </c>
      <c r="B723" s="812"/>
      <c r="C723" s="812"/>
      <c r="D723" s="812"/>
      <c r="E723" s="812"/>
    </row>
    <row r="724" spans="1:5" ht="15.75" thickBot="1" x14ac:dyDescent="0.3">
      <c r="A724" s="832" t="s">
        <v>73</v>
      </c>
      <c r="B724" s="812"/>
      <c r="C724" s="812"/>
      <c r="D724" s="812"/>
      <c r="E724" s="812"/>
    </row>
    <row r="725" spans="1:5" ht="15.75" thickBot="1" x14ac:dyDescent="0.3">
      <c r="A725" s="832" t="s">
        <v>74</v>
      </c>
      <c r="B725" s="812"/>
      <c r="C725" s="812"/>
      <c r="D725" s="812"/>
      <c r="E725" s="812"/>
    </row>
    <row r="726" spans="1:5" ht="15.75" thickBot="1" x14ac:dyDescent="0.3">
      <c r="A726" s="832" t="s">
        <v>75</v>
      </c>
      <c r="B726" s="812"/>
      <c r="C726" s="867">
        <v>6200</v>
      </c>
      <c r="D726" s="862">
        <v>0</v>
      </c>
      <c r="E726" s="862">
        <v>0</v>
      </c>
    </row>
    <row r="727" spans="1:5" ht="15.75" thickBot="1" x14ac:dyDescent="0.3">
      <c r="A727" s="831" t="s">
        <v>41</v>
      </c>
      <c r="B727" s="814"/>
      <c r="C727" s="814"/>
      <c r="D727" s="814"/>
      <c r="E727" s="814"/>
    </row>
    <row r="728" spans="1:5" ht="15.75" thickBot="1" x14ac:dyDescent="0.3">
      <c r="A728" s="832" t="s">
        <v>48</v>
      </c>
      <c r="B728" s="814"/>
      <c r="C728" s="814"/>
      <c r="D728" s="814"/>
      <c r="E728" s="814"/>
    </row>
    <row r="729" spans="1:5" ht="15.75" thickBot="1" x14ac:dyDescent="0.3">
      <c r="A729" s="832" t="s">
        <v>73</v>
      </c>
      <c r="B729" s="814"/>
      <c r="C729" s="814"/>
      <c r="D729" s="814"/>
      <c r="E729" s="814"/>
    </row>
    <row r="730" spans="1:5" ht="15.75" thickBot="1" x14ac:dyDescent="0.3">
      <c r="A730" s="832" t="s">
        <v>74</v>
      </c>
      <c r="B730" s="814"/>
      <c r="C730" s="814"/>
      <c r="D730" s="814"/>
      <c r="E730" s="814"/>
    </row>
    <row r="731" spans="1:5" ht="15.75" thickBot="1" x14ac:dyDescent="0.3">
      <c r="A731" s="832" t="s">
        <v>75</v>
      </c>
      <c r="B731" s="814"/>
      <c r="C731" s="814"/>
      <c r="D731" s="814"/>
      <c r="E731" s="814"/>
    </row>
    <row r="732" spans="1:5" ht="15.75" thickBot="1" x14ac:dyDescent="0.3">
      <c r="A732" s="845" t="s">
        <v>64</v>
      </c>
      <c r="B732" s="814"/>
      <c r="C732" s="814">
        <f>C722+C727</f>
        <v>6200</v>
      </c>
      <c r="D732" s="814">
        <f t="shared" ref="D732:E732" si="42">D722+D726</f>
        <v>0</v>
      </c>
      <c r="E732" s="814">
        <f t="shared" si="42"/>
        <v>0</v>
      </c>
    </row>
    <row r="733" spans="1:5" ht="90.75" thickBot="1" x14ac:dyDescent="0.3">
      <c r="A733" s="837" t="s">
        <v>62</v>
      </c>
      <c r="B733" s="866" t="s">
        <v>826</v>
      </c>
      <c r="C733" s="861" t="s">
        <v>51</v>
      </c>
      <c r="D733" s="849"/>
      <c r="E733" s="850" t="s">
        <v>827</v>
      </c>
    </row>
    <row r="734" spans="1:5" ht="15.75" thickBot="1" x14ac:dyDescent="0.3">
      <c r="A734" s="777" t="s">
        <v>9</v>
      </c>
      <c r="B734" s="753" t="s">
        <v>826</v>
      </c>
      <c r="C734" s="754"/>
      <c r="D734" s="754"/>
      <c r="E734" s="755"/>
    </row>
    <row r="735" spans="1:5" ht="15.75" thickBot="1" x14ac:dyDescent="0.3">
      <c r="A735" s="777" t="s">
        <v>14</v>
      </c>
      <c r="B735" s="792" t="s">
        <v>704</v>
      </c>
      <c r="C735" s="760"/>
      <c r="D735" s="760"/>
      <c r="E735" s="761"/>
    </row>
    <row r="736" spans="1:5" x14ac:dyDescent="0.25">
      <c r="A736" s="762"/>
      <c r="B736" s="795">
        <v>2019</v>
      </c>
      <c r="C736" s="795">
        <v>2020</v>
      </c>
      <c r="D736" s="795">
        <v>2021</v>
      </c>
      <c r="E736" s="795">
        <v>2022</v>
      </c>
    </row>
    <row r="737" spans="1:5" ht="15.75" thickBot="1" x14ac:dyDescent="0.3">
      <c r="A737" s="764"/>
      <c r="B737" s="798" t="s">
        <v>5</v>
      </c>
      <c r="C737" s="798" t="s">
        <v>6</v>
      </c>
      <c r="D737" s="798" t="s">
        <v>6</v>
      </c>
      <c r="E737" s="798" t="s">
        <v>6</v>
      </c>
    </row>
    <row r="738" spans="1:5" ht="15.75" thickBot="1" x14ac:dyDescent="0.3">
      <c r="A738" s="777" t="s">
        <v>8</v>
      </c>
      <c r="B738" s="777"/>
      <c r="C738" s="802">
        <v>1</v>
      </c>
      <c r="D738" s="802"/>
      <c r="E738" s="802"/>
    </row>
    <row r="739" spans="1:5" ht="15.75" thickBot="1" x14ac:dyDescent="0.3">
      <c r="A739" s="777" t="s">
        <v>15</v>
      </c>
      <c r="B739" s="800">
        <v>0</v>
      </c>
      <c r="C739" s="800">
        <v>24588</v>
      </c>
      <c r="D739" s="800">
        <f t="shared" ref="D739:E739" si="43">D757</f>
        <v>0</v>
      </c>
      <c r="E739" s="800">
        <f t="shared" si="43"/>
        <v>0</v>
      </c>
    </row>
    <row r="740" spans="1:5" ht="15.75" thickBot="1" x14ac:dyDescent="0.3">
      <c r="A740" s="777" t="s">
        <v>23</v>
      </c>
      <c r="B740" s="800"/>
      <c r="C740" s="800">
        <f>C739/C738</f>
        <v>24588</v>
      </c>
      <c r="D740" s="800" t="e">
        <f t="shared" ref="D740:E740" si="44">D739/D738</f>
        <v>#DIV/0!</v>
      </c>
      <c r="E740" s="800" t="e">
        <f t="shared" si="44"/>
        <v>#DIV/0!</v>
      </c>
    </row>
    <row r="741" spans="1:5" ht="15.75" thickBot="1" x14ac:dyDescent="0.3">
      <c r="A741" s="777" t="s">
        <v>16</v>
      </c>
      <c r="B741" s="802" t="s">
        <v>22</v>
      </c>
      <c r="C741" s="767" t="e">
        <f t="shared" ref="C741:E743" si="45">C738/B738-1</f>
        <v>#DIV/0!</v>
      </c>
      <c r="D741" s="767">
        <f t="shared" si="45"/>
        <v>-1</v>
      </c>
      <c r="E741" s="767" t="e">
        <f t="shared" si="45"/>
        <v>#DIV/0!</v>
      </c>
    </row>
    <row r="742" spans="1:5" ht="15.75" thickBot="1" x14ac:dyDescent="0.3">
      <c r="A742" s="777" t="s">
        <v>17</v>
      </c>
      <c r="B742" s="802" t="s">
        <v>22</v>
      </c>
      <c r="C742" s="767" t="e">
        <f t="shared" si="45"/>
        <v>#DIV/0!</v>
      </c>
      <c r="D742" s="767">
        <f t="shared" si="45"/>
        <v>-1</v>
      </c>
      <c r="E742" s="767" t="e">
        <f t="shared" si="45"/>
        <v>#DIV/0!</v>
      </c>
    </row>
    <row r="743" spans="1:5" ht="15.75" thickBot="1" x14ac:dyDescent="0.3">
      <c r="A743" s="777" t="s">
        <v>18</v>
      </c>
      <c r="B743" s="802" t="s">
        <v>22</v>
      </c>
      <c r="C743" s="767" t="e">
        <f t="shared" si="45"/>
        <v>#DIV/0!</v>
      </c>
      <c r="D743" s="767" t="e">
        <f t="shared" si="45"/>
        <v>#DIV/0!</v>
      </c>
      <c r="E743" s="767" t="e">
        <f t="shared" si="45"/>
        <v>#DIV/0!</v>
      </c>
    </row>
    <row r="744" spans="1:5" ht="15.75" thickBot="1" x14ac:dyDescent="0.3">
      <c r="A744" s="843" t="s">
        <v>792</v>
      </c>
      <c r="B744" s="807"/>
      <c r="C744" s="807"/>
      <c r="D744" s="807"/>
      <c r="E744" s="844"/>
    </row>
    <row r="745" spans="1:5" x14ac:dyDescent="0.25">
      <c r="A745" s="762"/>
      <c r="B745" s="795">
        <v>2019</v>
      </c>
      <c r="C745" s="795">
        <v>2020</v>
      </c>
      <c r="D745" s="795">
        <v>2021</v>
      </c>
      <c r="E745" s="795">
        <v>2022</v>
      </c>
    </row>
    <row r="746" spans="1:5" ht="15.75" thickBot="1" x14ac:dyDescent="0.3">
      <c r="A746" s="764"/>
      <c r="B746" s="798" t="s">
        <v>5</v>
      </c>
      <c r="C746" s="798" t="s">
        <v>6</v>
      </c>
      <c r="D746" s="798" t="s">
        <v>6</v>
      </c>
      <c r="E746" s="798" t="s">
        <v>6</v>
      </c>
    </row>
    <row r="747" spans="1:5" ht="15.75" thickBot="1" x14ac:dyDescent="0.3">
      <c r="A747" s="831" t="s">
        <v>40</v>
      </c>
      <c r="B747" s="812">
        <v>0</v>
      </c>
      <c r="C747" s="812">
        <v>24588</v>
      </c>
      <c r="D747" s="812">
        <f t="shared" ref="D747:E747" si="46">D748+D749+D750</f>
        <v>0</v>
      </c>
      <c r="E747" s="812">
        <f t="shared" si="46"/>
        <v>0</v>
      </c>
    </row>
    <row r="748" spans="1:5" ht="15.75" thickBot="1" x14ac:dyDescent="0.3">
      <c r="A748" s="832" t="s">
        <v>48</v>
      </c>
      <c r="B748" s="812"/>
      <c r="C748" s="812">
        <v>24588</v>
      </c>
      <c r="D748" s="812"/>
      <c r="E748" s="812"/>
    </row>
    <row r="749" spans="1:5" ht="15.75" thickBot="1" x14ac:dyDescent="0.3">
      <c r="A749" s="832" t="s">
        <v>73</v>
      </c>
      <c r="B749" s="812"/>
      <c r="C749" s="812"/>
      <c r="D749" s="812"/>
      <c r="E749" s="812"/>
    </row>
    <row r="750" spans="1:5" ht="15.75" thickBot="1" x14ac:dyDescent="0.3">
      <c r="A750" s="832" t="s">
        <v>74</v>
      </c>
      <c r="B750" s="812"/>
      <c r="C750" s="812"/>
      <c r="D750" s="812"/>
      <c r="E750" s="812"/>
    </row>
    <row r="751" spans="1:5" ht="15.75" thickBot="1" x14ac:dyDescent="0.3">
      <c r="A751" s="832" t="s">
        <v>75</v>
      </c>
      <c r="B751" s="812"/>
      <c r="C751" s="867">
        <v>0</v>
      </c>
      <c r="D751" s="862">
        <v>0</v>
      </c>
      <c r="E751" s="862">
        <v>0</v>
      </c>
    </row>
    <row r="752" spans="1:5" ht="15.75" thickBot="1" x14ac:dyDescent="0.3">
      <c r="A752" s="831" t="s">
        <v>41</v>
      </c>
      <c r="B752" s="814"/>
      <c r="C752" s="814"/>
      <c r="D752" s="814"/>
      <c r="E752" s="814"/>
    </row>
    <row r="753" spans="1:5" ht="15.75" thickBot="1" x14ac:dyDescent="0.3">
      <c r="A753" s="832" t="s">
        <v>48</v>
      </c>
      <c r="B753" s="814"/>
      <c r="C753" s="814"/>
      <c r="D753" s="814"/>
      <c r="E753" s="814"/>
    </row>
    <row r="754" spans="1:5" ht="15.75" thickBot="1" x14ac:dyDescent="0.3">
      <c r="A754" s="832" t="s">
        <v>73</v>
      </c>
      <c r="B754" s="814"/>
      <c r="C754" s="814"/>
      <c r="D754" s="814"/>
      <c r="E754" s="814"/>
    </row>
    <row r="755" spans="1:5" ht="15.75" thickBot="1" x14ac:dyDescent="0.3">
      <c r="A755" s="832" t="s">
        <v>74</v>
      </c>
      <c r="B755" s="814"/>
      <c r="C755" s="814"/>
      <c r="D755" s="814"/>
      <c r="E755" s="814"/>
    </row>
    <row r="756" spans="1:5" ht="15.75" thickBot="1" x14ac:dyDescent="0.3">
      <c r="A756" s="832" t="s">
        <v>75</v>
      </c>
      <c r="B756" s="814"/>
      <c r="C756" s="814"/>
      <c r="D756" s="814"/>
      <c r="E756" s="814"/>
    </row>
    <row r="757" spans="1:5" ht="15.75" customHeight="1" thickBot="1" x14ac:dyDescent="0.3">
      <c r="A757" s="845" t="s">
        <v>64</v>
      </c>
      <c r="B757" s="814"/>
      <c r="C757" s="814">
        <f>C747</f>
        <v>24588</v>
      </c>
      <c r="D757" s="814">
        <f t="shared" ref="D757:E757" si="47">D747+D751</f>
        <v>0</v>
      </c>
      <c r="E757" s="814">
        <f t="shared" si="47"/>
        <v>0</v>
      </c>
    </row>
    <row r="758" spans="1:5" ht="60.75" thickBot="1" x14ac:dyDescent="0.3">
      <c r="A758" s="837" t="s">
        <v>334</v>
      </c>
      <c r="B758" s="847" t="s">
        <v>828</v>
      </c>
      <c r="C758" s="839" t="s">
        <v>51</v>
      </c>
      <c r="D758" s="849"/>
      <c r="E758" s="850" t="s">
        <v>829</v>
      </c>
    </row>
    <row r="759" spans="1:5" ht="15.75" thickBot="1" x14ac:dyDescent="0.3">
      <c r="A759" s="777" t="s">
        <v>9</v>
      </c>
      <c r="B759" s="753" t="str">
        <f>B758</f>
        <v>Sistem I linjave te elekterikut 6/Kwdhe 20 KW ne panelin qendror (+rikonstruksion I kabine elektrike 20KW dhe 6 KW)</v>
      </c>
      <c r="C759" s="754"/>
      <c r="D759" s="754"/>
      <c r="E759" s="755"/>
    </row>
    <row r="760" spans="1:5" ht="15.75" thickBot="1" x14ac:dyDescent="0.3">
      <c r="A760" s="777" t="s">
        <v>14</v>
      </c>
      <c r="B760" s="792" t="s">
        <v>724</v>
      </c>
      <c r="C760" s="760"/>
      <c r="D760" s="760"/>
      <c r="E760" s="761"/>
    </row>
    <row r="761" spans="1:5" x14ac:dyDescent="0.25">
      <c r="A761" s="762"/>
      <c r="B761" s="795">
        <v>2019</v>
      </c>
      <c r="C761" s="795">
        <v>2020</v>
      </c>
      <c r="D761" s="795">
        <v>2021</v>
      </c>
      <c r="E761" s="795">
        <v>2022</v>
      </c>
    </row>
    <row r="762" spans="1:5" ht="15.75" thickBot="1" x14ac:dyDescent="0.3">
      <c r="A762" s="764"/>
      <c r="B762" s="798" t="s">
        <v>5</v>
      </c>
      <c r="C762" s="798" t="s">
        <v>6</v>
      </c>
      <c r="D762" s="798" t="s">
        <v>6</v>
      </c>
      <c r="E762" s="798" t="s">
        <v>6</v>
      </c>
    </row>
    <row r="763" spans="1:5" ht="15.75" thickBot="1" x14ac:dyDescent="0.3">
      <c r="A763" s="777" t="s">
        <v>8</v>
      </c>
      <c r="B763" s="802"/>
      <c r="C763" s="802">
        <v>1</v>
      </c>
      <c r="D763" s="802">
        <v>1</v>
      </c>
      <c r="E763" s="802">
        <v>0</v>
      </c>
    </row>
    <row r="764" spans="1:5" ht="15.75" thickBot="1" x14ac:dyDescent="0.3">
      <c r="A764" s="777" t="s">
        <v>15</v>
      </c>
      <c r="B764" s="800">
        <v>0</v>
      </c>
      <c r="C764" s="800">
        <f>C777</f>
        <v>10000</v>
      </c>
      <c r="D764" s="800">
        <f t="shared" ref="D764:E764" si="48">D777</f>
        <v>0</v>
      </c>
      <c r="E764" s="800">
        <f t="shared" si="48"/>
        <v>0</v>
      </c>
    </row>
    <row r="765" spans="1:5" ht="15.75" thickBot="1" x14ac:dyDescent="0.3">
      <c r="A765" s="777" t="s">
        <v>23</v>
      </c>
      <c r="B765" s="800"/>
      <c r="C765" s="800">
        <f>C764/C763</f>
        <v>10000</v>
      </c>
      <c r="D765" s="800">
        <f>D764/D763</f>
        <v>0</v>
      </c>
      <c r="E765" s="800" t="e">
        <f>E764/E763</f>
        <v>#DIV/0!</v>
      </c>
    </row>
    <row r="766" spans="1:5" ht="15.75" thickBot="1" x14ac:dyDescent="0.3">
      <c r="A766" s="777" t="s">
        <v>16</v>
      </c>
      <c r="B766" s="802" t="s">
        <v>22</v>
      </c>
      <c r="C766" s="767" t="e">
        <f t="shared" ref="C766:E768" si="49">C763/B763-1</f>
        <v>#DIV/0!</v>
      </c>
      <c r="D766" s="767">
        <f t="shared" si="49"/>
        <v>0</v>
      </c>
      <c r="E766" s="767">
        <f t="shared" si="49"/>
        <v>-1</v>
      </c>
    </row>
    <row r="767" spans="1:5" ht="15.75" thickBot="1" x14ac:dyDescent="0.3">
      <c r="A767" s="777" t="s">
        <v>17</v>
      </c>
      <c r="B767" s="802" t="s">
        <v>22</v>
      </c>
      <c r="C767" s="767" t="e">
        <f t="shared" si="49"/>
        <v>#DIV/0!</v>
      </c>
      <c r="D767" s="767">
        <f t="shared" si="49"/>
        <v>-1</v>
      </c>
      <c r="E767" s="767" t="e">
        <f t="shared" si="49"/>
        <v>#DIV/0!</v>
      </c>
    </row>
    <row r="768" spans="1:5" ht="15.75" customHeight="1" thickBot="1" x14ac:dyDescent="0.3">
      <c r="A768" s="777" t="s">
        <v>18</v>
      </c>
      <c r="B768" s="802" t="s">
        <v>22</v>
      </c>
      <c r="C768" s="767" t="e">
        <f t="shared" si="49"/>
        <v>#DIV/0!</v>
      </c>
      <c r="D768" s="767">
        <f t="shared" si="49"/>
        <v>-1</v>
      </c>
      <c r="E768" s="767" t="e">
        <f t="shared" si="49"/>
        <v>#DIV/0!</v>
      </c>
    </row>
    <row r="769" spans="1:5" ht="15.75" thickBot="1" x14ac:dyDescent="0.3">
      <c r="A769" s="843" t="s">
        <v>805</v>
      </c>
      <c r="B769" s="807"/>
      <c r="C769" s="807"/>
      <c r="D769" s="807"/>
      <c r="E769" s="844"/>
    </row>
    <row r="770" spans="1:5" x14ac:dyDescent="0.25">
      <c r="A770" s="762"/>
      <c r="B770" s="795">
        <v>2019</v>
      </c>
      <c r="C770" s="795">
        <v>2020</v>
      </c>
      <c r="D770" s="795">
        <v>2021</v>
      </c>
      <c r="E770" s="795">
        <v>2022</v>
      </c>
    </row>
    <row r="771" spans="1:5" ht="15.75" thickBot="1" x14ac:dyDescent="0.3">
      <c r="A771" s="764"/>
      <c r="B771" s="798" t="s">
        <v>5</v>
      </c>
      <c r="C771" s="798" t="s">
        <v>6</v>
      </c>
      <c r="D771" s="798" t="s">
        <v>6</v>
      </c>
      <c r="E771" s="798" t="s">
        <v>6</v>
      </c>
    </row>
    <row r="772" spans="1:5" ht="15.75" thickBot="1" x14ac:dyDescent="0.3">
      <c r="A772" s="831" t="s">
        <v>40</v>
      </c>
      <c r="B772" s="812">
        <v>0</v>
      </c>
      <c r="C772" s="812">
        <v>0</v>
      </c>
      <c r="D772" s="812">
        <v>0</v>
      </c>
      <c r="E772" s="812">
        <v>0</v>
      </c>
    </row>
    <row r="773" spans="1:5" ht="15.75" thickBot="1" x14ac:dyDescent="0.3">
      <c r="A773" s="832" t="s">
        <v>48</v>
      </c>
      <c r="B773" s="812">
        <v>0</v>
      </c>
      <c r="C773" s="812">
        <v>0</v>
      </c>
      <c r="D773" s="812">
        <v>0</v>
      </c>
      <c r="E773" s="812">
        <v>0</v>
      </c>
    </row>
    <row r="774" spans="1:5" ht="15.75" thickBot="1" x14ac:dyDescent="0.3">
      <c r="A774" s="832" t="s">
        <v>73</v>
      </c>
      <c r="B774" s="812"/>
      <c r="C774" s="812"/>
      <c r="D774" s="812"/>
      <c r="E774" s="812"/>
    </row>
    <row r="775" spans="1:5" ht="15.75" thickBot="1" x14ac:dyDescent="0.3">
      <c r="A775" s="832" t="s">
        <v>74</v>
      </c>
      <c r="B775" s="812"/>
      <c r="C775" s="812"/>
      <c r="D775" s="812"/>
      <c r="E775" s="812"/>
    </row>
    <row r="776" spans="1:5" ht="15.75" thickBot="1" x14ac:dyDescent="0.3">
      <c r="A776" s="832" t="s">
        <v>75</v>
      </c>
      <c r="B776" s="812"/>
      <c r="C776" s="812"/>
      <c r="D776" s="812"/>
      <c r="E776" s="812"/>
    </row>
    <row r="777" spans="1:5" ht="15.75" thickBot="1" x14ac:dyDescent="0.3">
      <c r="A777" s="831" t="s">
        <v>41</v>
      </c>
      <c r="B777" s="814">
        <f>B778+B779+B780+B781</f>
        <v>0</v>
      </c>
      <c r="C777" s="814">
        <f>C778+C779+C780+C781</f>
        <v>10000</v>
      </c>
      <c r="D777" s="814">
        <f>D778+D779+D780+D781</f>
        <v>0</v>
      </c>
      <c r="E777" s="814">
        <f>E778+E779+E780+E781</f>
        <v>0</v>
      </c>
    </row>
    <row r="778" spans="1:5" ht="15.75" thickBot="1" x14ac:dyDescent="0.3">
      <c r="A778" s="832" t="s">
        <v>48</v>
      </c>
      <c r="B778" s="814"/>
      <c r="C778" s="814">
        <v>10000</v>
      </c>
      <c r="D778" s="814">
        <v>0</v>
      </c>
      <c r="E778" s="814"/>
    </row>
    <row r="779" spans="1:5" ht="15.75" thickBot="1" x14ac:dyDescent="0.3">
      <c r="A779" s="832" t="s">
        <v>73</v>
      </c>
      <c r="B779" s="814"/>
      <c r="C779" s="814"/>
      <c r="D779" s="814"/>
      <c r="E779" s="814"/>
    </row>
    <row r="780" spans="1:5" ht="15.75" thickBot="1" x14ac:dyDescent="0.3">
      <c r="A780" s="832" t="s">
        <v>74</v>
      </c>
      <c r="B780" s="814"/>
      <c r="C780" s="814"/>
      <c r="D780" s="814"/>
      <c r="E780" s="814"/>
    </row>
    <row r="781" spans="1:5" ht="15.75" thickBot="1" x14ac:dyDescent="0.3">
      <c r="A781" s="832" t="s">
        <v>75</v>
      </c>
      <c r="B781" s="814"/>
      <c r="C781" s="814"/>
      <c r="D781" s="814"/>
      <c r="E781" s="814"/>
    </row>
    <row r="782" spans="1:5" ht="15.75" thickBot="1" x14ac:dyDescent="0.3">
      <c r="A782" s="845" t="s">
        <v>725</v>
      </c>
      <c r="B782" s="814">
        <f>B772+B777</f>
        <v>0</v>
      </c>
      <c r="C782" s="814">
        <f>C772+C777</f>
        <v>10000</v>
      </c>
      <c r="D782" s="814">
        <f>D772+D777</f>
        <v>0</v>
      </c>
      <c r="E782" s="814">
        <f>E772+E777</f>
        <v>0</v>
      </c>
    </row>
    <row r="783" spans="1:5" ht="15.75" thickBot="1" x14ac:dyDescent="0.3">
      <c r="A783" s="857" t="s">
        <v>730</v>
      </c>
      <c r="B783" s="858"/>
      <c r="C783" s="858"/>
      <c r="D783" s="858"/>
      <c r="E783" s="859"/>
    </row>
    <row r="784" spans="1:5" ht="60.75" thickBot="1" x14ac:dyDescent="0.3">
      <c r="A784" s="837" t="s">
        <v>50</v>
      </c>
      <c r="B784" s="838" t="s">
        <v>731</v>
      </c>
      <c r="C784" s="839" t="s">
        <v>51</v>
      </c>
      <c r="D784" s="857" t="s">
        <v>732</v>
      </c>
      <c r="E784" s="859"/>
    </row>
    <row r="785" spans="1:5" ht="15.75" thickBot="1" x14ac:dyDescent="0.3">
      <c r="A785" s="777" t="s">
        <v>9</v>
      </c>
      <c r="B785" s="753" t="s">
        <v>733</v>
      </c>
      <c r="C785" s="754"/>
      <c r="D785" s="754"/>
      <c r="E785" s="755"/>
    </row>
    <row r="786" spans="1:5" ht="15.75" thickBot="1" x14ac:dyDescent="0.3">
      <c r="A786" s="777" t="s">
        <v>14</v>
      </c>
      <c r="B786" s="792" t="s">
        <v>734</v>
      </c>
      <c r="C786" s="760"/>
      <c r="D786" s="760"/>
      <c r="E786" s="761"/>
    </row>
    <row r="787" spans="1:5" x14ac:dyDescent="0.25">
      <c r="A787" s="762"/>
      <c r="B787" s="795">
        <v>2019</v>
      </c>
      <c r="C787" s="795">
        <v>2020</v>
      </c>
      <c r="D787" s="795">
        <v>2021</v>
      </c>
      <c r="E787" s="795">
        <v>2022</v>
      </c>
    </row>
    <row r="788" spans="1:5" ht="15.75" thickBot="1" x14ac:dyDescent="0.3">
      <c r="A788" s="764"/>
      <c r="B788" s="798" t="s">
        <v>5</v>
      </c>
      <c r="C788" s="798" t="s">
        <v>6</v>
      </c>
      <c r="D788" s="798" t="s">
        <v>6</v>
      </c>
      <c r="E788" s="798" t="s">
        <v>6</v>
      </c>
    </row>
    <row r="789" spans="1:5" ht="15.75" thickBot="1" x14ac:dyDescent="0.3">
      <c r="A789" s="777" t="s">
        <v>8</v>
      </c>
      <c r="B789" s="802">
        <v>1</v>
      </c>
      <c r="C789" s="802">
        <v>1</v>
      </c>
      <c r="D789" s="802">
        <v>0</v>
      </c>
      <c r="E789" s="868">
        <v>0</v>
      </c>
    </row>
    <row r="790" spans="1:5" ht="15.75" thickBot="1" x14ac:dyDescent="0.3">
      <c r="A790" s="777" t="s">
        <v>15</v>
      </c>
      <c r="B790" s="800">
        <f>B808</f>
        <v>180000</v>
      </c>
      <c r="C790" s="800">
        <f>C803</f>
        <v>100000</v>
      </c>
      <c r="D790" s="800">
        <f t="shared" ref="D790:E790" si="50">D803</f>
        <v>0</v>
      </c>
      <c r="E790" s="800">
        <f t="shared" si="50"/>
        <v>0</v>
      </c>
    </row>
    <row r="791" spans="1:5" ht="15.75" thickBot="1" x14ac:dyDescent="0.3">
      <c r="A791" s="777" t="s">
        <v>23</v>
      </c>
      <c r="B791" s="800">
        <f>B790/B789</f>
        <v>180000</v>
      </c>
      <c r="C791" s="800">
        <f t="shared" ref="C791:E791" si="51">C790/C789</f>
        <v>100000</v>
      </c>
      <c r="D791" s="800" t="e">
        <f t="shared" si="51"/>
        <v>#DIV/0!</v>
      </c>
      <c r="E791" s="800" t="e">
        <f t="shared" si="51"/>
        <v>#DIV/0!</v>
      </c>
    </row>
    <row r="792" spans="1:5" ht="15.75" thickBot="1" x14ac:dyDescent="0.3">
      <c r="A792" s="777" t="s">
        <v>16</v>
      </c>
      <c r="B792" s="802" t="s">
        <v>22</v>
      </c>
      <c r="C792" s="767" t="e">
        <f>B789/#REF!-1</f>
        <v>#REF!</v>
      </c>
      <c r="D792" s="767">
        <f>C789/B789-1</f>
        <v>0</v>
      </c>
      <c r="E792" s="767">
        <f>D789/C789-1</f>
        <v>-1</v>
      </c>
    </row>
    <row r="793" spans="1:5" ht="15.75" thickBot="1" x14ac:dyDescent="0.3">
      <c r="A793" s="777" t="s">
        <v>17</v>
      </c>
      <c r="B793" s="802" t="s">
        <v>22</v>
      </c>
      <c r="C793" s="767" t="e">
        <f>B790/#REF!-1</f>
        <v>#REF!</v>
      </c>
      <c r="D793" s="767">
        <f>C790/B790-1</f>
        <v>-0.44444444444444442</v>
      </c>
      <c r="E793" s="767">
        <f>D790/C790-1</f>
        <v>-1</v>
      </c>
    </row>
    <row r="794" spans="1:5" ht="15.75" thickBot="1" x14ac:dyDescent="0.3">
      <c r="A794" s="777" t="s">
        <v>18</v>
      </c>
      <c r="B794" s="802" t="s">
        <v>22</v>
      </c>
      <c r="C794" s="767">
        <f>C791/B791-1</f>
        <v>-0.44444444444444442</v>
      </c>
      <c r="D794" s="767" t="e">
        <f t="shared" ref="D794:E794" si="52">D791/C791-1</f>
        <v>#DIV/0!</v>
      </c>
      <c r="E794" s="767" t="e">
        <f t="shared" si="52"/>
        <v>#DIV/0!</v>
      </c>
    </row>
    <row r="795" spans="1:5" ht="15.75" thickBot="1" x14ac:dyDescent="0.3">
      <c r="A795" s="843" t="s">
        <v>775</v>
      </c>
      <c r="B795" s="807"/>
      <c r="C795" s="807"/>
      <c r="D795" s="807"/>
      <c r="E795" s="844"/>
    </row>
    <row r="796" spans="1:5" x14ac:dyDescent="0.25">
      <c r="A796" s="762"/>
      <c r="B796" s="795">
        <v>2019</v>
      </c>
      <c r="C796" s="795">
        <v>2020</v>
      </c>
      <c r="D796" s="795">
        <v>2021</v>
      </c>
      <c r="E796" s="795">
        <v>2022</v>
      </c>
    </row>
    <row r="797" spans="1:5" ht="15.75" thickBot="1" x14ac:dyDescent="0.3">
      <c r="A797" s="764"/>
      <c r="B797" s="798" t="s">
        <v>5</v>
      </c>
      <c r="C797" s="798" t="s">
        <v>6</v>
      </c>
      <c r="D797" s="798" t="s">
        <v>6</v>
      </c>
      <c r="E797" s="798" t="s">
        <v>6</v>
      </c>
    </row>
    <row r="798" spans="1:5" ht="15.75" thickBot="1" x14ac:dyDescent="0.3">
      <c r="A798" s="831" t="s">
        <v>40</v>
      </c>
      <c r="B798" s="812">
        <f>B799+B800+B801+B802</f>
        <v>0</v>
      </c>
      <c r="C798" s="812">
        <f>C799+C800+C801+C802</f>
        <v>0</v>
      </c>
      <c r="D798" s="812">
        <f>D799+D800+D801+D802</f>
        <v>0</v>
      </c>
      <c r="E798" s="812">
        <f>E799+E800+E801+E802</f>
        <v>0</v>
      </c>
    </row>
    <row r="799" spans="1:5" ht="15.75" thickBot="1" x14ac:dyDescent="0.3">
      <c r="A799" s="832" t="s">
        <v>48</v>
      </c>
      <c r="B799" s="812"/>
      <c r="C799" s="812">
        <v>0</v>
      </c>
      <c r="D799" s="812">
        <v>0</v>
      </c>
      <c r="E799" s="812">
        <v>0</v>
      </c>
    </row>
    <row r="800" spans="1:5" ht="15.75" thickBot="1" x14ac:dyDescent="0.3">
      <c r="A800" s="832" t="s">
        <v>73</v>
      </c>
      <c r="B800" s="812"/>
      <c r="C800" s="812"/>
      <c r="D800" s="812"/>
      <c r="E800" s="812"/>
    </row>
    <row r="801" spans="1:5" ht="15.75" thickBot="1" x14ac:dyDescent="0.3">
      <c r="A801" s="832" t="s">
        <v>74</v>
      </c>
      <c r="B801" s="812"/>
      <c r="C801" s="812"/>
      <c r="D801" s="869"/>
      <c r="E801" s="869"/>
    </row>
    <row r="802" spans="1:5" ht="15.75" thickBot="1" x14ac:dyDescent="0.3">
      <c r="A802" s="832" t="s">
        <v>75</v>
      </c>
      <c r="B802" s="812"/>
      <c r="C802" s="870"/>
      <c r="D802" s="871"/>
      <c r="E802" s="871"/>
    </row>
    <row r="803" spans="1:5" ht="15.75" thickBot="1" x14ac:dyDescent="0.3">
      <c r="A803" s="831" t="s">
        <v>41</v>
      </c>
      <c r="B803" s="814">
        <f>B804+B805+B806+B807</f>
        <v>180000</v>
      </c>
      <c r="C803" s="872">
        <f t="shared" ref="C803:E803" si="53">C804+C805+C806+C807</f>
        <v>100000</v>
      </c>
      <c r="D803" s="873">
        <f t="shared" si="53"/>
        <v>0</v>
      </c>
      <c r="E803" s="873">
        <f t="shared" si="53"/>
        <v>0</v>
      </c>
    </row>
    <row r="804" spans="1:5" ht="15.75" thickBot="1" x14ac:dyDescent="0.3">
      <c r="A804" s="832" t="s">
        <v>48</v>
      </c>
      <c r="B804" s="814"/>
      <c r="C804" s="872"/>
      <c r="D804" s="873"/>
      <c r="E804" s="874"/>
    </row>
    <row r="805" spans="1:5" ht="15.75" thickBot="1" x14ac:dyDescent="0.3">
      <c r="A805" s="832" t="s">
        <v>73</v>
      </c>
      <c r="B805" s="814">
        <v>180000</v>
      </c>
      <c r="C805" s="872">
        <v>100000</v>
      </c>
      <c r="D805" s="873">
        <v>0</v>
      </c>
      <c r="E805" s="874">
        <v>0</v>
      </c>
    </row>
    <row r="806" spans="1:5" ht="15.75" thickBot="1" x14ac:dyDescent="0.3">
      <c r="A806" s="832" t="s">
        <v>74</v>
      </c>
      <c r="B806" s="814"/>
      <c r="C806" s="872"/>
      <c r="D806" s="873"/>
      <c r="E806" s="874"/>
    </row>
    <row r="807" spans="1:5" ht="15.75" thickBot="1" x14ac:dyDescent="0.3">
      <c r="A807" s="832" t="s">
        <v>75</v>
      </c>
      <c r="B807" s="814"/>
      <c r="C807" s="872"/>
      <c r="D807" s="873"/>
      <c r="E807" s="874"/>
    </row>
    <row r="808" spans="1:5" ht="15.75" thickBot="1" x14ac:dyDescent="0.3">
      <c r="A808" s="845" t="s">
        <v>33</v>
      </c>
      <c r="B808" s="814">
        <f>C798+B803</f>
        <v>180000</v>
      </c>
      <c r="C808" s="814">
        <f>D798+C803</f>
        <v>100000</v>
      </c>
      <c r="D808" s="872">
        <f>E798+D803</f>
        <v>0</v>
      </c>
      <c r="E808" s="875">
        <f>E805</f>
        <v>0</v>
      </c>
    </row>
    <row r="809" spans="1:5" ht="60.75" thickBot="1" x14ac:dyDescent="0.3">
      <c r="A809" s="876" t="s">
        <v>735</v>
      </c>
      <c r="B809" s="877" t="s">
        <v>736</v>
      </c>
      <c r="C809" s="839" t="s">
        <v>51</v>
      </c>
      <c r="D809" s="857" t="s">
        <v>737</v>
      </c>
      <c r="E809" s="878"/>
    </row>
    <row r="810" spans="1:5" ht="15.75" thickBot="1" x14ac:dyDescent="0.3">
      <c r="A810" s="777" t="s">
        <v>9</v>
      </c>
      <c r="B810" s="792" t="s">
        <v>736</v>
      </c>
      <c r="C810" s="760"/>
      <c r="D810" s="760"/>
      <c r="E810" s="761"/>
    </row>
    <row r="811" spans="1:5" ht="15.75" thickBot="1" x14ac:dyDescent="0.3">
      <c r="A811" s="777" t="s">
        <v>14</v>
      </c>
      <c r="B811" s="792" t="s">
        <v>708</v>
      </c>
      <c r="C811" s="760"/>
      <c r="D811" s="760"/>
      <c r="E811" s="761"/>
    </row>
    <row r="812" spans="1:5" x14ac:dyDescent="0.25">
      <c r="A812" s="762"/>
      <c r="B812" s="795">
        <v>2019</v>
      </c>
      <c r="C812" s="795">
        <v>2020</v>
      </c>
      <c r="D812" s="795">
        <v>2021</v>
      </c>
      <c r="E812" s="795">
        <v>2022</v>
      </c>
    </row>
    <row r="813" spans="1:5" ht="15.75" thickBot="1" x14ac:dyDescent="0.3">
      <c r="A813" s="764"/>
      <c r="B813" s="798" t="s">
        <v>5</v>
      </c>
      <c r="C813" s="798" t="s">
        <v>6</v>
      </c>
      <c r="D813" s="798" t="s">
        <v>6</v>
      </c>
      <c r="E813" s="798" t="s">
        <v>6</v>
      </c>
    </row>
    <row r="814" spans="1:5" ht="15.75" thickBot="1" x14ac:dyDescent="0.3">
      <c r="A814" s="777" t="s">
        <v>8</v>
      </c>
      <c r="B814" s="777">
        <v>1</v>
      </c>
      <c r="C814" s="802">
        <v>0</v>
      </c>
      <c r="D814" s="802">
        <v>0</v>
      </c>
      <c r="E814" s="802">
        <v>0</v>
      </c>
    </row>
    <row r="815" spans="1:5" ht="15.75" thickBot="1" x14ac:dyDescent="0.3">
      <c r="A815" s="777" t="s">
        <v>15</v>
      </c>
      <c r="B815" s="800">
        <v>40000</v>
      </c>
      <c r="C815" s="800">
        <v>0</v>
      </c>
      <c r="D815" s="800">
        <f>D833</f>
        <v>0</v>
      </c>
      <c r="E815" s="800">
        <f>E833</f>
        <v>0</v>
      </c>
    </row>
    <row r="816" spans="1:5" ht="15.75" thickBot="1" x14ac:dyDescent="0.3">
      <c r="A816" s="777" t="s">
        <v>23</v>
      </c>
      <c r="B816" s="800">
        <f>B815/B814</f>
        <v>40000</v>
      </c>
      <c r="C816" s="800" t="e">
        <f>C815/C814</f>
        <v>#DIV/0!</v>
      </c>
      <c r="D816" s="800" t="e">
        <f>D815/D814</f>
        <v>#DIV/0!</v>
      </c>
      <c r="E816" s="800" t="e">
        <f>E815/E814</f>
        <v>#DIV/0!</v>
      </c>
    </row>
    <row r="817" spans="1:5" ht="15.75" thickBot="1" x14ac:dyDescent="0.3">
      <c r="A817" s="777" t="s">
        <v>16</v>
      </c>
      <c r="B817" s="802" t="s">
        <v>22</v>
      </c>
      <c r="C817" s="767">
        <f>C814/B814-1</f>
        <v>-1</v>
      </c>
      <c r="D817" s="767" t="e">
        <f t="shared" ref="D817:E819" si="54">D814/C814-1</f>
        <v>#DIV/0!</v>
      </c>
      <c r="E817" s="767" t="e">
        <f t="shared" si="54"/>
        <v>#DIV/0!</v>
      </c>
    </row>
    <row r="818" spans="1:5" ht="15.75" thickBot="1" x14ac:dyDescent="0.3">
      <c r="A818" s="777" t="s">
        <v>17</v>
      </c>
      <c r="B818" s="802" t="s">
        <v>22</v>
      </c>
      <c r="C818" s="767">
        <f>C815/B815-1</f>
        <v>-1</v>
      </c>
      <c r="D818" s="767" t="e">
        <f t="shared" si="54"/>
        <v>#DIV/0!</v>
      </c>
      <c r="E818" s="767" t="e">
        <f t="shared" si="54"/>
        <v>#DIV/0!</v>
      </c>
    </row>
    <row r="819" spans="1:5" ht="15.75" thickBot="1" x14ac:dyDescent="0.3">
      <c r="A819" s="777" t="s">
        <v>18</v>
      </c>
      <c r="B819" s="802" t="s">
        <v>22</v>
      </c>
      <c r="C819" s="767" t="e">
        <f>C816/B816-1</f>
        <v>#DIV/0!</v>
      </c>
      <c r="D819" s="767" t="e">
        <f t="shared" si="54"/>
        <v>#DIV/0!</v>
      </c>
      <c r="E819" s="767" t="e">
        <f t="shared" si="54"/>
        <v>#DIV/0!</v>
      </c>
    </row>
    <row r="820" spans="1:5" ht="15.75" thickBot="1" x14ac:dyDescent="0.3">
      <c r="A820" s="843" t="s">
        <v>830</v>
      </c>
      <c r="B820" s="807"/>
      <c r="C820" s="807"/>
      <c r="D820" s="807"/>
      <c r="E820" s="844"/>
    </row>
    <row r="821" spans="1:5" x14ac:dyDescent="0.25">
      <c r="A821" s="762"/>
      <c r="B821" s="795"/>
      <c r="C821" s="795"/>
      <c r="D821" s="795"/>
      <c r="E821" s="795"/>
    </row>
    <row r="822" spans="1:5" ht="15.75" thickBot="1" x14ac:dyDescent="0.3">
      <c r="A822" s="764"/>
      <c r="B822" s="798"/>
      <c r="C822" s="798"/>
      <c r="D822" s="798"/>
      <c r="E822" s="798"/>
    </row>
    <row r="823" spans="1:5" ht="15.75" thickBot="1" x14ac:dyDescent="0.3">
      <c r="A823" s="831" t="s">
        <v>40</v>
      </c>
      <c r="B823" s="812">
        <f>B824+B825+B826+B827</f>
        <v>0</v>
      </c>
      <c r="C823" s="812">
        <f>C824+C825+C826+C827</f>
        <v>0</v>
      </c>
      <c r="D823" s="812">
        <f>D824+D825+D826+D827</f>
        <v>0</v>
      </c>
      <c r="E823" s="812">
        <f>E824+E825+E826+E827</f>
        <v>0</v>
      </c>
    </row>
    <row r="824" spans="1:5" ht="15.75" thickBot="1" x14ac:dyDescent="0.3">
      <c r="A824" s="832" t="s">
        <v>48</v>
      </c>
      <c r="B824" s="812"/>
      <c r="C824" s="812">
        <v>0</v>
      </c>
      <c r="D824" s="812">
        <v>0</v>
      </c>
      <c r="E824" s="812">
        <v>0</v>
      </c>
    </row>
    <row r="825" spans="1:5" ht="15.75" thickBot="1" x14ac:dyDescent="0.3">
      <c r="A825" s="832" t="s">
        <v>73</v>
      </c>
      <c r="B825" s="812"/>
      <c r="C825" s="812"/>
      <c r="D825" s="812"/>
      <c r="E825" s="812"/>
    </row>
    <row r="826" spans="1:5" ht="15.75" thickBot="1" x14ac:dyDescent="0.3">
      <c r="A826" s="832" t="s">
        <v>74</v>
      </c>
      <c r="B826" s="812"/>
      <c r="C826" s="812"/>
      <c r="D826" s="812"/>
      <c r="E826" s="812"/>
    </row>
    <row r="827" spans="1:5" ht="15.75" thickBot="1" x14ac:dyDescent="0.3">
      <c r="A827" s="832" t="s">
        <v>75</v>
      </c>
      <c r="B827" s="812"/>
      <c r="C827" s="812"/>
      <c r="D827" s="812"/>
      <c r="E827" s="812"/>
    </row>
    <row r="828" spans="1:5" ht="15.75" thickBot="1" x14ac:dyDescent="0.3">
      <c r="A828" s="831" t="s">
        <v>41</v>
      </c>
      <c r="B828" s="814">
        <f>B829+B830+B831+B832</f>
        <v>40000</v>
      </c>
      <c r="C828" s="814">
        <v>0</v>
      </c>
      <c r="D828" s="814">
        <f>D829+D830+D831+D832</f>
        <v>0</v>
      </c>
      <c r="E828" s="814">
        <f>E829+E830+E831+E832</f>
        <v>0</v>
      </c>
    </row>
    <row r="829" spans="1:5" ht="15.75" thickBot="1" x14ac:dyDescent="0.3">
      <c r="A829" s="832" t="s">
        <v>48</v>
      </c>
      <c r="B829" s="814"/>
      <c r="C829" s="814"/>
      <c r="D829" s="814"/>
      <c r="E829" s="814"/>
    </row>
    <row r="830" spans="1:5" ht="15.75" thickBot="1" x14ac:dyDescent="0.3">
      <c r="A830" s="832" t="s">
        <v>73</v>
      </c>
      <c r="B830" s="814">
        <v>40000</v>
      </c>
      <c r="C830" s="814">
        <v>0</v>
      </c>
      <c r="D830" s="814"/>
      <c r="E830" s="814"/>
    </row>
    <row r="831" spans="1:5" ht="15.75" thickBot="1" x14ac:dyDescent="0.3">
      <c r="A831" s="832" t="s">
        <v>74</v>
      </c>
      <c r="B831" s="814"/>
      <c r="C831" s="814"/>
      <c r="D831" s="814"/>
      <c r="E831" s="814"/>
    </row>
    <row r="832" spans="1:5" ht="15.75" thickBot="1" x14ac:dyDescent="0.3">
      <c r="A832" s="832" t="s">
        <v>75</v>
      </c>
      <c r="B832" s="814"/>
      <c r="C832" s="814"/>
      <c r="D832" s="814"/>
      <c r="E832" s="814"/>
    </row>
    <row r="833" spans="1:5" ht="15.75" thickBot="1" x14ac:dyDescent="0.3">
      <c r="A833" s="845" t="s">
        <v>55</v>
      </c>
      <c r="B833" s="814">
        <f>B823+B828</f>
        <v>40000</v>
      </c>
      <c r="C833" s="814">
        <f>C823+C828</f>
        <v>0</v>
      </c>
      <c r="D833" s="814">
        <f>D823+D828</f>
        <v>0</v>
      </c>
      <c r="E833" s="814">
        <f>E823+E828</f>
        <v>0</v>
      </c>
    </row>
    <row r="834" spans="1:5" ht="15.75" thickBot="1" x14ac:dyDescent="0.3">
      <c r="A834" s="837" t="s">
        <v>45</v>
      </c>
      <c r="B834" s="852" t="s">
        <v>738</v>
      </c>
      <c r="C834" s="853"/>
      <c r="D834" s="854"/>
      <c r="E834" s="855"/>
    </row>
    <row r="835" spans="1:5" ht="45.75" thickBot="1" x14ac:dyDescent="0.3">
      <c r="A835" s="837" t="s">
        <v>54</v>
      </c>
      <c r="B835" s="879" t="s">
        <v>739</v>
      </c>
      <c r="C835" s="880" t="s">
        <v>51</v>
      </c>
      <c r="D835" s="881" t="s">
        <v>740</v>
      </c>
      <c r="E835" s="882"/>
    </row>
    <row r="836" spans="1:5" ht="15.75" thickBot="1" x14ac:dyDescent="0.3">
      <c r="A836" s="777" t="s">
        <v>9</v>
      </c>
      <c r="B836" s="753" t="s">
        <v>739</v>
      </c>
      <c r="C836" s="754"/>
      <c r="D836" s="754"/>
      <c r="E836" s="755"/>
    </row>
    <row r="837" spans="1:5" ht="15.75" thickBot="1" x14ac:dyDescent="0.3">
      <c r="A837" s="777" t="s">
        <v>14</v>
      </c>
      <c r="B837" s="792" t="s">
        <v>741</v>
      </c>
      <c r="C837" s="760"/>
      <c r="D837" s="760"/>
      <c r="E837" s="761"/>
    </row>
    <row r="838" spans="1:5" x14ac:dyDescent="0.25">
      <c r="A838" s="762"/>
      <c r="B838" s="795"/>
      <c r="C838" s="795"/>
      <c r="D838" s="795"/>
      <c r="E838" s="795"/>
    </row>
    <row r="839" spans="1:5" ht="15.75" thickBot="1" x14ac:dyDescent="0.3">
      <c r="A839" s="764"/>
      <c r="B839" s="798"/>
      <c r="C839" s="798"/>
      <c r="D839" s="798"/>
      <c r="E839" s="798"/>
    </row>
    <row r="840" spans="1:5" ht="15.75" thickBot="1" x14ac:dyDescent="0.3">
      <c r="A840" s="777" t="s">
        <v>8</v>
      </c>
      <c r="B840" s="800">
        <v>1</v>
      </c>
      <c r="C840" s="800">
        <v>1</v>
      </c>
      <c r="D840" s="800">
        <v>0</v>
      </c>
      <c r="E840" s="800">
        <v>0</v>
      </c>
    </row>
    <row r="841" spans="1:5" ht="15.75" thickBot="1" x14ac:dyDescent="0.3">
      <c r="A841" s="777" t="s">
        <v>15</v>
      </c>
      <c r="B841" s="800">
        <v>30000</v>
      </c>
      <c r="C841" s="800">
        <f>C849+C854</f>
        <v>30000</v>
      </c>
      <c r="D841" s="800">
        <f>D859</f>
        <v>0</v>
      </c>
      <c r="E841" s="800">
        <f>E859</f>
        <v>0</v>
      </c>
    </row>
    <row r="842" spans="1:5" ht="15.75" thickBot="1" x14ac:dyDescent="0.3">
      <c r="A842" s="777" t="s">
        <v>23</v>
      </c>
      <c r="B842" s="800">
        <f>B841/B840</f>
        <v>30000</v>
      </c>
      <c r="C842" s="800">
        <f>C841/C840</f>
        <v>30000</v>
      </c>
      <c r="D842" s="800" t="e">
        <f>D841/D840</f>
        <v>#DIV/0!</v>
      </c>
      <c r="E842" s="800" t="e">
        <f>E841/E840</f>
        <v>#DIV/0!</v>
      </c>
    </row>
    <row r="843" spans="1:5" ht="15.75" thickBot="1" x14ac:dyDescent="0.3">
      <c r="A843" s="777" t="s">
        <v>16</v>
      </c>
      <c r="B843" s="802" t="s">
        <v>22</v>
      </c>
      <c r="C843" s="767">
        <f>C840/B840-1</f>
        <v>0</v>
      </c>
      <c r="D843" s="767">
        <f t="shared" ref="D843:E845" si="55">D840/C840-1</f>
        <v>-1</v>
      </c>
      <c r="E843" s="767" t="e">
        <f t="shared" si="55"/>
        <v>#DIV/0!</v>
      </c>
    </row>
    <row r="844" spans="1:5" ht="15.75" thickBot="1" x14ac:dyDescent="0.3">
      <c r="A844" s="777" t="s">
        <v>17</v>
      </c>
      <c r="B844" s="802" t="s">
        <v>22</v>
      </c>
      <c r="C844" s="767">
        <f>C841/B841-1</f>
        <v>0</v>
      </c>
      <c r="D844" s="767">
        <f t="shared" si="55"/>
        <v>-1</v>
      </c>
      <c r="E844" s="767" t="e">
        <f t="shared" si="55"/>
        <v>#DIV/0!</v>
      </c>
    </row>
    <row r="845" spans="1:5" ht="15.75" thickBot="1" x14ac:dyDescent="0.3">
      <c r="A845" s="777" t="s">
        <v>18</v>
      </c>
      <c r="B845" s="802" t="s">
        <v>22</v>
      </c>
      <c r="C845" s="767">
        <f>C842/B842-1</f>
        <v>0</v>
      </c>
      <c r="D845" s="767" t="e">
        <f t="shared" si="55"/>
        <v>#DIV/0!</v>
      </c>
      <c r="E845" s="767" t="e">
        <f t="shared" si="55"/>
        <v>#DIV/0!</v>
      </c>
    </row>
    <row r="846" spans="1:5" ht="15.75" thickBot="1" x14ac:dyDescent="0.3">
      <c r="A846" s="843" t="s">
        <v>788</v>
      </c>
      <c r="B846" s="807"/>
      <c r="C846" s="807"/>
      <c r="D846" s="807"/>
      <c r="E846" s="844"/>
    </row>
    <row r="847" spans="1:5" x14ac:dyDescent="0.25">
      <c r="A847" s="762"/>
      <c r="B847" s="795"/>
      <c r="C847" s="795"/>
      <c r="D847" s="795"/>
      <c r="E847" s="795"/>
    </row>
    <row r="848" spans="1:5" ht="15.75" thickBot="1" x14ac:dyDescent="0.3">
      <c r="A848" s="764"/>
      <c r="B848" s="798"/>
      <c r="C848" s="798"/>
      <c r="D848" s="798"/>
      <c r="E848" s="798"/>
    </row>
    <row r="849" spans="1:5" ht="15.75" thickBot="1" x14ac:dyDescent="0.3">
      <c r="A849" s="831" t="s">
        <v>40</v>
      </c>
      <c r="B849" s="812">
        <f>B850+B851+B852+B853</f>
        <v>0</v>
      </c>
      <c r="C849" s="812">
        <f>C850+C851+C852+C853</f>
        <v>0</v>
      </c>
      <c r="D849" s="812">
        <f>D850+D851+D852+D853</f>
        <v>0</v>
      </c>
      <c r="E849" s="812">
        <f>E850+E851+E852+E853</f>
        <v>0</v>
      </c>
    </row>
    <row r="850" spans="1:5" ht="15.75" thickBot="1" x14ac:dyDescent="0.3">
      <c r="A850" s="832" t="s">
        <v>48</v>
      </c>
      <c r="B850" s="812"/>
      <c r="C850" s="812"/>
      <c r="D850" s="812"/>
      <c r="E850" s="812"/>
    </row>
    <row r="851" spans="1:5" ht="15.75" thickBot="1" x14ac:dyDescent="0.3">
      <c r="A851" s="832" t="s">
        <v>73</v>
      </c>
      <c r="B851" s="812"/>
      <c r="C851" s="812"/>
      <c r="D851" s="812"/>
      <c r="E851" s="812"/>
    </row>
    <row r="852" spans="1:5" ht="15.75" thickBot="1" x14ac:dyDescent="0.3">
      <c r="A852" s="832" t="s">
        <v>74</v>
      </c>
      <c r="B852" s="812"/>
      <c r="C852" s="812"/>
      <c r="D852" s="812"/>
      <c r="E852" s="812"/>
    </row>
    <row r="853" spans="1:5" ht="15.75" thickBot="1" x14ac:dyDescent="0.3">
      <c r="A853" s="832" t="s">
        <v>75</v>
      </c>
      <c r="B853" s="812"/>
      <c r="C853" s="812"/>
      <c r="D853" s="812"/>
      <c r="E853" s="812"/>
    </row>
    <row r="854" spans="1:5" ht="15.75" thickBot="1" x14ac:dyDescent="0.3">
      <c r="A854" s="831" t="s">
        <v>41</v>
      </c>
      <c r="B854" s="814">
        <v>30000</v>
      </c>
      <c r="C854" s="814">
        <f>C855+C856+C857+C858</f>
        <v>30000</v>
      </c>
      <c r="D854" s="814">
        <f>D855+D856+D857+D858</f>
        <v>0</v>
      </c>
      <c r="E854" s="814">
        <f>E855+E856+E857+E858</f>
        <v>0</v>
      </c>
    </row>
    <row r="855" spans="1:5" ht="15.75" thickBot="1" x14ac:dyDescent="0.3">
      <c r="A855" s="832" t="s">
        <v>48</v>
      </c>
      <c r="B855" s="814"/>
      <c r="C855" s="812"/>
      <c r="D855" s="812"/>
      <c r="E855" s="812"/>
    </row>
    <row r="856" spans="1:5" ht="15.75" thickBot="1" x14ac:dyDescent="0.3">
      <c r="A856" s="832" t="s">
        <v>73</v>
      </c>
      <c r="B856" s="814">
        <v>30000</v>
      </c>
      <c r="C856" s="812">
        <v>30000</v>
      </c>
      <c r="D856" s="812"/>
      <c r="E856" s="812"/>
    </row>
    <row r="857" spans="1:5" ht="15.75" thickBot="1" x14ac:dyDescent="0.3">
      <c r="A857" s="832" t="s">
        <v>74</v>
      </c>
      <c r="B857" s="814"/>
      <c r="C857" s="812"/>
      <c r="D857" s="812"/>
      <c r="E857" s="812"/>
    </row>
    <row r="858" spans="1:5" ht="15.75" thickBot="1" x14ac:dyDescent="0.3">
      <c r="A858" s="832" t="s">
        <v>75</v>
      </c>
      <c r="B858" s="814"/>
      <c r="C858" s="812"/>
      <c r="D858" s="812"/>
      <c r="E858" s="812"/>
    </row>
    <row r="859" spans="1:5" ht="15.75" thickBot="1" x14ac:dyDescent="0.3">
      <c r="A859" s="883" t="s">
        <v>56</v>
      </c>
      <c r="B859" s="814">
        <f>B849+B854</f>
        <v>30000</v>
      </c>
      <c r="C859" s="814">
        <f>C849+C854</f>
        <v>30000</v>
      </c>
      <c r="D859" s="814">
        <f>D849+D854</f>
        <v>0</v>
      </c>
      <c r="E859" s="814">
        <f>E849+E854</f>
        <v>0</v>
      </c>
    </row>
    <row r="860" spans="1:5" ht="45.75" thickBot="1" x14ac:dyDescent="0.3">
      <c r="A860" s="837" t="s">
        <v>58</v>
      </c>
      <c r="B860" s="879" t="s">
        <v>742</v>
      </c>
      <c r="C860" s="880" t="s">
        <v>51</v>
      </c>
      <c r="D860" s="881" t="s">
        <v>743</v>
      </c>
      <c r="E860" s="882"/>
    </row>
    <row r="861" spans="1:5" ht="15.75" thickBot="1" x14ac:dyDescent="0.3">
      <c r="A861" s="777" t="s">
        <v>9</v>
      </c>
      <c r="B861" s="753" t="s">
        <v>742</v>
      </c>
      <c r="C861" s="754"/>
      <c r="D861" s="754"/>
      <c r="E861" s="755"/>
    </row>
    <row r="862" spans="1:5" ht="15.75" thickBot="1" x14ac:dyDescent="0.3">
      <c r="A862" s="777" t="s">
        <v>14</v>
      </c>
      <c r="B862" s="792" t="s">
        <v>741</v>
      </c>
      <c r="C862" s="760"/>
      <c r="D862" s="760"/>
      <c r="E862" s="761"/>
    </row>
    <row r="863" spans="1:5" x14ac:dyDescent="0.25">
      <c r="A863" s="762"/>
      <c r="B863" s="795">
        <v>2019</v>
      </c>
      <c r="C863" s="795">
        <v>2020</v>
      </c>
      <c r="D863" s="795">
        <v>2021</v>
      </c>
      <c r="E863" s="795">
        <v>2022</v>
      </c>
    </row>
    <row r="864" spans="1:5" ht="15.75" thickBot="1" x14ac:dyDescent="0.3">
      <c r="A864" s="764"/>
      <c r="B864" s="798" t="s">
        <v>5</v>
      </c>
      <c r="C864" s="798" t="s">
        <v>6</v>
      </c>
      <c r="D864" s="798" t="s">
        <v>6</v>
      </c>
      <c r="E864" s="798" t="s">
        <v>6</v>
      </c>
    </row>
    <row r="865" spans="1:9" ht="15.75" thickBot="1" x14ac:dyDescent="0.3">
      <c r="A865" s="777" t="s">
        <v>8</v>
      </c>
      <c r="B865" s="802">
        <v>1</v>
      </c>
      <c r="C865" s="802">
        <v>1</v>
      </c>
      <c r="D865" s="802">
        <v>0</v>
      </c>
      <c r="E865" s="802">
        <v>0</v>
      </c>
    </row>
    <row r="866" spans="1:9" ht="15.75" thickBot="1" x14ac:dyDescent="0.3">
      <c r="A866" s="777" t="s">
        <v>15</v>
      </c>
      <c r="B866" s="800">
        <v>30000</v>
      </c>
      <c r="C866" s="800">
        <f>C884</f>
        <v>10000</v>
      </c>
      <c r="D866" s="800">
        <f>D884</f>
        <v>0</v>
      </c>
      <c r="E866" s="800">
        <f>E884</f>
        <v>0</v>
      </c>
      <c r="I866" s="47"/>
    </row>
    <row r="867" spans="1:9" ht="15.75" thickBot="1" x14ac:dyDescent="0.3">
      <c r="A867" s="777" t="s">
        <v>23</v>
      </c>
      <c r="B867" s="800">
        <f>B866/B865</f>
        <v>30000</v>
      </c>
      <c r="C867" s="800">
        <f>C866/C865</f>
        <v>10000</v>
      </c>
      <c r="D867" s="800" t="e">
        <f>D866/D865</f>
        <v>#DIV/0!</v>
      </c>
      <c r="E867" s="800" t="e">
        <f>E866/E865</f>
        <v>#DIV/0!</v>
      </c>
    </row>
    <row r="868" spans="1:9" ht="15.75" thickBot="1" x14ac:dyDescent="0.3">
      <c r="A868" s="777" t="s">
        <v>16</v>
      </c>
      <c r="B868" s="802" t="s">
        <v>22</v>
      </c>
      <c r="C868" s="767">
        <f>C865/B865-1</f>
        <v>0</v>
      </c>
      <c r="D868" s="767">
        <f t="shared" ref="D868:E870" si="56">D865/C865-1</f>
        <v>-1</v>
      </c>
      <c r="E868" s="767" t="e">
        <f t="shared" si="56"/>
        <v>#DIV/0!</v>
      </c>
    </row>
    <row r="869" spans="1:9" ht="15.75" thickBot="1" x14ac:dyDescent="0.3">
      <c r="A869" s="777" t="s">
        <v>17</v>
      </c>
      <c r="B869" s="802" t="s">
        <v>22</v>
      </c>
      <c r="C869" s="767">
        <f>C866/B866-1</f>
        <v>-0.66666666666666674</v>
      </c>
      <c r="D869" s="767">
        <f t="shared" si="56"/>
        <v>-1</v>
      </c>
      <c r="E869" s="767" t="e">
        <f t="shared" si="56"/>
        <v>#DIV/0!</v>
      </c>
    </row>
    <row r="870" spans="1:9" ht="15.75" thickBot="1" x14ac:dyDescent="0.3">
      <c r="A870" s="777" t="s">
        <v>18</v>
      </c>
      <c r="B870" s="802" t="s">
        <v>22</v>
      </c>
      <c r="C870" s="767">
        <f>C867/B867-1</f>
        <v>-0.66666666666666674</v>
      </c>
      <c r="D870" s="767" t="e">
        <f t="shared" si="56"/>
        <v>#DIV/0!</v>
      </c>
      <c r="E870" s="767" t="e">
        <f t="shared" si="56"/>
        <v>#DIV/0!</v>
      </c>
    </row>
    <row r="871" spans="1:9" ht="15.75" thickBot="1" x14ac:dyDescent="0.3">
      <c r="A871" s="843" t="s">
        <v>831</v>
      </c>
      <c r="B871" s="807"/>
      <c r="C871" s="807"/>
      <c r="D871" s="807"/>
      <c r="E871" s="844"/>
    </row>
    <row r="872" spans="1:9" x14ac:dyDescent="0.25">
      <c r="A872" s="762"/>
      <c r="B872" s="795">
        <v>2019</v>
      </c>
      <c r="C872" s="795">
        <v>2020</v>
      </c>
      <c r="D872" s="795">
        <v>2021</v>
      </c>
      <c r="E872" s="795">
        <v>2022</v>
      </c>
    </row>
    <row r="873" spans="1:9" ht="15.75" thickBot="1" x14ac:dyDescent="0.3">
      <c r="A873" s="764"/>
      <c r="B873" s="798" t="s">
        <v>5</v>
      </c>
      <c r="C873" s="798" t="s">
        <v>6</v>
      </c>
      <c r="D873" s="798" t="s">
        <v>6</v>
      </c>
      <c r="E873" s="798" t="s">
        <v>6</v>
      </c>
    </row>
    <row r="874" spans="1:9" ht="15.75" thickBot="1" x14ac:dyDescent="0.3">
      <c r="A874" s="831" t="s">
        <v>40</v>
      </c>
      <c r="B874" s="812">
        <f>B875+B876+B877+B878</f>
        <v>0</v>
      </c>
      <c r="C874" s="812">
        <f>C875+C876+C877+C878</f>
        <v>0</v>
      </c>
      <c r="D874" s="812">
        <f>D875+D876+D877+D878</f>
        <v>0</v>
      </c>
      <c r="E874" s="812">
        <f>E875+E876+E877+E878</f>
        <v>0</v>
      </c>
    </row>
    <row r="875" spans="1:9" ht="15.75" thickBot="1" x14ac:dyDescent="0.3">
      <c r="A875" s="832" t="s">
        <v>48</v>
      </c>
      <c r="B875" s="812"/>
      <c r="C875" s="812"/>
      <c r="D875" s="812"/>
      <c r="E875" s="812"/>
    </row>
    <row r="876" spans="1:9" ht="15.75" thickBot="1" x14ac:dyDescent="0.3">
      <c r="A876" s="832" t="s">
        <v>73</v>
      </c>
      <c r="B876" s="812"/>
      <c r="C876" s="812"/>
      <c r="D876" s="812"/>
      <c r="E876" s="812"/>
    </row>
    <row r="877" spans="1:9" ht="15.75" thickBot="1" x14ac:dyDescent="0.3">
      <c r="A877" s="832" t="s">
        <v>74</v>
      </c>
      <c r="B877" s="812"/>
      <c r="C877" s="812"/>
      <c r="D877" s="812"/>
      <c r="E877" s="812"/>
    </row>
    <row r="878" spans="1:9" ht="15.75" thickBot="1" x14ac:dyDescent="0.3">
      <c r="A878" s="832" t="s">
        <v>75</v>
      </c>
      <c r="B878" s="812"/>
      <c r="C878" s="812"/>
      <c r="D878" s="812"/>
      <c r="E878" s="812"/>
    </row>
    <row r="879" spans="1:9" ht="15.75" thickBot="1" x14ac:dyDescent="0.3">
      <c r="A879" s="831" t="s">
        <v>41</v>
      </c>
      <c r="B879" s="814">
        <v>30000</v>
      </c>
      <c r="C879" s="814">
        <f>C880+C881+C882+C883</f>
        <v>10000</v>
      </c>
      <c r="D879" s="814">
        <f>D880+D881+D882+D883</f>
        <v>0</v>
      </c>
      <c r="E879" s="814">
        <f>E880+E881+E882+E883</f>
        <v>0</v>
      </c>
    </row>
    <row r="880" spans="1:9" ht="15.75" thickBot="1" x14ac:dyDescent="0.3">
      <c r="A880" s="832" t="s">
        <v>48</v>
      </c>
      <c r="B880" s="814"/>
      <c r="C880" s="812"/>
      <c r="D880" s="812"/>
      <c r="E880" s="812"/>
      <c r="G880" s="884"/>
      <c r="H880" s="884"/>
      <c r="I880" s="884"/>
    </row>
    <row r="881" spans="1:15" ht="15.75" thickBot="1" x14ac:dyDescent="0.3">
      <c r="A881" s="832" t="s">
        <v>73</v>
      </c>
      <c r="B881" s="814">
        <v>30000</v>
      </c>
      <c r="C881" s="812">
        <v>10000</v>
      </c>
      <c r="D881" s="812"/>
      <c r="E881" s="812"/>
      <c r="G881" s="41"/>
      <c r="H881" s="41"/>
      <c r="I881" s="41"/>
    </row>
    <row r="882" spans="1:15" ht="15.75" thickBot="1" x14ac:dyDescent="0.3">
      <c r="A882" s="832" t="s">
        <v>74</v>
      </c>
      <c r="B882" s="814"/>
      <c r="C882" s="812"/>
      <c r="D882" s="812"/>
      <c r="E882" s="812"/>
    </row>
    <row r="883" spans="1:15" ht="15.75" thickBot="1" x14ac:dyDescent="0.3">
      <c r="A883" s="832" t="s">
        <v>75</v>
      </c>
      <c r="B883" s="814"/>
      <c r="C883" s="812"/>
      <c r="D883" s="812"/>
      <c r="E883" s="812"/>
    </row>
    <row r="884" spans="1:15" ht="15.75" thickBot="1" x14ac:dyDescent="0.3">
      <c r="A884" s="883" t="s">
        <v>366</v>
      </c>
      <c r="B884" s="814">
        <f>B874+B879</f>
        <v>30000</v>
      </c>
      <c r="C884" s="814">
        <f>C874+C879</f>
        <v>10000</v>
      </c>
      <c r="D884" s="814">
        <f>D874+D879</f>
        <v>0</v>
      </c>
      <c r="E884" s="814">
        <f>E874+E879</f>
        <v>0</v>
      </c>
      <c r="H884" s="47"/>
    </row>
    <row r="885" spans="1:15" ht="45.75" thickBot="1" x14ac:dyDescent="0.3">
      <c r="A885" s="837" t="s">
        <v>60</v>
      </c>
      <c r="B885" s="879" t="s">
        <v>744</v>
      </c>
      <c r="C885" s="880" t="s">
        <v>51</v>
      </c>
      <c r="D885" s="881" t="s">
        <v>745</v>
      </c>
      <c r="E885" s="882"/>
      <c r="G885" s="47"/>
      <c r="H885" s="47"/>
      <c r="I885" s="47"/>
      <c r="J885" s="54"/>
    </row>
    <row r="886" spans="1:15" ht="15.75" thickBot="1" x14ac:dyDescent="0.3">
      <c r="A886" s="777" t="s">
        <v>9</v>
      </c>
      <c r="B886" s="753" t="s">
        <v>744</v>
      </c>
      <c r="C886" s="754"/>
      <c r="D886" s="754"/>
      <c r="E886" s="755"/>
    </row>
    <row r="887" spans="1:15" ht="15.75" thickBot="1" x14ac:dyDescent="0.3">
      <c r="A887" s="777" t="s">
        <v>14</v>
      </c>
      <c r="B887" s="792" t="s">
        <v>741</v>
      </c>
      <c r="C887" s="760"/>
      <c r="D887" s="760"/>
      <c r="E887" s="761"/>
    </row>
    <row r="888" spans="1:15" x14ac:dyDescent="0.25">
      <c r="A888" s="762"/>
      <c r="B888" s="795">
        <v>2019</v>
      </c>
      <c r="C888" s="795">
        <v>2020</v>
      </c>
      <c r="D888" s="795">
        <v>2021</v>
      </c>
      <c r="E888" s="795">
        <v>2022</v>
      </c>
      <c r="N888" s="54"/>
    </row>
    <row r="889" spans="1:15" ht="15.75" thickBot="1" x14ac:dyDescent="0.3">
      <c r="A889" s="764"/>
      <c r="B889" s="798" t="s">
        <v>5</v>
      </c>
      <c r="C889" s="798" t="s">
        <v>6</v>
      </c>
      <c r="D889" s="798" t="s">
        <v>6</v>
      </c>
      <c r="E889" s="798" t="s">
        <v>6</v>
      </c>
      <c r="G889" s="44"/>
      <c r="H889" s="44"/>
      <c r="I889" s="44"/>
      <c r="J889" s="885"/>
    </row>
    <row r="890" spans="1:15" ht="15.75" thickBot="1" x14ac:dyDescent="0.3">
      <c r="A890" s="777" t="s">
        <v>8</v>
      </c>
      <c r="B890" s="802">
        <v>1</v>
      </c>
      <c r="C890" s="802">
        <v>1</v>
      </c>
      <c r="D890" s="802">
        <v>1</v>
      </c>
      <c r="E890" s="802">
        <v>0</v>
      </c>
      <c r="H890" s="47"/>
    </row>
    <row r="891" spans="1:15" ht="15.75" thickBot="1" x14ac:dyDescent="0.3">
      <c r="A891" s="777" t="s">
        <v>15</v>
      </c>
      <c r="B891" s="800">
        <v>20275</v>
      </c>
      <c r="C891" s="800">
        <f>C909</f>
        <v>10000</v>
      </c>
      <c r="D891" s="800">
        <f t="shared" ref="D891:E891" si="57">D909</f>
        <v>73130</v>
      </c>
      <c r="E891" s="800">
        <f t="shared" si="57"/>
        <v>73129</v>
      </c>
    </row>
    <row r="892" spans="1:15" ht="15.75" thickBot="1" x14ac:dyDescent="0.3">
      <c r="A892" s="777" t="s">
        <v>23</v>
      </c>
      <c r="B892" s="800">
        <v>20275</v>
      </c>
      <c r="C892" s="800">
        <f>C891/C890</f>
        <v>10000</v>
      </c>
      <c r="D892" s="800">
        <f>D891/D890</f>
        <v>73130</v>
      </c>
      <c r="E892" s="800" t="e">
        <f>E891/E890</f>
        <v>#DIV/0!</v>
      </c>
    </row>
    <row r="893" spans="1:15" ht="15.75" thickBot="1" x14ac:dyDescent="0.3">
      <c r="A893" s="777" t="s">
        <v>16</v>
      </c>
      <c r="B893" s="802" t="s">
        <v>22</v>
      </c>
      <c r="C893" s="767">
        <f t="shared" ref="C893:E895" si="58">C890/B890-1</f>
        <v>0</v>
      </c>
      <c r="D893" s="767">
        <f t="shared" si="58"/>
        <v>0</v>
      </c>
      <c r="E893" s="767">
        <f t="shared" si="58"/>
        <v>-1</v>
      </c>
      <c r="O893" s="54"/>
    </row>
    <row r="894" spans="1:15" ht="15.75" thickBot="1" x14ac:dyDescent="0.3">
      <c r="A894" s="777" t="s">
        <v>17</v>
      </c>
      <c r="B894" s="802" t="s">
        <v>22</v>
      </c>
      <c r="C894" s="767">
        <f t="shared" si="58"/>
        <v>-0.50678175092478428</v>
      </c>
      <c r="D894" s="767">
        <f t="shared" si="58"/>
        <v>6.3129999999999997</v>
      </c>
      <c r="E894" s="767">
        <f t="shared" si="58"/>
        <v>-1.3674278681818919E-5</v>
      </c>
    </row>
    <row r="895" spans="1:15" ht="15.75" thickBot="1" x14ac:dyDescent="0.3">
      <c r="A895" s="777" t="s">
        <v>18</v>
      </c>
      <c r="B895" s="802" t="s">
        <v>22</v>
      </c>
      <c r="C895" s="767">
        <f t="shared" si="58"/>
        <v>-0.50678175092478428</v>
      </c>
      <c r="D895" s="767">
        <f t="shared" si="58"/>
        <v>6.3129999999999997</v>
      </c>
      <c r="E895" s="767" t="e">
        <f t="shared" si="58"/>
        <v>#DIV/0!</v>
      </c>
    </row>
    <row r="896" spans="1:15" ht="15.75" thickBot="1" x14ac:dyDescent="0.3">
      <c r="A896" s="843" t="s">
        <v>832</v>
      </c>
      <c r="B896" s="807"/>
      <c r="C896" s="807"/>
      <c r="D896" s="807"/>
      <c r="E896" s="844"/>
    </row>
    <row r="897" spans="1:11" x14ac:dyDescent="0.25">
      <c r="A897" s="762"/>
      <c r="B897" s="795">
        <v>2019</v>
      </c>
      <c r="C897" s="795">
        <v>2020</v>
      </c>
      <c r="D897" s="795">
        <v>2021</v>
      </c>
      <c r="E897" s="795">
        <v>2022</v>
      </c>
    </row>
    <row r="898" spans="1:11" ht="15.75" thickBot="1" x14ac:dyDescent="0.3">
      <c r="A898" s="764"/>
      <c r="B898" s="798" t="s">
        <v>5</v>
      </c>
      <c r="C898" s="798" t="s">
        <v>6</v>
      </c>
      <c r="D898" s="798" t="s">
        <v>6</v>
      </c>
      <c r="E898" s="798" t="s">
        <v>6</v>
      </c>
    </row>
    <row r="899" spans="1:11" ht="15.75" thickBot="1" x14ac:dyDescent="0.3">
      <c r="A899" s="831" t="s">
        <v>40</v>
      </c>
      <c r="B899" s="812">
        <f>B900+B901+B902+B903</f>
        <v>0</v>
      </c>
      <c r="C899" s="812">
        <f>C900+C901+C902+C903</f>
        <v>0</v>
      </c>
      <c r="D899" s="812">
        <f>D900+D901+D902+D903</f>
        <v>0</v>
      </c>
      <c r="E899" s="812">
        <f>E900+E901+E902+E903</f>
        <v>0</v>
      </c>
      <c r="G899" s="47"/>
      <c r="H899" s="47"/>
      <c r="I899" s="47"/>
    </row>
    <row r="900" spans="1:11" ht="15.75" thickBot="1" x14ac:dyDescent="0.3">
      <c r="A900" s="832" t="s">
        <v>48</v>
      </c>
      <c r="B900" s="812"/>
      <c r="C900" s="812"/>
      <c r="D900" s="812"/>
      <c r="E900" s="812"/>
    </row>
    <row r="901" spans="1:11" ht="15.75" thickBot="1" x14ac:dyDescent="0.3">
      <c r="A901" s="832" t="s">
        <v>73</v>
      </c>
      <c r="B901" s="812"/>
      <c r="C901" s="812"/>
      <c r="D901" s="812"/>
      <c r="E901" s="812"/>
    </row>
    <row r="902" spans="1:11" ht="15.75" thickBot="1" x14ac:dyDescent="0.3">
      <c r="A902" s="832" t="s">
        <v>74</v>
      </c>
      <c r="B902" s="812"/>
      <c r="C902" s="812"/>
      <c r="D902" s="812"/>
      <c r="E902" s="812"/>
    </row>
    <row r="903" spans="1:11" ht="15.75" thickBot="1" x14ac:dyDescent="0.3">
      <c r="A903" s="832" t="s">
        <v>75</v>
      </c>
      <c r="B903" s="812"/>
      <c r="C903" s="812"/>
      <c r="D903" s="812"/>
      <c r="E903" s="812"/>
    </row>
    <row r="904" spans="1:11" ht="15.75" thickBot="1" x14ac:dyDescent="0.3">
      <c r="A904" s="831" t="s">
        <v>41</v>
      </c>
      <c r="B904" s="814">
        <f>B905+B906+B907+B908</f>
        <v>20275</v>
      </c>
      <c r="C904" s="814">
        <f>C905+C906+C907+C908</f>
        <v>10000</v>
      </c>
      <c r="D904" s="814">
        <f t="shared" ref="D904:E904" si="59">D905+D906+D907+D908</f>
        <v>73130</v>
      </c>
      <c r="E904" s="814">
        <f t="shared" si="59"/>
        <v>73129</v>
      </c>
    </row>
    <row r="905" spans="1:11" ht="15.75" thickBot="1" x14ac:dyDescent="0.3">
      <c r="A905" s="832" t="s">
        <v>48</v>
      </c>
      <c r="B905" s="814"/>
      <c r="C905" s="812"/>
      <c r="D905" s="812"/>
      <c r="E905" s="812"/>
      <c r="G905" s="47"/>
      <c r="H905" s="47"/>
      <c r="I905" s="47"/>
      <c r="J905" s="54"/>
    </row>
    <row r="906" spans="1:11" ht="15.75" thickBot="1" x14ac:dyDescent="0.3">
      <c r="A906" s="832" t="s">
        <v>73</v>
      </c>
      <c r="B906" s="814">
        <v>20275</v>
      </c>
      <c r="C906" s="812">
        <v>10000</v>
      </c>
      <c r="D906" s="812">
        <v>73130</v>
      </c>
      <c r="E906" s="812">
        <v>73129</v>
      </c>
    </row>
    <row r="907" spans="1:11" ht="15.75" thickBot="1" x14ac:dyDescent="0.3">
      <c r="A907" s="832" t="s">
        <v>74</v>
      </c>
      <c r="B907" s="814"/>
      <c r="C907" s="812"/>
      <c r="D907" s="812"/>
      <c r="E907" s="812"/>
    </row>
    <row r="908" spans="1:11" ht="15.75" thickBot="1" x14ac:dyDescent="0.3">
      <c r="A908" s="832" t="s">
        <v>75</v>
      </c>
      <c r="B908" s="814"/>
      <c r="C908" s="812"/>
      <c r="D908" s="812"/>
      <c r="E908" s="812"/>
    </row>
    <row r="909" spans="1:11" x14ac:dyDescent="0.25">
      <c r="A909" s="883" t="s">
        <v>746</v>
      </c>
      <c r="B909" s="886">
        <f>B899+B904</f>
        <v>20275</v>
      </c>
      <c r="C909" s="886">
        <f>C899+C904</f>
        <v>10000</v>
      </c>
      <c r="D909" s="886">
        <f>D899+D904</f>
        <v>73130</v>
      </c>
      <c r="E909" s="886">
        <f>E899+E904</f>
        <v>73129</v>
      </c>
    </row>
    <row r="910" spans="1:11" ht="15.75" thickBot="1" x14ac:dyDescent="0.3">
      <c r="A910" s="887" t="s">
        <v>68</v>
      </c>
      <c r="B910" s="888" t="s">
        <v>833</v>
      </c>
      <c r="C910" s="888"/>
      <c r="D910" s="888"/>
      <c r="E910" s="888"/>
      <c r="G910" s="47"/>
      <c r="H910" s="47"/>
      <c r="I910" s="47"/>
      <c r="J910" s="54"/>
      <c r="K910" s="54"/>
    </row>
    <row r="911" spans="1:11" ht="15.75" thickBot="1" x14ac:dyDescent="0.3">
      <c r="A911" s="889" t="s">
        <v>9</v>
      </c>
      <c r="B911" s="890"/>
      <c r="C911" s="890"/>
      <c r="D911" s="890"/>
      <c r="E911" s="890" t="s">
        <v>834</v>
      </c>
    </row>
    <row r="912" spans="1:11" ht="15.75" thickBot="1" x14ac:dyDescent="0.3">
      <c r="A912" s="889" t="s">
        <v>14</v>
      </c>
      <c r="B912" s="891" t="s">
        <v>835</v>
      </c>
      <c r="C912" s="891"/>
      <c r="D912" s="891"/>
      <c r="E912" s="891"/>
    </row>
    <row r="913" spans="1:10" x14ac:dyDescent="0.25">
      <c r="A913" s="762"/>
      <c r="B913" s="795">
        <v>2019</v>
      </c>
      <c r="C913" s="795">
        <v>2020</v>
      </c>
      <c r="D913" s="795">
        <v>2021</v>
      </c>
      <c r="E913" s="795">
        <v>2022</v>
      </c>
      <c r="H913" s="47"/>
    </row>
    <row r="914" spans="1:10" ht="15.75" thickBot="1" x14ac:dyDescent="0.3">
      <c r="A914" s="764"/>
      <c r="B914" s="798" t="s">
        <v>5</v>
      </c>
      <c r="C914" s="798" t="s">
        <v>6</v>
      </c>
      <c r="D914" s="798" t="s">
        <v>6</v>
      </c>
      <c r="E914" s="798" t="s">
        <v>6</v>
      </c>
    </row>
    <row r="915" spans="1:10" ht="15.75" thickBot="1" x14ac:dyDescent="0.3">
      <c r="A915" s="777" t="s">
        <v>8</v>
      </c>
      <c r="B915" s="851"/>
      <c r="C915" s="802"/>
      <c r="D915" s="802"/>
      <c r="E915" s="802"/>
    </row>
    <row r="916" spans="1:10" ht="15.75" thickBot="1" x14ac:dyDescent="0.3">
      <c r="A916" s="777" t="s">
        <v>15</v>
      </c>
      <c r="B916" s="800"/>
      <c r="C916" s="800">
        <v>50000</v>
      </c>
      <c r="D916" s="800">
        <v>126870</v>
      </c>
      <c r="E916" s="800">
        <f>E929</f>
        <v>126871</v>
      </c>
    </row>
    <row r="917" spans="1:10" ht="15.75" thickBot="1" x14ac:dyDescent="0.3">
      <c r="A917" s="777" t="s">
        <v>23</v>
      </c>
      <c r="B917" s="800"/>
      <c r="C917" s="800" t="e">
        <f>C916/C915</f>
        <v>#DIV/0!</v>
      </c>
      <c r="D917" s="800" t="e">
        <f t="shared" ref="D917:E917" si="60">D916/D915</f>
        <v>#DIV/0!</v>
      </c>
      <c r="E917" s="800" t="e">
        <f t="shared" si="60"/>
        <v>#DIV/0!</v>
      </c>
    </row>
    <row r="918" spans="1:10" ht="15.75" thickBot="1" x14ac:dyDescent="0.3">
      <c r="A918" s="777" t="s">
        <v>16</v>
      </c>
      <c r="B918" s="802" t="s">
        <v>22</v>
      </c>
      <c r="C918" s="767" t="e">
        <f t="shared" ref="C918:E920" si="61">C915/B915-1</f>
        <v>#DIV/0!</v>
      </c>
      <c r="D918" s="767" t="e">
        <f t="shared" si="61"/>
        <v>#DIV/0!</v>
      </c>
      <c r="E918" s="767" t="e">
        <f t="shared" si="61"/>
        <v>#DIV/0!</v>
      </c>
    </row>
    <row r="919" spans="1:10" ht="15.75" thickBot="1" x14ac:dyDescent="0.3">
      <c r="A919" s="777" t="s">
        <v>17</v>
      </c>
      <c r="B919" s="802" t="s">
        <v>22</v>
      </c>
      <c r="C919" s="767" t="e">
        <f t="shared" si="61"/>
        <v>#DIV/0!</v>
      </c>
      <c r="D919" s="767">
        <f t="shared" si="61"/>
        <v>1.5373999999999999</v>
      </c>
      <c r="E919" s="767">
        <f t="shared" si="61"/>
        <v>7.8820840230253708E-6</v>
      </c>
      <c r="G919" s="47"/>
      <c r="H919" s="47"/>
      <c r="I919" s="47"/>
    </row>
    <row r="920" spans="1:10" ht="15.75" thickBot="1" x14ac:dyDescent="0.3">
      <c r="A920" s="777" t="s">
        <v>18</v>
      </c>
      <c r="B920" s="802" t="s">
        <v>22</v>
      </c>
      <c r="C920" s="767" t="e">
        <f t="shared" si="61"/>
        <v>#DIV/0!</v>
      </c>
      <c r="D920" s="767" t="e">
        <f t="shared" si="61"/>
        <v>#DIV/0!</v>
      </c>
      <c r="E920" s="767" t="e">
        <f t="shared" si="61"/>
        <v>#DIV/0!</v>
      </c>
    </row>
    <row r="921" spans="1:10" ht="15.75" thickBot="1" x14ac:dyDescent="0.3">
      <c r="A921" s="843" t="s">
        <v>794</v>
      </c>
      <c r="B921" s="807"/>
      <c r="C921" s="807"/>
      <c r="D921" s="807"/>
      <c r="E921" s="844"/>
      <c r="G921" s="47"/>
      <c r="H921" s="47"/>
      <c r="I921" s="47"/>
      <c r="J921" s="54"/>
    </row>
    <row r="922" spans="1:10" x14ac:dyDescent="0.25">
      <c r="A922" s="762"/>
      <c r="B922" s="795">
        <v>2019</v>
      </c>
      <c r="C922" s="795">
        <v>2020</v>
      </c>
      <c r="D922" s="795">
        <v>2021</v>
      </c>
      <c r="E922" s="795">
        <v>2022</v>
      </c>
    </row>
    <row r="923" spans="1:10" ht="15.75" thickBot="1" x14ac:dyDescent="0.3">
      <c r="A923" s="764"/>
      <c r="B923" s="798" t="s">
        <v>5</v>
      </c>
      <c r="C923" s="798" t="s">
        <v>6</v>
      </c>
      <c r="D923" s="798" t="s">
        <v>6</v>
      </c>
      <c r="E923" s="798" t="s">
        <v>6</v>
      </c>
    </row>
    <row r="924" spans="1:10" ht="15.75" thickBot="1" x14ac:dyDescent="0.3">
      <c r="A924" s="831" t="s">
        <v>40</v>
      </c>
      <c r="B924" s="812">
        <f>B925+B926+B927+B928</f>
        <v>0</v>
      </c>
      <c r="C924" s="812">
        <f>C925+C926+C927+C928</f>
        <v>0</v>
      </c>
      <c r="D924" s="812">
        <f>D925+D926+D927+D928</f>
        <v>0</v>
      </c>
      <c r="E924" s="812">
        <f>E925+E926+E927+E928</f>
        <v>0</v>
      </c>
    </row>
    <row r="925" spans="1:10" ht="15.75" thickBot="1" x14ac:dyDescent="0.3">
      <c r="A925" s="832" t="s">
        <v>48</v>
      </c>
      <c r="B925" s="812"/>
      <c r="C925" s="812">
        <v>0</v>
      </c>
      <c r="D925" s="812">
        <v>0</v>
      </c>
      <c r="E925" s="812">
        <v>0</v>
      </c>
    </row>
    <row r="926" spans="1:10" ht="15.75" thickBot="1" x14ac:dyDescent="0.3">
      <c r="A926" s="832" t="s">
        <v>73</v>
      </c>
      <c r="B926" s="812"/>
      <c r="C926" s="812"/>
      <c r="D926" s="812"/>
      <c r="E926" s="812"/>
    </row>
    <row r="927" spans="1:10" ht="15.75" thickBot="1" x14ac:dyDescent="0.3">
      <c r="A927" s="832" t="s">
        <v>74</v>
      </c>
      <c r="B927" s="812"/>
      <c r="C927" s="812"/>
      <c r="D927" s="812"/>
      <c r="E927" s="812"/>
    </row>
    <row r="928" spans="1:10" ht="15.75" thickBot="1" x14ac:dyDescent="0.3">
      <c r="A928" s="832" t="s">
        <v>75</v>
      </c>
      <c r="B928" s="812"/>
      <c r="C928" s="812"/>
      <c r="D928" s="812"/>
      <c r="E928" s="812"/>
    </row>
    <row r="929" spans="1:10" ht="15.75" thickBot="1" x14ac:dyDescent="0.3">
      <c r="A929" s="831" t="s">
        <v>41</v>
      </c>
      <c r="B929" s="814"/>
      <c r="C929" s="863">
        <f>C930+C931+C932+C933</f>
        <v>50000</v>
      </c>
      <c r="D929" s="863">
        <f t="shared" ref="D929:E929" si="62">D930+D931+D932+D933</f>
        <v>126870</v>
      </c>
      <c r="E929" s="863">
        <f t="shared" si="62"/>
        <v>126871</v>
      </c>
    </row>
    <row r="930" spans="1:10" ht="15.75" thickBot="1" x14ac:dyDescent="0.3">
      <c r="A930" s="832" t="s">
        <v>48</v>
      </c>
      <c r="B930" s="814"/>
      <c r="C930" s="814"/>
      <c r="D930" s="814"/>
      <c r="E930" s="814"/>
    </row>
    <row r="931" spans="1:10" ht="15.75" thickBot="1" x14ac:dyDescent="0.3">
      <c r="A931" s="832" t="s">
        <v>73</v>
      </c>
      <c r="B931" s="814"/>
      <c r="C931" s="867">
        <v>50000</v>
      </c>
      <c r="D931" s="892">
        <v>126870</v>
      </c>
      <c r="E931" s="892">
        <v>126871</v>
      </c>
    </row>
    <row r="932" spans="1:10" ht="15.75" thickBot="1" x14ac:dyDescent="0.3">
      <c r="A932" s="832" t="s">
        <v>74</v>
      </c>
      <c r="B932" s="814"/>
      <c r="C932" s="814"/>
      <c r="D932" s="814"/>
      <c r="E932" s="814"/>
    </row>
    <row r="933" spans="1:10" ht="15.75" thickBot="1" x14ac:dyDescent="0.3">
      <c r="A933" s="832" t="s">
        <v>75</v>
      </c>
      <c r="B933" s="814"/>
      <c r="C933" s="814"/>
      <c r="D933" s="814"/>
      <c r="E933" s="814"/>
    </row>
    <row r="934" spans="1:10" ht="15.75" thickBot="1" x14ac:dyDescent="0.3">
      <c r="A934" s="883" t="s">
        <v>746</v>
      </c>
      <c r="B934" s="814">
        <f>B924+B929</f>
        <v>0</v>
      </c>
      <c r="C934" s="814">
        <f>C924+C929</f>
        <v>50000</v>
      </c>
      <c r="D934" s="814">
        <f>D924+D929</f>
        <v>126870</v>
      </c>
      <c r="E934" s="814">
        <f>E924+E929</f>
        <v>126871</v>
      </c>
    </row>
    <row r="935" spans="1:10" ht="45.75" thickBot="1" x14ac:dyDescent="0.3">
      <c r="A935" s="837" t="s">
        <v>62</v>
      </c>
      <c r="B935" s="879" t="s">
        <v>747</v>
      </c>
      <c r="C935" s="880" t="s">
        <v>51</v>
      </c>
      <c r="D935" s="881" t="s">
        <v>748</v>
      </c>
      <c r="E935" s="882"/>
    </row>
    <row r="936" spans="1:10" ht="15.75" thickBot="1" x14ac:dyDescent="0.3">
      <c r="A936" s="777" t="s">
        <v>9</v>
      </c>
      <c r="B936" s="753"/>
      <c r="C936" s="754"/>
      <c r="D936" s="754"/>
      <c r="E936" s="755"/>
    </row>
    <row r="937" spans="1:10" ht="15.75" thickBot="1" x14ac:dyDescent="0.3">
      <c r="A937" s="777" t="s">
        <v>14</v>
      </c>
      <c r="B937" s="792" t="s">
        <v>741</v>
      </c>
      <c r="C937" s="760"/>
      <c r="D937" s="760"/>
      <c r="E937" s="761"/>
      <c r="J937" s="54"/>
    </row>
    <row r="938" spans="1:10" x14ac:dyDescent="0.25">
      <c r="A938" s="762"/>
      <c r="B938" s="795">
        <v>2019</v>
      </c>
      <c r="C938" s="795">
        <v>2020</v>
      </c>
      <c r="D938" s="795">
        <v>2021</v>
      </c>
      <c r="E938" s="795">
        <v>2022</v>
      </c>
    </row>
    <row r="939" spans="1:10" ht="15.75" thickBot="1" x14ac:dyDescent="0.3">
      <c r="A939" s="764"/>
      <c r="B939" s="798" t="s">
        <v>5</v>
      </c>
      <c r="C939" s="798" t="s">
        <v>6</v>
      </c>
      <c r="D939" s="798" t="s">
        <v>6</v>
      </c>
      <c r="E939" s="798" t="s">
        <v>6</v>
      </c>
    </row>
    <row r="940" spans="1:10" ht="15.75" thickBot="1" x14ac:dyDescent="0.3">
      <c r="A940" s="777" t="s">
        <v>8</v>
      </c>
      <c r="B940" s="802">
        <v>1</v>
      </c>
      <c r="C940" s="802"/>
      <c r="D940" s="802"/>
      <c r="E940" s="802">
        <v>0</v>
      </c>
    </row>
    <row r="941" spans="1:10" ht="15.75" thickBot="1" x14ac:dyDescent="0.3">
      <c r="A941" s="777" t="s">
        <v>15</v>
      </c>
      <c r="B941" s="800">
        <v>14551</v>
      </c>
      <c r="C941" s="800">
        <v>0</v>
      </c>
      <c r="D941" s="800">
        <f>D959</f>
        <v>0</v>
      </c>
      <c r="E941" s="800">
        <f>E959</f>
        <v>0</v>
      </c>
      <c r="H941" s="47"/>
    </row>
    <row r="942" spans="1:10" ht="15.75" thickBot="1" x14ac:dyDescent="0.3">
      <c r="A942" s="777" t="s">
        <v>23</v>
      </c>
      <c r="B942" s="800">
        <f>B941/B940</f>
        <v>14551</v>
      </c>
      <c r="C942" s="800" t="e">
        <f>C941/C940</f>
        <v>#DIV/0!</v>
      </c>
      <c r="D942" s="800" t="e">
        <f>D941/D940</f>
        <v>#DIV/0!</v>
      </c>
      <c r="E942" s="800" t="e">
        <f>E941/E940</f>
        <v>#DIV/0!</v>
      </c>
    </row>
    <row r="943" spans="1:10" ht="15.75" thickBot="1" x14ac:dyDescent="0.3">
      <c r="A943" s="777" t="s">
        <v>16</v>
      </c>
      <c r="B943" s="802" t="s">
        <v>22</v>
      </c>
      <c r="C943" s="767">
        <f t="shared" ref="C943:E945" si="63">C940/B940-1</f>
        <v>-1</v>
      </c>
      <c r="D943" s="767" t="e">
        <f t="shared" si="63"/>
        <v>#DIV/0!</v>
      </c>
      <c r="E943" s="767" t="e">
        <f t="shared" si="63"/>
        <v>#DIV/0!</v>
      </c>
    </row>
    <row r="944" spans="1:10" ht="15.75" thickBot="1" x14ac:dyDescent="0.3">
      <c r="A944" s="777" t="s">
        <v>17</v>
      </c>
      <c r="B944" s="802" t="s">
        <v>22</v>
      </c>
      <c r="C944" s="767">
        <f t="shared" si="63"/>
        <v>-1</v>
      </c>
      <c r="D944" s="767" t="e">
        <f t="shared" si="63"/>
        <v>#DIV/0!</v>
      </c>
      <c r="E944" s="767" t="e">
        <f t="shared" si="63"/>
        <v>#DIV/0!</v>
      </c>
    </row>
    <row r="945" spans="1:5" ht="15.75" thickBot="1" x14ac:dyDescent="0.3">
      <c r="A945" s="777" t="s">
        <v>18</v>
      </c>
      <c r="B945" s="802" t="s">
        <v>22</v>
      </c>
      <c r="C945" s="767" t="e">
        <f t="shared" si="63"/>
        <v>#DIV/0!</v>
      </c>
      <c r="D945" s="767" t="e">
        <f t="shared" si="63"/>
        <v>#DIV/0!</v>
      </c>
      <c r="E945" s="767" t="e">
        <f t="shared" si="63"/>
        <v>#DIV/0!</v>
      </c>
    </row>
    <row r="946" spans="1:5" ht="15.75" thickBot="1" x14ac:dyDescent="0.3">
      <c r="A946" s="843" t="s">
        <v>836</v>
      </c>
      <c r="B946" s="807"/>
      <c r="C946" s="807"/>
      <c r="D946" s="807"/>
      <c r="E946" s="844"/>
    </row>
    <row r="947" spans="1:5" x14ac:dyDescent="0.25">
      <c r="A947" s="762"/>
      <c r="B947" s="795">
        <v>2019</v>
      </c>
      <c r="C947" s="795">
        <v>2020</v>
      </c>
      <c r="D947" s="795">
        <v>2021</v>
      </c>
      <c r="E947" s="795">
        <v>2022</v>
      </c>
    </row>
    <row r="948" spans="1:5" ht="15.75" thickBot="1" x14ac:dyDescent="0.3">
      <c r="A948" s="764"/>
      <c r="B948" s="798" t="s">
        <v>5</v>
      </c>
      <c r="C948" s="798" t="s">
        <v>6</v>
      </c>
      <c r="D948" s="798" t="s">
        <v>6</v>
      </c>
      <c r="E948" s="798" t="s">
        <v>6</v>
      </c>
    </row>
    <row r="949" spans="1:5" ht="15.75" thickBot="1" x14ac:dyDescent="0.3">
      <c r="A949" s="831" t="s">
        <v>40</v>
      </c>
      <c r="B949" s="812">
        <f>B950+B951+B952+B953</f>
        <v>0</v>
      </c>
      <c r="C949" s="812">
        <f>C950+C951+C952+C953</f>
        <v>0</v>
      </c>
      <c r="D949" s="812">
        <f>D950+D951+D952+D953</f>
        <v>0</v>
      </c>
      <c r="E949" s="812">
        <f>E950+E951+E952+E953</f>
        <v>0</v>
      </c>
    </row>
    <row r="950" spans="1:5" ht="15.75" thickBot="1" x14ac:dyDescent="0.3">
      <c r="A950" s="832" t="s">
        <v>48</v>
      </c>
      <c r="B950" s="812"/>
      <c r="C950" s="812"/>
      <c r="D950" s="812"/>
      <c r="E950" s="812"/>
    </row>
    <row r="951" spans="1:5" ht="15.75" thickBot="1" x14ac:dyDescent="0.3">
      <c r="A951" s="832" t="s">
        <v>73</v>
      </c>
      <c r="B951" s="812"/>
      <c r="C951" s="812"/>
      <c r="D951" s="812"/>
      <c r="E951" s="812"/>
    </row>
    <row r="952" spans="1:5" ht="15.75" thickBot="1" x14ac:dyDescent="0.3">
      <c r="A952" s="832" t="s">
        <v>74</v>
      </c>
      <c r="B952" s="812"/>
      <c r="C952" s="812"/>
      <c r="D952" s="812"/>
      <c r="E952" s="812"/>
    </row>
    <row r="953" spans="1:5" ht="15.75" thickBot="1" x14ac:dyDescent="0.3">
      <c r="A953" s="832" t="s">
        <v>75</v>
      </c>
      <c r="B953" s="812"/>
      <c r="C953" s="812"/>
      <c r="D953" s="812"/>
      <c r="E953" s="812"/>
    </row>
    <row r="954" spans="1:5" ht="15.75" thickBot="1" x14ac:dyDescent="0.3">
      <c r="A954" s="831" t="s">
        <v>41</v>
      </c>
      <c r="B954" s="814">
        <v>14551</v>
      </c>
      <c r="C954" s="814"/>
      <c r="D954" s="814">
        <f>D955+D956+D957+D958</f>
        <v>0</v>
      </c>
      <c r="E954" s="814">
        <f>E955+E956+E957+E958</f>
        <v>0</v>
      </c>
    </row>
    <row r="955" spans="1:5" ht="15.75" thickBot="1" x14ac:dyDescent="0.3">
      <c r="A955" s="832" t="s">
        <v>48</v>
      </c>
      <c r="B955" s="814"/>
      <c r="C955" s="812"/>
      <c r="D955" s="812"/>
      <c r="E955" s="812"/>
    </row>
    <row r="956" spans="1:5" ht="15.75" thickBot="1" x14ac:dyDescent="0.3">
      <c r="A956" s="832" t="s">
        <v>73</v>
      </c>
      <c r="B956" s="814">
        <v>14551</v>
      </c>
      <c r="C956" s="812"/>
      <c r="D956" s="812"/>
      <c r="E956" s="870"/>
    </row>
    <row r="957" spans="1:5" ht="15.75" thickBot="1" x14ac:dyDescent="0.3">
      <c r="A957" s="832" t="s">
        <v>74</v>
      </c>
      <c r="B957" s="814"/>
      <c r="C957" s="812"/>
      <c r="D957" s="812"/>
      <c r="E957" s="870"/>
    </row>
    <row r="958" spans="1:5" ht="15.75" thickBot="1" x14ac:dyDescent="0.3">
      <c r="A958" s="832" t="s">
        <v>75</v>
      </c>
      <c r="B958" s="814"/>
      <c r="C958" s="812"/>
      <c r="D958" s="812"/>
      <c r="E958" s="870"/>
    </row>
    <row r="959" spans="1:5" ht="15.75" thickBot="1" x14ac:dyDescent="0.3">
      <c r="A959" s="883" t="s">
        <v>749</v>
      </c>
      <c r="B959" s="814">
        <f>B949+B954</f>
        <v>14551</v>
      </c>
      <c r="C959" s="814">
        <f>C949+C954</f>
        <v>0</v>
      </c>
      <c r="D959" s="814">
        <f>D949+D954</f>
        <v>0</v>
      </c>
      <c r="E959" s="872">
        <f>E949+E954</f>
        <v>0</v>
      </c>
    </row>
    <row r="960" spans="1:5" ht="15.75" thickBot="1" x14ac:dyDescent="0.3">
      <c r="A960" s="893"/>
      <c r="B960" s="822"/>
      <c r="C960" s="822"/>
      <c r="D960" s="822"/>
      <c r="E960" s="894"/>
    </row>
    <row r="961" spans="1:9" ht="29.25" thickBot="1" x14ac:dyDescent="0.3">
      <c r="A961" s="770" t="s">
        <v>46</v>
      </c>
      <c r="B961" s="822"/>
      <c r="C961" s="822">
        <f>C35+C72+C109+C145+C185+C210+C235+C260+C285+C310+C335+C360+C385+C410+C436+C462+C488+C512+C537+C562+C587+C612+C637+C664+C689+C714+C739+C764+C790+C815+C841+C866+C891+C916+C941</f>
        <v>986998.60200000007</v>
      </c>
      <c r="D961" s="822">
        <f>D35+D72+D109+D145+D185+D210+D235+D260+D285+D310+D335+D360+D385+D410+D436+D462+D488+D512+D537+D562+D587+D612+D637+D664+D689+D714+D764+D790+D815+D841+D866+D891+D916</f>
        <v>988000</v>
      </c>
      <c r="E961" s="822">
        <f>E35+E72+E109+E145+E185+E210+E235+E260+E285+E310+E335+E360+E385+E410+E436+E462+E488+E512+E537+E562+E587+E612+E637+E664+E689+E714+E764+E790+E815+E841+E866+E891+E916</f>
        <v>989000</v>
      </c>
    </row>
    <row r="962" spans="1:9" ht="29.25" thickBot="1" x14ac:dyDescent="0.3">
      <c r="A962" s="770" t="s">
        <v>47</v>
      </c>
      <c r="B962" s="822">
        <f>B963+B966+B969+B972+B975+B978+B981+B984+B989</f>
        <v>1158646</v>
      </c>
      <c r="C962" s="822">
        <f t="shared" ref="C962:E962" si="64">C963+C966+C969+C972+C975+C978+C981+C984+C989</f>
        <v>986998.60199999996</v>
      </c>
      <c r="D962" s="822">
        <f t="shared" si="64"/>
        <v>988000</v>
      </c>
      <c r="E962" s="822">
        <f t="shared" si="64"/>
        <v>989000</v>
      </c>
    </row>
    <row r="963" spans="1:9" ht="15.75" thickBot="1" x14ac:dyDescent="0.3">
      <c r="A963" s="831" t="s">
        <v>0</v>
      </c>
      <c r="B963" s="822">
        <f>B964+B965</f>
        <v>373229</v>
      </c>
      <c r="C963" s="822">
        <f t="shared" ref="C963:E963" si="65">C964+C965</f>
        <v>393239</v>
      </c>
      <c r="D963" s="822">
        <f t="shared" si="65"/>
        <v>393239</v>
      </c>
      <c r="E963" s="822">
        <f t="shared" si="65"/>
        <v>393239</v>
      </c>
    </row>
    <row r="964" spans="1:9" ht="15.75" thickBot="1" x14ac:dyDescent="0.3">
      <c r="A964" s="832" t="s">
        <v>48</v>
      </c>
      <c r="B964" s="814">
        <f>B44+B81+B118+B154</f>
        <v>373229</v>
      </c>
      <c r="C964" s="814">
        <f>C44+C81+C118+C154</f>
        <v>393239</v>
      </c>
      <c r="D964" s="814">
        <f>D44+D81+D118+D154</f>
        <v>393239</v>
      </c>
      <c r="E964" s="814">
        <f>E44+E81+E118+E154</f>
        <v>393239</v>
      </c>
      <c r="I964" s="47"/>
    </row>
    <row r="965" spans="1:9" ht="15.75" thickBot="1" x14ac:dyDescent="0.3">
      <c r="A965" s="832" t="s">
        <v>52</v>
      </c>
      <c r="B965" s="814">
        <f>B45+B82+B119</f>
        <v>0</v>
      </c>
      <c r="C965" s="814">
        <f>C45+C82+C119</f>
        <v>0</v>
      </c>
      <c r="D965" s="814">
        <f>D45+D82+D119</f>
        <v>0</v>
      </c>
      <c r="E965" s="872">
        <f>E45+E82+E119</f>
        <v>0</v>
      </c>
    </row>
    <row r="966" spans="1:9" ht="30.75" thickBot="1" x14ac:dyDescent="0.3">
      <c r="A966" s="831" t="s">
        <v>31</v>
      </c>
      <c r="B966" s="822">
        <f>B967+B968</f>
        <v>112456</v>
      </c>
      <c r="C966" s="822">
        <f>C967+C968</f>
        <v>79446</v>
      </c>
      <c r="D966" s="822">
        <f>D967+D968</f>
        <v>79446</v>
      </c>
      <c r="E966" s="894">
        <f>E967+E968</f>
        <v>79446</v>
      </c>
    </row>
    <row r="967" spans="1:9" ht="15.75" thickBot="1" x14ac:dyDescent="0.3">
      <c r="A967" s="832" t="s">
        <v>48</v>
      </c>
      <c r="B967" s="812">
        <f>B47+B84+B121+B157</f>
        <v>112456</v>
      </c>
      <c r="C967" s="812">
        <f>C47+C84+C121+C157</f>
        <v>79446</v>
      </c>
      <c r="D967" s="812">
        <f>D47+D84+D121+D157</f>
        <v>79446</v>
      </c>
      <c r="E967" s="812">
        <f>E47+E84+E121+E157</f>
        <v>79446</v>
      </c>
    </row>
    <row r="968" spans="1:9" ht="15.75" thickBot="1" x14ac:dyDescent="0.3">
      <c r="A968" s="832" t="s">
        <v>52</v>
      </c>
      <c r="B968" s="814">
        <f>B48+B85+B122</f>
        <v>0</v>
      </c>
      <c r="C968" s="814">
        <f>C48+C85+C122</f>
        <v>0</v>
      </c>
      <c r="D968" s="814">
        <f>D48+D85+D122</f>
        <v>0</v>
      </c>
      <c r="E968" s="872">
        <f>E48+E85+E122</f>
        <v>0</v>
      </c>
    </row>
    <row r="969" spans="1:9" ht="15.75" thickBot="1" x14ac:dyDescent="0.3">
      <c r="A969" s="831" t="s">
        <v>1</v>
      </c>
      <c r="B969" s="822">
        <f>B970+B971</f>
        <v>128805</v>
      </c>
      <c r="C969" s="822">
        <f>C970+C971</f>
        <v>58755</v>
      </c>
      <c r="D969" s="822">
        <f>D970+D971</f>
        <v>139755</v>
      </c>
      <c r="E969" s="822">
        <f>E970+E971</f>
        <v>140755</v>
      </c>
    </row>
    <row r="970" spans="1:9" ht="15.75" thickBot="1" x14ac:dyDescent="0.3">
      <c r="A970" s="832" t="s">
        <v>48</v>
      </c>
      <c r="B970" s="814">
        <f>B50+B87+B124+B160</f>
        <v>128805</v>
      </c>
      <c r="C970" s="814">
        <f>C50+C87+C124+C160</f>
        <v>58755</v>
      </c>
      <c r="D970" s="814">
        <f>D50+D87+D124+D160</f>
        <v>139755</v>
      </c>
      <c r="E970" s="814">
        <f>E50+E87+E124+E160</f>
        <v>140755</v>
      </c>
    </row>
    <row r="971" spans="1:9" ht="15.75" thickBot="1" x14ac:dyDescent="0.3">
      <c r="A971" s="832" t="s">
        <v>52</v>
      </c>
      <c r="B971" s="814">
        <f>B51+B88+B125</f>
        <v>0</v>
      </c>
      <c r="C971" s="814">
        <f>C51+C88+C125</f>
        <v>0</v>
      </c>
      <c r="D971" s="814">
        <f>D51+D88+D125</f>
        <v>0</v>
      </c>
      <c r="E971" s="814">
        <f>E51+E88+E125</f>
        <v>0</v>
      </c>
    </row>
    <row r="972" spans="1:9" ht="15.75" thickBot="1" x14ac:dyDescent="0.3">
      <c r="A972" s="831" t="s">
        <v>2</v>
      </c>
      <c r="B972" s="822">
        <f>B52+B90+B127</f>
        <v>0</v>
      </c>
      <c r="C972" s="822">
        <f>C973+C974</f>
        <v>0</v>
      </c>
      <c r="D972" s="822">
        <f>D973+D974</f>
        <v>0</v>
      </c>
      <c r="E972" s="822">
        <f>E973+E974</f>
        <v>0</v>
      </c>
    </row>
    <row r="973" spans="1:9" ht="15.75" thickBot="1" x14ac:dyDescent="0.3">
      <c r="A973" s="832" t="s">
        <v>48</v>
      </c>
      <c r="B973" s="812">
        <f t="shared" ref="B973:E974" si="66">B53+B90+B127</f>
        <v>0</v>
      </c>
      <c r="C973" s="812">
        <f t="shared" si="66"/>
        <v>0</v>
      </c>
      <c r="D973" s="812">
        <f t="shared" si="66"/>
        <v>0</v>
      </c>
      <c r="E973" s="812">
        <f t="shared" si="66"/>
        <v>0</v>
      </c>
    </row>
    <row r="974" spans="1:9" ht="15.75" thickBot="1" x14ac:dyDescent="0.3">
      <c r="A974" s="832" t="s">
        <v>52</v>
      </c>
      <c r="B974" s="812">
        <f t="shared" si="66"/>
        <v>0</v>
      </c>
      <c r="C974" s="812">
        <f t="shared" si="66"/>
        <v>0</v>
      </c>
      <c r="D974" s="812">
        <f t="shared" si="66"/>
        <v>0</v>
      </c>
      <c r="E974" s="812">
        <f t="shared" si="66"/>
        <v>0</v>
      </c>
    </row>
    <row r="975" spans="1:9" ht="15.75" thickBot="1" x14ac:dyDescent="0.3">
      <c r="A975" s="831" t="s">
        <v>24</v>
      </c>
      <c r="B975" s="822">
        <f>B976+B977</f>
        <v>0</v>
      </c>
      <c r="C975" s="822">
        <f>C976+C977</f>
        <v>0</v>
      </c>
      <c r="D975" s="822">
        <f>D976+D977</f>
        <v>0</v>
      </c>
      <c r="E975" s="822">
        <f>E976+E977</f>
        <v>0</v>
      </c>
    </row>
    <row r="976" spans="1:9" ht="15.75" thickBot="1" x14ac:dyDescent="0.3">
      <c r="A976" s="832" t="s">
        <v>48</v>
      </c>
      <c r="B976" s="812">
        <f t="shared" ref="B976:E977" si="67">B93+B130+B56</f>
        <v>0</v>
      </c>
      <c r="C976" s="812">
        <f t="shared" si="67"/>
        <v>0</v>
      </c>
      <c r="D976" s="812">
        <f t="shared" si="67"/>
        <v>0</v>
      </c>
      <c r="E976" s="812">
        <f t="shared" si="67"/>
        <v>0</v>
      </c>
    </row>
    <row r="977" spans="1:11" ht="15.75" thickBot="1" x14ac:dyDescent="0.3">
      <c r="A977" s="832" t="s">
        <v>52</v>
      </c>
      <c r="B977" s="812">
        <f t="shared" si="67"/>
        <v>0</v>
      </c>
      <c r="C977" s="812">
        <f t="shared" si="67"/>
        <v>0</v>
      </c>
      <c r="D977" s="812">
        <f t="shared" si="67"/>
        <v>0</v>
      </c>
      <c r="E977" s="812">
        <f t="shared" si="67"/>
        <v>0</v>
      </c>
    </row>
    <row r="978" spans="1:11" ht="15.75" thickBot="1" x14ac:dyDescent="0.3">
      <c r="A978" s="831" t="s">
        <v>25</v>
      </c>
      <c r="B978" s="822">
        <f>B979</f>
        <v>51800</v>
      </c>
      <c r="C978" s="822">
        <f>C979+C980</f>
        <v>61800</v>
      </c>
      <c r="D978" s="822">
        <f>D979+D980</f>
        <v>61800</v>
      </c>
      <c r="E978" s="822">
        <f>E979+E980</f>
        <v>61800</v>
      </c>
    </row>
    <row r="979" spans="1:11" ht="15.75" thickBot="1" x14ac:dyDescent="0.3">
      <c r="A979" s="832" t="s">
        <v>48</v>
      </c>
      <c r="B979" s="812">
        <f>B59+B96+B133+B169</f>
        <v>51800</v>
      </c>
      <c r="C979" s="812">
        <f t="shared" ref="C979:E980" si="68">C59+C96+C133</f>
        <v>61800</v>
      </c>
      <c r="D979" s="812">
        <f t="shared" si="68"/>
        <v>61800</v>
      </c>
      <c r="E979" s="812">
        <f t="shared" si="68"/>
        <v>61800</v>
      </c>
    </row>
    <row r="980" spans="1:11" ht="15.75" thickBot="1" x14ac:dyDescent="0.3">
      <c r="A980" s="832" t="s">
        <v>52</v>
      </c>
      <c r="B980" s="812">
        <f>B60+B97+B134</f>
        <v>0</v>
      </c>
      <c r="C980" s="812">
        <f t="shared" si="68"/>
        <v>0</v>
      </c>
      <c r="D980" s="812">
        <f t="shared" si="68"/>
        <v>0</v>
      </c>
      <c r="E980" s="812">
        <f t="shared" si="68"/>
        <v>0</v>
      </c>
    </row>
    <row r="981" spans="1:11" ht="30.75" thickBot="1" x14ac:dyDescent="0.3">
      <c r="A981" s="831" t="s">
        <v>3</v>
      </c>
      <c r="B981" s="822">
        <f>B982+B983</f>
        <v>760</v>
      </c>
      <c r="C981" s="822">
        <f>C98+B61</f>
        <v>760</v>
      </c>
      <c r="D981" s="822">
        <f>D98+C61</f>
        <v>760</v>
      </c>
      <c r="E981" s="822">
        <f>E98+D61</f>
        <v>760</v>
      </c>
    </row>
    <row r="982" spans="1:11" ht="15.75" thickBot="1" x14ac:dyDescent="0.3">
      <c r="A982" s="832" t="s">
        <v>48</v>
      </c>
      <c r="B982" s="812">
        <f t="shared" ref="B982:E983" si="69">B62+B99+B136</f>
        <v>760</v>
      </c>
      <c r="C982" s="812">
        <f t="shared" si="69"/>
        <v>760</v>
      </c>
      <c r="D982" s="812">
        <f t="shared" si="69"/>
        <v>760</v>
      </c>
      <c r="E982" s="812">
        <f t="shared" si="69"/>
        <v>760</v>
      </c>
    </row>
    <row r="983" spans="1:11" ht="15.75" thickBot="1" x14ac:dyDescent="0.3">
      <c r="A983" s="832" t="s">
        <v>52</v>
      </c>
      <c r="B983" s="812">
        <f t="shared" si="69"/>
        <v>0</v>
      </c>
      <c r="C983" s="812">
        <f t="shared" si="69"/>
        <v>0</v>
      </c>
      <c r="D983" s="812">
        <f t="shared" si="69"/>
        <v>0</v>
      </c>
      <c r="E983" s="812">
        <f t="shared" si="69"/>
        <v>0</v>
      </c>
    </row>
    <row r="984" spans="1:11" ht="15.75" thickBot="1" x14ac:dyDescent="0.3">
      <c r="A984" s="831" t="s">
        <v>19</v>
      </c>
      <c r="B984" s="822">
        <f>SUM(B985:B988)</f>
        <v>102770</v>
      </c>
      <c r="C984" s="822">
        <f>SUM(C985:C988)</f>
        <v>121310</v>
      </c>
      <c r="D984" s="822">
        <f>SUM(D985:D988)</f>
        <v>30964</v>
      </c>
      <c r="E984" s="822">
        <f>SUM(E985:E988)</f>
        <v>68000</v>
      </c>
    </row>
    <row r="985" spans="1:11" ht="15.75" thickBot="1" x14ac:dyDescent="0.3">
      <c r="A985" s="832" t="s">
        <v>48</v>
      </c>
      <c r="B985" s="812">
        <f>B194+B219+B244+B269+B294+B319+B344+B369+B394+B419+B445+B471+B521+B571+B596+B621+B646+B673+B698+B723+B773+B799+B824+B850+B875+B900+B925+B950+B748</f>
        <v>102770</v>
      </c>
      <c r="C985" s="812">
        <f t="shared" ref="C985:E985" si="70">C194+C219+C244+C269+C294+C319+C344+C369+C394+C419+C445+C471+C521+C571+C596+C621+C646+C673+C698+C723+C773+C799+C824+C850+C875+C900+C925+C950+C748</f>
        <v>115110</v>
      </c>
      <c r="D985" s="812">
        <f t="shared" si="70"/>
        <v>30964</v>
      </c>
      <c r="E985" s="812">
        <f t="shared" si="70"/>
        <v>68000</v>
      </c>
    </row>
    <row r="986" spans="1:11" ht="15.75" thickBot="1" x14ac:dyDescent="0.3">
      <c r="A986" s="832" t="s">
        <v>76</v>
      </c>
      <c r="B986" s="812">
        <f t="shared" ref="B986:E988" si="71">B195+B220+B245+B270+B295+B320+B345+B370+B395+B420+B446+B472+B522+B572+B597+B622+B647+B674+B699+B724+B774+B800+B825+B851+B876+B901+B926+B951</f>
        <v>0</v>
      </c>
      <c r="C986" s="812">
        <f t="shared" si="71"/>
        <v>0</v>
      </c>
      <c r="D986" s="812">
        <f t="shared" si="71"/>
        <v>0</v>
      </c>
      <c r="E986" s="812">
        <f t="shared" si="71"/>
        <v>0</v>
      </c>
    </row>
    <row r="987" spans="1:11" ht="15.75" thickBot="1" x14ac:dyDescent="0.3">
      <c r="A987" s="832" t="s">
        <v>74</v>
      </c>
      <c r="B987" s="812">
        <f t="shared" si="71"/>
        <v>0</v>
      </c>
      <c r="C987" s="812">
        <f t="shared" si="71"/>
        <v>0</v>
      </c>
      <c r="D987" s="812">
        <f t="shared" si="71"/>
        <v>0</v>
      </c>
      <c r="E987" s="812">
        <f t="shared" si="71"/>
        <v>0</v>
      </c>
    </row>
    <row r="988" spans="1:11" ht="15.75" thickBot="1" x14ac:dyDescent="0.3">
      <c r="A988" s="832" t="s">
        <v>75</v>
      </c>
      <c r="B988" s="812">
        <f t="shared" si="71"/>
        <v>0</v>
      </c>
      <c r="C988" s="812">
        <f t="shared" si="71"/>
        <v>6200</v>
      </c>
      <c r="D988" s="812">
        <f t="shared" si="71"/>
        <v>0</v>
      </c>
      <c r="E988" s="812">
        <f t="shared" si="71"/>
        <v>0</v>
      </c>
    </row>
    <row r="989" spans="1:11" ht="15.75" thickBot="1" x14ac:dyDescent="0.3">
      <c r="A989" s="831" t="s">
        <v>20</v>
      </c>
      <c r="B989" s="822">
        <f>B990+B991+B992+B993</f>
        <v>388826</v>
      </c>
      <c r="C989" s="822">
        <f t="shared" ref="C989:E989" si="72">C990+C991+C992+C993</f>
        <v>271688.60200000001</v>
      </c>
      <c r="D989" s="822">
        <f t="shared" si="72"/>
        <v>282036</v>
      </c>
      <c r="E989" s="822">
        <f t="shared" si="72"/>
        <v>245000</v>
      </c>
    </row>
    <row r="990" spans="1:11" ht="15.75" thickBot="1" x14ac:dyDescent="0.3">
      <c r="A990" s="832" t="s">
        <v>48</v>
      </c>
      <c r="B990" s="812">
        <f>B199+B224+B249+B274+B299+B324+B349+B374+B399+B424+B450+B476+B526+B576+B601+B626+B651+B678+B703+B728+B778+B804+B829+B855+B880+B905+B930+B955+B502+B551</f>
        <v>74000</v>
      </c>
      <c r="C990" s="812">
        <f>C199+C224+C249+C274+C299+C324+C349+C374+C399+C424+C450+C476+C526+C576+C601+C626+C651+C678+C703+C728+C778+C804+C829+C855+C880+C905+C930+C955+C502+C551</f>
        <v>71688.601999999999</v>
      </c>
      <c r="D990" s="812">
        <f>D199+D224+D249+D274+D299+D324+D349+D374+D399+D424+D450+D476+D526+D576+D601+D626+D651+D678+D703+D728+D778+D804+D829+D855+D880+D905+D930+D955+D502+D551</f>
        <v>82036</v>
      </c>
      <c r="E990" s="812">
        <f>E199+E224+E249+E274+E299+E324+E349+E374+E399+E424+E450+E476+E526+E576+E601+E626+E651+E678+E703+E728+E778+E804+E829+E855+E880+E905+E930+E955+E502+E551</f>
        <v>45000</v>
      </c>
      <c r="I990" s="47"/>
      <c r="J990" s="54"/>
      <c r="K990" s="54"/>
    </row>
    <row r="991" spans="1:11" ht="15.75" thickBot="1" x14ac:dyDescent="0.3">
      <c r="A991" s="832" t="s">
        <v>76</v>
      </c>
      <c r="B991" s="812">
        <f t="shared" ref="B991:E993" si="73">B200+B225+B250+B275+B300+B325+B350+B375+B400+B425+B451+B477+B527+B577+B602+B627+B652+B679+B704+B729+B779+B805+B830+B856+B881+B906+B931+B956</f>
        <v>314826</v>
      </c>
      <c r="C991" s="812">
        <f t="shared" si="73"/>
        <v>200000</v>
      </c>
      <c r="D991" s="812">
        <f t="shared" si="73"/>
        <v>200000</v>
      </c>
      <c r="E991" s="812">
        <f t="shared" si="73"/>
        <v>200000</v>
      </c>
    </row>
    <row r="992" spans="1:11" ht="15.75" thickBot="1" x14ac:dyDescent="0.3">
      <c r="A992" s="832" t="s">
        <v>74</v>
      </c>
      <c r="B992" s="812">
        <f t="shared" si="73"/>
        <v>0</v>
      </c>
      <c r="C992" s="812">
        <f t="shared" si="73"/>
        <v>0</v>
      </c>
      <c r="D992" s="812">
        <f t="shared" si="73"/>
        <v>0</v>
      </c>
      <c r="E992" s="812">
        <f t="shared" si="73"/>
        <v>0</v>
      </c>
    </row>
    <row r="993" spans="1:9" ht="15.75" thickBot="1" x14ac:dyDescent="0.3">
      <c r="A993" s="832" t="s">
        <v>75</v>
      </c>
      <c r="B993" s="812">
        <f t="shared" si="73"/>
        <v>0</v>
      </c>
      <c r="C993" s="812">
        <f t="shared" si="73"/>
        <v>0</v>
      </c>
      <c r="D993" s="812">
        <f t="shared" si="73"/>
        <v>0</v>
      </c>
      <c r="E993" s="812">
        <f t="shared" si="73"/>
        <v>0</v>
      </c>
      <c r="I993" s="47"/>
    </row>
    <row r="994" spans="1:9" ht="15.75" thickBot="1" x14ac:dyDescent="0.3">
      <c r="A994" s="893" t="s">
        <v>35</v>
      </c>
      <c r="B994" s="812" t="e">
        <f>B203+B228+B253+B278+B303+B328+B353+B378+B403+B428+B454+B480+B530+B580+B605+B630+B655+#REF!+B707+B732+B782+B808+B833+B859+B884+B909+B934+B959</f>
        <v>#REF!</v>
      </c>
      <c r="C994" s="812" t="e">
        <f>C203+C228+C253+C278+C303+C328+C353+C378+C403+C428+C454+C480+C530+C580+C605+C630+C655+#REF!+C707+C732+C782+C808+C833+C859+C884+C909+C934+C959</f>
        <v>#REF!</v>
      </c>
      <c r="D994" s="812" t="e">
        <f>D203+D228+D253+D278+D303+D328+D353+D378+D403+D428+D454+D480+D530+D580+D605+D630+D655+#REF!+D707+D732+D782+D808+D833+D859+D884+D909+D934+D959</f>
        <v>#REF!</v>
      </c>
      <c r="E994" s="812" t="e">
        <f>E203+E228+E253+E278+E303+E328+E353+E378+E403+E428+E454+E480+E530+E580+E605+E630+E655+#REF!+E707+E732+E782+E808+E833+E859+E884+E909+E934+E959</f>
        <v>#REF!</v>
      </c>
    </row>
    <row r="995" spans="1:9" x14ac:dyDescent="0.25">
      <c r="A995" s="895"/>
      <c r="B995" s="896"/>
      <c r="C995" s="896"/>
      <c r="D995" s="896"/>
      <c r="E995" s="896"/>
    </row>
    <row r="1000" spans="1:9" x14ac:dyDescent="0.25">
      <c r="C1000" s="897"/>
      <c r="H1000" s="47"/>
    </row>
    <row r="1001" spans="1:9" x14ac:dyDescent="0.25">
      <c r="I1001" s="47"/>
    </row>
  </sheetData>
  <mergeCells count="210">
    <mergeCell ref="B936:E936"/>
    <mergeCell ref="B937:E937"/>
    <mergeCell ref="A938:A939"/>
    <mergeCell ref="A946:E946"/>
    <mergeCell ref="A947:A948"/>
    <mergeCell ref="A1:E1"/>
    <mergeCell ref="B910:E910"/>
    <mergeCell ref="B912:E912"/>
    <mergeCell ref="A913:A914"/>
    <mergeCell ref="A921:E921"/>
    <mergeCell ref="A922:A923"/>
    <mergeCell ref="D935:E935"/>
    <mergeCell ref="D885:E885"/>
    <mergeCell ref="B886:E886"/>
    <mergeCell ref="B887:E887"/>
    <mergeCell ref="A888:A889"/>
    <mergeCell ref="A896:E896"/>
    <mergeCell ref="A897:A898"/>
    <mergeCell ref="D860:E860"/>
    <mergeCell ref="B861:E861"/>
    <mergeCell ref="B862:E862"/>
    <mergeCell ref="A863:A864"/>
    <mergeCell ref="A871:E871"/>
    <mergeCell ref="A872:A873"/>
    <mergeCell ref="D835:E835"/>
    <mergeCell ref="B836:E836"/>
    <mergeCell ref="B837:E837"/>
    <mergeCell ref="A838:A839"/>
    <mergeCell ref="A846:E846"/>
    <mergeCell ref="A847:A848"/>
    <mergeCell ref="B810:E810"/>
    <mergeCell ref="B811:E811"/>
    <mergeCell ref="A812:A813"/>
    <mergeCell ref="A820:E820"/>
    <mergeCell ref="A821:A822"/>
    <mergeCell ref="B834:E834"/>
    <mergeCell ref="B785:E785"/>
    <mergeCell ref="B786:E786"/>
    <mergeCell ref="A787:A788"/>
    <mergeCell ref="A795:E795"/>
    <mergeCell ref="A796:A797"/>
    <mergeCell ref="D809:E809"/>
    <mergeCell ref="B760:E760"/>
    <mergeCell ref="A761:A762"/>
    <mergeCell ref="A769:E769"/>
    <mergeCell ref="A770:A771"/>
    <mergeCell ref="A783:E783"/>
    <mergeCell ref="D784:E784"/>
    <mergeCell ref="B734:E734"/>
    <mergeCell ref="B735:E735"/>
    <mergeCell ref="A736:A737"/>
    <mergeCell ref="A744:E744"/>
    <mergeCell ref="A745:A746"/>
    <mergeCell ref="B759:E759"/>
    <mergeCell ref="A695:A696"/>
    <mergeCell ref="B709:E709"/>
    <mergeCell ref="B710:E710"/>
    <mergeCell ref="A711:A712"/>
    <mergeCell ref="A719:E719"/>
    <mergeCell ref="A720:A721"/>
    <mergeCell ref="A669:E669"/>
    <mergeCell ref="A670:A671"/>
    <mergeCell ref="B684:E684"/>
    <mergeCell ref="B685:E685"/>
    <mergeCell ref="A686:A687"/>
    <mergeCell ref="A694:E694"/>
    <mergeCell ref="A643:A644"/>
    <mergeCell ref="B656:E656"/>
    <mergeCell ref="A657:E657"/>
    <mergeCell ref="B659:E659"/>
    <mergeCell ref="B660:E660"/>
    <mergeCell ref="A661:A662"/>
    <mergeCell ref="A617:E617"/>
    <mergeCell ref="A618:A619"/>
    <mergeCell ref="B632:E632"/>
    <mergeCell ref="B633:E633"/>
    <mergeCell ref="A634:A635"/>
    <mergeCell ref="A642:E642"/>
    <mergeCell ref="A584:A585"/>
    <mergeCell ref="A592:E592"/>
    <mergeCell ref="A593:A594"/>
    <mergeCell ref="B607:E607"/>
    <mergeCell ref="B608:E608"/>
    <mergeCell ref="A609:A610"/>
    <mergeCell ref="B558:E558"/>
    <mergeCell ref="A559:A560"/>
    <mergeCell ref="A567:E567"/>
    <mergeCell ref="A568:A569"/>
    <mergeCell ref="B582:E582"/>
    <mergeCell ref="B583:E583"/>
    <mergeCell ref="B532:E532"/>
    <mergeCell ref="B533:E533"/>
    <mergeCell ref="A534:A535"/>
    <mergeCell ref="A542:E542"/>
    <mergeCell ref="A543:A544"/>
    <mergeCell ref="B557:E557"/>
    <mergeCell ref="A494:A495"/>
    <mergeCell ref="B507:E507"/>
    <mergeCell ref="B508:E508"/>
    <mergeCell ref="A509:A510"/>
    <mergeCell ref="A517:E517"/>
    <mergeCell ref="A518:A519"/>
    <mergeCell ref="A468:A469"/>
    <mergeCell ref="B481:E481"/>
    <mergeCell ref="B483:E483"/>
    <mergeCell ref="B484:E484"/>
    <mergeCell ref="A485:A486"/>
    <mergeCell ref="A493:E493"/>
    <mergeCell ref="A442:A443"/>
    <mergeCell ref="B455:E455"/>
    <mergeCell ref="B457:E457"/>
    <mergeCell ref="B458:E458"/>
    <mergeCell ref="A459:A460"/>
    <mergeCell ref="A467:E467"/>
    <mergeCell ref="B429:E429"/>
    <mergeCell ref="D430:E430"/>
    <mergeCell ref="B431:E431"/>
    <mergeCell ref="B432:E432"/>
    <mergeCell ref="A433:A434"/>
    <mergeCell ref="A441:E441"/>
    <mergeCell ref="A391:A392"/>
    <mergeCell ref="B405:E405"/>
    <mergeCell ref="B406:E406"/>
    <mergeCell ref="A407:A408"/>
    <mergeCell ref="A415:E415"/>
    <mergeCell ref="A416:A417"/>
    <mergeCell ref="A365:E365"/>
    <mergeCell ref="A366:A367"/>
    <mergeCell ref="B380:E380"/>
    <mergeCell ref="B381:E381"/>
    <mergeCell ref="A382:A383"/>
    <mergeCell ref="A390:E390"/>
    <mergeCell ref="A332:A333"/>
    <mergeCell ref="A340:E340"/>
    <mergeCell ref="A341:A342"/>
    <mergeCell ref="B355:E355"/>
    <mergeCell ref="B356:E356"/>
    <mergeCell ref="A357:A358"/>
    <mergeCell ref="B306:E306"/>
    <mergeCell ref="A307:A308"/>
    <mergeCell ref="A315:E315"/>
    <mergeCell ref="A316:A317"/>
    <mergeCell ref="B330:E330"/>
    <mergeCell ref="B331:E331"/>
    <mergeCell ref="B280:E280"/>
    <mergeCell ref="B281:E281"/>
    <mergeCell ref="A282:A283"/>
    <mergeCell ref="A290:E290"/>
    <mergeCell ref="A291:A292"/>
    <mergeCell ref="B305:E305"/>
    <mergeCell ref="A241:A242"/>
    <mergeCell ref="B255:E255"/>
    <mergeCell ref="B256:E256"/>
    <mergeCell ref="A257:A258"/>
    <mergeCell ref="A265:E265"/>
    <mergeCell ref="A266:A267"/>
    <mergeCell ref="A215:E215"/>
    <mergeCell ref="A216:A217"/>
    <mergeCell ref="B230:E230"/>
    <mergeCell ref="B231:E231"/>
    <mergeCell ref="A232:A233"/>
    <mergeCell ref="A240:E240"/>
    <mergeCell ref="A182:A183"/>
    <mergeCell ref="A190:E190"/>
    <mergeCell ref="A191:A192"/>
    <mergeCell ref="B205:E205"/>
    <mergeCell ref="B206:E206"/>
    <mergeCell ref="A207:A208"/>
    <mergeCell ref="A151:A152"/>
    <mergeCell ref="A176:E176"/>
    <mergeCell ref="A177:E177"/>
    <mergeCell ref="B178:E178"/>
    <mergeCell ref="B180:E180"/>
    <mergeCell ref="B181:E181"/>
    <mergeCell ref="A115:A116"/>
    <mergeCell ref="B139:E139"/>
    <mergeCell ref="B140:E140"/>
    <mergeCell ref="B141:E141"/>
    <mergeCell ref="A142:A143"/>
    <mergeCell ref="A150:E150"/>
    <mergeCell ref="A78:A79"/>
    <mergeCell ref="B103:E103"/>
    <mergeCell ref="B104:E104"/>
    <mergeCell ref="B105:E105"/>
    <mergeCell ref="A106:A107"/>
    <mergeCell ref="A114:E114"/>
    <mergeCell ref="A41:A42"/>
    <mergeCell ref="B66:E66"/>
    <mergeCell ref="B67:E67"/>
    <mergeCell ref="B68:E68"/>
    <mergeCell ref="A69:A70"/>
    <mergeCell ref="A77:E77"/>
    <mergeCell ref="A28:E28"/>
    <mergeCell ref="B29:E29"/>
    <mergeCell ref="B30:E30"/>
    <mergeCell ref="B31:E31"/>
    <mergeCell ref="A32:A33"/>
    <mergeCell ref="A40:E40"/>
    <mergeCell ref="A9:E11"/>
    <mergeCell ref="B12:E12"/>
    <mergeCell ref="A13:A14"/>
    <mergeCell ref="B19:E19"/>
    <mergeCell ref="A20:E20"/>
    <mergeCell ref="A27:E27"/>
    <mergeCell ref="A2:E2"/>
    <mergeCell ref="A3:E3"/>
    <mergeCell ref="B5:E5"/>
    <mergeCell ref="B6:E6"/>
    <mergeCell ref="B7:E7"/>
    <mergeCell ref="A8:E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796"/>
  <sheetViews>
    <sheetView workbookViewId="0">
      <selection activeCell="I766" sqref="I766"/>
    </sheetView>
  </sheetViews>
  <sheetFormatPr defaultRowHeight="15" x14ac:dyDescent="0.25"/>
  <cols>
    <col min="1" max="1" width="28.5703125" style="902" customWidth="1"/>
    <col min="2" max="2" width="13.85546875" style="902" customWidth="1"/>
    <col min="3" max="4" width="11.7109375" style="902" customWidth="1"/>
    <col min="5" max="5" width="17.5703125" style="902" customWidth="1"/>
    <col min="6" max="6" width="9.140625" style="899"/>
  </cols>
  <sheetData>
    <row r="1" spans="1:5" x14ac:dyDescent="0.25">
      <c r="A1" s="898" t="s">
        <v>193</v>
      </c>
      <c r="B1" s="898"/>
      <c r="C1" s="898"/>
      <c r="D1" s="898"/>
      <c r="E1" s="898"/>
    </row>
    <row r="2" spans="1:5" x14ac:dyDescent="0.25">
      <c r="A2" s="900" t="s">
        <v>560</v>
      </c>
      <c r="B2" s="900"/>
      <c r="C2" s="900"/>
      <c r="D2" s="900"/>
      <c r="E2" s="900"/>
    </row>
    <row r="3" spans="1:5" x14ac:dyDescent="0.25">
      <c r="A3" s="901" t="s">
        <v>134</v>
      </c>
      <c r="B3" s="901"/>
      <c r="C3" s="901"/>
      <c r="D3" s="901"/>
      <c r="E3" s="901"/>
    </row>
    <row r="4" spans="1:5" ht="15.75" thickBot="1" x14ac:dyDescent="0.3"/>
    <row r="5" spans="1:5" ht="29.25" thickBot="1" x14ac:dyDescent="0.3">
      <c r="A5" s="748" t="s">
        <v>21</v>
      </c>
      <c r="B5" s="749" t="s">
        <v>561</v>
      </c>
      <c r="C5" s="749"/>
      <c r="D5" s="749"/>
      <c r="E5" s="749"/>
    </row>
    <row r="6" spans="1:5" ht="15.75" thickBot="1" x14ac:dyDescent="0.3">
      <c r="A6" s="748" t="s">
        <v>4</v>
      </c>
      <c r="B6" s="750" t="s">
        <v>156</v>
      </c>
      <c r="C6" s="751"/>
      <c r="D6" s="751"/>
      <c r="E6" s="752"/>
    </row>
    <row r="7" spans="1:5" ht="29.25" thickBot="1" x14ac:dyDescent="0.3">
      <c r="A7" s="748" t="s">
        <v>26</v>
      </c>
      <c r="B7" s="753" t="s">
        <v>135</v>
      </c>
      <c r="C7" s="754"/>
      <c r="D7" s="754"/>
      <c r="E7" s="755"/>
    </row>
    <row r="8" spans="1:5" ht="15.75" thickBot="1" x14ac:dyDescent="0.3">
      <c r="A8" s="903" t="s">
        <v>7</v>
      </c>
      <c r="B8" s="904"/>
      <c r="C8" s="904"/>
      <c r="D8" s="904"/>
      <c r="E8" s="905"/>
    </row>
    <row r="9" spans="1:5" ht="15.75" thickBot="1" x14ac:dyDescent="0.3">
      <c r="A9" s="906" t="s">
        <v>157</v>
      </c>
      <c r="B9" s="907"/>
      <c r="C9" s="907"/>
      <c r="D9" s="907"/>
      <c r="E9" s="908"/>
    </row>
    <row r="10" spans="1:5" ht="15.75" thickBot="1" x14ac:dyDescent="0.3">
      <c r="A10" s="906"/>
      <c r="B10" s="907"/>
      <c r="C10" s="907"/>
      <c r="D10" s="907"/>
      <c r="E10" s="908"/>
    </row>
    <row r="11" spans="1:5" ht="22.5" customHeight="1" thickBot="1" x14ac:dyDescent="0.3">
      <c r="A11" s="906"/>
      <c r="B11" s="907"/>
      <c r="C11" s="907"/>
      <c r="D11" s="907"/>
      <c r="E11" s="908"/>
    </row>
    <row r="12" spans="1:5" ht="36" customHeight="1" thickBot="1" x14ac:dyDescent="0.3">
      <c r="A12" s="909" t="s">
        <v>10</v>
      </c>
      <c r="B12" s="910" t="s">
        <v>562</v>
      </c>
      <c r="C12" s="911"/>
      <c r="D12" s="911"/>
      <c r="E12" s="912"/>
    </row>
    <row r="13" spans="1:5" x14ac:dyDescent="0.25">
      <c r="A13" s="762" t="s">
        <v>11</v>
      </c>
      <c r="B13" s="763">
        <v>2019</v>
      </c>
      <c r="C13" s="763">
        <v>2020</v>
      </c>
      <c r="D13" s="763">
        <v>2021</v>
      </c>
      <c r="E13" s="763">
        <v>2022</v>
      </c>
    </row>
    <row r="14" spans="1:5" ht="15.75" thickBot="1" x14ac:dyDescent="0.3">
      <c r="A14" s="764"/>
      <c r="B14" s="765" t="s">
        <v>5</v>
      </c>
      <c r="C14" s="765" t="s">
        <v>6</v>
      </c>
      <c r="D14" s="765" t="s">
        <v>6</v>
      </c>
      <c r="E14" s="765" t="s">
        <v>6</v>
      </c>
    </row>
    <row r="15" spans="1:5" ht="15.75" thickBot="1" x14ac:dyDescent="0.3">
      <c r="A15" s="913" t="s">
        <v>563</v>
      </c>
      <c r="B15" s="914">
        <v>4.2000000000000003E-2</v>
      </c>
      <c r="C15" s="914">
        <v>4.2999999999999997E-2</v>
      </c>
      <c r="D15" s="914">
        <v>4.3999999999999997E-2</v>
      </c>
      <c r="E15" s="914">
        <v>4.2999999999999997E-2</v>
      </c>
    </row>
    <row r="16" spans="1:5" ht="30.75" thickBot="1" x14ac:dyDescent="0.3">
      <c r="A16" s="913" t="s">
        <v>564</v>
      </c>
      <c r="B16" s="914">
        <v>0.68700000000000006</v>
      </c>
      <c r="C16" s="914">
        <v>0.66400000000000003</v>
      </c>
      <c r="D16" s="914">
        <v>0.63500000000000001</v>
      </c>
      <c r="E16" s="914">
        <v>0.59899999999999998</v>
      </c>
    </row>
    <row r="17" spans="1:5" ht="15.75" thickBot="1" x14ac:dyDescent="0.3">
      <c r="A17" s="913" t="s">
        <v>565</v>
      </c>
      <c r="B17" s="915" t="s">
        <v>566</v>
      </c>
      <c r="C17" s="915" t="s">
        <v>567</v>
      </c>
      <c r="D17" s="915" t="s">
        <v>568</v>
      </c>
      <c r="E17" s="915" t="s">
        <v>568</v>
      </c>
    </row>
    <row r="18" spans="1:5" ht="30.75" thickBot="1" x14ac:dyDescent="0.3">
      <c r="A18" s="913" t="s">
        <v>569</v>
      </c>
      <c r="B18" s="916" t="s">
        <v>570</v>
      </c>
      <c r="C18" s="916" t="s">
        <v>571</v>
      </c>
      <c r="D18" s="916" t="s">
        <v>571</v>
      </c>
      <c r="E18" s="916" t="s">
        <v>571</v>
      </c>
    </row>
    <row r="19" spans="1:5" ht="75.75" thickBot="1" x14ac:dyDescent="0.3">
      <c r="A19" s="917" t="s">
        <v>572</v>
      </c>
      <c r="B19" s="918" t="s">
        <v>573</v>
      </c>
      <c r="C19" s="918" t="s">
        <v>573</v>
      </c>
      <c r="D19" s="918" t="s">
        <v>573</v>
      </c>
      <c r="E19" s="918" t="s">
        <v>573</v>
      </c>
    </row>
    <row r="20" spans="1:5" ht="30.75" thickBot="1" x14ac:dyDescent="0.3">
      <c r="A20" s="917" t="s">
        <v>574</v>
      </c>
      <c r="B20" s="919" t="s">
        <v>575</v>
      </c>
      <c r="C20" s="918" t="s">
        <v>576</v>
      </c>
      <c r="D20" s="918" t="s">
        <v>577</v>
      </c>
      <c r="E20" s="920" t="s">
        <v>578</v>
      </c>
    </row>
    <row r="21" spans="1:5" ht="46.5" customHeight="1" thickBot="1" x14ac:dyDescent="0.3">
      <c r="A21" s="921" t="s">
        <v>12</v>
      </c>
      <c r="B21" s="922" t="s">
        <v>579</v>
      </c>
      <c r="C21" s="923"/>
      <c r="D21" s="923"/>
      <c r="E21" s="924"/>
    </row>
    <row r="22" spans="1:5" ht="15.75" thickBot="1" x14ac:dyDescent="0.3">
      <c r="A22" s="753" t="s">
        <v>13</v>
      </c>
      <c r="B22" s="754"/>
      <c r="C22" s="754"/>
      <c r="D22" s="754"/>
      <c r="E22" s="755"/>
    </row>
    <row r="23" spans="1:5" ht="30.75" thickBot="1" x14ac:dyDescent="0.3">
      <c r="A23" s="913" t="s">
        <v>580</v>
      </c>
      <c r="B23" s="914">
        <v>0.27700000000000002</v>
      </c>
      <c r="C23" s="914" t="s">
        <v>581</v>
      </c>
      <c r="D23" s="914" t="s">
        <v>581</v>
      </c>
      <c r="E23" s="914" t="s">
        <v>581</v>
      </c>
    </row>
    <row r="24" spans="1:5" ht="15.75" thickBot="1" x14ac:dyDescent="0.3">
      <c r="A24" s="913" t="s">
        <v>582</v>
      </c>
      <c r="B24" s="925">
        <v>250</v>
      </c>
      <c r="C24" s="925">
        <v>500</v>
      </c>
      <c r="D24" s="925">
        <v>500</v>
      </c>
      <c r="E24" s="925">
        <v>500</v>
      </c>
    </row>
    <row r="25" spans="1:5" ht="30.75" thickBot="1" x14ac:dyDescent="0.3">
      <c r="A25" s="913" t="s">
        <v>583</v>
      </c>
      <c r="B25" s="914">
        <v>0.27800000000000002</v>
      </c>
      <c r="C25" s="914">
        <v>0.27800000000000002</v>
      </c>
      <c r="D25" s="914">
        <v>0.27800000000000002</v>
      </c>
      <c r="E25" s="914">
        <v>0.27800000000000002</v>
      </c>
    </row>
    <row r="26" spans="1:5" ht="75.75" thickBot="1" x14ac:dyDescent="0.3">
      <c r="A26" s="913" t="s">
        <v>584</v>
      </c>
      <c r="B26" s="914" t="s">
        <v>585</v>
      </c>
      <c r="C26" s="914">
        <v>0</v>
      </c>
      <c r="D26" s="914">
        <v>0</v>
      </c>
      <c r="E26" s="914">
        <v>0</v>
      </c>
    </row>
    <row r="27" spans="1:5" ht="60.75" thickBot="1" x14ac:dyDescent="0.3">
      <c r="A27" s="913" t="s">
        <v>586</v>
      </c>
      <c r="B27" s="914">
        <v>4.7999999999999996E-3</v>
      </c>
      <c r="C27" s="914" t="s">
        <v>587</v>
      </c>
      <c r="D27" s="914" t="s">
        <v>587</v>
      </c>
      <c r="E27" s="914" t="s">
        <v>587</v>
      </c>
    </row>
    <row r="28" spans="1:5" ht="45.75" thickBot="1" x14ac:dyDescent="0.3">
      <c r="A28" s="913" t="s">
        <v>588</v>
      </c>
      <c r="B28" s="926" t="s">
        <v>589</v>
      </c>
      <c r="C28" s="914">
        <v>0</v>
      </c>
      <c r="D28" s="914">
        <v>0</v>
      </c>
      <c r="E28" s="914">
        <v>0</v>
      </c>
    </row>
    <row r="29" spans="1:5" ht="60.75" thickBot="1" x14ac:dyDescent="0.3">
      <c r="A29" s="774" t="s">
        <v>590</v>
      </c>
      <c r="B29" s="926">
        <v>36</v>
      </c>
      <c r="C29" s="775" t="s">
        <v>581</v>
      </c>
      <c r="D29" s="775" t="s">
        <v>581</v>
      </c>
      <c r="E29" s="775" t="s">
        <v>581</v>
      </c>
    </row>
    <row r="30" spans="1:5" ht="15.75" thickBot="1" x14ac:dyDescent="0.3">
      <c r="A30" s="927" t="s">
        <v>32</v>
      </c>
      <c r="B30" s="928"/>
      <c r="C30" s="928"/>
      <c r="D30" s="928"/>
      <c r="E30" s="929"/>
    </row>
    <row r="31" spans="1:5" ht="15.75" thickBot="1" x14ac:dyDescent="0.3">
      <c r="A31" s="927" t="s">
        <v>43</v>
      </c>
      <c r="B31" s="928"/>
      <c r="C31" s="928"/>
      <c r="D31" s="928"/>
      <c r="E31" s="929"/>
    </row>
    <row r="32" spans="1:5" ht="90.75" thickBot="1" x14ac:dyDescent="0.3">
      <c r="A32" s="930" t="s">
        <v>28</v>
      </c>
      <c r="B32" s="931" t="s">
        <v>591</v>
      </c>
      <c r="C32" s="932"/>
      <c r="D32" s="932"/>
      <c r="E32" s="933"/>
    </row>
    <row r="33" spans="1:5" ht="90.75" thickBot="1" x14ac:dyDescent="0.3">
      <c r="A33" s="777" t="s">
        <v>9</v>
      </c>
      <c r="B33" s="931" t="s">
        <v>592</v>
      </c>
      <c r="C33" s="932"/>
      <c r="D33" s="932"/>
      <c r="E33" s="933"/>
    </row>
    <row r="34" spans="1:5" ht="15.75" thickBot="1" x14ac:dyDescent="0.3">
      <c r="A34" s="777" t="s">
        <v>14</v>
      </c>
      <c r="B34" s="934" t="s">
        <v>593</v>
      </c>
      <c r="C34" s="935"/>
      <c r="D34" s="935"/>
      <c r="E34" s="936"/>
    </row>
    <row r="35" spans="1:5" x14ac:dyDescent="0.25">
      <c r="A35" s="937"/>
      <c r="B35" s="795">
        <v>2019</v>
      </c>
      <c r="C35" s="795">
        <v>2020</v>
      </c>
      <c r="D35" s="795">
        <v>2021</v>
      </c>
      <c r="E35" s="795">
        <v>2022</v>
      </c>
    </row>
    <row r="36" spans="1:5" ht="29.25" thickBot="1" x14ac:dyDescent="0.3">
      <c r="A36" s="802"/>
      <c r="B36" s="798" t="s">
        <v>5</v>
      </c>
      <c r="C36" s="798" t="s">
        <v>6</v>
      </c>
      <c r="D36" s="798" t="s">
        <v>6</v>
      </c>
      <c r="E36" s="798" t="s">
        <v>6</v>
      </c>
    </row>
    <row r="37" spans="1:5" ht="15.75" thickBot="1" x14ac:dyDescent="0.3">
      <c r="A37" s="777" t="s">
        <v>8</v>
      </c>
      <c r="B37" s="800">
        <v>2</v>
      </c>
      <c r="C37" s="800">
        <v>2</v>
      </c>
      <c r="D37" s="800">
        <v>2</v>
      </c>
      <c r="E37" s="800">
        <v>2</v>
      </c>
    </row>
    <row r="38" spans="1:5" ht="15.75" thickBot="1" x14ac:dyDescent="0.3">
      <c r="A38" s="777" t="s">
        <v>15</v>
      </c>
      <c r="B38" s="800">
        <f>B67</f>
        <v>10000</v>
      </c>
      <c r="C38" s="800">
        <f t="shared" ref="C38:E38" si="0">C67</f>
        <v>8000</v>
      </c>
      <c r="D38" s="800">
        <f t="shared" si="0"/>
        <v>8000</v>
      </c>
      <c r="E38" s="800">
        <f t="shared" si="0"/>
        <v>8000</v>
      </c>
    </row>
    <row r="39" spans="1:5" ht="15.75" thickBot="1" x14ac:dyDescent="0.3">
      <c r="A39" s="777" t="s">
        <v>23</v>
      </c>
      <c r="B39" s="800">
        <f>B38/B37</f>
        <v>5000</v>
      </c>
      <c r="C39" s="800">
        <f t="shared" ref="C39:E39" si="1">C38/C37</f>
        <v>4000</v>
      </c>
      <c r="D39" s="800">
        <f t="shared" si="1"/>
        <v>4000</v>
      </c>
      <c r="E39" s="800">
        <f t="shared" si="1"/>
        <v>4000</v>
      </c>
    </row>
    <row r="40" spans="1:5" ht="15.75" thickBot="1" x14ac:dyDescent="0.3">
      <c r="A40" s="777" t="s">
        <v>16</v>
      </c>
      <c r="B40" s="802" t="s">
        <v>22</v>
      </c>
      <c r="C40" s="767">
        <f>C37/B37-1</f>
        <v>0</v>
      </c>
      <c r="D40" s="767">
        <f t="shared" ref="D40:E42" si="2">D37/C37-1</f>
        <v>0</v>
      </c>
      <c r="E40" s="767">
        <f t="shared" si="2"/>
        <v>0</v>
      </c>
    </row>
    <row r="41" spans="1:5" ht="15.75" thickBot="1" x14ac:dyDescent="0.3">
      <c r="A41" s="777" t="s">
        <v>17</v>
      </c>
      <c r="B41" s="802" t="s">
        <v>22</v>
      </c>
      <c r="C41" s="767">
        <f>C38/B38-1</f>
        <v>-0.19999999999999996</v>
      </c>
      <c r="D41" s="767">
        <f t="shared" si="2"/>
        <v>0</v>
      </c>
      <c r="E41" s="767">
        <f t="shared" si="2"/>
        <v>0</v>
      </c>
    </row>
    <row r="42" spans="1:5" ht="30.75" thickBot="1" x14ac:dyDescent="0.3">
      <c r="A42" s="777" t="s">
        <v>18</v>
      </c>
      <c r="B42" s="802" t="s">
        <v>22</v>
      </c>
      <c r="C42" s="767">
        <f>C39/B39-1</f>
        <v>-0.19999999999999996</v>
      </c>
      <c r="D42" s="767">
        <f t="shared" si="2"/>
        <v>0</v>
      </c>
      <c r="E42" s="767">
        <f t="shared" si="2"/>
        <v>0</v>
      </c>
    </row>
    <row r="43" spans="1:5" ht="43.5" thickBot="1" x14ac:dyDescent="0.3">
      <c r="A43" s="938" t="s">
        <v>775</v>
      </c>
      <c r="B43" s="939"/>
      <c r="C43" s="939"/>
      <c r="D43" s="939"/>
      <c r="E43" s="940"/>
    </row>
    <row r="44" spans="1:5" x14ac:dyDescent="0.25">
      <c r="A44" s="937"/>
      <c r="B44" s="795">
        <v>2019</v>
      </c>
      <c r="C44" s="795">
        <v>2020</v>
      </c>
      <c r="D44" s="795">
        <v>2021</v>
      </c>
      <c r="E44" s="795">
        <v>2022</v>
      </c>
    </row>
    <row r="45" spans="1:5" ht="29.25" thickBot="1" x14ac:dyDescent="0.3">
      <c r="A45" s="802"/>
      <c r="B45" s="798" t="s">
        <v>5</v>
      </c>
      <c r="C45" s="798" t="s">
        <v>6</v>
      </c>
      <c r="D45" s="798" t="s">
        <v>6</v>
      </c>
      <c r="E45" s="798" t="s">
        <v>6</v>
      </c>
    </row>
    <row r="46" spans="1:5" ht="15.75" thickBot="1" x14ac:dyDescent="0.3">
      <c r="A46" s="941" t="s">
        <v>0</v>
      </c>
      <c r="B46" s="942">
        <f>B47+B48</f>
        <v>0</v>
      </c>
      <c r="C46" s="942">
        <f t="shared" ref="C46:E46" si="3">C47+C48</f>
        <v>0</v>
      </c>
      <c r="D46" s="942">
        <f t="shared" si="3"/>
        <v>0</v>
      </c>
      <c r="E46" s="942">
        <f t="shared" si="3"/>
        <v>0</v>
      </c>
    </row>
    <row r="47" spans="1:5" ht="15.75" thickBot="1" x14ac:dyDescent="0.3">
      <c r="A47" s="943" t="s">
        <v>48</v>
      </c>
      <c r="B47" s="944"/>
      <c r="C47" s="944"/>
      <c r="D47" s="944"/>
      <c r="E47" s="944"/>
    </row>
    <row r="48" spans="1:5" ht="15.75" thickBot="1" x14ac:dyDescent="0.3">
      <c r="A48" s="943" t="s">
        <v>49</v>
      </c>
      <c r="B48" s="944"/>
      <c r="C48" s="944"/>
      <c r="D48" s="944"/>
      <c r="E48" s="944"/>
    </row>
    <row r="49" spans="1:5" ht="30.75" thickBot="1" x14ac:dyDescent="0.3">
      <c r="A49" s="941" t="s">
        <v>31</v>
      </c>
      <c r="B49" s="942">
        <f>B50+B51</f>
        <v>0</v>
      </c>
      <c r="C49" s="942">
        <f t="shared" ref="C49:E49" si="4">C50+C51</f>
        <v>0</v>
      </c>
      <c r="D49" s="942">
        <f t="shared" si="4"/>
        <v>0</v>
      </c>
      <c r="E49" s="942">
        <f t="shared" si="4"/>
        <v>0</v>
      </c>
    </row>
    <row r="50" spans="1:5" ht="15.75" thickBot="1" x14ac:dyDescent="0.3">
      <c r="A50" s="943" t="s">
        <v>48</v>
      </c>
      <c r="B50" s="944"/>
      <c r="C50" s="944"/>
      <c r="D50" s="944"/>
      <c r="E50" s="944"/>
    </row>
    <row r="51" spans="1:5" ht="15.75" thickBot="1" x14ac:dyDescent="0.3">
      <c r="A51" s="943" t="s">
        <v>49</v>
      </c>
      <c r="B51" s="944"/>
      <c r="C51" s="944"/>
      <c r="D51" s="944"/>
      <c r="E51" s="944"/>
    </row>
    <row r="52" spans="1:5" ht="15.75" thickBot="1" x14ac:dyDescent="0.3">
      <c r="A52" s="941" t="s">
        <v>1</v>
      </c>
      <c r="B52" s="944">
        <f>B53+B54</f>
        <v>10000</v>
      </c>
      <c r="C52" s="944">
        <f t="shared" ref="C52:E52" si="5">C53+C54</f>
        <v>8000</v>
      </c>
      <c r="D52" s="944">
        <f t="shared" si="5"/>
        <v>8000</v>
      </c>
      <c r="E52" s="944">
        <f t="shared" si="5"/>
        <v>8000</v>
      </c>
    </row>
    <row r="53" spans="1:5" ht="15.75" thickBot="1" x14ac:dyDescent="0.3">
      <c r="A53" s="943" t="s">
        <v>48</v>
      </c>
      <c r="B53" s="942">
        <v>10000</v>
      </c>
      <c r="C53" s="942">
        <v>8000</v>
      </c>
      <c r="D53" s="942">
        <v>8000</v>
      </c>
      <c r="E53" s="942">
        <v>8000</v>
      </c>
    </row>
    <row r="54" spans="1:5" ht="15.75" thickBot="1" x14ac:dyDescent="0.3">
      <c r="A54" s="943" t="s">
        <v>49</v>
      </c>
      <c r="B54" s="944"/>
      <c r="C54" s="944"/>
      <c r="D54" s="944"/>
      <c r="E54" s="944"/>
    </row>
    <row r="55" spans="1:5" ht="15.75" thickBot="1" x14ac:dyDescent="0.3">
      <c r="A55" s="941" t="s">
        <v>2</v>
      </c>
      <c r="B55" s="944"/>
      <c r="C55" s="942"/>
      <c r="D55" s="942"/>
      <c r="E55" s="942"/>
    </row>
    <row r="56" spans="1:5" ht="15.75" thickBot="1" x14ac:dyDescent="0.3">
      <c r="A56" s="943" t="s">
        <v>48</v>
      </c>
      <c r="B56" s="944"/>
      <c r="C56" s="942"/>
      <c r="D56" s="942"/>
      <c r="E56" s="942"/>
    </row>
    <row r="57" spans="1:5" ht="15.75" thickBot="1" x14ac:dyDescent="0.3">
      <c r="A57" s="943" t="s">
        <v>49</v>
      </c>
      <c r="B57" s="944"/>
      <c r="C57" s="942"/>
      <c r="D57" s="942"/>
      <c r="E57" s="942"/>
    </row>
    <row r="58" spans="1:5" ht="15.75" thickBot="1" x14ac:dyDescent="0.3">
      <c r="A58" s="941" t="s">
        <v>24</v>
      </c>
      <c r="B58" s="944"/>
      <c r="C58" s="942"/>
      <c r="D58" s="942"/>
      <c r="E58" s="942"/>
    </row>
    <row r="59" spans="1:5" ht="15.75" thickBot="1" x14ac:dyDescent="0.3">
      <c r="A59" s="943" t="s">
        <v>48</v>
      </c>
      <c r="B59" s="944"/>
      <c r="C59" s="942"/>
      <c r="D59" s="942"/>
      <c r="E59" s="942"/>
    </row>
    <row r="60" spans="1:5" ht="15.75" thickBot="1" x14ac:dyDescent="0.3">
      <c r="A60" s="943" t="s">
        <v>49</v>
      </c>
      <c r="B60" s="944"/>
      <c r="C60" s="942"/>
      <c r="D60" s="942"/>
      <c r="E60" s="942"/>
    </row>
    <row r="61" spans="1:5" ht="15.75" thickBot="1" x14ac:dyDescent="0.3">
      <c r="A61" s="941" t="s">
        <v>25</v>
      </c>
      <c r="B61" s="944"/>
      <c r="C61" s="942"/>
      <c r="D61" s="942"/>
      <c r="E61" s="942"/>
    </row>
    <row r="62" spans="1:5" ht="15.75" thickBot="1" x14ac:dyDescent="0.3">
      <c r="A62" s="943" t="s">
        <v>48</v>
      </c>
      <c r="B62" s="944"/>
      <c r="C62" s="942"/>
      <c r="D62" s="942"/>
      <c r="E62" s="942"/>
    </row>
    <row r="63" spans="1:5" ht="15.75" thickBot="1" x14ac:dyDescent="0.3">
      <c r="A63" s="943" t="s">
        <v>49</v>
      </c>
      <c r="B63" s="944"/>
      <c r="C63" s="942"/>
      <c r="D63" s="942"/>
      <c r="E63" s="942"/>
    </row>
    <row r="64" spans="1:5" ht="30.75" thickBot="1" x14ac:dyDescent="0.3">
      <c r="A64" s="941" t="s">
        <v>3</v>
      </c>
      <c r="B64" s="944">
        <v>0</v>
      </c>
      <c r="C64" s="942">
        <v>0</v>
      </c>
      <c r="D64" s="942">
        <f>C64*1.03*0.99</f>
        <v>0</v>
      </c>
      <c r="E64" s="942">
        <f>D64*1.03*0.99</f>
        <v>0</v>
      </c>
    </row>
    <row r="65" spans="1:5" ht="15.75" thickBot="1" x14ac:dyDescent="0.3">
      <c r="A65" s="943" t="s">
        <v>48</v>
      </c>
      <c r="B65" s="944"/>
      <c r="C65" s="945"/>
      <c r="D65" s="945"/>
      <c r="E65" s="945"/>
    </row>
    <row r="66" spans="1:5" ht="15.75" thickBot="1" x14ac:dyDescent="0.3">
      <c r="A66" s="943" t="s">
        <v>49</v>
      </c>
      <c r="B66" s="944"/>
      <c r="C66" s="946"/>
      <c r="D66" s="945"/>
      <c r="E66" s="945"/>
    </row>
    <row r="67" spans="1:5" ht="15.75" thickBot="1" x14ac:dyDescent="0.3">
      <c r="A67" s="947" t="s">
        <v>33</v>
      </c>
      <c r="B67" s="944">
        <f>B64+B61+B58+B55+B52+B49+B46</f>
        <v>10000</v>
      </c>
      <c r="C67" s="944">
        <f t="shared" ref="C67:E67" si="6">C64+C61+C58+C55+C52+C49+C46</f>
        <v>8000</v>
      </c>
      <c r="D67" s="944">
        <f t="shared" si="6"/>
        <v>8000</v>
      </c>
      <c r="E67" s="944">
        <f t="shared" si="6"/>
        <v>8000</v>
      </c>
    </row>
    <row r="68" spans="1:5" ht="15.75" thickBot="1" x14ac:dyDescent="0.3">
      <c r="A68" s="948" t="s">
        <v>769</v>
      </c>
      <c r="B68" s="949">
        <f>IF(B67-B38=0,0,"Error")</f>
        <v>0</v>
      </c>
      <c r="C68" s="949">
        <f>IF(C67-C38=0,0,"Error")</f>
        <v>0</v>
      </c>
      <c r="D68" s="949">
        <f>IF(D67-D38=0,0,"Error")</f>
        <v>0</v>
      </c>
      <c r="E68" s="949">
        <f>IF(E67-E38=0,0,"Error")</f>
        <v>0</v>
      </c>
    </row>
    <row r="69" spans="1:5" ht="15.75" thickBot="1" x14ac:dyDescent="0.3">
      <c r="A69" s="950" t="s">
        <v>53</v>
      </c>
      <c r="B69" s="951" t="s">
        <v>594</v>
      </c>
      <c r="C69" s="911"/>
      <c r="D69" s="911"/>
      <c r="E69" s="912"/>
    </row>
    <row r="70" spans="1:5" ht="15.75" thickBot="1" x14ac:dyDescent="0.3">
      <c r="A70" s="777" t="s">
        <v>9</v>
      </c>
      <c r="B70" s="951" t="s">
        <v>594</v>
      </c>
      <c r="C70" s="911"/>
      <c r="D70" s="911"/>
      <c r="E70" s="912"/>
    </row>
    <row r="71" spans="1:5" ht="15.75" thickBot="1" x14ac:dyDescent="0.3">
      <c r="A71" s="777" t="s">
        <v>14</v>
      </c>
      <c r="B71" s="792" t="s">
        <v>595</v>
      </c>
      <c r="C71" s="760"/>
      <c r="D71" s="760"/>
      <c r="E71" s="761"/>
    </row>
    <row r="72" spans="1:5" x14ac:dyDescent="0.25">
      <c r="A72" s="762"/>
      <c r="B72" s="795">
        <v>2019</v>
      </c>
      <c r="C72" s="795">
        <v>2020</v>
      </c>
      <c r="D72" s="795">
        <v>2021</v>
      </c>
      <c r="E72" s="795">
        <v>2022</v>
      </c>
    </row>
    <row r="73" spans="1:5" ht="29.25" thickBot="1" x14ac:dyDescent="0.3">
      <c r="A73" s="764"/>
      <c r="B73" s="798" t="s">
        <v>5</v>
      </c>
      <c r="C73" s="798" t="s">
        <v>6</v>
      </c>
      <c r="D73" s="798" t="s">
        <v>6</v>
      </c>
      <c r="E73" s="798" t="s">
        <v>6</v>
      </c>
    </row>
    <row r="74" spans="1:5" ht="15.75" thickBot="1" x14ac:dyDescent="0.3">
      <c r="A74" s="777" t="s">
        <v>8</v>
      </c>
      <c r="B74" s="802">
        <v>1</v>
      </c>
      <c r="C74" s="802">
        <v>1</v>
      </c>
      <c r="D74" s="802">
        <v>1</v>
      </c>
      <c r="E74" s="802">
        <v>1</v>
      </c>
    </row>
    <row r="75" spans="1:5" ht="15.75" thickBot="1" x14ac:dyDescent="0.3">
      <c r="A75" s="777" t="s">
        <v>15</v>
      </c>
      <c r="B75" s="800">
        <f>B104</f>
        <v>91923</v>
      </c>
      <c r="C75" s="800">
        <f t="shared" ref="C75:E75" si="7">C104</f>
        <v>90500</v>
      </c>
      <c r="D75" s="800">
        <f t="shared" si="7"/>
        <v>95500</v>
      </c>
      <c r="E75" s="800">
        <f t="shared" si="7"/>
        <v>95500</v>
      </c>
    </row>
    <row r="76" spans="1:5" ht="15.75" thickBot="1" x14ac:dyDescent="0.3">
      <c r="A76" s="777" t="s">
        <v>23</v>
      </c>
      <c r="B76" s="800">
        <f>B75/B74</f>
        <v>91923</v>
      </c>
      <c r="C76" s="800">
        <f>C75/C74</f>
        <v>90500</v>
      </c>
      <c r="D76" s="800">
        <f>D75/D74</f>
        <v>95500</v>
      </c>
      <c r="E76" s="800">
        <f>E75/E74</f>
        <v>95500</v>
      </c>
    </row>
    <row r="77" spans="1:5" ht="15.75" thickBot="1" x14ac:dyDescent="0.3">
      <c r="A77" s="777" t="s">
        <v>16</v>
      </c>
      <c r="B77" s="802"/>
      <c r="C77" s="767">
        <f>C74/B74-1</f>
        <v>0</v>
      </c>
      <c r="D77" s="767">
        <f>D74/C74-1</f>
        <v>0</v>
      </c>
      <c r="E77" s="767">
        <f>E74/D74-1</f>
        <v>0</v>
      </c>
    </row>
    <row r="78" spans="1:5" ht="15.75" thickBot="1" x14ac:dyDescent="0.3">
      <c r="A78" s="777" t="s">
        <v>17</v>
      </c>
      <c r="B78" s="802"/>
      <c r="C78" s="767">
        <f>C75/B75-1</f>
        <v>-1.5480347682299334E-2</v>
      </c>
      <c r="D78" s="767">
        <f t="shared" ref="D78:E79" si="8">D75/C75-1</f>
        <v>5.5248618784530468E-2</v>
      </c>
      <c r="E78" s="767">
        <f t="shared" si="8"/>
        <v>0</v>
      </c>
    </row>
    <row r="79" spans="1:5" ht="30.75" thickBot="1" x14ac:dyDescent="0.3">
      <c r="A79" s="777" t="s">
        <v>18</v>
      </c>
      <c r="B79" s="802"/>
      <c r="C79" s="767">
        <f>C76/B76-1</f>
        <v>-1.5480347682299334E-2</v>
      </c>
      <c r="D79" s="767">
        <f t="shared" si="8"/>
        <v>5.5248618784530468E-2</v>
      </c>
      <c r="E79" s="767">
        <f t="shared" si="8"/>
        <v>0</v>
      </c>
    </row>
    <row r="80" spans="1:5" ht="15.75" thickBot="1" x14ac:dyDescent="0.3">
      <c r="A80" s="952" t="s">
        <v>776</v>
      </c>
      <c r="B80" s="953"/>
      <c r="C80" s="953"/>
      <c r="D80" s="953"/>
      <c r="E80" s="954"/>
    </row>
    <row r="81" spans="1:5" x14ac:dyDescent="0.25">
      <c r="A81" s="762"/>
      <c r="B81" s="795">
        <v>2019</v>
      </c>
      <c r="C81" s="795">
        <v>2020</v>
      </c>
      <c r="D81" s="795">
        <v>2021</v>
      </c>
      <c r="E81" s="795">
        <v>2022</v>
      </c>
    </row>
    <row r="82" spans="1:5" ht="29.25" thickBot="1" x14ac:dyDescent="0.3">
      <c r="A82" s="764"/>
      <c r="B82" s="798" t="s">
        <v>5</v>
      </c>
      <c r="C82" s="798" t="s">
        <v>6</v>
      </c>
      <c r="D82" s="798" t="s">
        <v>6</v>
      </c>
      <c r="E82" s="798" t="s">
        <v>6</v>
      </c>
    </row>
    <row r="83" spans="1:5" ht="15.75" thickBot="1" x14ac:dyDescent="0.3">
      <c r="A83" s="941" t="s">
        <v>0</v>
      </c>
      <c r="B83" s="942">
        <f>B84+B85</f>
        <v>61400</v>
      </c>
      <c r="C83" s="942">
        <f t="shared" ref="C83:E83" si="9">C84+C85</f>
        <v>65400</v>
      </c>
      <c r="D83" s="942">
        <f t="shared" si="9"/>
        <v>65400</v>
      </c>
      <c r="E83" s="942">
        <f t="shared" si="9"/>
        <v>65400</v>
      </c>
    </row>
    <row r="84" spans="1:5" ht="15.75" thickBot="1" x14ac:dyDescent="0.3">
      <c r="A84" s="943" t="s">
        <v>48</v>
      </c>
      <c r="B84" s="944">
        <v>61400</v>
      </c>
      <c r="C84" s="944">
        <v>65400</v>
      </c>
      <c r="D84" s="944">
        <v>65400</v>
      </c>
      <c r="E84" s="944">
        <v>65400</v>
      </c>
    </row>
    <row r="85" spans="1:5" ht="15.75" thickBot="1" x14ac:dyDescent="0.3">
      <c r="A85" s="943" t="s">
        <v>49</v>
      </c>
      <c r="B85" s="944"/>
      <c r="C85" s="944"/>
      <c r="D85" s="944"/>
      <c r="E85" s="944"/>
    </row>
    <row r="86" spans="1:5" ht="30.75" thickBot="1" x14ac:dyDescent="0.3">
      <c r="A86" s="941" t="s">
        <v>31</v>
      </c>
      <c r="B86" s="942">
        <f>B87+B88</f>
        <v>15100</v>
      </c>
      <c r="C86" s="942">
        <f t="shared" ref="C86:E86" si="10">C87+C88</f>
        <v>15100</v>
      </c>
      <c r="D86" s="942">
        <f t="shared" si="10"/>
        <v>15100</v>
      </c>
      <c r="E86" s="942">
        <f t="shared" si="10"/>
        <v>15100</v>
      </c>
    </row>
    <row r="87" spans="1:5" ht="15.75" thickBot="1" x14ac:dyDescent="0.3">
      <c r="A87" s="943" t="s">
        <v>48</v>
      </c>
      <c r="B87" s="944">
        <v>15100</v>
      </c>
      <c r="C87" s="944">
        <v>15100</v>
      </c>
      <c r="D87" s="944">
        <v>15100</v>
      </c>
      <c r="E87" s="944">
        <v>15100</v>
      </c>
    </row>
    <row r="88" spans="1:5" ht="15.75" thickBot="1" x14ac:dyDescent="0.3">
      <c r="A88" s="943" t="s">
        <v>49</v>
      </c>
      <c r="B88" s="944"/>
      <c r="C88" s="944"/>
      <c r="D88" s="944"/>
      <c r="E88" s="944"/>
    </row>
    <row r="89" spans="1:5" ht="15.75" thickBot="1" x14ac:dyDescent="0.3">
      <c r="A89" s="941" t="s">
        <v>1</v>
      </c>
      <c r="B89" s="944">
        <f>B90+B91</f>
        <v>15423</v>
      </c>
      <c r="C89" s="944">
        <f t="shared" ref="C89:E89" si="11">C90+C91</f>
        <v>10000</v>
      </c>
      <c r="D89" s="944">
        <f t="shared" si="11"/>
        <v>15000</v>
      </c>
      <c r="E89" s="944">
        <f t="shared" si="11"/>
        <v>15000</v>
      </c>
    </row>
    <row r="90" spans="1:5" ht="15.75" thickBot="1" x14ac:dyDescent="0.3">
      <c r="A90" s="943" t="s">
        <v>48</v>
      </c>
      <c r="B90" s="944">
        <v>15423</v>
      </c>
      <c r="C90" s="944">
        <v>10000</v>
      </c>
      <c r="D90" s="944">
        <v>15000</v>
      </c>
      <c r="E90" s="944">
        <v>15000</v>
      </c>
    </row>
    <row r="91" spans="1:5" ht="15.75" thickBot="1" x14ac:dyDescent="0.3">
      <c r="A91" s="943" t="s">
        <v>49</v>
      </c>
      <c r="B91" s="944"/>
      <c r="C91" s="942"/>
      <c r="D91" s="942"/>
      <c r="E91" s="942"/>
    </row>
    <row r="92" spans="1:5" ht="15.75" thickBot="1" x14ac:dyDescent="0.3">
      <c r="A92" s="941" t="s">
        <v>2</v>
      </c>
      <c r="B92" s="944"/>
      <c r="C92" s="942"/>
      <c r="D92" s="942"/>
      <c r="E92" s="942"/>
    </row>
    <row r="93" spans="1:5" ht="15.75" thickBot="1" x14ac:dyDescent="0.3">
      <c r="A93" s="943" t="s">
        <v>48</v>
      </c>
      <c r="B93" s="944"/>
      <c r="C93" s="942"/>
      <c r="D93" s="942"/>
      <c r="E93" s="942"/>
    </row>
    <row r="94" spans="1:5" ht="15.75" thickBot="1" x14ac:dyDescent="0.3">
      <c r="A94" s="943" t="s">
        <v>49</v>
      </c>
      <c r="B94" s="944"/>
      <c r="C94" s="942"/>
      <c r="D94" s="942"/>
      <c r="E94" s="942"/>
    </row>
    <row r="95" spans="1:5" ht="15.75" thickBot="1" x14ac:dyDescent="0.3">
      <c r="A95" s="941" t="s">
        <v>24</v>
      </c>
      <c r="B95" s="944"/>
      <c r="C95" s="942"/>
      <c r="D95" s="942"/>
      <c r="E95" s="942"/>
    </row>
    <row r="96" spans="1:5" ht="15.75" thickBot="1" x14ac:dyDescent="0.3">
      <c r="A96" s="943" t="s">
        <v>48</v>
      </c>
      <c r="B96" s="944"/>
      <c r="C96" s="942"/>
      <c r="D96" s="942"/>
      <c r="E96" s="942"/>
    </row>
    <row r="97" spans="1:5" ht="15.75" thickBot="1" x14ac:dyDescent="0.3">
      <c r="A97" s="943" t="s">
        <v>49</v>
      </c>
      <c r="B97" s="944"/>
      <c r="C97" s="942"/>
      <c r="D97" s="942"/>
      <c r="E97" s="942"/>
    </row>
    <row r="98" spans="1:5" ht="15.75" thickBot="1" x14ac:dyDescent="0.3">
      <c r="A98" s="941" t="s">
        <v>25</v>
      </c>
      <c r="B98" s="944"/>
      <c r="C98" s="942"/>
      <c r="D98" s="942"/>
      <c r="E98" s="942"/>
    </row>
    <row r="99" spans="1:5" ht="15.75" thickBot="1" x14ac:dyDescent="0.3">
      <c r="A99" s="943" t="s">
        <v>48</v>
      </c>
      <c r="B99" s="944"/>
      <c r="C99" s="942"/>
      <c r="D99" s="942"/>
      <c r="E99" s="942"/>
    </row>
    <row r="100" spans="1:5" ht="15.75" thickBot="1" x14ac:dyDescent="0.3">
      <c r="A100" s="943" t="s">
        <v>49</v>
      </c>
      <c r="B100" s="944"/>
      <c r="C100" s="942"/>
      <c r="D100" s="942"/>
      <c r="E100" s="942"/>
    </row>
    <row r="101" spans="1:5" ht="30.75" thickBot="1" x14ac:dyDescent="0.3">
      <c r="A101" s="941" t="s">
        <v>3</v>
      </c>
      <c r="B101" s="944"/>
      <c r="C101" s="942"/>
      <c r="D101" s="942"/>
      <c r="E101" s="942"/>
    </row>
    <row r="102" spans="1:5" ht="15.75" thickBot="1" x14ac:dyDescent="0.3">
      <c r="A102" s="943" t="s">
        <v>48</v>
      </c>
      <c r="B102" s="944"/>
      <c r="C102" s="942"/>
      <c r="D102" s="942"/>
      <c r="E102" s="942"/>
    </row>
    <row r="103" spans="1:5" ht="15.75" thickBot="1" x14ac:dyDescent="0.3">
      <c r="A103" s="943" t="s">
        <v>49</v>
      </c>
      <c r="B103" s="944"/>
      <c r="C103" s="942"/>
      <c r="D103" s="942"/>
      <c r="E103" s="942"/>
    </row>
    <row r="104" spans="1:5" ht="15.75" thickBot="1" x14ac:dyDescent="0.3">
      <c r="A104" s="955" t="s">
        <v>55</v>
      </c>
      <c r="B104" s="944">
        <f>B101+B98+B95+B92+B89+B86+B83</f>
        <v>91923</v>
      </c>
      <c r="C104" s="944">
        <f t="shared" ref="C104:E104" si="12">C101+C98+C95+C92+C89+C86+C83</f>
        <v>90500</v>
      </c>
      <c r="D104" s="944">
        <f t="shared" si="12"/>
        <v>95500</v>
      </c>
      <c r="E104" s="944">
        <f t="shared" si="12"/>
        <v>95500</v>
      </c>
    </row>
    <row r="105" spans="1:5" ht="15.75" thickBot="1" x14ac:dyDescent="0.3">
      <c r="A105" s="948" t="s">
        <v>35</v>
      </c>
      <c r="B105" s="949">
        <f>IF(B104-B75=0,0,"Error")</f>
        <v>0</v>
      </c>
      <c r="C105" s="949">
        <f>IF(C104-C75=0,0,"Error")</f>
        <v>0</v>
      </c>
      <c r="D105" s="949">
        <f>IF(D104-D75=0,0,"Error")</f>
        <v>0</v>
      </c>
      <c r="E105" s="949">
        <f>IF(E104-E75=0,0,"Error")</f>
        <v>0</v>
      </c>
    </row>
    <row r="106" spans="1:5" ht="15.75" thickBot="1" x14ac:dyDescent="0.3">
      <c r="A106" s="930" t="s">
        <v>54</v>
      </c>
      <c r="B106" s="956" t="s">
        <v>596</v>
      </c>
      <c r="C106" s="911"/>
      <c r="D106" s="911"/>
      <c r="E106" s="912"/>
    </row>
    <row r="107" spans="1:5" ht="15.75" thickBot="1" x14ac:dyDescent="0.3">
      <c r="A107" s="777" t="s">
        <v>9</v>
      </c>
      <c r="B107" s="956" t="s">
        <v>596</v>
      </c>
      <c r="C107" s="911"/>
      <c r="D107" s="911"/>
      <c r="E107" s="912"/>
    </row>
    <row r="108" spans="1:5" ht="15.75" thickBot="1" x14ac:dyDescent="0.3">
      <c r="A108" s="777" t="s">
        <v>14</v>
      </c>
      <c r="B108" s="792" t="s">
        <v>597</v>
      </c>
      <c r="C108" s="760"/>
      <c r="D108" s="760"/>
      <c r="E108" s="761"/>
    </row>
    <row r="109" spans="1:5" x14ac:dyDescent="0.25">
      <c r="A109" s="762"/>
      <c r="B109" s="795">
        <v>2019</v>
      </c>
      <c r="C109" s="795">
        <v>2020</v>
      </c>
      <c r="D109" s="795">
        <v>2021</v>
      </c>
      <c r="E109" s="795">
        <v>2022</v>
      </c>
    </row>
    <row r="110" spans="1:5" ht="29.25" thickBot="1" x14ac:dyDescent="0.3">
      <c r="A110" s="764"/>
      <c r="B110" s="798" t="s">
        <v>5</v>
      </c>
      <c r="C110" s="798" t="s">
        <v>6</v>
      </c>
      <c r="D110" s="798" t="s">
        <v>6</v>
      </c>
      <c r="E110" s="798" t="s">
        <v>6</v>
      </c>
    </row>
    <row r="111" spans="1:5" ht="15.75" thickBot="1" x14ac:dyDescent="0.3">
      <c r="A111" s="777" t="s">
        <v>8</v>
      </c>
      <c r="B111" s="800">
        <v>1</v>
      </c>
      <c r="C111" s="800">
        <v>1</v>
      </c>
      <c r="D111" s="800">
        <v>1</v>
      </c>
      <c r="E111" s="800">
        <v>1</v>
      </c>
    </row>
    <row r="112" spans="1:5" ht="15.75" thickBot="1" x14ac:dyDescent="0.3">
      <c r="A112" s="777" t="s">
        <v>15</v>
      </c>
      <c r="B112" s="800">
        <f>B141</f>
        <v>7000</v>
      </c>
      <c r="C112" s="800">
        <f t="shared" ref="C112:E112" si="13">C141</f>
        <v>5000</v>
      </c>
      <c r="D112" s="800">
        <f t="shared" si="13"/>
        <v>6500</v>
      </c>
      <c r="E112" s="800">
        <f t="shared" si="13"/>
        <v>6500</v>
      </c>
    </row>
    <row r="113" spans="1:5" ht="15.75" thickBot="1" x14ac:dyDescent="0.3">
      <c r="A113" s="777" t="s">
        <v>23</v>
      </c>
      <c r="B113" s="800">
        <f>B112/B111</f>
        <v>7000</v>
      </c>
      <c r="C113" s="800">
        <f t="shared" ref="C113:E113" si="14">C112/C111</f>
        <v>5000</v>
      </c>
      <c r="D113" s="800">
        <f t="shared" si="14"/>
        <v>6500</v>
      </c>
      <c r="E113" s="800">
        <f t="shared" si="14"/>
        <v>6500</v>
      </c>
    </row>
    <row r="114" spans="1:5" ht="15.75" thickBot="1" x14ac:dyDescent="0.3">
      <c r="A114" s="777" t="s">
        <v>16</v>
      </c>
      <c r="B114" s="802" t="s">
        <v>22</v>
      </c>
      <c r="C114" s="767">
        <f>C111/B111-1</f>
        <v>0</v>
      </c>
      <c r="D114" s="767">
        <f t="shared" ref="D114:E116" si="15">D111/C111-1</f>
        <v>0</v>
      </c>
      <c r="E114" s="767">
        <f t="shared" si="15"/>
        <v>0</v>
      </c>
    </row>
    <row r="115" spans="1:5" ht="15.75" thickBot="1" x14ac:dyDescent="0.3">
      <c r="A115" s="777" t="s">
        <v>17</v>
      </c>
      <c r="B115" s="802" t="s">
        <v>22</v>
      </c>
      <c r="C115" s="767">
        <f>C112/B112-1</f>
        <v>-0.2857142857142857</v>
      </c>
      <c r="D115" s="767">
        <f t="shared" si="15"/>
        <v>0.30000000000000004</v>
      </c>
      <c r="E115" s="767">
        <f t="shared" si="15"/>
        <v>0</v>
      </c>
    </row>
    <row r="116" spans="1:5" ht="30.75" thickBot="1" x14ac:dyDescent="0.3">
      <c r="A116" s="777" t="s">
        <v>18</v>
      </c>
      <c r="B116" s="802" t="s">
        <v>22</v>
      </c>
      <c r="C116" s="767">
        <f>C113/B113-1</f>
        <v>-0.2857142857142857</v>
      </c>
      <c r="D116" s="767">
        <f t="shared" si="15"/>
        <v>0.30000000000000004</v>
      </c>
      <c r="E116" s="767">
        <f t="shared" si="15"/>
        <v>0</v>
      </c>
    </row>
    <row r="117" spans="1:5" ht="15.75" thickBot="1" x14ac:dyDescent="0.3">
      <c r="A117" s="952" t="s">
        <v>837</v>
      </c>
      <c r="B117" s="953"/>
      <c r="C117" s="953"/>
      <c r="D117" s="953"/>
      <c r="E117" s="954"/>
    </row>
    <row r="118" spans="1:5" x14ac:dyDescent="0.25">
      <c r="A118" s="762"/>
      <c r="B118" s="795">
        <v>2019</v>
      </c>
      <c r="C118" s="795">
        <v>2020</v>
      </c>
      <c r="D118" s="795">
        <v>2021</v>
      </c>
      <c r="E118" s="795">
        <v>2022</v>
      </c>
    </row>
    <row r="119" spans="1:5" ht="29.25" thickBot="1" x14ac:dyDescent="0.3">
      <c r="A119" s="764"/>
      <c r="B119" s="798" t="s">
        <v>5</v>
      </c>
      <c r="C119" s="798" t="s">
        <v>6</v>
      </c>
      <c r="D119" s="798" t="s">
        <v>6</v>
      </c>
      <c r="E119" s="798" t="s">
        <v>6</v>
      </c>
    </row>
    <row r="120" spans="1:5" ht="15.75" thickBot="1" x14ac:dyDescent="0.3">
      <c r="A120" s="941" t="s">
        <v>0</v>
      </c>
      <c r="B120" s="942">
        <f>B121+B122</f>
        <v>0</v>
      </c>
      <c r="C120" s="942">
        <f t="shared" ref="C120:E120" si="16">C121+C122</f>
        <v>0</v>
      </c>
      <c r="D120" s="942">
        <f t="shared" si="16"/>
        <v>0</v>
      </c>
      <c r="E120" s="942">
        <f t="shared" si="16"/>
        <v>0</v>
      </c>
    </row>
    <row r="121" spans="1:5" ht="15.75" thickBot="1" x14ac:dyDescent="0.3">
      <c r="A121" s="943" t="s">
        <v>48</v>
      </c>
      <c r="B121" s="944"/>
      <c r="C121" s="944"/>
      <c r="D121" s="944"/>
      <c r="E121" s="944"/>
    </row>
    <row r="122" spans="1:5" ht="15.75" thickBot="1" x14ac:dyDescent="0.3">
      <c r="A122" s="943" t="s">
        <v>49</v>
      </c>
      <c r="B122" s="944"/>
      <c r="C122" s="944"/>
      <c r="D122" s="944"/>
      <c r="E122" s="944"/>
    </row>
    <row r="123" spans="1:5" ht="30.75" thickBot="1" x14ac:dyDescent="0.3">
      <c r="A123" s="941" t="s">
        <v>31</v>
      </c>
      <c r="B123" s="942">
        <f>B124+B125</f>
        <v>0</v>
      </c>
      <c r="C123" s="942">
        <f t="shared" ref="C123:E123" si="17">C124+C125</f>
        <v>0</v>
      </c>
      <c r="D123" s="942">
        <f t="shared" si="17"/>
        <v>0</v>
      </c>
      <c r="E123" s="942">
        <f t="shared" si="17"/>
        <v>0</v>
      </c>
    </row>
    <row r="124" spans="1:5" ht="15.75" thickBot="1" x14ac:dyDescent="0.3">
      <c r="A124" s="943" t="s">
        <v>48</v>
      </c>
      <c r="B124" s="944"/>
      <c r="C124" s="944"/>
      <c r="D124" s="944"/>
      <c r="E124" s="944"/>
    </row>
    <row r="125" spans="1:5" ht="15.75" thickBot="1" x14ac:dyDescent="0.3">
      <c r="A125" s="943" t="s">
        <v>49</v>
      </c>
      <c r="B125" s="944"/>
      <c r="C125" s="944"/>
      <c r="D125" s="944"/>
      <c r="E125" s="944"/>
    </row>
    <row r="126" spans="1:5" ht="15.75" thickBot="1" x14ac:dyDescent="0.3">
      <c r="A126" s="941" t="s">
        <v>1</v>
      </c>
      <c r="B126" s="944">
        <f>B127+B128</f>
        <v>7000</v>
      </c>
      <c r="C126" s="944">
        <f t="shared" ref="C126:E126" si="18">C127+C128</f>
        <v>5000</v>
      </c>
      <c r="D126" s="944">
        <f t="shared" si="18"/>
        <v>6500</v>
      </c>
      <c r="E126" s="944">
        <f t="shared" si="18"/>
        <v>6500</v>
      </c>
    </row>
    <row r="127" spans="1:5" ht="15.75" thickBot="1" x14ac:dyDescent="0.3">
      <c r="A127" s="943" t="s">
        <v>48</v>
      </c>
      <c r="B127" s="942">
        <v>7000</v>
      </c>
      <c r="C127" s="942">
        <v>5000</v>
      </c>
      <c r="D127" s="942">
        <v>6500</v>
      </c>
      <c r="E127" s="942">
        <v>6500</v>
      </c>
    </row>
    <row r="128" spans="1:5" ht="15.75" thickBot="1" x14ac:dyDescent="0.3">
      <c r="A128" s="943" t="s">
        <v>49</v>
      </c>
      <c r="B128" s="944"/>
      <c r="C128" s="944"/>
      <c r="D128" s="944"/>
      <c r="E128" s="944"/>
    </row>
    <row r="129" spans="1:5" ht="15.75" thickBot="1" x14ac:dyDescent="0.3">
      <c r="A129" s="941" t="s">
        <v>2</v>
      </c>
      <c r="B129" s="944"/>
      <c r="C129" s="942"/>
      <c r="D129" s="942"/>
      <c r="E129" s="942"/>
    </row>
    <row r="130" spans="1:5" ht="15.75" thickBot="1" x14ac:dyDescent="0.3">
      <c r="A130" s="943" t="s">
        <v>48</v>
      </c>
      <c r="B130" s="944"/>
      <c r="C130" s="942"/>
      <c r="D130" s="942"/>
      <c r="E130" s="942"/>
    </row>
    <row r="131" spans="1:5" ht="15.75" thickBot="1" x14ac:dyDescent="0.3">
      <c r="A131" s="943" t="s">
        <v>49</v>
      </c>
      <c r="B131" s="944"/>
      <c r="C131" s="942"/>
      <c r="D131" s="942"/>
      <c r="E131" s="942"/>
    </row>
    <row r="132" spans="1:5" ht="15.75" thickBot="1" x14ac:dyDescent="0.3">
      <c r="A132" s="941" t="s">
        <v>24</v>
      </c>
      <c r="B132" s="944"/>
      <c r="C132" s="942"/>
      <c r="D132" s="942"/>
      <c r="E132" s="942"/>
    </row>
    <row r="133" spans="1:5" ht="15.75" thickBot="1" x14ac:dyDescent="0.3">
      <c r="A133" s="943" t="s">
        <v>48</v>
      </c>
      <c r="B133" s="944"/>
      <c r="C133" s="942"/>
      <c r="D133" s="942"/>
      <c r="E133" s="942"/>
    </row>
    <row r="134" spans="1:5" ht="15.75" thickBot="1" x14ac:dyDescent="0.3">
      <c r="A134" s="943" t="s">
        <v>49</v>
      </c>
      <c r="B134" s="944"/>
      <c r="C134" s="942"/>
      <c r="D134" s="942"/>
      <c r="E134" s="942"/>
    </row>
    <row r="135" spans="1:5" ht="15.75" thickBot="1" x14ac:dyDescent="0.3">
      <c r="A135" s="941" t="s">
        <v>25</v>
      </c>
      <c r="B135" s="944"/>
      <c r="C135" s="942"/>
      <c r="D135" s="942"/>
      <c r="E135" s="942"/>
    </row>
    <row r="136" spans="1:5" ht="15.75" thickBot="1" x14ac:dyDescent="0.3">
      <c r="A136" s="943" t="s">
        <v>48</v>
      </c>
      <c r="B136" s="944"/>
      <c r="C136" s="942"/>
      <c r="D136" s="942"/>
      <c r="E136" s="942"/>
    </row>
    <row r="137" spans="1:5" ht="15.75" thickBot="1" x14ac:dyDescent="0.3">
      <c r="A137" s="943" t="s">
        <v>49</v>
      </c>
      <c r="B137" s="944"/>
      <c r="C137" s="942"/>
      <c r="D137" s="942"/>
      <c r="E137" s="942"/>
    </row>
    <row r="138" spans="1:5" ht="30.75" thickBot="1" x14ac:dyDescent="0.3">
      <c r="A138" s="941" t="s">
        <v>3</v>
      </c>
      <c r="B138" s="944">
        <v>0</v>
      </c>
      <c r="C138" s="942">
        <v>0</v>
      </c>
      <c r="D138" s="942">
        <f>C138*1.03*0.99</f>
        <v>0</v>
      </c>
      <c r="E138" s="942">
        <f>D138*1.03*0.99</f>
        <v>0</v>
      </c>
    </row>
    <row r="139" spans="1:5" ht="15.75" thickBot="1" x14ac:dyDescent="0.3">
      <c r="A139" s="943" t="s">
        <v>48</v>
      </c>
      <c r="B139" s="944"/>
      <c r="C139" s="945"/>
      <c r="D139" s="945"/>
      <c r="E139" s="945"/>
    </row>
    <row r="140" spans="1:5" ht="15.75" thickBot="1" x14ac:dyDescent="0.3">
      <c r="A140" s="943" t="s">
        <v>49</v>
      </c>
      <c r="B140" s="944"/>
      <c r="C140" s="946"/>
      <c r="D140" s="945"/>
      <c r="E140" s="945"/>
    </row>
    <row r="141" spans="1:5" ht="15.75" thickBot="1" x14ac:dyDescent="0.3">
      <c r="A141" s="947" t="s">
        <v>56</v>
      </c>
      <c r="B141" s="944">
        <f>B138+B135+B132+B129+B126+B123+B120</f>
        <v>7000</v>
      </c>
      <c r="C141" s="944">
        <f t="shared" ref="C141:E141" si="19">C138+C135+C132+C129+C126+C123+C120</f>
        <v>5000</v>
      </c>
      <c r="D141" s="944">
        <f t="shared" si="19"/>
        <v>6500</v>
      </c>
      <c r="E141" s="944">
        <f t="shared" si="19"/>
        <v>6500</v>
      </c>
    </row>
    <row r="142" spans="1:5" ht="15.75" thickBot="1" x14ac:dyDescent="0.3">
      <c r="A142" s="948" t="s">
        <v>35</v>
      </c>
      <c r="B142" s="949">
        <f>IF(B141-B112=0,0,"Error")</f>
        <v>0</v>
      </c>
      <c r="C142" s="949">
        <f>IF(C141-C112=0,0,"Error")</f>
        <v>0</v>
      </c>
      <c r="D142" s="949">
        <f>IF(D141-D112=0,0,"Error")</f>
        <v>0</v>
      </c>
      <c r="E142" s="949">
        <f>IF(E141-E112=0,0,"Error")</f>
        <v>0</v>
      </c>
    </row>
    <row r="143" spans="1:5" ht="15.75" thickBot="1" x14ac:dyDescent="0.3">
      <c r="A143" s="930" t="s">
        <v>58</v>
      </c>
      <c r="B143" s="956" t="s">
        <v>598</v>
      </c>
      <c r="C143" s="911"/>
      <c r="D143" s="911"/>
      <c r="E143" s="912"/>
    </row>
    <row r="144" spans="1:5" ht="15.75" thickBot="1" x14ac:dyDescent="0.3">
      <c r="A144" s="777" t="s">
        <v>9</v>
      </c>
      <c r="B144" s="956" t="s">
        <v>599</v>
      </c>
      <c r="C144" s="911"/>
      <c r="D144" s="911"/>
      <c r="E144" s="912"/>
    </row>
    <row r="145" spans="1:5" ht="15.75" thickBot="1" x14ac:dyDescent="0.3">
      <c r="A145" s="777" t="s">
        <v>14</v>
      </c>
      <c r="B145" s="792" t="s">
        <v>593</v>
      </c>
      <c r="C145" s="760"/>
      <c r="D145" s="760"/>
      <c r="E145" s="761"/>
    </row>
    <row r="146" spans="1:5" x14ac:dyDescent="0.25">
      <c r="A146" s="762"/>
      <c r="B146" s="795">
        <v>2019</v>
      </c>
      <c r="C146" s="795">
        <v>2020</v>
      </c>
      <c r="D146" s="795">
        <v>2021</v>
      </c>
      <c r="E146" s="795">
        <v>2022</v>
      </c>
    </row>
    <row r="147" spans="1:5" ht="29.25" thickBot="1" x14ac:dyDescent="0.3">
      <c r="A147" s="764"/>
      <c r="B147" s="798" t="s">
        <v>5</v>
      </c>
      <c r="C147" s="798" t="s">
        <v>6</v>
      </c>
      <c r="D147" s="798" t="s">
        <v>6</v>
      </c>
      <c r="E147" s="798" t="s">
        <v>6</v>
      </c>
    </row>
    <row r="148" spans="1:5" ht="15.75" thickBot="1" x14ac:dyDescent="0.3">
      <c r="A148" s="777" t="s">
        <v>8</v>
      </c>
      <c r="B148" s="800">
        <v>1</v>
      </c>
      <c r="C148" s="800">
        <v>1</v>
      </c>
      <c r="D148" s="800">
        <v>1</v>
      </c>
      <c r="E148" s="800">
        <v>1</v>
      </c>
    </row>
    <row r="149" spans="1:5" ht="15.75" thickBot="1" x14ac:dyDescent="0.3">
      <c r="A149" s="777" t="s">
        <v>15</v>
      </c>
      <c r="B149" s="800">
        <f>B178</f>
        <v>5000</v>
      </c>
      <c r="C149" s="800">
        <f t="shared" ref="C149:E149" si="20">C178</f>
        <v>4000</v>
      </c>
      <c r="D149" s="800">
        <f t="shared" si="20"/>
        <v>4500</v>
      </c>
      <c r="E149" s="800">
        <f t="shared" si="20"/>
        <v>4500</v>
      </c>
    </row>
    <row r="150" spans="1:5" ht="15.75" thickBot="1" x14ac:dyDescent="0.3">
      <c r="A150" s="777" t="s">
        <v>23</v>
      </c>
      <c r="B150" s="800">
        <f>B149/B148</f>
        <v>5000</v>
      </c>
      <c r="C150" s="800">
        <f t="shared" ref="C150:E150" si="21">C149/C148</f>
        <v>4000</v>
      </c>
      <c r="D150" s="800">
        <f t="shared" si="21"/>
        <v>4500</v>
      </c>
      <c r="E150" s="800">
        <f t="shared" si="21"/>
        <v>4500</v>
      </c>
    </row>
    <row r="151" spans="1:5" ht="15.75" thickBot="1" x14ac:dyDescent="0.3">
      <c r="A151" s="777" t="s">
        <v>16</v>
      </c>
      <c r="B151" s="802" t="s">
        <v>22</v>
      </c>
      <c r="C151" s="767">
        <f>C148/B148-1</f>
        <v>0</v>
      </c>
      <c r="D151" s="767">
        <f t="shared" ref="D151:E153" si="22">D148/C148-1</f>
        <v>0</v>
      </c>
      <c r="E151" s="767">
        <f t="shared" si="22"/>
        <v>0</v>
      </c>
    </row>
    <row r="152" spans="1:5" ht="15.75" thickBot="1" x14ac:dyDescent="0.3">
      <c r="A152" s="777" t="s">
        <v>17</v>
      </c>
      <c r="B152" s="802" t="s">
        <v>22</v>
      </c>
      <c r="C152" s="767">
        <f>C149/B149-1</f>
        <v>-0.19999999999999996</v>
      </c>
      <c r="D152" s="767">
        <f t="shared" si="22"/>
        <v>0.125</v>
      </c>
      <c r="E152" s="767">
        <f t="shared" si="22"/>
        <v>0</v>
      </c>
    </row>
    <row r="153" spans="1:5" ht="30.75" thickBot="1" x14ac:dyDescent="0.3">
      <c r="A153" s="777" t="s">
        <v>18</v>
      </c>
      <c r="B153" s="802" t="s">
        <v>22</v>
      </c>
      <c r="C153" s="767">
        <f>C150/B150-1</f>
        <v>-0.19999999999999996</v>
      </c>
      <c r="D153" s="767">
        <f t="shared" si="22"/>
        <v>0.125</v>
      </c>
      <c r="E153" s="767">
        <f t="shared" si="22"/>
        <v>0</v>
      </c>
    </row>
    <row r="154" spans="1:5" ht="15.75" thickBot="1" x14ac:dyDescent="0.3">
      <c r="A154" s="952" t="s">
        <v>831</v>
      </c>
      <c r="B154" s="953"/>
      <c r="C154" s="953"/>
      <c r="D154" s="953"/>
      <c r="E154" s="954"/>
    </row>
    <row r="155" spans="1:5" x14ac:dyDescent="0.25">
      <c r="A155" s="762"/>
      <c r="B155" s="795">
        <v>2019</v>
      </c>
      <c r="C155" s="795">
        <v>2020</v>
      </c>
      <c r="D155" s="795">
        <v>2021</v>
      </c>
      <c r="E155" s="795">
        <v>2022</v>
      </c>
    </row>
    <row r="156" spans="1:5" ht="29.25" thickBot="1" x14ac:dyDescent="0.3">
      <c r="A156" s="764"/>
      <c r="B156" s="798" t="s">
        <v>5</v>
      </c>
      <c r="C156" s="798" t="s">
        <v>6</v>
      </c>
      <c r="D156" s="798" t="s">
        <v>6</v>
      </c>
      <c r="E156" s="798" t="s">
        <v>6</v>
      </c>
    </row>
    <row r="157" spans="1:5" ht="15.75" thickBot="1" x14ac:dyDescent="0.3">
      <c r="A157" s="941" t="s">
        <v>0</v>
      </c>
      <c r="B157" s="942">
        <f>B158+B159</f>
        <v>0</v>
      </c>
      <c r="C157" s="942">
        <f t="shared" ref="C157:E157" si="23">C158+C159</f>
        <v>0</v>
      </c>
      <c r="D157" s="942">
        <f t="shared" si="23"/>
        <v>0</v>
      </c>
      <c r="E157" s="942">
        <f t="shared" si="23"/>
        <v>0</v>
      </c>
    </row>
    <row r="158" spans="1:5" ht="15.75" thickBot="1" x14ac:dyDescent="0.3">
      <c r="A158" s="943" t="s">
        <v>48</v>
      </c>
      <c r="B158" s="944"/>
      <c r="C158" s="944"/>
      <c r="D158" s="944"/>
      <c r="E158" s="944"/>
    </row>
    <row r="159" spans="1:5" ht="15.75" thickBot="1" x14ac:dyDescent="0.3">
      <c r="A159" s="943" t="s">
        <v>49</v>
      </c>
      <c r="B159" s="944"/>
      <c r="C159" s="944"/>
      <c r="D159" s="944"/>
      <c r="E159" s="944"/>
    </row>
    <row r="160" spans="1:5" ht="30.75" thickBot="1" x14ac:dyDescent="0.3">
      <c r="A160" s="941" t="s">
        <v>31</v>
      </c>
      <c r="B160" s="942">
        <f>B161+B162</f>
        <v>0</v>
      </c>
      <c r="C160" s="942">
        <f t="shared" ref="C160:E160" si="24">C161+C162</f>
        <v>0</v>
      </c>
      <c r="D160" s="942">
        <f t="shared" si="24"/>
        <v>0</v>
      </c>
      <c r="E160" s="942">
        <f t="shared" si="24"/>
        <v>0</v>
      </c>
    </row>
    <row r="161" spans="1:5" ht="15.75" thickBot="1" x14ac:dyDescent="0.3">
      <c r="A161" s="943" t="s">
        <v>48</v>
      </c>
      <c r="B161" s="944"/>
      <c r="C161" s="944"/>
      <c r="D161" s="944"/>
      <c r="E161" s="944"/>
    </row>
    <row r="162" spans="1:5" ht="15.75" thickBot="1" x14ac:dyDescent="0.3">
      <c r="A162" s="943" t="s">
        <v>49</v>
      </c>
      <c r="B162" s="944"/>
      <c r="C162" s="944"/>
      <c r="D162" s="944"/>
      <c r="E162" s="944"/>
    </row>
    <row r="163" spans="1:5" ht="15.75" thickBot="1" x14ac:dyDescent="0.3">
      <c r="A163" s="941" t="s">
        <v>1</v>
      </c>
      <c r="B163" s="944">
        <f>B164+B165</f>
        <v>5000</v>
      </c>
      <c r="C163" s="944">
        <f t="shared" ref="C163:E163" si="25">C164+C165</f>
        <v>4000</v>
      </c>
      <c r="D163" s="944">
        <f t="shared" si="25"/>
        <v>4500</v>
      </c>
      <c r="E163" s="944">
        <f t="shared" si="25"/>
        <v>4500</v>
      </c>
    </row>
    <row r="164" spans="1:5" ht="15.75" thickBot="1" x14ac:dyDescent="0.3">
      <c r="A164" s="943" t="s">
        <v>48</v>
      </c>
      <c r="B164" s="942">
        <v>5000</v>
      </c>
      <c r="C164" s="942">
        <v>4000</v>
      </c>
      <c r="D164" s="942">
        <v>4500</v>
      </c>
      <c r="E164" s="942">
        <v>4500</v>
      </c>
    </row>
    <row r="165" spans="1:5" ht="15.75" thickBot="1" x14ac:dyDescent="0.3">
      <c r="A165" s="943" t="s">
        <v>49</v>
      </c>
      <c r="B165" s="944"/>
      <c r="C165" s="944"/>
      <c r="D165" s="944"/>
      <c r="E165" s="944"/>
    </row>
    <row r="166" spans="1:5" ht="15.75" thickBot="1" x14ac:dyDescent="0.3">
      <c r="A166" s="941" t="s">
        <v>2</v>
      </c>
      <c r="B166" s="944"/>
      <c r="C166" s="942"/>
      <c r="D166" s="942"/>
      <c r="E166" s="942"/>
    </row>
    <row r="167" spans="1:5" ht="15.75" thickBot="1" x14ac:dyDescent="0.3">
      <c r="A167" s="943" t="s">
        <v>48</v>
      </c>
      <c r="B167" s="944"/>
      <c r="C167" s="942"/>
      <c r="D167" s="942"/>
      <c r="E167" s="942"/>
    </row>
    <row r="168" spans="1:5" ht="15.75" thickBot="1" x14ac:dyDescent="0.3">
      <c r="A168" s="943" t="s">
        <v>49</v>
      </c>
      <c r="B168" s="944"/>
      <c r="C168" s="942"/>
      <c r="D168" s="942"/>
      <c r="E168" s="942"/>
    </row>
    <row r="169" spans="1:5" ht="15.75" thickBot="1" x14ac:dyDescent="0.3">
      <c r="A169" s="941" t="s">
        <v>24</v>
      </c>
      <c r="B169" s="944"/>
      <c r="C169" s="942"/>
      <c r="D169" s="942"/>
      <c r="E169" s="942"/>
    </row>
    <row r="170" spans="1:5" ht="15.75" thickBot="1" x14ac:dyDescent="0.3">
      <c r="A170" s="943" t="s">
        <v>48</v>
      </c>
      <c r="B170" s="944"/>
      <c r="C170" s="942"/>
      <c r="D170" s="942"/>
      <c r="E170" s="942"/>
    </row>
    <row r="171" spans="1:5" ht="15.75" thickBot="1" x14ac:dyDescent="0.3">
      <c r="A171" s="943" t="s">
        <v>49</v>
      </c>
      <c r="B171" s="944"/>
      <c r="C171" s="942"/>
      <c r="D171" s="942"/>
      <c r="E171" s="942"/>
    </row>
    <row r="172" spans="1:5" ht="15.75" thickBot="1" x14ac:dyDescent="0.3">
      <c r="A172" s="941" t="s">
        <v>25</v>
      </c>
      <c r="B172" s="944"/>
      <c r="C172" s="942"/>
      <c r="D172" s="942"/>
      <c r="E172" s="942"/>
    </row>
    <row r="173" spans="1:5" ht="15.75" thickBot="1" x14ac:dyDescent="0.3">
      <c r="A173" s="943" t="s">
        <v>48</v>
      </c>
      <c r="B173" s="944"/>
      <c r="C173" s="942"/>
      <c r="D173" s="942"/>
      <c r="E173" s="942"/>
    </row>
    <row r="174" spans="1:5" ht="15.75" thickBot="1" x14ac:dyDescent="0.3">
      <c r="A174" s="943" t="s">
        <v>49</v>
      </c>
      <c r="B174" s="944"/>
      <c r="C174" s="942"/>
      <c r="D174" s="942"/>
      <c r="E174" s="942"/>
    </row>
    <row r="175" spans="1:5" ht="30.75" thickBot="1" x14ac:dyDescent="0.3">
      <c r="A175" s="941" t="s">
        <v>3</v>
      </c>
      <c r="B175" s="944">
        <v>0</v>
      </c>
      <c r="C175" s="942">
        <v>0</v>
      </c>
      <c r="D175" s="942">
        <f>C175*1.03*0.99</f>
        <v>0</v>
      </c>
      <c r="E175" s="942">
        <f>D175*1.03*0.99</f>
        <v>0</v>
      </c>
    </row>
    <row r="176" spans="1:5" ht="15.75" thickBot="1" x14ac:dyDescent="0.3">
      <c r="A176" s="943" t="s">
        <v>48</v>
      </c>
      <c r="B176" s="944"/>
      <c r="C176" s="945"/>
      <c r="D176" s="945"/>
      <c r="E176" s="945"/>
    </row>
    <row r="177" spans="1:5" ht="15.75" thickBot="1" x14ac:dyDescent="0.3">
      <c r="A177" s="943" t="s">
        <v>49</v>
      </c>
      <c r="B177" s="944"/>
      <c r="C177" s="946"/>
      <c r="D177" s="945"/>
      <c r="E177" s="945"/>
    </row>
    <row r="178" spans="1:5" ht="15.75" thickBot="1" x14ac:dyDescent="0.3">
      <c r="A178" s="947" t="s">
        <v>72</v>
      </c>
      <c r="B178" s="944">
        <f>B175+B172+B169+B166+B163+B160+B157</f>
        <v>5000</v>
      </c>
      <c r="C178" s="944">
        <f t="shared" ref="C178:E178" si="26">C175+C172+C169+C166+C163+C160+C157</f>
        <v>4000</v>
      </c>
      <c r="D178" s="944">
        <f t="shared" si="26"/>
        <v>4500</v>
      </c>
      <c r="E178" s="944">
        <f t="shared" si="26"/>
        <v>4500</v>
      </c>
    </row>
    <row r="179" spans="1:5" ht="15.75" thickBot="1" x14ac:dyDescent="0.3">
      <c r="A179" s="948" t="s">
        <v>35</v>
      </c>
      <c r="B179" s="949">
        <f>IF(B178-B149=0,0,"Error")</f>
        <v>0</v>
      </c>
      <c r="C179" s="949">
        <f>IF(C178-C149=0,0,"Error")</f>
        <v>0</v>
      </c>
      <c r="D179" s="949">
        <f>IF(D178-D149=0,0,"Error")</f>
        <v>0</v>
      </c>
      <c r="E179" s="949">
        <f>IF(E178-E149=0,0,"Error")</f>
        <v>0</v>
      </c>
    </row>
    <row r="180" spans="1:5" ht="29.25" thickBot="1" x14ac:dyDescent="0.3">
      <c r="A180" s="770" t="s">
        <v>121</v>
      </c>
      <c r="B180" s="922" t="s">
        <v>600</v>
      </c>
      <c r="C180" s="923"/>
      <c r="D180" s="923"/>
      <c r="E180" s="924"/>
    </row>
    <row r="181" spans="1:5" ht="15.75" thickBot="1" x14ac:dyDescent="0.3">
      <c r="A181" s="753" t="s">
        <v>13</v>
      </c>
      <c r="B181" s="754"/>
      <c r="C181" s="754"/>
      <c r="D181" s="754"/>
      <c r="E181" s="755"/>
    </row>
    <row r="182" spans="1:5" ht="150.75" thickBot="1" x14ac:dyDescent="0.3">
      <c r="A182" s="957" t="s">
        <v>601</v>
      </c>
      <c r="B182" s="958" t="s">
        <v>602</v>
      </c>
      <c r="C182" s="958" t="s">
        <v>603</v>
      </c>
      <c r="D182" s="958" t="s">
        <v>604</v>
      </c>
      <c r="E182" s="958" t="s">
        <v>605</v>
      </c>
    </row>
    <row r="183" spans="1:5" ht="30.75" thickBot="1" x14ac:dyDescent="0.3">
      <c r="A183" s="957" t="s">
        <v>606</v>
      </c>
      <c r="B183" s="959">
        <v>4.7999999999999996E-3</v>
      </c>
      <c r="C183" s="960" t="s">
        <v>587</v>
      </c>
      <c r="D183" s="960" t="s">
        <v>587</v>
      </c>
      <c r="E183" s="960" t="s">
        <v>587</v>
      </c>
    </row>
    <row r="184" spans="1:5" ht="75.75" thickBot="1" x14ac:dyDescent="0.3">
      <c r="A184" s="957" t="s">
        <v>607</v>
      </c>
      <c r="B184" s="961" t="s">
        <v>608</v>
      </c>
      <c r="C184" s="960" t="s">
        <v>571</v>
      </c>
      <c r="D184" s="960" t="s">
        <v>571</v>
      </c>
      <c r="E184" s="960" t="s">
        <v>571</v>
      </c>
    </row>
    <row r="185" spans="1:5" ht="75.75" thickBot="1" x14ac:dyDescent="0.3">
      <c r="A185" s="957" t="s">
        <v>609</v>
      </c>
      <c r="B185" s="962">
        <v>0.30409999999999998</v>
      </c>
      <c r="C185" s="960" t="s">
        <v>571</v>
      </c>
      <c r="D185" s="960" t="s">
        <v>571</v>
      </c>
      <c r="E185" s="960" t="s">
        <v>571</v>
      </c>
    </row>
    <row r="186" spans="1:5" ht="90.75" thickBot="1" x14ac:dyDescent="0.3">
      <c r="A186" s="957" t="s">
        <v>610</v>
      </c>
      <c r="B186" s="962">
        <v>0.97</v>
      </c>
      <c r="C186" s="960" t="s">
        <v>571</v>
      </c>
      <c r="D186" s="960" t="s">
        <v>571</v>
      </c>
      <c r="E186" s="960" t="s">
        <v>571</v>
      </c>
    </row>
    <row r="187" spans="1:5" ht="15.75" thickBot="1" x14ac:dyDescent="0.3">
      <c r="A187" s="927" t="s">
        <v>122</v>
      </c>
      <c r="B187" s="928"/>
      <c r="C187" s="928"/>
      <c r="D187" s="928"/>
      <c r="E187" s="929"/>
    </row>
    <row r="188" spans="1:5" ht="15.75" thickBot="1" x14ac:dyDescent="0.3">
      <c r="A188" s="927" t="s">
        <v>43</v>
      </c>
      <c r="B188" s="928"/>
      <c r="C188" s="928"/>
      <c r="D188" s="928"/>
      <c r="E188" s="929"/>
    </row>
    <row r="189" spans="1:5" ht="15.75" thickBot="1" x14ac:dyDescent="0.3">
      <c r="A189" s="930" t="s">
        <v>28</v>
      </c>
      <c r="B189" s="952" t="s">
        <v>611</v>
      </c>
      <c r="C189" s="928"/>
      <c r="D189" s="928"/>
      <c r="E189" s="929"/>
    </row>
    <row r="190" spans="1:5" ht="15.75" thickBot="1" x14ac:dyDescent="0.3">
      <c r="A190" s="777" t="s">
        <v>9</v>
      </c>
      <c r="B190" s="789" t="s">
        <v>612</v>
      </c>
      <c r="C190" s="790"/>
      <c r="D190" s="790"/>
      <c r="E190" s="963"/>
    </row>
    <row r="191" spans="1:5" ht="15.75" thickBot="1" x14ac:dyDescent="0.3">
      <c r="A191" s="777" t="s">
        <v>14</v>
      </c>
      <c r="B191" s="789" t="s">
        <v>613</v>
      </c>
      <c r="C191" s="790"/>
      <c r="D191" s="790"/>
      <c r="E191" s="963"/>
    </row>
    <row r="192" spans="1:5" x14ac:dyDescent="0.25">
      <c r="A192" s="762"/>
      <c r="B192" s="795">
        <v>2019</v>
      </c>
      <c r="C192" s="795">
        <v>2020</v>
      </c>
      <c r="D192" s="795">
        <v>2021</v>
      </c>
      <c r="E192" s="795">
        <v>2022</v>
      </c>
    </row>
    <row r="193" spans="1:5" ht="29.25" thickBot="1" x14ac:dyDescent="0.3">
      <c r="A193" s="764"/>
      <c r="B193" s="798" t="s">
        <v>5</v>
      </c>
      <c r="C193" s="798" t="s">
        <v>6</v>
      </c>
      <c r="D193" s="798" t="s">
        <v>6</v>
      </c>
      <c r="E193" s="798" t="s">
        <v>6</v>
      </c>
    </row>
    <row r="194" spans="1:5" ht="15.75" thickBot="1" x14ac:dyDescent="0.3">
      <c r="A194" s="777" t="s">
        <v>8</v>
      </c>
      <c r="B194" s="800">
        <v>1</v>
      </c>
      <c r="C194" s="800">
        <v>1</v>
      </c>
      <c r="D194" s="800">
        <v>1</v>
      </c>
      <c r="E194" s="800">
        <v>1</v>
      </c>
    </row>
    <row r="195" spans="1:5" ht="15.75" thickBot="1" x14ac:dyDescent="0.3">
      <c r="A195" s="777" t="s">
        <v>15</v>
      </c>
      <c r="B195" s="800">
        <f>B224</f>
        <v>3000</v>
      </c>
      <c r="C195" s="800">
        <f t="shared" ref="C195:E195" si="27">C224</f>
        <v>2500</v>
      </c>
      <c r="D195" s="800">
        <f t="shared" si="27"/>
        <v>2800</v>
      </c>
      <c r="E195" s="800">
        <f t="shared" si="27"/>
        <v>2800</v>
      </c>
    </row>
    <row r="196" spans="1:5" ht="15.75" thickBot="1" x14ac:dyDescent="0.3">
      <c r="A196" s="777" t="s">
        <v>23</v>
      </c>
      <c r="B196" s="800">
        <f>B195/B194</f>
        <v>3000</v>
      </c>
      <c r="C196" s="800">
        <f t="shared" ref="C196:E196" si="28">C195/C194</f>
        <v>2500</v>
      </c>
      <c r="D196" s="800">
        <f t="shared" si="28"/>
        <v>2800</v>
      </c>
      <c r="E196" s="800">
        <f t="shared" si="28"/>
        <v>2800</v>
      </c>
    </row>
    <row r="197" spans="1:5" ht="15.75" thickBot="1" x14ac:dyDescent="0.3">
      <c r="A197" s="777" t="s">
        <v>16</v>
      </c>
      <c r="B197" s="802" t="s">
        <v>22</v>
      </c>
      <c r="C197" s="767">
        <f>C194/B194-1</f>
        <v>0</v>
      </c>
      <c r="D197" s="767">
        <f t="shared" ref="D197:E199" si="29">D194/C194-1</f>
        <v>0</v>
      </c>
      <c r="E197" s="767">
        <f t="shared" si="29"/>
        <v>0</v>
      </c>
    </row>
    <row r="198" spans="1:5" ht="15.75" thickBot="1" x14ac:dyDescent="0.3">
      <c r="A198" s="777" t="s">
        <v>17</v>
      </c>
      <c r="B198" s="802" t="s">
        <v>22</v>
      </c>
      <c r="C198" s="767">
        <f>C195/B195-1</f>
        <v>-0.16666666666666663</v>
      </c>
      <c r="D198" s="767">
        <f t="shared" si="29"/>
        <v>0.12000000000000011</v>
      </c>
      <c r="E198" s="767">
        <f t="shared" si="29"/>
        <v>0</v>
      </c>
    </row>
    <row r="199" spans="1:5" ht="30.75" thickBot="1" x14ac:dyDescent="0.3">
      <c r="A199" s="777" t="s">
        <v>18</v>
      </c>
      <c r="B199" s="802" t="s">
        <v>22</v>
      </c>
      <c r="C199" s="767">
        <f>C196/B196-1</f>
        <v>-0.16666666666666663</v>
      </c>
      <c r="D199" s="767">
        <f t="shared" si="29"/>
        <v>0.12000000000000011</v>
      </c>
      <c r="E199" s="767">
        <f t="shared" si="29"/>
        <v>0</v>
      </c>
    </row>
    <row r="200" spans="1:5" ht="15.75" thickBot="1" x14ac:dyDescent="0.3">
      <c r="A200" s="952" t="s">
        <v>775</v>
      </c>
      <c r="B200" s="953"/>
      <c r="C200" s="953"/>
      <c r="D200" s="953"/>
      <c r="E200" s="954"/>
    </row>
    <row r="201" spans="1:5" x14ac:dyDescent="0.25">
      <c r="A201" s="762"/>
      <c r="B201" s="795">
        <v>2019</v>
      </c>
      <c r="C201" s="795">
        <v>2020</v>
      </c>
      <c r="D201" s="795">
        <v>2021</v>
      </c>
      <c r="E201" s="795">
        <v>2022</v>
      </c>
    </row>
    <row r="202" spans="1:5" ht="29.25" thickBot="1" x14ac:dyDescent="0.3">
      <c r="A202" s="764"/>
      <c r="B202" s="798" t="s">
        <v>5</v>
      </c>
      <c r="C202" s="798" t="s">
        <v>6</v>
      </c>
      <c r="D202" s="798" t="s">
        <v>6</v>
      </c>
      <c r="E202" s="798" t="s">
        <v>6</v>
      </c>
    </row>
    <row r="203" spans="1:5" ht="15.75" thickBot="1" x14ac:dyDescent="0.3">
      <c r="A203" s="941" t="s">
        <v>0</v>
      </c>
      <c r="B203" s="942">
        <f>B204+B205</f>
        <v>0</v>
      </c>
      <c r="C203" s="942">
        <f t="shared" ref="C203:E203" si="30">C204+C205</f>
        <v>0</v>
      </c>
      <c r="D203" s="942">
        <f t="shared" si="30"/>
        <v>0</v>
      </c>
      <c r="E203" s="942">
        <f t="shared" si="30"/>
        <v>0</v>
      </c>
    </row>
    <row r="204" spans="1:5" ht="15.75" thickBot="1" x14ac:dyDescent="0.3">
      <c r="A204" s="943" t="s">
        <v>48</v>
      </c>
      <c r="B204" s="944"/>
      <c r="C204" s="944"/>
      <c r="D204" s="944"/>
      <c r="E204" s="944"/>
    </row>
    <row r="205" spans="1:5" ht="15.75" thickBot="1" x14ac:dyDescent="0.3">
      <c r="A205" s="943" t="s">
        <v>49</v>
      </c>
      <c r="B205" s="944"/>
      <c r="C205" s="944"/>
      <c r="D205" s="944"/>
      <c r="E205" s="944"/>
    </row>
    <row r="206" spans="1:5" ht="30.75" thickBot="1" x14ac:dyDescent="0.3">
      <c r="A206" s="941" t="s">
        <v>31</v>
      </c>
      <c r="B206" s="942">
        <f>B207+B208</f>
        <v>0</v>
      </c>
      <c r="C206" s="942">
        <f t="shared" ref="C206:E206" si="31">C207+C208</f>
        <v>0</v>
      </c>
      <c r="D206" s="942">
        <f t="shared" si="31"/>
        <v>0</v>
      </c>
      <c r="E206" s="942">
        <f t="shared" si="31"/>
        <v>0</v>
      </c>
    </row>
    <row r="207" spans="1:5" ht="15.75" thickBot="1" x14ac:dyDescent="0.3">
      <c r="A207" s="943" t="s">
        <v>48</v>
      </c>
      <c r="B207" s="944"/>
      <c r="C207" s="944"/>
      <c r="D207" s="944"/>
      <c r="E207" s="944"/>
    </row>
    <row r="208" spans="1:5" ht="15.75" thickBot="1" x14ac:dyDescent="0.3">
      <c r="A208" s="943" t="s">
        <v>49</v>
      </c>
      <c r="B208" s="944"/>
      <c r="C208" s="944"/>
      <c r="D208" s="944"/>
      <c r="E208" s="944"/>
    </row>
    <row r="209" spans="1:5" ht="15.75" thickBot="1" x14ac:dyDescent="0.3">
      <c r="A209" s="941" t="s">
        <v>1</v>
      </c>
      <c r="B209" s="944">
        <f>B210+B211</f>
        <v>3000</v>
      </c>
      <c r="C209" s="944">
        <f t="shared" ref="C209:E209" si="32">C210+C211</f>
        <v>2500</v>
      </c>
      <c r="D209" s="944">
        <f t="shared" si="32"/>
        <v>2800</v>
      </c>
      <c r="E209" s="944">
        <f t="shared" si="32"/>
        <v>2800</v>
      </c>
    </row>
    <row r="210" spans="1:5" ht="15.75" thickBot="1" x14ac:dyDescent="0.3">
      <c r="A210" s="943" t="s">
        <v>48</v>
      </c>
      <c r="B210" s="942">
        <v>3000</v>
      </c>
      <c r="C210" s="942">
        <v>2500</v>
      </c>
      <c r="D210" s="942">
        <v>2800</v>
      </c>
      <c r="E210" s="942">
        <v>2800</v>
      </c>
    </row>
    <row r="211" spans="1:5" ht="15.75" thickBot="1" x14ac:dyDescent="0.3">
      <c r="A211" s="943" t="s">
        <v>49</v>
      </c>
      <c r="B211" s="944"/>
      <c r="C211" s="944"/>
      <c r="D211" s="944"/>
      <c r="E211" s="944"/>
    </row>
    <row r="212" spans="1:5" ht="15.75" thickBot="1" x14ac:dyDescent="0.3">
      <c r="A212" s="941" t="s">
        <v>2</v>
      </c>
      <c r="B212" s="944"/>
      <c r="C212" s="942"/>
      <c r="D212" s="942"/>
      <c r="E212" s="942"/>
    </row>
    <row r="213" spans="1:5" ht="15.75" thickBot="1" x14ac:dyDescent="0.3">
      <c r="A213" s="943" t="s">
        <v>48</v>
      </c>
      <c r="B213" s="944"/>
      <c r="C213" s="942"/>
      <c r="D213" s="942"/>
      <c r="E213" s="942"/>
    </row>
    <row r="214" spans="1:5" ht="15.75" thickBot="1" x14ac:dyDescent="0.3">
      <c r="A214" s="943" t="s">
        <v>49</v>
      </c>
      <c r="B214" s="944"/>
      <c r="C214" s="942"/>
      <c r="D214" s="942"/>
      <c r="E214" s="942"/>
    </row>
    <row r="215" spans="1:5" ht="15.75" thickBot="1" x14ac:dyDescent="0.3">
      <c r="A215" s="941" t="s">
        <v>24</v>
      </c>
      <c r="B215" s="944"/>
      <c r="C215" s="942"/>
      <c r="D215" s="942"/>
      <c r="E215" s="942"/>
    </row>
    <row r="216" spans="1:5" ht="15.75" thickBot="1" x14ac:dyDescent="0.3">
      <c r="A216" s="943" t="s">
        <v>48</v>
      </c>
      <c r="B216" s="944"/>
      <c r="C216" s="942"/>
      <c r="D216" s="942"/>
      <c r="E216" s="942"/>
    </row>
    <row r="217" spans="1:5" ht="15.75" thickBot="1" x14ac:dyDescent="0.3">
      <c r="A217" s="943" t="s">
        <v>49</v>
      </c>
      <c r="B217" s="944"/>
      <c r="C217" s="942"/>
      <c r="D217" s="942"/>
      <c r="E217" s="942"/>
    </row>
    <row r="218" spans="1:5" ht="15.75" thickBot="1" x14ac:dyDescent="0.3">
      <c r="A218" s="941" t="s">
        <v>25</v>
      </c>
      <c r="B218" s="944"/>
      <c r="C218" s="942"/>
      <c r="D218" s="942"/>
      <c r="E218" s="942"/>
    </row>
    <row r="219" spans="1:5" ht="15.75" thickBot="1" x14ac:dyDescent="0.3">
      <c r="A219" s="943" t="s">
        <v>48</v>
      </c>
      <c r="B219" s="944"/>
      <c r="C219" s="942"/>
      <c r="D219" s="942"/>
      <c r="E219" s="942"/>
    </row>
    <row r="220" spans="1:5" ht="15.75" thickBot="1" x14ac:dyDescent="0.3">
      <c r="A220" s="943" t="s">
        <v>49</v>
      </c>
      <c r="B220" s="944"/>
      <c r="C220" s="942"/>
      <c r="D220" s="942"/>
      <c r="E220" s="942"/>
    </row>
    <row r="221" spans="1:5" ht="30.75" thickBot="1" x14ac:dyDescent="0.3">
      <c r="A221" s="941" t="s">
        <v>3</v>
      </c>
      <c r="B221" s="944">
        <v>0</v>
      </c>
      <c r="C221" s="942">
        <v>0</v>
      </c>
      <c r="D221" s="942">
        <f>C221*1.03*0.99</f>
        <v>0</v>
      </c>
      <c r="E221" s="942">
        <f>D221*1.03*0.99</f>
        <v>0</v>
      </c>
    </row>
    <row r="222" spans="1:5" ht="15.75" thickBot="1" x14ac:dyDescent="0.3">
      <c r="A222" s="943" t="s">
        <v>48</v>
      </c>
      <c r="B222" s="944"/>
      <c r="C222" s="945"/>
      <c r="D222" s="945"/>
      <c r="E222" s="945"/>
    </row>
    <row r="223" spans="1:5" ht="15.75" thickBot="1" x14ac:dyDescent="0.3">
      <c r="A223" s="943" t="s">
        <v>49</v>
      </c>
      <c r="B223" s="944"/>
      <c r="C223" s="946"/>
      <c r="D223" s="945"/>
      <c r="E223" s="945"/>
    </row>
    <row r="224" spans="1:5" ht="15.75" thickBot="1" x14ac:dyDescent="0.3">
      <c r="A224" s="947" t="s">
        <v>33</v>
      </c>
      <c r="B224" s="944">
        <f>B221+B218+B215+B212+B209+B206+B203</f>
        <v>3000</v>
      </c>
      <c r="C224" s="944">
        <f t="shared" ref="C224:E224" si="33">C221+C218+C215+C212+C209+C206+C203</f>
        <v>2500</v>
      </c>
      <c r="D224" s="944">
        <f t="shared" si="33"/>
        <v>2800</v>
      </c>
      <c r="E224" s="944">
        <f t="shared" si="33"/>
        <v>2800</v>
      </c>
    </row>
    <row r="225" spans="1:5" ht="15.75" thickBot="1" x14ac:dyDescent="0.3">
      <c r="A225" s="948" t="s">
        <v>35</v>
      </c>
      <c r="B225" s="949">
        <f>IF(B224-B195=0,0,"Error")</f>
        <v>0</v>
      </c>
      <c r="C225" s="949">
        <f>IF(C224-C195=0,0,"Error")</f>
        <v>0</v>
      </c>
      <c r="D225" s="949">
        <f>IF(D224-D195=0,0,"Error")</f>
        <v>0</v>
      </c>
      <c r="E225" s="949">
        <f>IF(E224-E195=0,0,"Error")</f>
        <v>0</v>
      </c>
    </row>
    <row r="226" spans="1:5" ht="15.75" thickBot="1" x14ac:dyDescent="0.3">
      <c r="A226" s="930" t="s">
        <v>53</v>
      </c>
      <c r="B226" s="956" t="s">
        <v>614</v>
      </c>
      <c r="C226" s="911"/>
      <c r="D226" s="911"/>
      <c r="E226" s="912"/>
    </row>
    <row r="227" spans="1:5" ht="15.75" thickBot="1" x14ac:dyDescent="0.3">
      <c r="A227" s="777" t="s">
        <v>9</v>
      </c>
      <c r="B227" s="956" t="s">
        <v>615</v>
      </c>
      <c r="C227" s="911"/>
      <c r="D227" s="911"/>
      <c r="E227" s="912"/>
    </row>
    <row r="228" spans="1:5" ht="15.75" thickBot="1" x14ac:dyDescent="0.3">
      <c r="A228" s="777" t="s">
        <v>14</v>
      </c>
      <c r="B228" s="792" t="s">
        <v>616</v>
      </c>
      <c r="C228" s="760"/>
      <c r="D228" s="760"/>
      <c r="E228" s="761"/>
    </row>
    <row r="229" spans="1:5" x14ac:dyDescent="0.25">
      <c r="A229" s="762"/>
      <c r="B229" s="795">
        <v>2019</v>
      </c>
      <c r="C229" s="795">
        <v>2020</v>
      </c>
      <c r="D229" s="795">
        <v>2021</v>
      </c>
      <c r="E229" s="795">
        <v>2022</v>
      </c>
    </row>
    <row r="230" spans="1:5" ht="29.25" thickBot="1" x14ac:dyDescent="0.3">
      <c r="A230" s="764"/>
      <c r="B230" s="798" t="s">
        <v>5</v>
      </c>
      <c r="C230" s="798" t="s">
        <v>6</v>
      </c>
      <c r="D230" s="798" t="s">
        <v>6</v>
      </c>
      <c r="E230" s="798" t="s">
        <v>6</v>
      </c>
    </row>
    <row r="231" spans="1:5" ht="15.75" thickBot="1" x14ac:dyDescent="0.3">
      <c r="A231" s="777" t="s">
        <v>8</v>
      </c>
      <c r="B231" s="800">
        <v>1</v>
      </c>
      <c r="C231" s="800">
        <v>1</v>
      </c>
      <c r="D231" s="800">
        <v>1</v>
      </c>
      <c r="E231" s="800">
        <v>1</v>
      </c>
    </row>
    <row r="232" spans="1:5" ht="15.75" thickBot="1" x14ac:dyDescent="0.3">
      <c r="A232" s="777" t="s">
        <v>15</v>
      </c>
      <c r="B232" s="800">
        <f>B261</f>
        <v>3000</v>
      </c>
      <c r="C232" s="800">
        <f t="shared" ref="C232:E232" si="34">C261</f>
        <v>2000</v>
      </c>
      <c r="D232" s="800">
        <f t="shared" si="34"/>
        <v>2500</v>
      </c>
      <c r="E232" s="800">
        <f t="shared" si="34"/>
        <v>2500</v>
      </c>
    </row>
    <row r="233" spans="1:5" ht="15.75" thickBot="1" x14ac:dyDescent="0.3">
      <c r="A233" s="777" t="s">
        <v>23</v>
      </c>
      <c r="B233" s="800">
        <f>B232/B231</f>
        <v>3000</v>
      </c>
      <c r="C233" s="800">
        <f t="shared" ref="C233:E233" si="35">C232/C231</f>
        <v>2000</v>
      </c>
      <c r="D233" s="800">
        <f t="shared" si="35"/>
        <v>2500</v>
      </c>
      <c r="E233" s="800">
        <f t="shared" si="35"/>
        <v>2500</v>
      </c>
    </row>
    <row r="234" spans="1:5" ht="15.75" thickBot="1" x14ac:dyDescent="0.3">
      <c r="A234" s="777" t="s">
        <v>16</v>
      </c>
      <c r="B234" s="802" t="s">
        <v>22</v>
      </c>
      <c r="C234" s="767">
        <f>C231/B231-1</f>
        <v>0</v>
      </c>
      <c r="D234" s="767">
        <f t="shared" ref="D234:E236" si="36">D231/C231-1</f>
        <v>0</v>
      </c>
      <c r="E234" s="767">
        <f t="shared" si="36"/>
        <v>0</v>
      </c>
    </row>
    <row r="235" spans="1:5" ht="15.75" thickBot="1" x14ac:dyDescent="0.3">
      <c r="A235" s="777" t="s">
        <v>17</v>
      </c>
      <c r="B235" s="802" t="s">
        <v>22</v>
      </c>
      <c r="C235" s="767">
        <f>C232/B232-1</f>
        <v>-0.33333333333333337</v>
      </c>
      <c r="D235" s="767">
        <f t="shared" si="36"/>
        <v>0.25</v>
      </c>
      <c r="E235" s="767">
        <f t="shared" si="36"/>
        <v>0</v>
      </c>
    </row>
    <row r="236" spans="1:5" ht="30.75" thickBot="1" x14ac:dyDescent="0.3">
      <c r="A236" s="777" t="s">
        <v>18</v>
      </c>
      <c r="B236" s="802" t="s">
        <v>22</v>
      </c>
      <c r="C236" s="767">
        <f>C233/B233-1</f>
        <v>-0.33333333333333337</v>
      </c>
      <c r="D236" s="767">
        <f t="shared" si="36"/>
        <v>0.25</v>
      </c>
      <c r="E236" s="767">
        <f t="shared" si="36"/>
        <v>0</v>
      </c>
    </row>
    <row r="237" spans="1:5" ht="15.75" thickBot="1" x14ac:dyDescent="0.3">
      <c r="A237" s="952" t="s">
        <v>830</v>
      </c>
      <c r="B237" s="953"/>
      <c r="C237" s="953"/>
      <c r="D237" s="953"/>
      <c r="E237" s="954"/>
    </row>
    <row r="238" spans="1:5" x14ac:dyDescent="0.25">
      <c r="A238" s="762"/>
      <c r="B238" s="795">
        <v>2019</v>
      </c>
      <c r="C238" s="795">
        <v>2020</v>
      </c>
      <c r="D238" s="795">
        <v>2021</v>
      </c>
      <c r="E238" s="795">
        <v>2022</v>
      </c>
    </row>
    <row r="239" spans="1:5" ht="29.25" thickBot="1" x14ac:dyDescent="0.3">
      <c r="A239" s="764"/>
      <c r="B239" s="798" t="s">
        <v>5</v>
      </c>
      <c r="C239" s="798" t="s">
        <v>6</v>
      </c>
      <c r="D239" s="798" t="s">
        <v>6</v>
      </c>
      <c r="E239" s="798" t="s">
        <v>6</v>
      </c>
    </row>
    <row r="240" spans="1:5" ht="15.75" thickBot="1" x14ac:dyDescent="0.3">
      <c r="A240" s="941" t="s">
        <v>0</v>
      </c>
      <c r="B240" s="942">
        <f>B241+B242</f>
        <v>0</v>
      </c>
      <c r="C240" s="942">
        <f t="shared" ref="C240:E240" si="37">C241+C242</f>
        <v>0</v>
      </c>
      <c r="D240" s="942">
        <f t="shared" si="37"/>
        <v>0</v>
      </c>
      <c r="E240" s="942">
        <f t="shared" si="37"/>
        <v>0</v>
      </c>
    </row>
    <row r="241" spans="1:5" ht="15.75" thickBot="1" x14ac:dyDescent="0.3">
      <c r="A241" s="943" t="s">
        <v>48</v>
      </c>
      <c r="B241" s="944"/>
      <c r="C241" s="944"/>
      <c r="D241" s="944"/>
      <c r="E241" s="944"/>
    </row>
    <row r="242" spans="1:5" ht="15.75" thickBot="1" x14ac:dyDescent="0.3">
      <c r="A242" s="943" t="s">
        <v>49</v>
      </c>
      <c r="B242" s="944"/>
      <c r="C242" s="944"/>
      <c r="D242" s="944"/>
      <c r="E242" s="944"/>
    </row>
    <row r="243" spans="1:5" ht="30.75" thickBot="1" x14ac:dyDescent="0.3">
      <c r="A243" s="941" t="s">
        <v>31</v>
      </c>
      <c r="B243" s="942">
        <f>B244+B245</f>
        <v>0</v>
      </c>
      <c r="C243" s="942">
        <f t="shared" ref="C243:E243" si="38">C244+C245</f>
        <v>0</v>
      </c>
      <c r="D243" s="942">
        <f t="shared" si="38"/>
        <v>0</v>
      </c>
      <c r="E243" s="942">
        <f t="shared" si="38"/>
        <v>0</v>
      </c>
    </row>
    <row r="244" spans="1:5" ht="15.75" thickBot="1" x14ac:dyDescent="0.3">
      <c r="A244" s="943" t="s">
        <v>48</v>
      </c>
      <c r="B244" s="944"/>
      <c r="C244" s="944"/>
      <c r="D244" s="944"/>
      <c r="E244" s="944"/>
    </row>
    <row r="245" spans="1:5" ht="15.75" thickBot="1" x14ac:dyDescent="0.3">
      <c r="A245" s="943" t="s">
        <v>49</v>
      </c>
      <c r="B245" s="944"/>
      <c r="C245" s="944"/>
      <c r="D245" s="944"/>
      <c r="E245" s="944"/>
    </row>
    <row r="246" spans="1:5" ht="15.75" thickBot="1" x14ac:dyDescent="0.3">
      <c r="A246" s="941" t="s">
        <v>1</v>
      </c>
      <c r="B246" s="944">
        <f>B247+B248</f>
        <v>3000</v>
      </c>
      <c r="C246" s="944">
        <f t="shared" ref="C246:E246" si="39">C247+C248</f>
        <v>2000</v>
      </c>
      <c r="D246" s="944">
        <f t="shared" si="39"/>
        <v>2500</v>
      </c>
      <c r="E246" s="944">
        <f t="shared" si="39"/>
        <v>2500</v>
      </c>
    </row>
    <row r="247" spans="1:5" ht="15.75" thickBot="1" x14ac:dyDescent="0.3">
      <c r="A247" s="943" t="s">
        <v>48</v>
      </c>
      <c r="B247" s="942">
        <v>3000</v>
      </c>
      <c r="C247" s="942">
        <v>2000</v>
      </c>
      <c r="D247" s="942">
        <v>2500</v>
      </c>
      <c r="E247" s="942">
        <v>2500</v>
      </c>
    </row>
    <row r="248" spans="1:5" ht="15.75" thickBot="1" x14ac:dyDescent="0.3">
      <c r="A248" s="943" t="s">
        <v>49</v>
      </c>
      <c r="B248" s="944"/>
      <c r="C248" s="944"/>
      <c r="D248" s="944"/>
      <c r="E248" s="944"/>
    </row>
    <row r="249" spans="1:5" ht="15.75" thickBot="1" x14ac:dyDescent="0.3">
      <c r="A249" s="941" t="s">
        <v>2</v>
      </c>
      <c r="B249" s="944"/>
      <c r="C249" s="942"/>
      <c r="D249" s="942"/>
      <c r="E249" s="942"/>
    </row>
    <row r="250" spans="1:5" ht="15.75" thickBot="1" x14ac:dyDescent="0.3">
      <c r="A250" s="943" t="s">
        <v>48</v>
      </c>
      <c r="B250" s="944"/>
      <c r="C250" s="942"/>
      <c r="D250" s="942"/>
      <c r="E250" s="942"/>
    </row>
    <row r="251" spans="1:5" ht="15.75" thickBot="1" x14ac:dyDescent="0.3">
      <c r="A251" s="943" t="s">
        <v>49</v>
      </c>
      <c r="B251" s="944"/>
      <c r="C251" s="942"/>
      <c r="D251" s="942"/>
      <c r="E251" s="942"/>
    </row>
    <row r="252" spans="1:5" ht="15.75" thickBot="1" x14ac:dyDescent="0.3">
      <c r="A252" s="941" t="s">
        <v>24</v>
      </c>
      <c r="B252" s="944"/>
      <c r="C252" s="942"/>
      <c r="D252" s="942"/>
      <c r="E252" s="942"/>
    </row>
    <row r="253" spans="1:5" ht="15.75" thickBot="1" x14ac:dyDescent="0.3">
      <c r="A253" s="943" t="s">
        <v>48</v>
      </c>
      <c r="B253" s="944"/>
      <c r="C253" s="942"/>
      <c r="D253" s="942"/>
      <c r="E253" s="942"/>
    </row>
    <row r="254" spans="1:5" ht="15.75" thickBot="1" x14ac:dyDescent="0.3">
      <c r="A254" s="943" t="s">
        <v>49</v>
      </c>
      <c r="B254" s="944"/>
      <c r="C254" s="942"/>
      <c r="D254" s="942"/>
      <c r="E254" s="942"/>
    </row>
    <row r="255" spans="1:5" ht="15.75" thickBot="1" x14ac:dyDescent="0.3">
      <c r="A255" s="941" t="s">
        <v>25</v>
      </c>
      <c r="B255" s="944"/>
      <c r="C255" s="942"/>
      <c r="D255" s="942"/>
      <c r="E255" s="942"/>
    </row>
    <row r="256" spans="1:5" ht="15.75" thickBot="1" x14ac:dyDescent="0.3">
      <c r="A256" s="943" t="s">
        <v>48</v>
      </c>
      <c r="B256" s="944"/>
      <c r="C256" s="942"/>
      <c r="D256" s="942"/>
      <c r="E256" s="942"/>
    </row>
    <row r="257" spans="1:5" ht="15.75" thickBot="1" x14ac:dyDescent="0.3">
      <c r="A257" s="943" t="s">
        <v>49</v>
      </c>
      <c r="B257" s="944"/>
      <c r="C257" s="942"/>
      <c r="D257" s="942"/>
      <c r="E257" s="942"/>
    </row>
    <row r="258" spans="1:5" ht="30.75" thickBot="1" x14ac:dyDescent="0.3">
      <c r="A258" s="941" t="s">
        <v>3</v>
      </c>
      <c r="B258" s="944">
        <v>0</v>
      </c>
      <c r="C258" s="942">
        <v>0</v>
      </c>
      <c r="D258" s="942">
        <f>C258*1.03*0.99</f>
        <v>0</v>
      </c>
      <c r="E258" s="942">
        <f>D258*1.03*0.99</f>
        <v>0</v>
      </c>
    </row>
    <row r="259" spans="1:5" ht="15.75" thickBot="1" x14ac:dyDescent="0.3">
      <c r="A259" s="943" t="s">
        <v>48</v>
      </c>
      <c r="B259" s="944"/>
      <c r="C259" s="945"/>
      <c r="D259" s="945"/>
      <c r="E259" s="945"/>
    </row>
    <row r="260" spans="1:5" ht="15.75" thickBot="1" x14ac:dyDescent="0.3">
      <c r="A260" s="943" t="s">
        <v>49</v>
      </c>
      <c r="B260" s="944"/>
      <c r="C260" s="946"/>
      <c r="D260" s="945"/>
      <c r="E260" s="945"/>
    </row>
    <row r="261" spans="1:5" ht="15.75" thickBot="1" x14ac:dyDescent="0.3">
      <c r="A261" s="947" t="s">
        <v>55</v>
      </c>
      <c r="B261" s="944">
        <f>B258+B255+B252+B249+B246+B243+B240</f>
        <v>3000</v>
      </c>
      <c r="C261" s="944">
        <f t="shared" ref="C261:E261" si="40">C258+C255+C252+C249+C246+C243+C240</f>
        <v>2000</v>
      </c>
      <c r="D261" s="944">
        <f t="shared" si="40"/>
        <v>2500</v>
      </c>
      <c r="E261" s="944">
        <f t="shared" si="40"/>
        <v>2500</v>
      </c>
    </row>
    <row r="262" spans="1:5" ht="15.75" thickBot="1" x14ac:dyDescent="0.3">
      <c r="A262" s="948" t="s">
        <v>35</v>
      </c>
      <c r="B262" s="949">
        <f>IF(B261-B232=0,0,"Error")</f>
        <v>0</v>
      </c>
      <c r="C262" s="949">
        <f>IF(C261-C232=0,0,"Error")</f>
        <v>0</v>
      </c>
      <c r="D262" s="949">
        <f>IF(D261-D232=0,0,"Error")</f>
        <v>0</v>
      </c>
      <c r="E262" s="949">
        <f>IF(E261-E232=0,0,"Error")</f>
        <v>0</v>
      </c>
    </row>
    <row r="263" spans="1:5" ht="15.75" thickBot="1" x14ac:dyDescent="0.3">
      <c r="A263" s="930" t="s">
        <v>54</v>
      </c>
      <c r="B263" s="956" t="s">
        <v>617</v>
      </c>
      <c r="C263" s="911"/>
      <c r="D263" s="911"/>
      <c r="E263" s="912"/>
    </row>
    <row r="264" spans="1:5" ht="15.75" thickBot="1" x14ac:dyDescent="0.3">
      <c r="A264" s="777" t="s">
        <v>9</v>
      </c>
      <c r="B264" s="789" t="s">
        <v>618</v>
      </c>
      <c r="C264" s="790"/>
      <c r="D264" s="790"/>
      <c r="E264" s="963"/>
    </row>
    <row r="265" spans="1:5" ht="15.75" thickBot="1" x14ac:dyDescent="0.3">
      <c r="A265" s="777" t="s">
        <v>14</v>
      </c>
      <c r="B265" s="792" t="s">
        <v>619</v>
      </c>
      <c r="C265" s="760"/>
      <c r="D265" s="760"/>
      <c r="E265" s="761"/>
    </row>
    <row r="266" spans="1:5" x14ac:dyDescent="0.25">
      <c r="A266" s="762"/>
      <c r="B266" s="795">
        <v>2019</v>
      </c>
      <c r="C266" s="795">
        <v>2020</v>
      </c>
      <c r="D266" s="795">
        <v>2021</v>
      </c>
      <c r="E266" s="795">
        <v>2022</v>
      </c>
    </row>
    <row r="267" spans="1:5" ht="29.25" thickBot="1" x14ac:dyDescent="0.3">
      <c r="A267" s="764"/>
      <c r="B267" s="798" t="s">
        <v>5</v>
      </c>
      <c r="C267" s="798" t="s">
        <v>6</v>
      </c>
      <c r="D267" s="798" t="s">
        <v>6</v>
      </c>
      <c r="E267" s="798" t="s">
        <v>6</v>
      </c>
    </row>
    <row r="268" spans="1:5" ht="15.75" thickBot="1" x14ac:dyDescent="0.3">
      <c r="A268" s="777" t="s">
        <v>8</v>
      </c>
      <c r="B268" s="800">
        <v>185</v>
      </c>
      <c r="C268" s="800">
        <v>185</v>
      </c>
      <c r="D268" s="800">
        <v>185</v>
      </c>
      <c r="E268" s="800">
        <v>185</v>
      </c>
    </row>
    <row r="269" spans="1:5" ht="15.75" thickBot="1" x14ac:dyDescent="0.3">
      <c r="A269" s="777" t="s">
        <v>15</v>
      </c>
      <c r="B269" s="800">
        <f>B298</f>
        <v>3000</v>
      </c>
      <c r="C269" s="800">
        <f t="shared" ref="C269:E269" si="41">C298</f>
        <v>2000</v>
      </c>
      <c r="D269" s="800">
        <f t="shared" si="41"/>
        <v>2500</v>
      </c>
      <c r="E269" s="800">
        <f t="shared" si="41"/>
        <v>2500</v>
      </c>
    </row>
    <row r="270" spans="1:5" ht="15.75" thickBot="1" x14ac:dyDescent="0.3">
      <c r="A270" s="777" t="s">
        <v>23</v>
      </c>
      <c r="B270" s="800">
        <f>B269/B268</f>
        <v>16.216216216216218</v>
      </c>
      <c r="C270" s="800">
        <f t="shared" ref="C270:E270" si="42">C269/C268</f>
        <v>10.810810810810811</v>
      </c>
      <c r="D270" s="800">
        <f t="shared" si="42"/>
        <v>13.513513513513514</v>
      </c>
      <c r="E270" s="800">
        <f t="shared" si="42"/>
        <v>13.513513513513514</v>
      </c>
    </row>
    <row r="271" spans="1:5" ht="15.75" thickBot="1" x14ac:dyDescent="0.3">
      <c r="A271" s="777" t="s">
        <v>16</v>
      </c>
      <c r="B271" s="802" t="s">
        <v>22</v>
      </c>
      <c r="C271" s="767">
        <f>C268/B268-1</f>
        <v>0</v>
      </c>
      <c r="D271" s="767">
        <f t="shared" ref="D271:E273" si="43">D268/C268-1</f>
        <v>0</v>
      </c>
      <c r="E271" s="767">
        <f t="shared" si="43"/>
        <v>0</v>
      </c>
    </row>
    <row r="272" spans="1:5" ht="15.75" thickBot="1" x14ac:dyDescent="0.3">
      <c r="A272" s="777" t="s">
        <v>17</v>
      </c>
      <c r="B272" s="802" t="s">
        <v>22</v>
      </c>
      <c r="C272" s="767">
        <f>C269/B269-1</f>
        <v>-0.33333333333333337</v>
      </c>
      <c r="D272" s="767">
        <f t="shared" si="43"/>
        <v>0.25</v>
      </c>
      <c r="E272" s="767">
        <f t="shared" si="43"/>
        <v>0</v>
      </c>
    </row>
    <row r="273" spans="1:5" ht="30.75" thickBot="1" x14ac:dyDescent="0.3">
      <c r="A273" s="777" t="s">
        <v>18</v>
      </c>
      <c r="B273" s="802" t="s">
        <v>22</v>
      </c>
      <c r="C273" s="767">
        <f>C270/B270-1</f>
        <v>-0.33333333333333337</v>
      </c>
      <c r="D273" s="767">
        <f t="shared" si="43"/>
        <v>0.25</v>
      </c>
      <c r="E273" s="767">
        <f t="shared" si="43"/>
        <v>0</v>
      </c>
    </row>
    <row r="274" spans="1:5" ht="15.75" thickBot="1" x14ac:dyDescent="0.3">
      <c r="A274" s="952" t="s">
        <v>837</v>
      </c>
      <c r="B274" s="953"/>
      <c r="C274" s="953"/>
      <c r="D274" s="953"/>
      <c r="E274" s="954"/>
    </row>
    <row r="275" spans="1:5" x14ac:dyDescent="0.25">
      <c r="A275" s="762"/>
      <c r="B275" s="795">
        <v>2019</v>
      </c>
      <c r="C275" s="795">
        <v>2020</v>
      </c>
      <c r="D275" s="795">
        <v>2021</v>
      </c>
      <c r="E275" s="795">
        <v>2022</v>
      </c>
    </row>
    <row r="276" spans="1:5" ht="29.25" thickBot="1" x14ac:dyDescent="0.3">
      <c r="A276" s="764"/>
      <c r="B276" s="798" t="s">
        <v>5</v>
      </c>
      <c r="C276" s="798" t="s">
        <v>6</v>
      </c>
      <c r="D276" s="798" t="s">
        <v>6</v>
      </c>
      <c r="E276" s="798" t="s">
        <v>6</v>
      </c>
    </row>
    <row r="277" spans="1:5" ht="15.75" thickBot="1" x14ac:dyDescent="0.3">
      <c r="A277" s="941" t="s">
        <v>0</v>
      </c>
      <c r="B277" s="942">
        <f>B278+B279</f>
        <v>0</v>
      </c>
      <c r="C277" s="942">
        <f t="shared" ref="C277:E277" si="44">C278+C279</f>
        <v>0</v>
      </c>
      <c r="D277" s="942">
        <f t="shared" si="44"/>
        <v>0</v>
      </c>
      <c r="E277" s="942">
        <f t="shared" si="44"/>
        <v>0</v>
      </c>
    </row>
    <row r="278" spans="1:5" ht="15.75" thickBot="1" x14ac:dyDescent="0.3">
      <c r="A278" s="943" t="s">
        <v>48</v>
      </c>
      <c r="B278" s="944"/>
      <c r="C278" s="944"/>
      <c r="D278" s="944"/>
      <c r="E278" s="944"/>
    </row>
    <row r="279" spans="1:5" ht="15.75" thickBot="1" x14ac:dyDescent="0.3">
      <c r="A279" s="943" t="s">
        <v>49</v>
      </c>
      <c r="B279" s="944"/>
      <c r="C279" s="944"/>
      <c r="D279" s="944"/>
      <c r="E279" s="944"/>
    </row>
    <row r="280" spans="1:5" ht="30.75" thickBot="1" x14ac:dyDescent="0.3">
      <c r="A280" s="941" t="s">
        <v>31</v>
      </c>
      <c r="B280" s="942">
        <f>B281+B282</f>
        <v>0</v>
      </c>
      <c r="C280" s="942">
        <f t="shared" ref="C280:E280" si="45">C281+C282</f>
        <v>0</v>
      </c>
      <c r="D280" s="942">
        <f t="shared" si="45"/>
        <v>0</v>
      </c>
      <c r="E280" s="942">
        <f t="shared" si="45"/>
        <v>0</v>
      </c>
    </row>
    <row r="281" spans="1:5" ht="15.75" thickBot="1" x14ac:dyDescent="0.3">
      <c r="A281" s="943" t="s">
        <v>48</v>
      </c>
      <c r="B281" s="944"/>
      <c r="C281" s="944"/>
      <c r="D281" s="944"/>
      <c r="E281" s="944"/>
    </row>
    <row r="282" spans="1:5" ht="15.75" thickBot="1" x14ac:dyDescent="0.3">
      <c r="A282" s="943" t="s">
        <v>49</v>
      </c>
      <c r="B282" s="944"/>
      <c r="C282" s="944"/>
      <c r="D282" s="944"/>
      <c r="E282" s="944"/>
    </row>
    <row r="283" spans="1:5" ht="15.75" thickBot="1" x14ac:dyDescent="0.3">
      <c r="A283" s="941" t="s">
        <v>1</v>
      </c>
      <c r="B283" s="944">
        <f>B284+B285</f>
        <v>3000</v>
      </c>
      <c r="C283" s="944">
        <f t="shared" ref="C283:E283" si="46">C284+C285</f>
        <v>2000</v>
      </c>
      <c r="D283" s="944">
        <f t="shared" si="46"/>
        <v>2500</v>
      </c>
      <c r="E283" s="944">
        <f t="shared" si="46"/>
        <v>2500</v>
      </c>
    </row>
    <row r="284" spans="1:5" ht="15.75" thickBot="1" x14ac:dyDescent="0.3">
      <c r="A284" s="943" t="s">
        <v>48</v>
      </c>
      <c r="B284" s="942">
        <v>3000</v>
      </c>
      <c r="C284" s="942">
        <v>2000</v>
      </c>
      <c r="D284" s="942">
        <v>2500</v>
      </c>
      <c r="E284" s="942">
        <v>2500</v>
      </c>
    </row>
    <row r="285" spans="1:5" ht="15.75" thickBot="1" x14ac:dyDescent="0.3">
      <c r="A285" s="943" t="s">
        <v>49</v>
      </c>
      <c r="B285" s="944"/>
      <c r="C285" s="944"/>
      <c r="D285" s="944"/>
      <c r="E285" s="944"/>
    </row>
    <row r="286" spans="1:5" ht="15.75" thickBot="1" x14ac:dyDescent="0.3">
      <c r="A286" s="941" t="s">
        <v>2</v>
      </c>
      <c r="B286" s="944"/>
      <c r="C286" s="942"/>
      <c r="D286" s="942"/>
      <c r="E286" s="942"/>
    </row>
    <row r="287" spans="1:5" ht="15.75" thickBot="1" x14ac:dyDescent="0.3">
      <c r="A287" s="943" t="s">
        <v>48</v>
      </c>
      <c r="B287" s="944"/>
      <c r="C287" s="942"/>
      <c r="D287" s="942"/>
      <c r="E287" s="942"/>
    </row>
    <row r="288" spans="1:5" ht="15.75" thickBot="1" x14ac:dyDescent="0.3">
      <c r="A288" s="943" t="s">
        <v>49</v>
      </c>
      <c r="B288" s="944"/>
      <c r="C288" s="942"/>
      <c r="D288" s="942"/>
      <c r="E288" s="942"/>
    </row>
    <row r="289" spans="1:5" ht="15.75" thickBot="1" x14ac:dyDescent="0.3">
      <c r="A289" s="941" t="s">
        <v>24</v>
      </c>
      <c r="B289" s="944"/>
      <c r="C289" s="942"/>
      <c r="D289" s="942"/>
      <c r="E289" s="942"/>
    </row>
    <row r="290" spans="1:5" ht="15.75" thickBot="1" x14ac:dyDescent="0.3">
      <c r="A290" s="943" t="s">
        <v>48</v>
      </c>
      <c r="B290" s="944"/>
      <c r="C290" s="942"/>
      <c r="D290" s="942"/>
      <c r="E290" s="942"/>
    </row>
    <row r="291" spans="1:5" ht="15.75" thickBot="1" x14ac:dyDescent="0.3">
      <c r="A291" s="943" t="s">
        <v>49</v>
      </c>
      <c r="B291" s="944"/>
      <c r="C291" s="942"/>
      <c r="D291" s="942"/>
      <c r="E291" s="942"/>
    </row>
    <row r="292" spans="1:5" ht="15.75" thickBot="1" x14ac:dyDescent="0.3">
      <c r="A292" s="941" t="s">
        <v>25</v>
      </c>
      <c r="B292" s="944"/>
      <c r="C292" s="942"/>
      <c r="D292" s="942"/>
      <c r="E292" s="942"/>
    </row>
    <row r="293" spans="1:5" ht="15.75" thickBot="1" x14ac:dyDescent="0.3">
      <c r="A293" s="943" t="s">
        <v>48</v>
      </c>
      <c r="B293" s="944"/>
      <c r="C293" s="942"/>
      <c r="D293" s="942"/>
      <c r="E293" s="942"/>
    </row>
    <row r="294" spans="1:5" ht="15.75" thickBot="1" x14ac:dyDescent="0.3">
      <c r="A294" s="943" t="s">
        <v>49</v>
      </c>
      <c r="B294" s="944"/>
      <c r="C294" s="942"/>
      <c r="D294" s="942"/>
      <c r="E294" s="942"/>
    </row>
    <row r="295" spans="1:5" ht="30.75" thickBot="1" x14ac:dyDescent="0.3">
      <c r="A295" s="941" t="s">
        <v>3</v>
      </c>
      <c r="B295" s="944">
        <v>0</v>
      </c>
      <c r="C295" s="942">
        <v>0</v>
      </c>
      <c r="D295" s="942">
        <f>C295*1.03*0.99</f>
        <v>0</v>
      </c>
      <c r="E295" s="942">
        <f>D295*1.03*0.99</f>
        <v>0</v>
      </c>
    </row>
    <row r="296" spans="1:5" ht="15.75" thickBot="1" x14ac:dyDescent="0.3">
      <c r="A296" s="943" t="s">
        <v>48</v>
      </c>
      <c r="B296" s="944"/>
      <c r="C296" s="945"/>
      <c r="D296" s="945"/>
      <c r="E296" s="945"/>
    </row>
    <row r="297" spans="1:5" ht="15.75" thickBot="1" x14ac:dyDescent="0.3">
      <c r="A297" s="943" t="s">
        <v>49</v>
      </c>
      <c r="B297" s="944"/>
      <c r="C297" s="946"/>
      <c r="D297" s="945"/>
      <c r="E297" s="945"/>
    </row>
    <row r="298" spans="1:5" ht="15.75" thickBot="1" x14ac:dyDescent="0.3">
      <c r="A298" s="947" t="s">
        <v>56</v>
      </c>
      <c r="B298" s="944">
        <f>B295+B292+B289+B286+B283+B280+B277</f>
        <v>3000</v>
      </c>
      <c r="C298" s="944">
        <f t="shared" ref="C298:E298" si="47">C295+C292+C289+C286+C283+C280+C277</f>
        <v>2000</v>
      </c>
      <c r="D298" s="944">
        <f t="shared" si="47"/>
        <v>2500</v>
      </c>
      <c r="E298" s="944">
        <f t="shared" si="47"/>
        <v>2500</v>
      </c>
    </row>
    <row r="299" spans="1:5" ht="15.75" thickBot="1" x14ac:dyDescent="0.3">
      <c r="A299" s="948" t="s">
        <v>35</v>
      </c>
      <c r="B299" s="949">
        <f>IF(B298-B269=0,0,"Error")</f>
        <v>0</v>
      </c>
      <c r="C299" s="949">
        <f>IF(C298-C269=0,0,"Error")</f>
        <v>0</v>
      </c>
      <c r="D299" s="949">
        <f>IF(D298-D269=0,0,"Error")</f>
        <v>0</v>
      </c>
      <c r="E299" s="949">
        <f>IF(E298-E269=0,0,"Error")</f>
        <v>0</v>
      </c>
    </row>
    <row r="300" spans="1:5" ht="29.25" thickBot="1" x14ac:dyDescent="0.3">
      <c r="A300" s="770" t="s">
        <v>620</v>
      </c>
      <c r="B300" s="922" t="s">
        <v>621</v>
      </c>
      <c r="C300" s="923"/>
      <c r="D300" s="923"/>
      <c r="E300" s="924"/>
    </row>
    <row r="301" spans="1:5" ht="15.75" thickBot="1" x14ac:dyDescent="0.3">
      <c r="A301" s="753" t="s">
        <v>13</v>
      </c>
      <c r="B301" s="754"/>
      <c r="C301" s="754"/>
      <c r="D301" s="754"/>
      <c r="E301" s="755"/>
    </row>
    <row r="302" spans="1:5" ht="30.75" thickBot="1" x14ac:dyDescent="0.3">
      <c r="A302" s="774" t="s">
        <v>622</v>
      </c>
      <c r="B302" s="964">
        <v>1.29</v>
      </c>
      <c r="C302" s="964" t="s">
        <v>623</v>
      </c>
      <c r="D302" s="964" t="s">
        <v>581</v>
      </c>
      <c r="E302" s="964" t="s">
        <v>623</v>
      </c>
    </row>
    <row r="303" spans="1:5" ht="60.75" thickBot="1" x14ac:dyDescent="0.3">
      <c r="A303" s="774" t="s">
        <v>624</v>
      </c>
      <c r="B303" s="964">
        <v>0.04</v>
      </c>
      <c r="C303" s="775" t="s">
        <v>623</v>
      </c>
      <c r="D303" s="775" t="s">
        <v>623</v>
      </c>
      <c r="E303" s="775" t="s">
        <v>623</v>
      </c>
    </row>
    <row r="304" spans="1:5" ht="45.75" thickBot="1" x14ac:dyDescent="0.3">
      <c r="A304" s="774" t="s">
        <v>625</v>
      </c>
      <c r="B304" s="964">
        <v>0.107</v>
      </c>
      <c r="C304" s="775" t="s">
        <v>587</v>
      </c>
      <c r="D304" s="775" t="s">
        <v>587</v>
      </c>
      <c r="E304" s="775" t="s">
        <v>587</v>
      </c>
    </row>
    <row r="305" spans="1:5" ht="15.75" thickBot="1" x14ac:dyDescent="0.3">
      <c r="A305" s="927" t="s">
        <v>32</v>
      </c>
      <c r="B305" s="928"/>
      <c r="C305" s="928"/>
      <c r="D305" s="928"/>
      <c r="E305" s="929"/>
    </row>
    <row r="306" spans="1:5" ht="15.75" thickBot="1" x14ac:dyDescent="0.3">
      <c r="A306" s="927" t="s">
        <v>43</v>
      </c>
      <c r="B306" s="928"/>
      <c r="C306" s="928"/>
      <c r="D306" s="928"/>
      <c r="E306" s="929"/>
    </row>
    <row r="307" spans="1:5" ht="15.75" thickBot="1" x14ac:dyDescent="0.3">
      <c r="A307" s="930" t="s">
        <v>28</v>
      </c>
      <c r="B307" s="956" t="s">
        <v>626</v>
      </c>
      <c r="C307" s="911"/>
      <c r="D307" s="911"/>
      <c r="E307" s="912"/>
    </row>
    <row r="308" spans="1:5" ht="15.75" thickBot="1" x14ac:dyDescent="0.3">
      <c r="A308" s="777" t="s">
        <v>9</v>
      </c>
      <c r="B308" s="789" t="s">
        <v>627</v>
      </c>
      <c r="C308" s="790"/>
      <c r="D308" s="790"/>
      <c r="E308" s="963"/>
    </row>
    <row r="309" spans="1:5" ht="15.75" thickBot="1" x14ac:dyDescent="0.3">
      <c r="A309" s="777" t="s">
        <v>14</v>
      </c>
      <c r="B309" s="792" t="s">
        <v>628</v>
      </c>
      <c r="C309" s="760"/>
      <c r="D309" s="760"/>
      <c r="E309" s="761"/>
    </row>
    <row r="310" spans="1:5" x14ac:dyDescent="0.25">
      <c r="A310" s="762"/>
      <c r="B310" s="795">
        <v>2019</v>
      </c>
      <c r="C310" s="795">
        <v>2020</v>
      </c>
      <c r="D310" s="795">
        <v>2021</v>
      </c>
      <c r="E310" s="795">
        <v>2022</v>
      </c>
    </row>
    <row r="311" spans="1:5" ht="29.25" thickBot="1" x14ac:dyDescent="0.3">
      <c r="A311" s="764"/>
      <c r="B311" s="798" t="s">
        <v>5</v>
      </c>
      <c r="C311" s="798" t="s">
        <v>6</v>
      </c>
      <c r="D311" s="798" t="s">
        <v>6</v>
      </c>
      <c r="E311" s="798" t="s">
        <v>6</v>
      </c>
    </row>
    <row r="312" spans="1:5" ht="15.75" thickBot="1" x14ac:dyDescent="0.3">
      <c r="A312" s="777" t="s">
        <v>8</v>
      </c>
      <c r="B312" s="800">
        <v>73</v>
      </c>
      <c r="C312" s="800">
        <v>73</v>
      </c>
      <c r="D312" s="800">
        <v>73</v>
      </c>
      <c r="E312" s="800">
        <v>73</v>
      </c>
    </row>
    <row r="313" spans="1:5" ht="15.75" thickBot="1" x14ac:dyDescent="0.3">
      <c r="A313" s="777" t="s">
        <v>15</v>
      </c>
      <c r="B313" s="800">
        <f>B342</f>
        <v>4000</v>
      </c>
      <c r="C313" s="800">
        <f t="shared" ref="C313:E313" si="48">C342</f>
        <v>2500</v>
      </c>
      <c r="D313" s="800">
        <f t="shared" si="48"/>
        <v>3500</v>
      </c>
      <c r="E313" s="800">
        <f t="shared" si="48"/>
        <v>3500</v>
      </c>
    </row>
    <row r="314" spans="1:5" ht="15.75" thickBot="1" x14ac:dyDescent="0.3">
      <c r="A314" s="777" t="s">
        <v>23</v>
      </c>
      <c r="B314" s="800">
        <f>B313/B312</f>
        <v>54.794520547945204</v>
      </c>
      <c r="C314" s="800">
        <f t="shared" ref="C314:E314" si="49">C313/C312</f>
        <v>34.246575342465754</v>
      </c>
      <c r="D314" s="800">
        <f t="shared" si="49"/>
        <v>47.945205479452056</v>
      </c>
      <c r="E314" s="800">
        <f t="shared" si="49"/>
        <v>47.945205479452056</v>
      </c>
    </row>
    <row r="315" spans="1:5" ht="15.75" thickBot="1" x14ac:dyDescent="0.3">
      <c r="A315" s="777" t="s">
        <v>16</v>
      </c>
      <c r="B315" s="802" t="s">
        <v>22</v>
      </c>
      <c r="C315" s="767">
        <f>C312/B312-1</f>
        <v>0</v>
      </c>
      <c r="D315" s="767">
        <f t="shared" ref="D315:E317" si="50">D312/C312-1</f>
        <v>0</v>
      </c>
      <c r="E315" s="767">
        <f t="shared" si="50"/>
        <v>0</v>
      </c>
    </row>
    <row r="316" spans="1:5" ht="15.75" thickBot="1" x14ac:dyDescent="0.3">
      <c r="A316" s="777" t="s">
        <v>17</v>
      </c>
      <c r="B316" s="802" t="s">
        <v>22</v>
      </c>
      <c r="C316" s="767">
        <f>C313/B313-1</f>
        <v>-0.375</v>
      </c>
      <c r="D316" s="767">
        <f t="shared" si="50"/>
        <v>0.39999999999999991</v>
      </c>
      <c r="E316" s="767">
        <f t="shared" si="50"/>
        <v>0</v>
      </c>
    </row>
    <row r="317" spans="1:5" ht="30.75" thickBot="1" x14ac:dyDescent="0.3">
      <c r="A317" s="777" t="s">
        <v>18</v>
      </c>
      <c r="B317" s="802" t="s">
        <v>22</v>
      </c>
      <c r="C317" s="767">
        <f>C314/B314-1</f>
        <v>-0.375</v>
      </c>
      <c r="D317" s="767">
        <f t="shared" si="50"/>
        <v>0.40000000000000013</v>
      </c>
      <c r="E317" s="767">
        <f t="shared" si="50"/>
        <v>0</v>
      </c>
    </row>
    <row r="318" spans="1:5" ht="15.75" thickBot="1" x14ac:dyDescent="0.3">
      <c r="A318" s="952" t="s">
        <v>775</v>
      </c>
      <c r="B318" s="953"/>
      <c r="C318" s="953"/>
      <c r="D318" s="953"/>
      <c r="E318" s="954"/>
    </row>
    <row r="319" spans="1:5" x14ac:dyDescent="0.25">
      <c r="A319" s="762"/>
      <c r="B319" s="795">
        <v>2019</v>
      </c>
      <c r="C319" s="795">
        <v>2020</v>
      </c>
      <c r="D319" s="795">
        <v>2021</v>
      </c>
      <c r="E319" s="795">
        <v>2022</v>
      </c>
    </row>
    <row r="320" spans="1:5" ht="29.25" thickBot="1" x14ac:dyDescent="0.3">
      <c r="A320" s="764"/>
      <c r="B320" s="798" t="s">
        <v>5</v>
      </c>
      <c r="C320" s="798" t="s">
        <v>6</v>
      </c>
      <c r="D320" s="798" t="s">
        <v>6</v>
      </c>
      <c r="E320" s="798" t="s">
        <v>6</v>
      </c>
    </row>
    <row r="321" spans="1:5" ht="15.75" thickBot="1" x14ac:dyDescent="0.3">
      <c r="A321" s="941" t="s">
        <v>0</v>
      </c>
      <c r="B321" s="942">
        <f>B322+B323</f>
        <v>0</v>
      </c>
      <c r="C321" s="942">
        <f t="shared" ref="C321:E321" si="51">C322+C323</f>
        <v>0</v>
      </c>
      <c r="D321" s="942">
        <f t="shared" si="51"/>
        <v>0</v>
      </c>
      <c r="E321" s="942">
        <f t="shared" si="51"/>
        <v>0</v>
      </c>
    </row>
    <row r="322" spans="1:5" ht="15.75" thickBot="1" x14ac:dyDescent="0.3">
      <c r="A322" s="943" t="s">
        <v>48</v>
      </c>
      <c r="B322" s="944"/>
      <c r="C322" s="944"/>
      <c r="D322" s="944"/>
      <c r="E322" s="944"/>
    </row>
    <row r="323" spans="1:5" ht="15.75" thickBot="1" x14ac:dyDescent="0.3">
      <c r="A323" s="943" t="s">
        <v>49</v>
      </c>
      <c r="B323" s="944"/>
      <c r="C323" s="944"/>
      <c r="D323" s="944"/>
      <c r="E323" s="944"/>
    </row>
    <row r="324" spans="1:5" ht="30.75" thickBot="1" x14ac:dyDescent="0.3">
      <c r="A324" s="941" t="s">
        <v>31</v>
      </c>
      <c r="B324" s="942">
        <f>B325+B326</f>
        <v>0</v>
      </c>
      <c r="C324" s="942">
        <f t="shared" ref="C324:E324" si="52">C325+C326</f>
        <v>0</v>
      </c>
      <c r="D324" s="942">
        <f t="shared" si="52"/>
        <v>0</v>
      </c>
      <c r="E324" s="942">
        <f t="shared" si="52"/>
        <v>0</v>
      </c>
    </row>
    <row r="325" spans="1:5" ht="15.75" thickBot="1" x14ac:dyDescent="0.3">
      <c r="A325" s="943" t="s">
        <v>48</v>
      </c>
      <c r="B325" s="944"/>
      <c r="C325" s="944"/>
      <c r="D325" s="944"/>
      <c r="E325" s="944"/>
    </row>
    <row r="326" spans="1:5" ht="15.75" thickBot="1" x14ac:dyDescent="0.3">
      <c r="A326" s="943" t="s">
        <v>49</v>
      </c>
      <c r="B326" s="944"/>
      <c r="C326" s="944"/>
      <c r="D326" s="944"/>
      <c r="E326" s="944"/>
    </row>
    <row r="327" spans="1:5" ht="15.75" thickBot="1" x14ac:dyDescent="0.3">
      <c r="A327" s="941" t="s">
        <v>1</v>
      </c>
      <c r="B327" s="944">
        <f>B328+B329</f>
        <v>4000</v>
      </c>
      <c r="C327" s="944">
        <f t="shared" ref="C327:E327" si="53">C328+C329</f>
        <v>2500</v>
      </c>
      <c r="D327" s="944">
        <f t="shared" si="53"/>
        <v>3500</v>
      </c>
      <c r="E327" s="944">
        <f t="shared" si="53"/>
        <v>3500</v>
      </c>
    </row>
    <row r="328" spans="1:5" ht="15.75" thickBot="1" x14ac:dyDescent="0.3">
      <c r="A328" s="943" t="s">
        <v>48</v>
      </c>
      <c r="B328" s="942">
        <v>4000</v>
      </c>
      <c r="C328" s="942">
        <v>2500</v>
      </c>
      <c r="D328" s="942">
        <v>3500</v>
      </c>
      <c r="E328" s="942">
        <v>3500</v>
      </c>
    </row>
    <row r="329" spans="1:5" ht="15.75" thickBot="1" x14ac:dyDescent="0.3">
      <c r="A329" s="943" t="s">
        <v>49</v>
      </c>
      <c r="B329" s="944"/>
      <c r="C329" s="944"/>
      <c r="D329" s="944"/>
      <c r="E329" s="944"/>
    </row>
    <row r="330" spans="1:5" ht="15.75" thickBot="1" x14ac:dyDescent="0.3">
      <c r="A330" s="941" t="s">
        <v>2</v>
      </c>
      <c r="B330" s="944"/>
      <c r="C330" s="942"/>
      <c r="D330" s="942"/>
      <c r="E330" s="942"/>
    </row>
    <row r="331" spans="1:5" ht="15.75" thickBot="1" x14ac:dyDescent="0.3">
      <c r="A331" s="943" t="s">
        <v>48</v>
      </c>
      <c r="B331" s="944"/>
      <c r="C331" s="942"/>
      <c r="D331" s="942"/>
      <c r="E331" s="942"/>
    </row>
    <row r="332" spans="1:5" ht="15.75" thickBot="1" x14ac:dyDescent="0.3">
      <c r="A332" s="943" t="s">
        <v>49</v>
      </c>
      <c r="B332" s="944"/>
      <c r="C332" s="942"/>
      <c r="D332" s="942"/>
      <c r="E332" s="942"/>
    </row>
    <row r="333" spans="1:5" ht="15.75" thickBot="1" x14ac:dyDescent="0.3">
      <c r="A333" s="941" t="s">
        <v>24</v>
      </c>
      <c r="B333" s="944"/>
      <c r="C333" s="942"/>
      <c r="D333" s="942"/>
      <c r="E333" s="942"/>
    </row>
    <row r="334" spans="1:5" ht="15.75" thickBot="1" x14ac:dyDescent="0.3">
      <c r="A334" s="943" t="s">
        <v>48</v>
      </c>
      <c r="B334" s="944"/>
      <c r="C334" s="942"/>
      <c r="D334" s="942"/>
      <c r="E334" s="942"/>
    </row>
    <row r="335" spans="1:5" ht="15.75" thickBot="1" x14ac:dyDescent="0.3">
      <c r="A335" s="943" t="s">
        <v>49</v>
      </c>
      <c r="B335" s="944"/>
      <c r="C335" s="942"/>
      <c r="D335" s="942"/>
      <c r="E335" s="942"/>
    </row>
    <row r="336" spans="1:5" ht="15.75" thickBot="1" x14ac:dyDescent="0.3">
      <c r="A336" s="941" t="s">
        <v>25</v>
      </c>
      <c r="B336" s="944"/>
      <c r="C336" s="942"/>
      <c r="D336" s="942"/>
      <c r="E336" s="942"/>
    </row>
    <row r="337" spans="1:5" ht="15.75" thickBot="1" x14ac:dyDescent="0.3">
      <c r="A337" s="943" t="s">
        <v>48</v>
      </c>
      <c r="B337" s="944"/>
      <c r="C337" s="942"/>
      <c r="D337" s="942"/>
      <c r="E337" s="942"/>
    </row>
    <row r="338" spans="1:5" ht="15.75" thickBot="1" x14ac:dyDescent="0.3">
      <c r="A338" s="943" t="s">
        <v>49</v>
      </c>
      <c r="B338" s="944"/>
      <c r="C338" s="942"/>
      <c r="D338" s="942"/>
      <c r="E338" s="942"/>
    </row>
    <row r="339" spans="1:5" ht="30.75" thickBot="1" x14ac:dyDescent="0.3">
      <c r="A339" s="941" t="s">
        <v>3</v>
      </c>
      <c r="B339" s="944">
        <v>0</v>
      </c>
      <c r="C339" s="942">
        <v>0</v>
      </c>
      <c r="D339" s="942">
        <f>C339*1.03*0.99</f>
        <v>0</v>
      </c>
      <c r="E339" s="942">
        <f>D339*1.03*0.99</f>
        <v>0</v>
      </c>
    </row>
    <row r="340" spans="1:5" ht="15.75" thickBot="1" x14ac:dyDescent="0.3">
      <c r="A340" s="943" t="s">
        <v>48</v>
      </c>
      <c r="B340" s="944"/>
      <c r="C340" s="945"/>
      <c r="D340" s="945"/>
      <c r="E340" s="945"/>
    </row>
    <row r="341" spans="1:5" ht="15.75" thickBot="1" x14ac:dyDescent="0.3">
      <c r="A341" s="943" t="s">
        <v>49</v>
      </c>
      <c r="B341" s="944"/>
      <c r="C341" s="946"/>
      <c r="D341" s="945"/>
      <c r="E341" s="945"/>
    </row>
    <row r="342" spans="1:5" ht="15.75" thickBot="1" x14ac:dyDescent="0.3">
      <c r="A342" s="947" t="s">
        <v>33</v>
      </c>
      <c r="B342" s="944">
        <f>B339+B336+B333+B330+B327+B324+B321</f>
        <v>4000</v>
      </c>
      <c r="C342" s="944">
        <f t="shared" ref="C342:E342" si="54">C339+C336+C333+C330+C327+C324+C321</f>
        <v>2500</v>
      </c>
      <c r="D342" s="944">
        <f t="shared" si="54"/>
        <v>3500</v>
      </c>
      <c r="E342" s="944">
        <f t="shared" si="54"/>
        <v>3500</v>
      </c>
    </row>
    <row r="343" spans="1:5" ht="15.75" thickBot="1" x14ac:dyDescent="0.3">
      <c r="A343" s="948" t="s">
        <v>35</v>
      </c>
      <c r="B343" s="949">
        <f>IF(B342-B313=0,0,"Error")</f>
        <v>0</v>
      </c>
      <c r="C343" s="949">
        <f>IF(C342-C313=0,0,"Error")</f>
        <v>0</v>
      </c>
      <c r="D343" s="949">
        <f>IF(D342-D313=0,0,"Error")</f>
        <v>0</v>
      </c>
      <c r="E343" s="949">
        <f>IF(E342-E313=0,0,"Error")</f>
        <v>0</v>
      </c>
    </row>
    <row r="344" spans="1:5" ht="15.75" thickBot="1" x14ac:dyDescent="0.3">
      <c r="A344" s="930" t="s">
        <v>53</v>
      </c>
      <c r="B344" s="956" t="s">
        <v>629</v>
      </c>
      <c r="C344" s="911"/>
      <c r="D344" s="911"/>
      <c r="E344" s="912"/>
    </row>
    <row r="345" spans="1:5" ht="15.75" thickBot="1" x14ac:dyDescent="0.3">
      <c r="A345" s="777" t="s">
        <v>9</v>
      </c>
      <c r="B345" s="956" t="s">
        <v>629</v>
      </c>
      <c r="C345" s="911"/>
      <c r="D345" s="911"/>
      <c r="E345" s="912"/>
    </row>
    <row r="346" spans="1:5" ht="15.75" thickBot="1" x14ac:dyDescent="0.3">
      <c r="A346" s="777" t="s">
        <v>14</v>
      </c>
      <c r="B346" s="792" t="s">
        <v>630</v>
      </c>
      <c r="C346" s="760"/>
      <c r="D346" s="760"/>
      <c r="E346" s="761"/>
    </row>
    <row r="347" spans="1:5" x14ac:dyDescent="0.25">
      <c r="A347" s="762"/>
      <c r="B347" s="795">
        <v>2019</v>
      </c>
      <c r="C347" s="795">
        <v>2020</v>
      </c>
      <c r="D347" s="795">
        <v>2021</v>
      </c>
      <c r="E347" s="795">
        <v>2022</v>
      </c>
    </row>
    <row r="348" spans="1:5" ht="29.25" thickBot="1" x14ac:dyDescent="0.3">
      <c r="A348" s="764"/>
      <c r="B348" s="798" t="s">
        <v>5</v>
      </c>
      <c r="C348" s="798" t="s">
        <v>6</v>
      </c>
      <c r="D348" s="798" t="s">
        <v>6</v>
      </c>
      <c r="E348" s="798" t="s">
        <v>6</v>
      </c>
    </row>
    <row r="349" spans="1:5" ht="15.75" thickBot="1" x14ac:dyDescent="0.3">
      <c r="A349" s="777" t="s">
        <v>8</v>
      </c>
      <c r="B349" s="800">
        <v>73</v>
      </c>
      <c r="C349" s="800">
        <v>73</v>
      </c>
      <c r="D349" s="800">
        <v>73</v>
      </c>
      <c r="E349" s="800">
        <v>73</v>
      </c>
    </row>
    <row r="350" spans="1:5" ht="15.75" thickBot="1" x14ac:dyDescent="0.3">
      <c r="A350" s="777" t="s">
        <v>15</v>
      </c>
      <c r="B350" s="800">
        <f>B379</f>
        <v>3000</v>
      </c>
      <c r="C350" s="800">
        <f t="shared" ref="C350:E350" si="55">C379</f>
        <v>2000</v>
      </c>
      <c r="D350" s="800">
        <f t="shared" si="55"/>
        <v>2500</v>
      </c>
      <c r="E350" s="800">
        <f t="shared" si="55"/>
        <v>2500</v>
      </c>
    </row>
    <row r="351" spans="1:5" ht="15.75" thickBot="1" x14ac:dyDescent="0.3">
      <c r="A351" s="777" t="s">
        <v>23</v>
      </c>
      <c r="B351" s="800">
        <f>B350/B349</f>
        <v>41.095890410958901</v>
      </c>
      <c r="C351" s="800">
        <f t="shared" ref="C351:E351" si="56">C350/C349</f>
        <v>27.397260273972602</v>
      </c>
      <c r="D351" s="800">
        <f t="shared" si="56"/>
        <v>34.246575342465754</v>
      </c>
      <c r="E351" s="800">
        <f t="shared" si="56"/>
        <v>34.246575342465754</v>
      </c>
    </row>
    <row r="352" spans="1:5" ht="15.75" thickBot="1" x14ac:dyDescent="0.3">
      <c r="A352" s="777" t="s">
        <v>16</v>
      </c>
      <c r="B352" s="802" t="s">
        <v>22</v>
      </c>
      <c r="C352" s="767">
        <f>C349/B349-1</f>
        <v>0</v>
      </c>
      <c r="D352" s="767">
        <f t="shared" ref="D352:E354" si="57">D349/C349-1</f>
        <v>0</v>
      </c>
      <c r="E352" s="767">
        <f t="shared" si="57"/>
        <v>0</v>
      </c>
    </row>
    <row r="353" spans="1:5" ht="15.75" thickBot="1" x14ac:dyDescent="0.3">
      <c r="A353" s="777" t="s">
        <v>17</v>
      </c>
      <c r="B353" s="802" t="s">
        <v>22</v>
      </c>
      <c r="C353" s="767">
        <f>C350/B350-1</f>
        <v>-0.33333333333333337</v>
      </c>
      <c r="D353" s="767">
        <f t="shared" si="57"/>
        <v>0.25</v>
      </c>
      <c r="E353" s="767">
        <f t="shared" si="57"/>
        <v>0</v>
      </c>
    </row>
    <row r="354" spans="1:5" ht="30.75" thickBot="1" x14ac:dyDescent="0.3">
      <c r="A354" s="777" t="s">
        <v>18</v>
      </c>
      <c r="B354" s="802" t="s">
        <v>22</v>
      </c>
      <c r="C354" s="767">
        <f>C351/B351-1</f>
        <v>-0.33333333333333326</v>
      </c>
      <c r="D354" s="767">
        <f t="shared" si="57"/>
        <v>0.25</v>
      </c>
      <c r="E354" s="767">
        <f t="shared" si="57"/>
        <v>0</v>
      </c>
    </row>
    <row r="355" spans="1:5" ht="15.75" thickBot="1" x14ac:dyDescent="0.3">
      <c r="A355" s="952" t="s">
        <v>830</v>
      </c>
      <c r="B355" s="953"/>
      <c r="C355" s="953"/>
      <c r="D355" s="953"/>
      <c r="E355" s="954"/>
    </row>
    <row r="356" spans="1:5" x14ac:dyDescent="0.25">
      <c r="A356" s="762"/>
      <c r="B356" s="795">
        <v>2019</v>
      </c>
      <c r="C356" s="795">
        <v>2020</v>
      </c>
      <c r="D356" s="795">
        <v>2021</v>
      </c>
      <c r="E356" s="795">
        <v>2022</v>
      </c>
    </row>
    <row r="357" spans="1:5" ht="29.25" thickBot="1" x14ac:dyDescent="0.3">
      <c r="A357" s="764"/>
      <c r="B357" s="798" t="s">
        <v>5</v>
      </c>
      <c r="C357" s="798" t="s">
        <v>6</v>
      </c>
      <c r="D357" s="798" t="s">
        <v>6</v>
      </c>
      <c r="E357" s="798" t="s">
        <v>6</v>
      </c>
    </row>
    <row r="358" spans="1:5" ht="15.75" thickBot="1" x14ac:dyDescent="0.3">
      <c r="A358" s="941" t="s">
        <v>0</v>
      </c>
      <c r="B358" s="942">
        <f>B359+B360</f>
        <v>0</v>
      </c>
      <c r="C358" s="942">
        <f t="shared" ref="C358:E358" si="58">C359+C360</f>
        <v>0</v>
      </c>
      <c r="D358" s="942">
        <f t="shared" si="58"/>
        <v>0</v>
      </c>
      <c r="E358" s="942">
        <f t="shared" si="58"/>
        <v>0</v>
      </c>
    </row>
    <row r="359" spans="1:5" ht="15.75" thickBot="1" x14ac:dyDescent="0.3">
      <c r="A359" s="943" t="s">
        <v>48</v>
      </c>
      <c r="B359" s="944"/>
      <c r="C359" s="944"/>
      <c r="D359" s="944"/>
      <c r="E359" s="944"/>
    </row>
    <row r="360" spans="1:5" ht="15.75" thickBot="1" x14ac:dyDescent="0.3">
      <c r="A360" s="943" t="s">
        <v>49</v>
      </c>
      <c r="B360" s="944"/>
      <c r="C360" s="944"/>
      <c r="D360" s="944"/>
      <c r="E360" s="944"/>
    </row>
    <row r="361" spans="1:5" ht="30.75" thickBot="1" x14ac:dyDescent="0.3">
      <c r="A361" s="941" t="s">
        <v>31</v>
      </c>
      <c r="B361" s="942">
        <f>B362+B363</f>
        <v>0</v>
      </c>
      <c r="C361" s="942">
        <f t="shared" ref="C361:E361" si="59">C362+C363</f>
        <v>0</v>
      </c>
      <c r="D361" s="942">
        <f t="shared" si="59"/>
        <v>0</v>
      </c>
      <c r="E361" s="942">
        <f t="shared" si="59"/>
        <v>0</v>
      </c>
    </row>
    <row r="362" spans="1:5" ht="15.75" thickBot="1" x14ac:dyDescent="0.3">
      <c r="A362" s="943" t="s">
        <v>48</v>
      </c>
      <c r="B362" s="944"/>
      <c r="C362" s="944"/>
      <c r="D362" s="944"/>
      <c r="E362" s="944"/>
    </row>
    <row r="363" spans="1:5" ht="15.75" thickBot="1" x14ac:dyDescent="0.3">
      <c r="A363" s="943" t="s">
        <v>49</v>
      </c>
      <c r="B363" s="944"/>
      <c r="C363" s="944"/>
      <c r="D363" s="944"/>
      <c r="E363" s="944"/>
    </row>
    <row r="364" spans="1:5" ht="15.75" thickBot="1" x14ac:dyDescent="0.3">
      <c r="A364" s="941" t="s">
        <v>1</v>
      </c>
      <c r="B364" s="944">
        <f>B365+B366</f>
        <v>3000</v>
      </c>
      <c r="C364" s="944">
        <f t="shared" ref="C364:E364" si="60">C365+C366</f>
        <v>2000</v>
      </c>
      <c r="D364" s="944">
        <f t="shared" si="60"/>
        <v>2500</v>
      </c>
      <c r="E364" s="944">
        <f t="shared" si="60"/>
        <v>2500</v>
      </c>
    </row>
    <row r="365" spans="1:5" ht="15.75" thickBot="1" x14ac:dyDescent="0.3">
      <c r="A365" s="943" t="s">
        <v>48</v>
      </c>
      <c r="B365" s="942">
        <v>3000</v>
      </c>
      <c r="C365" s="942">
        <v>2000</v>
      </c>
      <c r="D365" s="942">
        <v>2500</v>
      </c>
      <c r="E365" s="942">
        <v>2500</v>
      </c>
    </row>
    <row r="366" spans="1:5" ht="15.75" thickBot="1" x14ac:dyDescent="0.3">
      <c r="A366" s="943" t="s">
        <v>49</v>
      </c>
      <c r="B366" s="944"/>
      <c r="C366" s="944"/>
      <c r="D366" s="944"/>
      <c r="E366" s="944"/>
    </row>
    <row r="367" spans="1:5" ht="15.75" thickBot="1" x14ac:dyDescent="0.3">
      <c r="A367" s="941" t="s">
        <v>2</v>
      </c>
      <c r="B367" s="944"/>
      <c r="C367" s="942"/>
      <c r="D367" s="942"/>
      <c r="E367" s="942"/>
    </row>
    <row r="368" spans="1:5" ht="15.75" thickBot="1" x14ac:dyDescent="0.3">
      <c r="A368" s="943" t="s">
        <v>48</v>
      </c>
      <c r="B368" s="944"/>
      <c r="C368" s="942"/>
      <c r="D368" s="942"/>
      <c r="E368" s="942"/>
    </row>
    <row r="369" spans="1:5" ht="15.75" thickBot="1" x14ac:dyDescent="0.3">
      <c r="A369" s="943" t="s">
        <v>49</v>
      </c>
      <c r="B369" s="944"/>
      <c r="C369" s="942"/>
      <c r="D369" s="942"/>
      <c r="E369" s="942"/>
    </row>
    <row r="370" spans="1:5" ht="15.75" thickBot="1" x14ac:dyDescent="0.3">
      <c r="A370" s="941" t="s">
        <v>24</v>
      </c>
      <c r="B370" s="944"/>
      <c r="C370" s="942"/>
      <c r="D370" s="942"/>
      <c r="E370" s="942"/>
    </row>
    <row r="371" spans="1:5" ht="15.75" thickBot="1" x14ac:dyDescent="0.3">
      <c r="A371" s="943" t="s">
        <v>48</v>
      </c>
      <c r="B371" s="944"/>
      <c r="C371" s="942"/>
      <c r="D371" s="942"/>
      <c r="E371" s="942"/>
    </row>
    <row r="372" spans="1:5" ht="15.75" thickBot="1" x14ac:dyDescent="0.3">
      <c r="A372" s="943" t="s">
        <v>49</v>
      </c>
      <c r="B372" s="944"/>
      <c r="C372" s="942"/>
      <c r="D372" s="942"/>
      <c r="E372" s="942"/>
    </row>
    <row r="373" spans="1:5" ht="15.75" thickBot="1" x14ac:dyDescent="0.3">
      <c r="A373" s="941" t="s">
        <v>25</v>
      </c>
      <c r="B373" s="944"/>
      <c r="C373" s="942"/>
      <c r="D373" s="942"/>
      <c r="E373" s="942"/>
    </row>
    <row r="374" spans="1:5" ht="15.75" thickBot="1" x14ac:dyDescent="0.3">
      <c r="A374" s="943" t="s">
        <v>48</v>
      </c>
      <c r="B374" s="944"/>
      <c r="C374" s="942"/>
      <c r="D374" s="942"/>
      <c r="E374" s="942"/>
    </row>
    <row r="375" spans="1:5" ht="15.75" thickBot="1" x14ac:dyDescent="0.3">
      <c r="A375" s="943" t="s">
        <v>49</v>
      </c>
      <c r="B375" s="944"/>
      <c r="C375" s="942"/>
      <c r="D375" s="942"/>
      <c r="E375" s="942"/>
    </row>
    <row r="376" spans="1:5" ht="30.75" thickBot="1" x14ac:dyDescent="0.3">
      <c r="A376" s="941" t="s">
        <v>3</v>
      </c>
      <c r="B376" s="944">
        <v>0</v>
      </c>
      <c r="C376" s="942">
        <v>0</v>
      </c>
      <c r="D376" s="942">
        <f>C376*1.03*0.99</f>
        <v>0</v>
      </c>
      <c r="E376" s="942">
        <f>D376*1.03*0.99</f>
        <v>0</v>
      </c>
    </row>
    <row r="377" spans="1:5" ht="15.75" thickBot="1" x14ac:dyDescent="0.3">
      <c r="A377" s="943" t="s">
        <v>48</v>
      </c>
      <c r="B377" s="944"/>
      <c r="C377" s="945"/>
      <c r="D377" s="945"/>
      <c r="E377" s="945"/>
    </row>
    <row r="378" spans="1:5" ht="15.75" thickBot="1" x14ac:dyDescent="0.3">
      <c r="A378" s="943" t="s">
        <v>49</v>
      </c>
      <c r="B378" s="944"/>
      <c r="C378" s="946"/>
      <c r="D378" s="945"/>
      <c r="E378" s="945"/>
    </row>
    <row r="379" spans="1:5" ht="15.75" thickBot="1" x14ac:dyDescent="0.3">
      <c r="A379" s="947" t="s">
        <v>55</v>
      </c>
      <c r="B379" s="944">
        <f>B376+B373+B370+B367+B364+B361+B358</f>
        <v>3000</v>
      </c>
      <c r="C379" s="944">
        <f t="shared" ref="C379:E379" si="61">C376+C373+C370+C367+C364+C361+C358</f>
        <v>2000</v>
      </c>
      <c r="D379" s="944">
        <f t="shared" si="61"/>
        <v>2500</v>
      </c>
      <c r="E379" s="944">
        <f t="shared" si="61"/>
        <v>2500</v>
      </c>
    </row>
    <row r="380" spans="1:5" ht="15.75" thickBot="1" x14ac:dyDescent="0.3">
      <c r="A380" s="948" t="s">
        <v>35</v>
      </c>
      <c r="B380" s="949">
        <f>IF(B379-B350=0,0,"Error")</f>
        <v>0</v>
      </c>
      <c r="C380" s="949">
        <f>IF(C379-C350=0,0,"Error")</f>
        <v>0</v>
      </c>
      <c r="D380" s="949">
        <f>IF(D379-D350=0,0,"Error")</f>
        <v>0</v>
      </c>
      <c r="E380" s="949">
        <f>IF(E379-E350=0,0,"Error")</f>
        <v>0</v>
      </c>
    </row>
    <row r="381" spans="1:5" ht="15.75" thickBot="1" x14ac:dyDescent="0.3">
      <c r="A381" s="930" t="s">
        <v>54</v>
      </c>
      <c r="B381" s="956" t="s">
        <v>631</v>
      </c>
      <c r="C381" s="911"/>
      <c r="D381" s="911"/>
      <c r="E381" s="912"/>
    </row>
    <row r="382" spans="1:5" ht="15.75" thickBot="1" x14ac:dyDescent="0.3">
      <c r="A382" s="777" t="s">
        <v>9</v>
      </c>
      <c r="B382" s="956" t="s">
        <v>632</v>
      </c>
      <c r="C382" s="911"/>
      <c r="D382" s="911"/>
      <c r="E382" s="912"/>
    </row>
    <row r="383" spans="1:5" ht="15.75" thickBot="1" x14ac:dyDescent="0.3">
      <c r="A383" s="777" t="s">
        <v>14</v>
      </c>
      <c r="B383" s="792" t="s">
        <v>633</v>
      </c>
      <c r="C383" s="760"/>
      <c r="D383" s="760"/>
      <c r="E383" s="761"/>
    </row>
    <row r="384" spans="1:5" x14ac:dyDescent="0.25">
      <c r="A384" s="762"/>
      <c r="B384" s="795">
        <v>2019</v>
      </c>
      <c r="C384" s="795">
        <v>2020</v>
      </c>
      <c r="D384" s="795">
        <v>2021</v>
      </c>
      <c r="E384" s="795">
        <v>2022</v>
      </c>
    </row>
    <row r="385" spans="1:5" ht="29.25" thickBot="1" x14ac:dyDescent="0.3">
      <c r="A385" s="764"/>
      <c r="B385" s="798" t="s">
        <v>5</v>
      </c>
      <c r="C385" s="798" t="s">
        <v>6</v>
      </c>
      <c r="D385" s="798" t="s">
        <v>6</v>
      </c>
      <c r="E385" s="798" t="s">
        <v>6</v>
      </c>
    </row>
    <row r="386" spans="1:5" ht="15.75" thickBot="1" x14ac:dyDescent="0.3">
      <c r="A386" s="777" t="s">
        <v>8</v>
      </c>
      <c r="B386" s="800">
        <v>15</v>
      </c>
      <c r="C386" s="800">
        <v>73</v>
      </c>
      <c r="D386" s="800">
        <v>73</v>
      </c>
      <c r="E386" s="800">
        <v>73</v>
      </c>
    </row>
    <row r="387" spans="1:5" ht="15.75" thickBot="1" x14ac:dyDescent="0.3">
      <c r="A387" s="777" t="s">
        <v>15</v>
      </c>
      <c r="B387" s="800">
        <f>B416</f>
        <v>2000</v>
      </c>
      <c r="C387" s="800">
        <f t="shared" ref="C387:E387" si="62">C416</f>
        <v>1800</v>
      </c>
      <c r="D387" s="800">
        <f t="shared" si="62"/>
        <v>1800</v>
      </c>
      <c r="E387" s="800">
        <f t="shared" si="62"/>
        <v>1800</v>
      </c>
    </row>
    <row r="388" spans="1:5" ht="15.75" thickBot="1" x14ac:dyDescent="0.3">
      <c r="A388" s="777" t="s">
        <v>23</v>
      </c>
      <c r="B388" s="800">
        <f>B387/B386</f>
        <v>133.33333333333334</v>
      </c>
      <c r="C388" s="800">
        <f t="shared" ref="C388:E388" si="63">C387/C386</f>
        <v>24.657534246575342</v>
      </c>
      <c r="D388" s="800">
        <f t="shared" si="63"/>
        <v>24.657534246575342</v>
      </c>
      <c r="E388" s="800">
        <f t="shared" si="63"/>
        <v>24.657534246575342</v>
      </c>
    </row>
    <row r="389" spans="1:5" ht="15.75" thickBot="1" x14ac:dyDescent="0.3">
      <c r="A389" s="777" t="s">
        <v>16</v>
      </c>
      <c r="B389" s="802" t="s">
        <v>22</v>
      </c>
      <c r="C389" s="767">
        <f>C386/B386-1</f>
        <v>3.8666666666666663</v>
      </c>
      <c r="D389" s="767">
        <f t="shared" ref="D389:E391" si="64">D386/C386-1</f>
        <v>0</v>
      </c>
      <c r="E389" s="767">
        <f t="shared" si="64"/>
        <v>0</v>
      </c>
    </row>
    <row r="390" spans="1:5" ht="15.75" thickBot="1" x14ac:dyDescent="0.3">
      <c r="A390" s="777" t="s">
        <v>17</v>
      </c>
      <c r="B390" s="802" t="s">
        <v>22</v>
      </c>
      <c r="C390" s="767">
        <f>C387/B387-1</f>
        <v>-9.9999999999999978E-2</v>
      </c>
      <c r="D390" s="767">
        <f t="shared" si="64"/>
        <v>0</v>
      </c>
      <c r="E390" s="767">
        <f t="shared" si="64"/>
        <v>0</v>
      </c>
    </row>
    <row r="391" spans="1:5" ht="30.75" thickBot="1" x14ac:dyDescent="0.3">
      <c r="A391" s="777" t="s">
        <v>18</v>
      </c>
      <c r="B391" s="802" t="s">
        <v>22</v>
      </c>
      <c r="C391" s="767">
        <f>C388/B388-1</f>
        <v>-0.81506849315068497</v>
      </c>
      <c r="D391" s="767">
        <f t="shared" si="64"/>
        <v>0</v>
      </c>
      <c r="E391" s="767">
        <f t="shared" si="64"/>
        <v>0</v>
      </c>
    </row>
    <row r="392" spans="1:5" ht="15.75" thickBot="1" x14ac:dyDescent="0.3">
      <c r="A392" s="952" t="s">
        <v>837</v>
      </c>
      <c r="B392" s="953"/>
      <c r="C392" s="953"/>
      <c r="D392" s="953"/>
      <c r="E392" s="954"/>
    </row>
    <row r="393" spans="1:5" x14ac:dyDescent="0.25">
      <c r="A393" s="762"/>
      <c r="B393" s="795">
        <v>2019</v>
      </c>
      <c r="C393" s="795">
        <v>2020</v>
      </c>
      <c r="D393" s="795">
        <v>2021</v>
      </c>
      <c r="E393" s="795">
        <v>2022</v>
      </c>
    </row>
    <row r="394" spans="1:5" ht="29.25" thickBot="1" x14ac:dyDescent="0.3">
      <c r="A394" s="764"/>
      <c r="B394" s="798" t="s">
        <v>5</v>
      </c>
      <c r="C394" s="798" t="s">
        <v>6</v>
      </c>
      <c r="D394" s="798" t="s">
        <v>6</v>
      </c>
      <c r="E394" s="798" t="s">
        <v>6</v>
      </c>
    </row>
    <row r="395" spans="1:5" ht="15.75" thickBot="1" x14ac:dyDescent="0.3">
      <c r="A395" s="941" t="s">
        <v>0</v>
      </c>
      <c r="B395" s="942">
        <f>B396+B397</f>
        <v>0</v>
      </c>
      <c r="C395" s="942">
        <f t="shared" ref="C395:E395" si="65">C396+C397</f>
        <v>0</v>
      </c>
      <c r="D395" s="942">
        <f t="shared" si="65"/>
        <v>0</v>
      </c>
      <c r="E395" s="942">
        <f t="shared" si="65"/>
        <v>0</v>
      </c>
    </row>
    <row r="396" spans="1:5" ht="15.75" thickBot="1" x14ac:dyDescent="0.3">
      <c r="A396" s="943" t="s">
        <v>48</v>
      </c>
      <c r="B396" s="944"/>
      <c r="C396" s="944"/>
      <c r="D396" s="944"/>
      <c r="E396" s="944"/>
    </row>
    <row r="397" spans="1:5" ht="15.75" thickBot="1" x14ac:dyDescent="0.3">
      <c r="A397" s="943" t="s">
        <v>49</v>
      </c>
      <c r="B397" s="944"/>
      <c r="C397" s="944"/>
      <c r="D397" s="944"/>
      <c r="E397" s="944"/>
    </row>
    <row r="398" spans="1:5" ht="30.75" thickBot="1" x14ac:dyDescent="0.3">
      <c r="A398" s="941" t="s">
        <v>31</v>
      </c>
      <c r="B398" s="942">
        <f>B399+B400</f>
        <v>0</v>
      </c>
      <c r="C398" s="942">
        <f t="shared" ref="C398:E398" si="66">C399+C400</f>
        <v>0</v>
      </c>
      <c r="D398" s="942">
        <f t="shared" si="66"/>
        <v>0</v>
      </c>
      <c r="E398" s="942">
        <f t="shared" si="66"/>
        <v>0</v>
      </c>
    </row>
    <row r="399" spans="1:5" ht="15.75" thickBot="1" x14ac:dyDescent="0.3">
      <c r="A399" s="943" t="s">
        <v>48</v>
      </c>
      <c r="B399" s="944"/>
      <c r="C399" s="944"/>
      <c r="D399" s="944"/>
      <c r="E399" s="944"/>
    </row>
    <row r="400" spans="1:5" ht="15.75" thickBot="1" x14ac:dyDescent="0.3">
      <c r="A400" s="943" t="s">
        <v>49</v>
      </c>
      <c r="B400" s="944"/>
      <c r="C400" s="944"/>
      <c r="D400" s="944"/>
      <c r="E400" s="944"/>
    </row>
    <row r="401" spans="1:5" ht="15.75" thickBot="1" x14ac:dyDescent="0.3">
      <c r="A401" s="941" t="s">
        <v>1</v>
      </c>
      <c r="B401" s="944">
        <f>B402+B403</f>
        <v>2000</v>
      </c>
      <c r="C401" s="944">
        <f t="shared" ref="C401:E401" si="67">C402+C403</f>
        <v>1800</v>
      </c>
      <c r="D401" s="944">
        <f t="shared" si="67"/>
        <v>1800</v>
      </c>
      <c r="E401" s="944">
        <f t="shared" si="67"/>
        <v>1800</v>
      </c>
    </row>
    <row r="402" spans="1:5" ht="15.75" thickBot="1" x14ac:dyDescent="0.3">
      <c r="A402" s="943" t="s">
        <v>48</v>
      </c>
      <c r="B402" s="942">
        <v>2000</v>
      </c>
      <c r="C402" s="942">
        <v>1800</v>
      </c>
      <c r="D402" s="942">
        <v>1800</v>
      </c>
      <c r="E402" s="942">
        <v>1800</v>
      </c>
    </row>
    <row r="403" spans="1:5" ht="15.75" thickBot="1" x14ac:dyDescent="0.3">
      <c r="A403" s="943" t="s">
        <v>49</v>
      </c>
      <c r="B403" s="944"/>
      <c r="C403" s="944"/>
      <c r="D403" s="944"/>
      <c r="E403" s="944"/>
    </row>
    <row r="404" spans="1:5" ht="15.75" thickBot="1" x14ac:dyDescent="0.3">
      <c r="A404" s="941" t="s">
        <v>2</v>
      </c>
      <c r="B404" s="944"/>
      <c r="C404" s="942"/>
      <c r="D404" s="942"/>
      <c r="E404" s="942"/>
    </row>
    <row r="405" spans="1:5" ht="15.75" thickBot="1" x14ac:dyDescent="0.3">
      <c r="A405" s="943" t="s">
        <v>48</v>
      </c>
      <c r="B405" s="944"/>
      <c r="C405" s="942"/>
      <c r="D405" s="942"/>
      <c r="E405" s="942"/>
    </row>
    <row r="406" spans="1:5" ht="15.75" thickBot="1" x14ac:dyDescent="0.3">
      <c r="A406" s="943" t="s">
        <v>49</v>
      </c>
      <c r="B406" s="944"/>
      <c r="C406" s="942"/>
      <c r="D406" s="942"/>
      <c r="E406" s="942"/>
    </row>
    <row r="407" spans="1:5" ht="15.75" thickBot="1" x14ac:dyDescent="0.3">
      <c r="A407" s="941" t="s">
        <v>24</v>
      </c>
      <c r="B407" s="944"/>
      <c r="C407" s="942"/>
      <c r="D407" s="942"/>
      <c r="E407" s="942"/>
    </row>
    <row r="408" spans="1:5" ht="15.75" thickBot="1" x14ac:dyDescent="0.3">
      <c r="A408" s="943" t="s">
        <v>48</v>
      </c>
      <c r="B408" s="944"/>
      <c r="C408" s="942"/>
      <c r="D408" s="942"/>
      <c r="E408" s="942"/>
    </row>
    <row r="409" spans="1:5" ht="15.75" thickBot="1" x14ac:dyDescent="0.3">
      <c r="A409" s="943" t="s">
        <v>49</v>
      </c>
      <c r="B409" s="944"/>
      <c r="C409" s="942"/>
      <c r="D409" s="942"/>
      <c r="E409" s="942"/>
    </row>
    <row r="410" spans="1:5" ht="15.75" thickBot="1" x14ac:dyDescent="0.3">
      <c r="A410" s="941" t="s">
        <v>25</v>
      </c>
      <c r="B410" s="944"/>
      <c r="C410" s="942"/>
      <c r="D410" s="942"/>
      <c r="E410" s="942"/>
    </row>
    <row r="411" spans="1:5" ht="15.75" thickBot="1" x14ac:dyDescent="0.3">
      <c r="A411" s="943" t="s">
        <v>48</v>
      </c>
      <c r="B411" s="944"/>
      <c r="C411" s="942"/>
      <c r="D411" s="942"/>
      <c r="E411" s="942"/>
    </row>
    <row r="412" spans="1:5" ht="15.75" thickBot="1" x14ac:dyDescent="0.3">
      <c r="A412" s="943" t="s">
        <v>49</v>
      </c>
      <c r="B412" s="944"/>
      <c r="C412" s="942"/>
      <c r="D412" s="942"/>
      <c r="E412" s="942"/>
    </row>
    <row r="413" spans="1:5" ht="30.75" thickBot="1" x14ac:dyDescent="0.3">
      <c r="A413" s="941" t="s">
        <v>3</v>
      </c>
      <c r="B413" s="944">
        <v>0</v>
      </c>
      <c r="C413" s="942">
        <v>0</v>
      </c>
      <c r="D413" s="942">
        <f>C413*1.03*0.99</f>
        <v>0</v>
      </c>
      <c r="E413" s="942">
        <f>D413*1.03*0.99</f>
        <v>0</v>
      </c>
    </row>
    <row r="414" spans="1:5" ht="15.75" thickBot="1" x14ac:dyDescent="0.3">
      <c r="A414" s="943" t="s">
        <v>48</v>
      </c>
      <c r="B414" s="944"/>
      <c r="C414" s="945"/>
      <c r="D414" s="945"/>
      <c r="E414" s="945"/>
    </row>
    <row r="415" spans="1:5" ht="15.75" thickBot="1" x14ac:dyDescent="0.3">
      <c r="A415" s="943" t="s">
        <v>49</v>
      </c>
      <c r="B415" s="944"/>
      <c r="C415" s="946"/>
      <c r="D415" s="945"/>
      <c r="E415" s="945"/>
    </row>
    <row r="416" spans="1:5" ht="15.75" thickBot="1" x14ac:dyDescent="0.3">
      <c r="A416" s="947" t="s">
        <v>56</v>
      </c>
      <c r="B416" s="944">
        <f>B413+B410+B407+B404+B401+B398+B395</f>
        <v>2000</v>
      </c>
      <c r="C416" s="944">
        <f t="shared" ref="C416:E416" si="68">C413+C410+C407+C404+C401+C398+C395</f>
        <v>1800</v>
      </c>
      <c r="D416" s="944">
        <f t="shared" si="68"/>
        <v>1800</v>
      </c>
      <c r="E416" s="944">
        <f t="shared" si="68"/>
        <v>1800</v>
      </c>
    </row>
    <row r="417" spans="1:5" ht="15.75" thickBot="1" x14ac:dyDescent="0.3">
      <c r="A417" s="948" t="s">
        <v>35</v>
      </c>
      <c r="B417" s="949">
        <f>IF(B416-B387=0,0,"Error")</f>
        <v>0</v>
      </c>
      <c r="C417" s="949">
        <f>IF(C416-C387=0,0,"Error")</f>
        <v>0</v>
      </c>
      <c r="D417" s="949">
        <f>IF(D416-D387=0,0,"Error")</f>
        <v>0</v>
      </c>
      <c r="E417" s="949">
        <f>IF(E416-E387=0,0,"Error")</f>
        <v>0</v>
      </c>
    </row>
    <row r="418" spans="1:5" ht="29.25" thickBot="1" x14ac:dyDescent="0.3">
      <c r="A418" s="770" t="s">
        <v>634</v>
      </c>
      <c r="B418" s="922" t="s">
        <v>635</v>
      </c>
      <c r="C418" s="923"/>
      <c r="D418" s="923"/>
      <c r="E418" s="924"/>
    </row>
    <row r="419" spans="1:5" ht="15.75" thickBot="1" x14ac:dyDescent="0.3">
      <c r="A419" s="753" t="s">
        <v>13</v>
      </c>
      <c r="B419" s="754"/>
      <c r="C419" s="754"/>
      <c r="D419" s="754"/>
      <c r="E419" s="755"/>
    </row>
    <row r="420" spans="1:5" ht="60.75" thickBot="1" x14ac:dyDescent="0.3">
      <c r="A420" s="965" t="s">
        <v>636</v>
      </c>
      <c r="B420" s="966">
        <v>127</v>
      </c>
      <c r="C420" s="967" t="s">
        <v>581</v>
      </c>
      <c r="D420" s="967" t="s">
        <v>581</v>
      </c>
      <c r="E420" s="967" t="s">
        <v>581</v>
      </c>
    </row>
    <row r="421" spans="1:5" ht="45.75" thickBot="1" x14ac:dyDescent="0.3">
      <c r="A421" s="965" t="s">
        <v>637</v>
      </c>
      <c r="B421" s="968">
        <v>0.56999999999999995</v>
      </c>
      <c r="C421" s="967" t="s">
        <v>581</v>
      </c>
      <c r="D421" s="967" t="s">
        <v>581</v>
      </c>
      <c r="E421" s="967" t="s">
        <v>581</v>
      </c>
    </row>
    <row r="422" spans="1:5" ht="30.75" thickBot="1" x14ac:dyDescent="0.3">
      <c r="A422" s="965" t="s">
        <v>638</v>
      </c>
      <c r="B422" s="966">
        <v>130</v>
      </c>
      <c r="C422" s="967" t="s">
        <v>581</v>
      </c>
      <c r="D422" s="967" t="s">
        <v>581</v>
      </c>
      <c r="E422" s="967" t="s">
        <v>581</v>
      </c>
    </row>
    <row r="423" spans="1:5" ht="60.75" thickBot="1" x14ac:dyDescent="0.3">
      <c r="A423" s="965" t="s">
        <v>639</v>
      </c>
      <c r="B423" s="966">
        <v>21</v>
      </c>
      <c r="C423" s="967" t="s">
        <v>581</v>
      </c>
      <c r="D423" s="967" t="s">
        <v>581</v>
      </c>
      <c r="E423" s="967" t="s">
        <v>581</v>
      </c>
    </row>
    <row r="424" spans="1:5" ht="30.75" thickBot="1" x14ac:dyDescent="0.3">
      <c r="A424" s="774" t="s">
        <v>640</v>
      </c>
      <c r="B424" s="926">
        <v>0</v>
      </c>
      <c r="C424" s="967" t="s">
        <v>581</v>
      </c>
      <c r="D424" s="967" t="s">
        <v>581</v>
      </c>
      <c r="E424" s="967" t="s">
        <v>581</v>
      </c>
    </row>
    <row r="425" spans="1:5" ht="45.75" thickBot="1" x14ac:dyDescent="0.3">
      <c r="A425" s="774" t="s">
        <v>641</v>
      </c>
      <c r="B425" s="926">
        <v>6</v>
      </c>
      <c r="C425" s="967" t="s">
        <v>581</v>
      </c>
      <c r="D425" s="967" t="s">
        <v>581</v>
      </c>
      <c r="E425" s="967" t="s">
        <v>581</v>
      </c>
    </row>
    <row r="426" spans="1:5" ht="15.75" thickBot="1" x14ac:dyDescent="0.3">
      <c r="A426" s="927" t="s">
        <v>32</v>
      </c>
      <c r="B426" s="928"/>
      <c r="C426" s="928"/>
      <c r="D426" s="928"/>
      <c r="E426" s="929"/>
    </row>
    <row r="427" spans="1:5" ht="15.75" thickBot="1" x14ac:dyDescent="0.3">
      <c r="A427" s="927" t="s">
        <v>43</v>
      </c>
      <c r="B427" s="928"/>
      <c r="C427" s="928"/>
      <c r="D427" s="928"/>
      <c r="E427" s="929"/>
    </row>
    <row r="428" spans="1:5" ht="15.75" thickBot="1" x14ac:dyDescent="0.3">
      <c r="A428" s="930" t="s">
        <v>28</v>
      </c>
      <c r="B428" s="969" t="s">
        <v>642</v>
      </c>
      <c r="C428" s="970"/>
      <c r="D428" s="970"/>
      <c r="E428" s="971"/>
    </row>
    <row r="429" spans="1:5" ht="15.75" thickBot="1" x14ac:dyDescent="0.3">
      <c r="A429" s="777" t="s">
        <v>9</v>
      </c>
      <c r="B429" s="753" t="s">
        <v>642</v>
      </c>
      <c r="C429" s="754"/>
      <c r="D429" s="754"/>
      <c r="E429" s="755"/>
    </row>
    <row r="430" spans="1:5" ht="15.75" thickBot="1" x14ac:dyDescent="0.3">
      <c r="A430" s="777" t="s">
        <v>14</v>
      </c>
      <c r="B430" s="753" t="s">
        <v>643</v>
      </c>
      <c r="C430" s="754"/>
      <c r="D430" s="754"/>
      <c r="E430" s="755"/>
    </row>
    <row r="431" spans="1:5" x14ac:dyDescent="0.25">
      <c r="A431" s="762"/>
      <c r="B431" s="795">
        <v>2019</v>
      </c>
      <c r="C431" s="795">
        <v>2020</v>
      </c>
      <c r="D431" s="795">
        <v>2021</v>
      </c>
      <c r="E431" s="795">
        <v>2022</v>
      </c>
    </row>
    <row r="432" spans="1:5" ht="29.25" thickBot="1" x14ac:dyDescent="0.3">
      <c r="A432" s="764"/>
      <c r="B432" s="798" t="s">
        <v>5</v>
      </c>
      <c r="C432" s="798" t="s">
        <v>6</v>
      </c>
      <c r="D432" s="798" t="s">
        <v>6</v>
      </c>
      <c r="E432" s="798" t="s">
        <v>6</v>
      </c>
    </row>
    <row r="433" spans="1:5" ht="15.75" thickBot="1" x14ac:dyDescent="0.3">
      <c r="A433" s="777" t="s">
        <v>8</v>
      </c>
      <c r="B433" s="800">
        <v>2</v>
      </c>
      <c r="C433" s="800">
        <v>3</v>
      </c>
      <c r="D433" s="800">
        <v>4</v>
      </c>
      <c r="E433" s="800">
        <v>6</v>
      </c>
    </row>
    <row r="434" spans="1:5" ht="15.75" thickBot="1" x14ac:dyDescent="0.3">
      <c r="A434" s="777" t="s">
        <v>15</v>
      </c>
      <c r="B434" s="800">
        <f>B463</f>
        <v>53000</v>
      </c>
      <c r="C434" s="800">
        <f t="shared" ref="C434:E434" si="69">C463</f>
        <v>52000</v>
      </c>
      <c r="D434" s="800">
        <f t="shared" si="69"/>
        <v>56000</v>
      </c>
      <c r="E434" s="800">
        <f t="shared" si="69"/>
        <v>56000</v>
      </c>
    </row>
    <row r="435" spans="1:5" ht="15.75" thickBot="1" x14ac:dyDescent="0.3">
      <c r="A435" s="777" t="s">
        <v>23</v>
      </c>
      <c r="B435" s="800">
        <f>B434/B433</f>
        <v>26500</v>
      </c>
      <c r="C435" s="800">
        <f t="shared" ref="C435:E435" si="70">C434/C433</f>
        <v>17333.333333333332</v>
      </c>
      <c r="D435" s="800">
        <f t="shared" si="70"/>
        <v>14000</v>
      </c>
      <c r="E435" s="800">
        <f t="shared" si="70"/>
        <v>9333.3333333333339</v>
      </c>
    </row>
    <row r="436" spans="1:5" ht="15.75" thickBot="1" x14ac:dyDescent="0.3">
      <c r="A436" s="777" t="s">
        <v>16</v>
      </c>
      <c r="B436" s="802" t="s">
        <v>22</v>
      </c>
      <c r="C436" s="767">
        <f>C433/B433-1</f>
        <v>0.5</v>
      </c>
      <c r="D436" s="767">
        <f t="shared" ref="D436:E438" si="71">D433/C433-1</f>
        <v>0.33333333333333326</v>
      </c>
      <c r="E436" s="767">
        <f t="shared" si="71"/>
        <v>0.5</v>
      </c>
    </row>
    <row r="437" spans="1:5" ht="15.75" thickBot="1" x14ac:dyDescent="0.3">
      <c r="A437" s="777" t="s">
        <v>17</v>
      </c>
      <c r="B437" s="802" t="s">
        <v>22</v>
      </c>
      <c r="C437" s="767">
        <f>C434/B434-1</f>
        <v>-1.8867924528301883E-2</v>
      </c>
      <c r="D437" s="767">
        <f t="shared" si="71"/>
        <v>7.6923076923076872E-2</v>
      </c>
      <c r="E437" s="767">
        <f t="shared" si="71"/>
        <v>0</v>
      </c>
    </row>
    <row r="438" spans="1:5" ht="30.75" thickBot="1" x14ac:dyDescent="0.3">
      <c r="A438" s="777" t="s">
        <v>18</v>
      </c>
      <c r="B438" s="802" t="s">
        <v>22</v>
      </c>
      <c r="C438" s="767">
        <f>C435/B435-1</f>
        <v>-0.34591194968553463</v>
      </c>
      <c r="D438" s="767">
        <f t="shared" si="71"/>
        <v>-0.19230769230769229</v>
      </c>
      <c r="E438" s="767">
        <f t="shared" si="71"/>
        <v>-0.33333333333333326</v>
      </c>
    </row>
    <row r="439" spans="1:5" ht="15.75" thickBot="1" x14ac:dyDescent="0.3">
      <c r="A439" s="952" t="s">
        <v>775</v>
      </c>
      <c r="B439" s="953"/>
      <c r="C439" s="953"/>
      <c r="D439" s="953"/>
      <c r="E439" s="954"/>
    </row>
    <row r="440" spans="1:5" x14ac:dyDescent="0.25">
      <c r="A440" s="762"/>
      <c r="B440" s="795">
        <v>2019</v>
      </c>
      <c r="C440" s="795">
        <v>2020</v>
      </c>
      <c r="D440" s="795">
        <v>2021</v>
      </c>
      <c r="E440" s="795">
        <v>2022</v>
      </c>
    </row>
    <row r="441" spans="1:5" ht="29.25" thickBot="1" x14ac:dyDescent="0.3">
      <c r="A441" s="764"/>
      <c r="B441" s="798" t="s">
        <v>5</v>
      </c>
      <c r="C441" s="798" t="s">
        <v>6</v>
      </c>
      <c r="D441" s="798" t="s">
        <v>6</v>
      </c>
      <c r="E441" s="798" t="s">
        <v>6</v>
      </c>
    </row>
    <row r="442" spans="1:5" ht="15.75" thickBot="1" x14ac:dyDescent="0.3">
      <c r="A442" s="941" t="s">
        <v>0</v>
      </c>
      <c r="B442" s="942">
        <f>B443+B444</f>
        <v>30000</v>
      </c>
      <c r="C442" s="942">
        <f t="shared" ref="C442:E442" si="72">C443+C444</f>
        <v>35000</v>
      </c>
      <c r="D442" s="942">
        <f t="shared" si="72"/>
        <v>35000</v>
      </c>
      <c r="E442" s="942">
        <f t="shared" si="72"/>
        <v>35000</v>
      </c>
    </row>
    <row r="443" spans="1:5" ht="15.75" thickBot="1" x14ac:dyDescent="0.3">
      <c r="A443" s="943" t="s">
        <v>48</v>
      </c>
      <c r="B443" s="944">
        <v>30000</v>
      </c>
      <c r="C443" s="944">
        <v>35000</v>
      </c>
      <c r="D443" s="944">
        <v>35000</v>
      </c>
      <c r="E443" s="944">
        <v>35000</v>
      </c>
    </row>
    <row r="444" spans="1:5" ht="15.75" thickBot="1" x14ac:dyDescent="0.3">
      <c r="A444" s="943" t="s">
        <v>49</v>
      </c>
      <c r="B444" s="944"/>
      <c r="C444" s="944"/>
      <c r="D444" s="944"/>
      <c r="E444" s="944"/>
    </row>
    <row r="445" spans="1:5" ht="30.75" thickBot="1" x14ac:dyDescent="0.3">
      <c r="A445" s="941" t="s">
        <v>31</v>
      </c>
      <c r="B445" s="942">
        <f>B446+B447</f>
        <v>8000</v>
      </c>
      <c r="C445" s="942">
        <f t="shared" ref="C445:E445" si="73">C446+C447</f>
        <v>8000</v>
      </c>
      <c r="D445" s="942">
        <f t="shared" si="73"/>
        <v>8000</v>
      </c>
      <c r="E445" s="942">
        <f t="shared" si="73"/>
        <v>8000</v>
      </c>
    </row>
    <row r="446" spans="1:5" ht="15.75" thickBot="1" x14ac:dyDescent="0.3">
      <c r="A446" s="943" t="s">
        <v>48</v>
      </c>
      <c r="B446" s="944">
        <v>8000</v>
      </c>
      <c r="C446" s="944">
        <v>8000</v>
      </c>
      <c r="D446" s="944">
        <v>8000</v>
      </c>
      <c r="E446" s="944">
        <v>8000</v>
      </c>
    </row>
    <row r="447" spans="1:5" ht="15.75" thickBot="1" x14ac:dyDescent="0.3">
      <c r="A447" s="943" t="s">
        <v>49</v>
      </c>
      <c r="B447" s="944"/>
      <c r="C447" s="944"/>
      <c r="D447" s="944"/>
      <c r="E447" s="944"/>
    </row>
    <row r="448" spans="1:5" ht="15.75" thickBot="1" x14ac:dyDescent="0.3">
      <c r="A448" s="941" t="s">
        <v>1</v>
      </c>
      <c r="B448" s="944">
        <f>B449+B450</f>
        <v>15000</v>
      </c>
      <c r="C448" s="944">
        <f t="shared" ref="C448:E448" si="74">C449+C450</f>
        <v>9000</v>
      </c>
      <c r="D448" s="944">
        <f t="shared" si="74"/>
        <v>13000</v>
      </c>
      <c r="E448" s="944">
        <f t="shared" si="74"/>
        <v>13000</v>
      </c>
    </row>
    <row r="449" spans="1:5" ht="15.75" thickBot="1" x14ac:dyDescent="0.3">
      <c r="A449" s="943" t="s">
        <v>48</v>
      </c>
      <c r="B449" s="942">
        <v>15000</v>
      </c>
      <c r="C449" s="942">
        <v>9000</v>
      </c>
      <c r="D449" s="942">
        <v>13000</v>
      </c>
      <c r="E449" s="942">
        <v>13000</v>
      </c>
    </row>
    <row r="450" spans="1:5" ht="15.75" thickBot="1" x14ac:dyDescent="0.3">
      <c r="A450" s="943" t="s">
        <v>49</v>
      </c>
      <c r="B450" s="944"/>
      <c r="C450" s="944"/>
      <c r="D450" s="944"/>
      <c r="E450" s="944"/>
    </row>
    <row r="451" spans="1:5" ht="15.75" thickBot="1" x14ac:dyDescent="0.3">
      <c r="A451" s="941" t="s">
        <v>2</v>
      </c>
      <c r="B451" s="944"/>
      <c r="C451" s="942"/>
      <c r="D451" s="942"/>
      <c r="E451" s="942"/>
    </row>
    <row r="452" spans="1:5" ht="15.75" thickBot="1" x14ac:dyDescent="0.3">
      <c r="A452" s="943" t="s">
        <v>48</v>
      </c>
      <c r="B452" s="944"/>
      <c r="C452" s="942"/>
      <c r="D452" s="942"/>
      <c r="E452" s="942"/>
    </row>
    <row r="453" spans="1:5" ht="15.75" thickBot="1" x14ac:dyDescent="0.3">
      <c r="A453" s="943" t="s">
        <v>49</v>
      </c>
      <c r="B453" s="944"/>
      <c r="C453" s="942"/>
      <c r="D453" s="942"/>
      <c r="E453" s="942"/>
    </row>
    <row r="454" spans="1:5" ht="15.75" thickBot="1" x14ac:dyDescent="0.3">
      <c r="A454" s="941" t="s">
        <v>24</v>
      </c>
      <c r="B454" s="944"/>
      <c r="C454" s="942"/>
      <c r="D454" s="942"/>
      <c r="E454" s="942"/>
    </row>
    <row r="455" spans="1:5" ht="15.75" thickBot="1" x14ac:dyDescent="0.3">
      <c r="A455" s="943" t="s">
        <v>48</v>
      </c>
      <c r="B455" s="944"/>
      <c r="C455" s="942"/>
      <c r="D455" s="942"/>
      <c r="E455" s="942"/>
    </row>
    <row r="456" spans="1:5" ht="15.75" thickBot="1" x14ac:dyDescent="0.3">
      <c r="A456" s="943" t="s">
        <v>49</v>
      </c>
      <c r="B456" s="944"/>
      <c r="C456" s="942"/>
      <c r="D456" s="942"/>
      <c r="E456" s="942"/>
    </row>
    <row r="457" spans="1:5" ht="15.75" thickBot="1" x14ac:dyDescent="0.3">
      <c r="A457" s="941" t="s">
        <v>25</v>
      </c>
      <c r="B457" s="944"/>
      <c r="C457" s="942"/>
      <c r="D457" s="942"/>
      <c r="E457" s="942"/>
    </row>
    <row r="458" spans="1:5" ht="15.75" thickBot="1" x14ac:dyDescent="0.3">
      <c r="A458" s="943" t="s">
        <v>48</v>
      </c>
      <c r="B458" s="944"/>
      <c r="C458" s="942"/>
      <c r="D458" s="942"/>
      <c r="E458" s="942"/>
    </row>
    <row r="459" spans="1:5" ht="15.75" thickBot="1" x14ac:dyDescent="0.3">
      <c r="A459" s="943" t="s">
        <v>49</v>
      </c>
      <c r="B459" s="944"/>
      <c r="C459" s="942"/>
      <c r="D459" s="942"/>
      <c r="E459" s="942"/>
    </row>
    <row r="460" spans="1:5" ht="30.75" thickBot="1" x14ac:dyDescent="0.3">
      <c r="A460" s="941" t="s">
        <v>3</v>
      </c>
      <c r="B460" s="944">
        <v>0</v>
      </c>
      <c r="C460" s="942">
        <v>0</v>
      </c>
      <c r="D460" s="942">
        <f>C460*1.03*0.99</f>
        <v>0</v>
      </c>
      <c r="E460" s="942">
        <f>D460*1.03*0.99</f>
        <v>0</v>
      </c>
    </row>
    <row r="461" spans="1:5" ht="15.75" thickBot="1" x14ac:dyDescent="0.3">
      <c r="A461" s="943" t="s">
        <v>48</v>
      </c>
      <c r="B461" s="944"/>
      <c r="C461" s="945"/>
      <c r="D461" s="945"/>
      <c r="E461" s="945"/>
    </row>
    <row r="462" spans="1:5" ht="15.75" thickBot="1" x14ac:dyDescent="0.3">
      <c r="A462" s="943" t="s">
        <v>49</v>
      </c>
      <c r="B462" s="944"/>
      <c r="C462" s="946"/>
      <c r="D462" s="945"/>
      <c r="E462" s="945"/>
    </row>
    <row r="463" spans="1:5" ht="15.75" thickBot="1" x14ac:dyDescent="0.3">
      <c r="A463" s="947" t="s">
        <v>33</v>
      </c>
      <c r="B463" s="944">
        <f>B460+B457+B454+B451+B448+B445+B442</f>
        <v>53000</v>
      </c>
      <c r="C463" s="944">
        <f t="shared" ref="C463:E463" si="75">C460+C457+C454+C451+C448+C445+C442</f>
        <v>52000</v>
      </c>
      <c r="D463" s="944">
        <f t="shared" si="75"/>
        <v>56000</v>
      </c>
      <c r="E463" s="944">
        <f t="shared" si="75"/>
        <v>56000</v>
      </c>
    </row>
    <row r="464" spans="1:5" ht="15.75" thickBot="1" x14ac:dyDescent="0.3">
      <c r="A464" s="948" t="s">
        <v>35</v>
      </c>
      <c r="B464" s="949">
        <f>IF(B463-B434=0,0,"Error")</f>
        <v>0</v>
      </c>
      <c r="C464" s="949">
        <f>IF(C463-C434=0,0,"Error")</f>
        <v>0</v>
      </c>
      <c r="D464" s="949">
        <f>IF(D463-D434=0,0,"Error")</f>
        <v>0</v>
      </c>
      <c r="E464" s="949">
        <f>IF(E463-E434=0,0,"Error")</f>
        <v>0</v>
      </c>
    </row>
    <row r="465" spans="1:5" ht="15.75" thickBot="1" x14ac:dyDescent="0.3">
      <c r="A465" s="930" t="s">
        <v>53</v>
      </c>
      <c r="B465" s="972" t="s">
        <v>644</v>
      </c>
      <c r="C465" s="973"/>
      <c r="D465" s="973"/>
      <c r="E465" s="974"/>
    </row>
    <row r="466" spans="1:5" ht="15.75" thickBot="1" x14ac:dyDescent="0.3">
      <c r="A466" s="777" t="s">
        <v>9</v>
      </c>
      <c r="B466" s="753" t="s">
        <v>645</v>
      </c>
      <c r="C466" s="754"/>
      <c r="D466" s="754"/>
      <c r="E466" s="755"/>
    </row>
    <row r="467" spans="1:5" ht="15.75" thickBot="1" x14ac:dyDescent="0.3">
      <c r="A467" s="777" t="s">
        <v>14</v>
      </c>
      <c r="B467" s="753" t="s">
        <v>646</v>
      </c>
      <c r="C467" s="754"/>
      <c r="D467" s="754"/>
      <c r="E467" s="755"/>
    </row>
    <row r="468" spans="1:5" x14ac:dyDescent="0.25">
      <c r="A468" s="762"/>
      <c r="B468" s="795">
        <v>2019</v>
      </c>
      <c r="C468" s="795">
        <v>2020</v>
      </c>
      <c r="D468" s="795">
        <v>2021</v>
      </c>
      <c r="E468" s="795">
        <v>2022</v>
      </c>
    </row>
    <row r="469" spans="1:5" ht="29.25" thickBot="1" x14ac:dyDescent="0.3">
      <c r="A469" s="764"/>
      <c r="B469" s="798" t="s">
        <v>5</v>
      </c>
      <c r="C469" s="798" t="s">
        <v>6</v>
      </c>
      <c r="D469" s="798" t="s">
        <v>6</v>
      </c>
      <c r="E469" s="798" t="s">
        <v>6</v>
      </c>
    </row>
    <row r="470" spans="1:5" ht="15.75" thickBot="1" x14ac:dyDescent="0.3">
      <c r="A470" s="777" t="s">
        <v>8</v>
      </c>
      <c r="B470" s="800">
        <v>36</v>
      </c>
      <c r="C470" s="800">
        <v>36</v>
      </c>
      <c r="D470" s="800">
        <v>36</v>
      </c>
      <c r="E470" s="800">
        <v>36</v>
      </c>
    </row>
    <row r="471" spans="1:5" ht="15.75" thickBot="1" x14ac:dyDescent="0.3">
      <c r="A471" s="777" t="s">
        <v>15</v>
      </c>
      <c r="B471" s="800">
        <f>B500</f>
        <v>5000</v>
      </c>
      <c r="C471" s="800">
        <f t="shared" ref="C471:E471" si="76">C500</f>
        <v>3500</v>
      </c>
      <c r="D471" s="800">
        <f t="shared" si="76"/>
        <v>4500</v>
      </c>
      <c r="E471" s="800">
        <f t="shared" si="76"/>
        <v>4500</v>
      </c>
    </row>
    <row r="472" spans="1:5" ht="15.75" thickBot="1" x14ac:dyDescent="0.3">
      <c r="A472" s="777" t="s">
        <v>23</v>
      </c>
      <c r="B472" s="800">
        <f>B471/B470</f>
        <v>138.88888888888889</v>
      </c>
      <c r="C472" s="800">
        <f t="shared" ref="C472:E472" si="77">C471/C470</f>
        <v>97.222222222222229</v>
      </c>
      <c r="D472" s="800">
        <f t="shared" si="77"/>
        <v>125</v>
      </c>
      <c r="E472" s="800">
        <f t="shared" si="77"/>
        <v>125</v>
      </c>
    </row>
    <row r="473" spans="1:5" ht="15.75" thickBot="1" x14ac:dyDescent="0.3">
      <c r="A473" s="777" t="s">
        <v>16</v>
      </c>
      <c r="B473" s="802" t="s">
        <v>22</v>
      </c>
      <c r="C473" s="767">
        <f>C470/B470-1</f>
        <v>0</v>
      </c>
      <c r="D473" s="767">
        <f t="shared" ref="D473:E475" si="78">D470/C470-1</f>
        <v>0</v>
      </c>
      <c r="E473" s="767">
        <f t="shared" si="78"/>
        <v>0</v>
      </c>
    </row>
    <row r="474" spans="1:5" ht="15.75" thickBot="1" x14ac:dyDescent="0.3">
      <c r="A474" s="777" t="s">
        <v>17</v>
      </c>
      <c r="B474" s="802" t="s">
        <v>22</v>
      </c>
      <c r="C474" s="767">
        <f>C471/B471-1</f>
        <v>-0.30000000000000004</v>
      </c>
      <c r="D474" s="767">
        <f t="shared" si="78"/>
        <v>0.28571428571428581</v>
      </c>
      <c r="E474" s="767">
        <f t="shared" si="78"/>
        <v>0</v>
      </c>
    </row>
    <row r="475" spans="1:5" ht="30.75" thickBot="1" x14ac:dyDescent="0.3">
      <c r="A475" s="777" t="s">
        <v>18</v>
      </c>
      <c r="B475" s="802" t="s">
        <v>22</v>
      </c>
      <c r="C475" s="767">
        <f>C472/B472-1</f>
        <v>-0.29999999999999993</v>
      </c>
      <c r="D475" s="767">
        <f t="shared" si="78"/>
        <v>0.28571428571428559</v>
      </c>
      <c r="E475" s="767">
        <f t="shared" si="78"/>
        <v>0</v>
      </c>
    </row>
    <row r="476" spans="1:5" ht="15.75" thickBot="1" x14ac:dyDescent="0.3">
      <c r="A476" s="952" t="s">
        <v>830</v>
      </c>
      <c r="B476" s="953"/>
      <c r="C476" s="953"/>
      <c r="D476" s="953"/>
      <c r="E476" s="954"/>
    </row>
    <row r="477" spans="1:5" x14ac:dyDescent="0.25">
      <c r="A477" s="762"/>
      <c r="B477" s="795">
        <v>2019</v>
      </c>
      <c r="C477" s="795">
        <v>2020</v>
      </c>
      <c r="D477" s="795">
        <v>2021</v>
      </c>
      <c r="E477" s="795">
        <v>2022</v>
      </c>
    </row>
    <row r="478" spans="1:5" ht="29.25" thickBot="1" x14ac:dyDescent="0.3">
      <c r="A478" s="764"/>
      <c r="B478" s="798" t="s">
        <v>5</v>
      </c>
      <c r="C478" s="798" t="s">
        <v>6</v>
      </c>
      <c r="D478" s="798" t="s">
        <v>6</v>
      </c>
      <c r="E478" s="798" t="s">
        <v>6</v>
      </c>
    </row>
    <row r="479" spans="1:5" ht="15.75" thickBot="1" x14ac:dyDescent="0.3">
      <c r="A479" s="941" t="s">
        <v>0</v>
      </c>
      <c r="B479" s="942">
        <f>B480+B481</f>
        <v>0</v>
      </c>
      <c r="C479" s="942">
        <f t="shared" ref="C479:E479" si="79">C480+C481</f>
        <v>0</v>
      </c>
      <c r="D479" s="942">
        <f t="shared" si="79"/>
        <v>0</v>
      </c>
      <c r="E479" s="942">
        <f t="shared" si="79"/>
        <v>0</v>
      </c>
    </row>
    <row r="480" spans="1:5" ht="15.75" thickBot="1" x14ac:dyDescent="0.3">
      <c r="A480" s="943" t="s">
        <v>48</v>
      </c>
      <c r="B480" s="944"/>
      <c r="C480" s="944"/>
      <c r="D480" s="944"/>
      <c r="E480" s="944"/>
    </row>
    <row r="481" spans="1:5" ht="15.75" thickBot="1" x14ac:dyDescent="0.3">
      <c r="A481" s="943" t="s">
        <v>49</v>
      </c>
      <c r="B481" s="944"/>
      <c r="C481" s="944"/>
      <c r="D481" s="944"/>
      <c r="E481" s="944"/>
    </row>
    <row r="482" spans="1:5" ht="30.75" thickBot="1" x14ac:dyDescent="0.3">
      <c r="A482" s="941" t="s">
        <v>31</v>
      </c>
      <c r="B482" s="942">
        <f>B483+B484</f>
        <v>0</v>
      </c>
      <c r="C482" s="942">
        <f t="shared" ref="C482:E482" si="80">C483+C484</f>
        <v>0</v>
      </c>
      <c r="D482" s="942">
        <f t="shared" si="80"/>
        <v>0</v>
      </c>
      <c r="E482" s="942">
        <f t="shared" si="80"/>
        <v>0</v>
      </c>
    </row>
    <row r="483" spans="1:5" ht="15.75" thickBot="1" x14ac:dyDescent="0.3">
      <c r="A483" s="943" t="s">
        <v>48</v>
      </c>
      <c r="B483" s="944"/>
      <c r="C483" s="944"/>
      <c r="D483" s="944"/>
      <c r="E483" s="944"/>
    </row>
    <row r="484" spans="1:5" ht="15.75" thickBot="1" x14ac:dyDescent="0.3">
      <c r="A484" s="943" t="s">
        <v>49</v>
      </c>
      <c r="B484" s="944"/>
      <c r="C484" s="944"/>
      <c r="D484" s="944"/>
      <c r="E484" s="944"/>
    </row>
    <row r="485" spans="1:5" ht="15.75" thickBot="1" x14ac:dyDescent="0.3">
      <c r="A485" s="941" t="s">
        <v>1</v>
      </c>
      <c r="B485" s="944">
        <f>B486+B487</f>
        <v>5000</v>
      </c>
      <c r="C485" s="944">
        <f t="shared" ref="C485:E485" si="81">C486+C487</f>
        <v>3500</v>
      </c>
      <c r="D485" s="944">
        <f t="shared" si="81"/>
        <v>4500</v>
      </c>
      <c r="E485" s="944">
        <f t="shared" si="81"/>
        <v>4500</v>
      </c>
    </row>
    <row r="486" spans="1:5" ht="15.75" thickBot="1" x14ac:dyDescent="0.3">
      <c r="A486" s="943" t="s">
        <v>48</v>
      </c>
      <c r="B486" s="942">
        <v>5000</v>
      </c>
      <c r="C486" s="942">
        <v>3500</v>
      </c>
      <c r="D486" s="942">
        <v>4500</v>
      </c>
      <c r="E486" s="942">
        <v>4500</v>
      </c>
    </row>
    <row r="487" spans="1:5" ht="15.75" thickBot="1" x14ac:dyDescent="0.3">
      <c r="A487" s="943" t="s">
        <v>49</v>
      </c>
      <c r="B487" s="944"/>
      <c r="C487" s="944"/>
      <c r="D487" s="944"/>
      <c r="E487" s="944"/>
    </row>
    <row r="488" spans="1:5" ht="15.75" thickBot="1" x14ac:dyDescent="0.3">
      <c r="A488" s="941" t="s">
        <v>2</v>
      </c>
      <c r="B488" s="944"/>
      <c r="C488" s="942"/>
      <c r="D488" s="942"/>
      <c r="E488" s="942"/>
    </row>
    <row r="489" spans="1:5" ht="15.75" thickBot="1" x14ac:dyDescent="0.3">
      <c r="A489" s="943" t="s">
        <v>48</v>
      </c>
      <c r="B489" s="944"/>
      <c r="C489" s="942"/>
      <c r="D489" s="942"/>
      <c r="E489" s="942"/>
    </row>
    <row r="490" spans="1:5" ht="15.75" thickBot="1" x14ac:dyDescent="0.3">
      <c r="A490" s="943" t="s">
        <v>49</v>
      </c>
      <c r="B490" s="944"/>
      <c r="C490" s="942"/>
      <c r="D490" s="942"/>
      <c r="E490" s="942"/>
    </row>
    <row r="491" spans="1:5" ht="15.75" thickBot="1" x14ac:dyDescent="0.3">
      <c r="A491" s="941" t="s">
        <v>24</v>
      </c>
      <c r="B491" s="944"/>
      <c r="C491" s="942"/>
      <c r="D491" s="942"/>
      <c r="E491" s="942"/>
    </row>
    <row r="492" spans="1:5" ht="15.75" thickBot="1" x14ac:dyDescent="0.3">
      <c r="A492" s="943" t="s">
        <v>48</v>
      </c>
      <c r="B492" s="944"/>
      <c r="C492" s="942"/>
      <c r="D492" s="942"/>
      <c r="E492" s="942"/>
    </row>
    <row r="493" spans="1:5" ht="15.75" thickBot="1" x14ac:dyDescent="0.3">
      <c r="A493" s="943" t="s">
        <v>49</v>
      </c>
      <c r="B493" s="944"/>
      <c r="C493" s="942"/>
      <c r="D493" s="942"/>
      <c r="E493" s="942"/>
    </row>
    <row r="494" spans="1:5" ht="15.75" thickBot="1" x14ac:dyDescent="0.3">
      <c r="A494" s="941" t="s">
        <v>25</v>
      </c>
      <c r="B494" s="944"/>
      <c r="C494" s="942"/>
      <c r="D494" s="942"/>
      <c r="E494" s="942"/>
    </row>
    <row r="495" spans="1:5" ht="15.75" thickBot="1" x14ac:dyDescent="0.3">
      <c r="A495" s="943" t="s">
        <v>48</v>
      </c>
      <c r="B495" s="944"/>
      <c r="C495" s="942"/>
      <c r="D495" s="942"/>
      <c r="E495" s="942"/>
    </row>
    <row r="496" spans="1:5" ht="15.75" thickBot="1" x14ac:dyDescent="0.3">
      <c r="A496" s="943" t="s">
        <v>49</v>
      </c>
      <c r="B496" s="944"/>
      <c r="C496" s="942"/>
      <c r="D496" s="942"/>
      <c r="E496" s="942"/>
    </row>
    <row r="497" spans="1:5" ht="30.75" thickBot="1" x14ac:dyDescent="0.3">
      <c r="A497" s="941" t="s">
        <v>3</v>
      </c>
      <c r="B497" s="944">
        <v>0</v>
      </c>
      <c r="C497" s="942">
        <v>0</v>
      </c>
      <c r="D497" s="942">
        <f>C497*1.03*0.99</f>
        <v>0</v>
      </c>
      <c r="E497" s="942">
        <f>D497*1.03*0.99</f>
        <v>0</v>
      </c>
    </row>
    <row r="498" spans="1:5" ht="15.75" thickBot="1" x14ac:dyDescent="0.3">
      <c r="A498" s="943" t="s">
        <v>48</v>
      </c>
      <c r="B498" s="944"/>
      <c r="C498" s="945"/>
      <c r="D498" s="945"/>
      <c r="E498" s="945"/>
    </row>
    <row r="499" spans="1:5" ht="15.75" thickBot="1" x14ac:dyDescent="0.3">
      <c r="A499" s="943" t="s">
        <v>49</v>
      </c>
      <c r="B499" s="944"/>
      <c r="C499" s="946"/>
      <c r="D499" s="945"/>
      <c r="E499" s="945"/>
    </row>
    <row r="500" spans="1:5" ht="15.75" thickBot="1" x14ac:dyDescent="0.3">
      <c r="A500" s="947" t="s">
        <v>55</v>
      </c>
      <c r="B500" s="944">
        <f>B497+B494+B491+B488+B485+B482+B479</f>
        <v>5000</v>
      </c>
      <c r="C500" s="944">
        <f t="shared" ref="C500:E500" si="82">C497+C494+C491+C488+C485+C482+C479</f>
        <v>3500</v>
      </c>
      <c r="D500" s="944">
        <f t="shared" si="82"/>
        <v>4500</v>
      </c>
      <c r="E500" s="944">
        <f t="shared" si="82"/>
        <v>4500</v>
      </c>
    </row>
    <row r="501" spans="1:5" ht="15.75" thickBot="1" x14ac:dyDescent="0.3">
      <c r="A501" s="948" t="s">
        <v>35</v>
      </c>
      <c r="B501" s="949">
        <f>IF(B500-B471=0,0,"Error")</f>
        <v>0</v>
      </c>
      <c r="C501" s="949">
        <f>IF(C500-C471=0,0,"Error")</f>
        <v>0</v>
      </c>
      <c r="D501" s="949">
        <f>IF(D500-D471=0,0,"Error")</f>
        <v>0</v>
      </c>
      <c r="E501" s="949">
        <f>IF(E500-E471=0,0,"Error")</f>
        <v>0</v>
      </c>
    </row>
    <row r="502" spans="1:5" ht="15.75" thickBot="1" x14ac:dyDescent="0.3">
      <c r="A502" s="930" t="s">
        <v>54</v>
      </c>
      <c r="B502" s="753" t="s">
        <v>647</v>
      </c>
      <c r="C502" s="760"/>
      <c r="D502" s="760"/>
      <c r="E502" s="761"/>
    </row>
    <row r="503" spans="1:5" ht="15.75" thickBot="1" x14ac:dyDescent="0.3">
      <c r="A503" s="777" t="s">
        <v>9</v>
      </c>
      <c r="B503" s="956" t="s">
        <v>648</v>
      </c>
      <c r="C503" s="911"/>
      <c r="D503" s="911"/>
      <c r="E503" s="912"/>
    </row>
    <row r="504" spans="1:5" ht="15.75" thickBot="1" x14ac:dyDescent="0.3">
      <c r="A504" s="777" t="s">
        <v>14</v>
      </c>
      <c r="B504" s="792" t="s">
        <v>649</v>
      </c>
      <c r="C504" s="760"/>
      <c r="D504" s="760"/>
      <c r="E504" s="761"/>
    </row>
    <row r="505" spans="1:5" x14ac:dyDescent="0.25">
      <c r="A505" s="762"/>
      <c r="B505" s="795">
        <v>2019</v>
      </c>
      <c r="C505" s="795">
        <v>2020</v>
      </c>
      <c r="D505" s="795">
        <v>2021</v>
      </c>
      <c r="E505" s="795">
        <v>2022</v>
      </c>
    </row>
    <row r="506" spans="1:5" ht="29.25" thickBot="1" x14ac:dyDescent="0.3">
      <c r="A506" s="764"/>
      <c r="B506" s="798" t="s">
        <v>5</v>
      </c>
      <c r="C506" s="798" t="s">
        <v>6</v>
      </c>
      <c r="D506" s="798" t="s">
        <v>6</v>
      </c>
      <c r="E506" s="798" t="s">
        <v>6</v>
      </c>
    </row>
    <row r="507" spans="1:5" ht="15.75" thickBot="1" x14ac:dyDescent="0.3">
      <c r="A507" s="777" t="s">
        <v>8</v>
      </c>
      <c r="B507" s="800">
        <f>147+127</f>
        <v>274</v>
      </c>
      <c r="C507" s="800">
        <v>274</v>
      </c>
      <c r="D507" s="800">
        <v>274</v>
      </c>
      <c r="E507" s="800">
        <v>274</v>
      </c>
    </row>
    <row r="508" spans="1:5" ht="15.75" thickBot="1" x14ac:dyDescent="0.3">
      <c r="A508" s="777" t="s">
        <v>15</v>
      </c>
      <c r="B508" s="800">
        <f>B537</f>
        <v>5000</v>
      </c>
      <c r="C508" s="800">
        <f t="shared" ref="C508:E508" si="83">C537</f>
        <v>3500</v>
      </c>
      <c r="D508" s="800">
        <f t="shared" si="83"/>
        <v>4500</v>
      </c>
      <c r="E508" s="800">
        <f t="shared" si="83"/>
        <v>4500</v>
      </c>
    </row>
    <row r="509" spans="1:5" ht="15.75" thickBot="1" x14ac:dyDescent="0.3">
      <c r="A509" s="777" t="s">
        <v>23</v>
      </c>
      <c r="B509" s="800">
        <f>B508/B507</f>
        <v>18.248175182481752</v>
      </c>
      <c r="C509" s="800">
        <f t="shared" ref="C509:E509" si="84">C508/C507</f>
        <v>12.773722627737227</v>
      </c>
      <c r="D509" s="800">
        <f t="shared" si="84"/>
        <v>16.423357664233578</v>
      </c>
      <c r="E509" s="800">
        <f t="shared" si="84"/>
        <v>16.423357664233578</v>
      </c>
    </row>
    <row r="510" spans="1:5" ht="15.75" thickBot="1" x14ac:dyDescent="0.3">
      <c r="A510" s="777" t="s">
        <v>16</v>
      </c>
      <c r="B510" s="802" t="s">
        <v>22</v>
      </c>
      <c r="C510" s="767">
        <f>C507/B507-1</f>
        <v>0</v>
      </c>
      <c r="D510" s="767">
        <f t="shared" ref="D510:E512" si="85">D507/C507-1</f>
        <v>0</v>
      </c>
      <c r="E510" s="767">
        <f t="shared" si="85"/>
        <v>0</v>
      </c>
    </row>
    <row r="511" spans="1:5" ht="15.75" thickBot="1" x14ac:dyDescent="0.3">
      <c r="A511" s="777" t="s">
        <v>17</v>
      </c>
      <c r="B511" s="802" t="s">
        <v>22</v>
      </c>
      <c r="C511" s="767">
        <f>C508/B508-1</f>
        <v>-0.30000000000000004</v>
      </c>
      <c r="D511" s="767">
        <f t="shared" si="85"/>
        <v>0.28571428571428581</v>
      </c>
      <c r="E511" s="767">
        <f t="shared" si="85"/>
        <v>0</v>
      </c>
    </row>
    <row r="512" spans="1:5" ht="30.75" thickBot="1" x14ac:dyDescent="0.3">
      <c r="A512" s="777" t="s">
        <v>18</v>
      </c>
      <c r="B512" s="802" t="s">
        <v>22</v>
      </c>
      <c r="C512" s="767">
        <f>C509/B509-1</f>
        <v>-0.29999999999999993</v>
      </c>
      <c r="D512" s="767">
        <f t="shared" si="85"/>
        <v>0.28571428571428581</v>
      </c>
      <c r="E512" s="767">
        <f t="shared" si="85"/>
        <v>0</v>
      </c>
    </row>
    <row r="513" spans="1:5" ht="15.75" thickBot="1" x14ac:dyDescent="0.3">
      <c r="A513" s="952" t="s">
        <v>837</v>
      </c>
      <c r="B513" s="953"/>
      <c r="C513" s="953"/>
      <c r="D513" s="953"/>
      <c r="E513" s="954"/>
    </row>
    <row r="514" spans="1:5" x14ac:dyDescent="0.25">
      <c r="A514" s="762"/>
      <c r="B514" s="795">
        <v>2019</v>
      </c>
      <c r="C514" s="795">
        <v>2020</v>
      </c>
      <c r="D514" s="795">
        <v>2021</v>
      </c>
      <c r="E514" s="795">
        <v>2022</v>
      </c>
    </row>
    <row r="515" spans="1:5" ht="29.25" thickBot="1" x14ac:dyDescent="0.3">
      <c r="A515" s="764"/>
      <c r="B515" s="798" t="s">
        <v>5</v>
      </c>
      <c r="C515" s="798" t="s">
        <v>6</v>
      </c>
      <c r="D515" s="798" t="s">
        <v>6</v>
      </c>
      <c r="E515" s="798" t="s">
        <v>6</v>
      </c>
    </row>
    <row r="516" spans="1:5" ht="15.75" thickBot="1" x14ac:dyDescent="0.3">
      <c r="A516" s="941" t="s">
        <v>0</v>
      </c>
      <c r="B516" s="942">
        <f>B517+B518</f>
        <v>0</v>
      </c>
      <c r="C516" s="942">
        <f t="shared" ref="C516:E516" si="86">C517+C518</f>
        <v>0</v>
      </c>
      <c r="D516" s="942">
        <f t="shared" si="86"/>
        <v>0</v>
      </c>
      <c r="E516" s="942">
        <f t="shared" si="86"/>
        <v>0</v>
      </c>
    </row>
    <row r="517" spans="1:5" ht="15.75" thickBot="1" x14ac:dyDescent="0.3">
      <c r="A517" s="943" t="s">
        <v>48</v>
      </c>
      <c r="B517" s="944"/>
      <c r="C517" s="944"/>
      <c r="D517" s="944"/>
      <c r="E517" s="944"/>
    </row>
    <row r="518" spans="1:5" ht="15.75" thickBot="1" x14ac:dyDescent="0.3">
      <c r="A518" s="943" t="s">
        <v>49</v>
      </c>
      <c r="B518" s="944"/>
      <c r="C518" s="944"/>
      <c r="D518" s="944"/>
      <c r="E518" s="944"/>
    </row>
    <row r="519" spans="1:5" ht="30.75" thickBot="1" x14ac:dyDescent="0.3">
      <c r="A519" s="941" t="s">
        <v>31</v>
      </c>
      <c r="B519" s="942">
        <f>B520+B521</f>
        <v>0</v>
      </c>
      <c r="C519" s="942">
        <f t="shared" ref="C519:E519" si="87">C520+C521</f>
        <v>0</v>
      </c>
      <c r="D519" s="942">
        <f t="shared" si="87"/>
        <v>0</v>
      </c>
      <c r="E519" s="942">
        <f t="shared" si="87"/>
        <v>0</v>
      </c>
    </row>
    <row r="520" spans="1:5" ht="15.75" thickBot="1" x14ac:dyDescent="0.3">
      <c r="A520" s="943" t="s">
        <v>48</v>
      </c>
      <c r="B520" s="944"/>
      <c r="C520" s="944"/>
      <c r="D520" s="944"/>
      <c r="E520" s="944"/>
    </row>
    <row r="521" spans="1:5" ht="15.75" thickBot="1" x14ac:dyDescent="0.3">
      <c r="A521" s="943" t="s">
        <v>49</v>
      </c>
      <c r="B521" s="944"/>
      <c r="C521" s="944"/>
      <c r="D521" s="944"/>
      <c r="E521" s="944"/>
    </row>
    <row r="522" spans="1:5" ht="15.75" thickBot="1" x14ac:dyDescent="0.3">
      <c r="A522" s="941" t="s">
        <v>1</v>
      </c>
      <c r="B522" s="944">
        <f>B523+B524</f>
        <v>5000</v>
      </c>
      <c r="C522" s="944">
        <f t="shared" ref="C522:E522" si="88">C523+C524</f>
        <v>3500</v>
      </c>
      <c r="D522" s="944">
        <f t="shared" si="88"/>
        <v>4500</v>
      </c>
      <c r="E522" s="944">
        <f t="shared" si="88"/>
        <v>4500</v>
      </c>
    </row>
    <row r="523" spans="1:5" ht="15.75" thickBot="1" x14ac:dyDescent="0.3">
      <c r="A523" s="943" t="s">
        <v>48</v>
      </c>
      <c r="B523" s="942">
        <v>5000</v>
      </c>
      <c r="C523" s="942">
        <v>3500</v>
      </c>
      <c r="D523" s="942">
        <v>4500</v>
      </c>
      <c r="E523" s="942">
        <v>4500</v>
      </c>
    </row>
    <row r="524" spans="1:5" ht="15.75" thickBot="1" x14ac:dyDescent="0.3">
      <c r="A524" s="943" t="s">
        <v>49</v>
      </c>
      <c r="B524" s="944"/>
      <c r="C524" s="944"/>
      <c r="D524" s="944"/>
      <c r="E524" s="944"/>
    </row>
    <row r="525" spans="1:5" ht="15.75" thickBot="1" x14ac:dyDescent="0.3">
      <c r="A525" s="941" t="s">
        <v>2</v>
      </c>
      <c r="B525" s="944"/>
      <c r="C525" s="942"/>
      <c r="D525" s="942"/>
      <c r="E525" s="942"/>
    </row>
    <row r="526" spans="1:5" ht="15.75" thickBot="1" x14ac:dyDescent="0.3">
      <c r="A526" s="943" t="s">
        <v>48</v>
      </c>
      <c r="B526" s="944"/>
      <c r="C526" s="942"/>
      <c r="D526" s="942"/>
      <c r="E526" s="942"/>
    </row>
    <row r="527" spans="1:5" ht="15.75" thickBot="1" x14ac:dyDescent="0.3">
      <c r="A527" s="943" t="s">
        <v>49</v>
      </c>
      <c r="B527" s="944"/>
      <c r="C527" s="942"/>
      <c r="D527" s="942"/>
      <c r="E527" s="942"/>
    </row>
    <row r="528" spans="1:5" ht="15.75" thickBot="1" x14ac:dyDescent="0.3">
      <c r="A528" s="941" t="s">
        <v>24</v>
      </c>
      <c r="B528" s="944"/>
      <c r="C528" s="942"/>
      <c r="D528" s="942"/>
      <c r="E528" s="942"/>
    </row>
    <row r="529" spans="1:5" ht="15.75" thickBot="1" x14ac:dyDescent="0.3">
      <c r="A529" s="943" t="s">
        <v>48</v>
      </c>
      <c r="B529" s="944"/>
      <c r="C529" s="942"/>
      <c r="D529" s="942"/>
      <c r="E529" s="942"/>
    </row>
    <row r="530" spans="1:5" ht="15.75" thickBot="1" x14ac:dyDescent="0.3">
      <c r="A530" s="943" t="s">
        <v>49</v>
      </c>
      <c r="B530" s="944"/>
      <c r="C530" s="942"/>
      <c r="D530" s="942"/>
      <c r="E530" s="942"/>
    </row>
    <row r="531" spans="1:5" ht="15.75" thickBot="1" x14ac:dyDescent="0.3">
      <c r="A531" s="941" t="s">
        <v>25</v>
      </c>
      <c r="B531" s="944"/>
      <c r="C531" s="942"/>
      <c r="D531" s="942"/>
      <c r="E531" s="942"/>
    </row>
    <row r="532" spans="1:5" ht="15.75" thickBot="1" x14ac:dyDescent="0.3">
      <c r="A532" s="943" t="s">
        <v>48</v>
      </c>
      <c r="B532" s="944"/>
      <c r="C532" s="942"/>
      <c r="D532" s="942"/>
      <c r="E532" s="942"/>
    </row>
    <row r="533" spans="1:5" ht="15.75" thickBot="1" x14ac:dyDescent="0.3">
      <c r="A533" s="943" t="s">
        <v>49</v>
      </c>
      <c r="B533" s="944"/>
      <c r="C533" s="942"/>
      <c r="D533" s="942"/>
      <c r="E533" s="942"/>
    </row>
    <row r="534" spans="1:5" ht="30.75" thickBot="1" x14ac:dyDescent="0.3">
      <c r="A534" s="941" t="s">
        <v>3</v>
      </c>
      <c r="B534" s="944">
        <v>0</v>
      </c>
      <c r="C534" s="942">
        <v>0</v>
      </c>
      <c r="D534" s="942">
        <f>C534*1.03*0.99</f>
        <v>0</v>
      </c>
      <c r="E534" s="942">
        <f>D534*1.03*0.99</f>
        <v>0</v>
      </c>
    </row>
    <row r="535" spans="1:5" ht="15.75" thickBot="1" x14ac:dyDescent="0.3">
      <c r="A535" s="943" t="s">
        <v>48</v>
      </c>
      <c r="B535" s="944"/>
      <c r="C535" s="945"/>
      <c r="D535" s="945"/>
      <c r="E535" s="945"/>
    </row>
    <row r="536" spans="1:5" ht="15.75" thickBot="1" x14ac:dyDescent="0.3">
      <c r="A536" s="943" t="s">
        <v>49</v>
      </c>
      <c r="B536" s="944"/>
      <c r="C536" s="946"/>
      <c r="D536" s="945"/>
      <c r="E536" s="945"/>
    </row>
    <row r="537" spans="1:5" ht="15.75" thickBot="1" x14ac:dyDescent="0.3">
      <c r="A537" s="947" t="s">
        <v>56</v>
      </c>
      <c r="B537" s="944">
        <f>B534+B531+B528+B525+B522+B519+B516</f>
        <v>5000</v>
      </c>
      <c r="C537" s="944">
        <f t="shared" ref="C537:E537" si="89">C534+C531+C528+C525+C522+C519+C516</f>
        <v>3500</v>
      </c>
      <c r="D537" s="944">
        <f t="shared" si="89"/>
        <v>4500</v>
      </c>
      <c r="E537" s="944">
        <f t="shared" si="89"/>
        <v>4500</v>
      </c>
    </row>
    <row r="538" spans="1:5" ht="15.75" thickBot="1" x14ac:dyDescent="0.3">
      <c r="A538" s="948" t="s">
        <v>35</v>
      </c>
      <c r="B538" s="949">
        <f>IF(B537-B508=0,0,"Error")</f>
        <v>0</v>
      </c>
      <c r="C538" s="949">
        <f>IF(C537-C508=0,0,"Error")</f>
        <v>0</v>
      </c>
      <c r="D538" s="949">
        <f>IF(D537-D508=0,0,"Error")</f>
        <v>0</v>
      </c>
      <c r="E538" s="949">
        <f>IF(E537-E508=0,0,"Error")</f>
        <v>0</v>
      </c>
    </row>
    <row r="539" spans="1:5" ht="15.75" thickBot="1" x14ac:dyDescent="0.3">
      <c r="A539" s="930" t="s">
        <v>58</v>
      </c>
      <c r="B539" s="753" t="s">
        <v>650</v>
      </c>
      <c r="C539" s="760"/>
      <c r="D539" s="760"/>
      <c r="E539" s="761"/>
    </row>
    <row r="540" spans="1:5" ht="15.75" thickBot="1" x14ac:dyDescent="0.3">
      <c r="A540" s="777" t="s">
        <v>9</v>
      </c>
      <c r="B540" s="956" t="s">
        <v>651</v>
      </c>
      <c r="C540" s="911"/>
      <c r="D540" s="911"/>
      <c r="E540" s="912"/>
    </row>
    <row r="541" spans="1:5" ht="15.75" thickBot="1" x14ac:dyDescent="0.3">
      <c r="A541" s="777" t="s">
        <v>14</v>
      </c>
      <c r="B541" s="792" t="s">
        <v>652</v>
      </c>
      <c r="C541" s="760"/>
      <c r="D541" s="760"/>
      <c r="E541" s="761"/>
    </row>
    <row r="542" spans="1:5" x14ac:dyDescent="0.25">
      <c r="A542" s="762"/>
      <c r="B542" s="795">
        <v>2019</v>
      </c>
      <c r="C542" s="795">
        <v>2020</v>
      </c>
      <c r="D542" s="795">
        <v>2021</v>
      </c>
      <c r="E542" s="795">
        <v>2022</v>
      </c>
    </row>
    <row r="543" spans="1:5" ht="29.25" thickBot="1" x14ac:dyDescent="0.3">
      <c r="A543" s="764"/>
      <c r="B543" s="798" t="s">
        <v>5</v>
      </c>
      <c r="C543" s="798" t="s">
        <v>6</v>
      </c>
      <c r="D543" s="798" t="s">
        <v>6</v>
      </c>
      <c r="E543" s="798" t="s">
        <v>6</v>
      </c>
    </row>
    <row r="544" spans="1:5" ht="15.75" thickBot="1" x14ac:dyDescent="0.3">
      <c r="A544" s="777" t="s">
        <v>8</v>
      </c>
      <c r="B544" s="800">
        <v>25</v>
      </c>
      <c r="C544" s="800">
        <v>25</v>
      </c>
      <c r="D544" s="800">
        <v>25</v>
      </c>
      <c r="E544" s="800">
        <v>25</v>
      </c>
    </row>
    <row r="545" spans="1:5" ht="15.75" thickBot="1" x14ac:dyDescent="0.3">
      <c r="A545" s="777" t="s">
        <v>15</v>
      </c>
      <c r="B545" s="800">
        <f>B574</f>
        <v>5000</v>
      </c>
      <c r="C545" s="800">
        <f t="shared" ref="C545:E545" si="90">C574</f>
        <v>3500</v>
      </c>
      <c r="D545" s="800">
        <f t="shared" si="90"/>
        <v>4500</v>
      </c>
      <c r="E545" s="800">
        <f t="shared" si="90"/>
        <v>4500</v>
      </c>
    </row>
    <row r="546" spans="1:5" ht="15.75" thickBot="1" x14ac:dyDescent="0.3">
      <c r="A546" s="777" t="s">
        <v>23</v>
      </c>
      <c r="B546" s="800">
        <f>B545/B544</f>
        <v>200</v>
      </c>
      <c r="C546" s="800">
        <f t="shared" ref="C546:E546" si="91">C545/C544</f>
        <v>140</v>
      </c>
      <c r="D546" s="800">
        <f t="shared" si="91"/>
        <v>180</v>
      </c>
      <c r="E546" s="800">
        <f t="shared" si="91"/>
        <v>180</v>
      </c>
    </row>
    <row r="547" spans="1:5" ht="15.75" thickBot="1" x14ac:dyDescent="0.3">
      <c r="A547" s="777" t="s">
        <v>16</v>
      </c>
      <c r="B547" s="802" t="s">
        <v>22</v>
      </c>
      <c r="C547" s="767">
        <f>C544/B544-1</f>
        <v>0</v>
      </c>
      <c r="D547" s="767">
        <f t="shared" ref="D547:E549" si="92">D544/C544-1</f>
        <v>0</v>
      </c>
      <c r="E547" s="767">
        <f t="shared" si="92"/>
        <v>0</v>
      </c>
    </row>
    <row r="548" spans="1:5" ht="15.75" thickBot="1" x14ac:dyDescent="0.3">
      <c r="A548" s="777" t="s">
        <v>17</v>
      </c>
      <c r="B548" s="802" t="s">
        <v>22</v>
      </c>
      <c r="C548" s="767">
        <f>C545/B545-1</f>
        <v>-0.30000000000000004</v>
      </c>
      <c r="D548" s="767">
        <f t="shared" si="92"/>
        <v>0.28571428571428581</v>
      </c>
      <c r="E548" s="767">
        <f t="shared" si="92"/>
        <v>0</v>
      </c>
    </row>
    <row r="549" spans="1:5" ht="30.75" thickBot="1" x14ac:dyDescent="0.3">
      <c r="A549" s="777" t="s">
        <v>18</v>
      </c>
      <c r="B549" s="802" t="s">
        <v>22</v>
      </c>
      <c r="C549" s="767">
        <f>C546/B546-1</f>
        <v>-0.30000000000000004</v>
      </c>
      <c r="D549" s="767">
        <f t="shared" si="92"/>
        <v>0.28571428571428581</v>
      </c>
      <c r="E549" s="767">
        <f t="shared" si="92"/>
        <v>0</v>
      </c>
    </row>
    <row r="550" spans="1:5" ht="15.75" thickBot="1" x14ac:dyDescent="0.3">
      <c r="A550" s="952" t="s">
        <v>789</v>
      </c>
      <c r="B550" s="953"/>
      <c r="C550" s="953"/>
      <c r="D550" s="953"/>
      <c r="E550" s="954"/>
    </row>
    <row r="551" spans="1:5" x14ac:dyDescent="0.25">
      <c r="A551" s="762"/>
      <c r="B551" s="795">
        <v>2019</v>
      </c>
      <c r="C551" s="795">
        <v>2020</v>
      </c>
      <c r="D551" s="795">
        <v>2021</v>
      </c>
      <c r="E551" s="795">
        <v>2022</v>
      </c>
    </row>
    <row r="552" spans="1:5" ht="29.25" thickBot="1" x14ac:dyDescent="0.3">
      <c r="A552" s="764"/>
      <c r="B552" s="798" t="s">
        <v>5</v>
      </c>
      <c r="C552" s="798" t="s">
        <v>6</v>
      </c>
      <c r="D552" s="798" t="s">
        <v>6</v>
      </c>
      <c r="E552" s="798" t="s">
        <v>6</v>
      </c>
    </row>
    <row r="553" spans="1:5" ht="15.75" thickBot="1" x14ac:dyDescent="0.3">
      <c r="A553" s="941" t="s">
        <v>0</v>
      </c>
      <c r="B553" s="942">
        <f>B554+B555</f>
        <v>0</v>
      </c>
      <c r="C553" s="942">
        <f t="shared" ref="C553:E553" si="93">C554+C555</f>
        <v>0</v>
      </c>
      <c r="D553" s="942">
        <f t="shared" si="93"/>
        <v>0</v>
      </c>
      <c r="E553" s="942">
        <f t="shared" si="93"/>
        <v>0</v>
      </c>
    </row>
    <row r="554" spans="1:5" ht="15.75" thickBot="1" x14ac:dyDescent="0.3">
      <c r="A554" s="943" t="s">
        <v>48</v>
      </c>
      <c r="B554" s="944"/>
      <c r="C554" s="944"/>
      <c r="D554" s="944"/>
      <c r="E554" s="944"/>
    </row>
    <row r="555" spans="1:5" ht="15.75" thickBot="1" x14ac:dyDescent="0.3">
      <c r="A555" s="943" t="s">
        <v>49</v>
      </c>
      <c r="B555" s="944"/>
      <c r="C555" s="944"/>
      <c r="D555" s="944"/>
      <c r="E555" s="944"/>
    </row>
    <row r="556" spans="1:5" ht="30.75" thickBot="1" x14ac:dyDescent="0.3">
      <c r="A556" s="941" t="s">
        <v>31</v>
      </c>
      <c r="B556" s="942">
        <f>B557+B558</f>
        <v>0</v>
      </c>
      <c r="C556" s="942">
        <f t="shared" ref="C556:E556" si="94">C557+C558</f>
        <v>0</v>
      </c>
      <c r="D556" s="942">
        <f t="shared" si="94"/>
        <v>0</v>
      </c>
      <c r="E556" s="942">
        <f t="shared" si="94"/>
        <v>0</v>
      </c>
    </row>
    <row r="557" spans="1:5" ht="15.75" thickBot="1" x14ac:dyDescent="0.3">
      <c r="A557" s="943" t="s">
        <v>48</v>
      </c>
      <c r="B557" s="944"/>
      <c r="C557" s="944"/>
      <c r="D557" s="944"/>
      <c r="E557" s="944"/>
    </row>
    <row r="558" spans="1:5" ht="15.75" thickBot="1" x14ac:dyDescent="0.3">
      <c r="A558" s="943" t="s">
        <v>49</v>
      </c>
      <c r="B558" s="944"/>
      <c r="C558" s="944"/>
      <c r="D558" s="944"/>
      <c r="E558" s="944"/>
    </row>
    <row r="559" spans="1:5" ht="15.75" thickBot="1" x14ac:dyDescent="0.3">
      <c r="A559" s="941" t="s">
        <v>1</v>
      </c>
      <c r="B559" s="944">
        <f>B560+B561</f>
        <v>5000</v>
      </c>
      <c r="C559" s="944">
        <f t="shared" ref="C559:E559" si="95">C560+C561</f>
        <v>3500</v>
      </c>
      <c r="D559" s="944">
        <f t="shared" si="95"/>
        <v>4500</v>
      </c>
      <c r="E559" s="944">
        <f t="shared" si="95"/>
        <v>4500</v>
      </c>
    </row>
    <row r="560" spans="1:5" ht="15.75" thickBot="1" x14ac:dyDescent="0.3">
      <c r="A560" s="943" t="s">
        <v>48</v>
      </c>
      <c r="B560" s="942">
        <v>5000</v>
      </c>
      <c r="C560" s="942">
        <v>3500</v>
      </c>
      <c r="D560" s="942">
        <v>4500</v>
      </c>
      <c r="E560" s="942">
        <v>4500</v>
      </c>
    </row>
    <row r="561" spans="1:5" ht="15.75" thickBot="1" x14ac:dyDescent="0.3">
      <c r="A561" s="943" t="s">
        <v>49</v>
      </c>
      <c r="B561" s="944"/>
      <c r="C561" s="944"/>
      <c r="D561" s="944"/>
      <c r="E561" s="944"/>
    </row>
    <row r="562" spans="1:5" ht="15.75" thickBot="1" x14ac:dyDescent="0.3">
      <c r="A562" s="941" t="s">
        <v>2</v>
      </c>
      <c r="B562" s="944"/>
      <c r="C562" s="942"/>
      <c r="D562" s="942"/>
      <c r="E562" s="942"/>
    </row>
    <row r="563" spans="1:5" ht="15.75" thickBot="1" x14ac:dyDescent="0.3">
      <c r="A563" s="943" t="s">
        <v>48</v>
      </c>
      <c r="B563" s="944"/>
      <c r="C563" s="942"/>
      <c r="D563" s="942"/>
      <c r="E563" s="942"/>
    </row>
    <row r="564" spans="1:5" ht="15.75" thickBot="1" x14ac:dyDescent="0.3">
      <c r="A564" s="943" t="s">
        <v>49</v>
      </c>
      <c r="B564" s="944"/>
      <c r="C564" s="942"/>
      <c r="D564" s="942"/>
      <c r="E564" s="942"/>
    </row>
    <row r="565" spans="1:5" ht="15.75" thickBot="1" x14ac:dyDescent="0.3">
      <c r="A565" s="941" t="s">
        <v>24</v>
      </c>
      <c r="B565" s="944"/>
      <c r="C565" s="942"/>
      <c r="D565" s="942"/>
      <c r="E565" s="942"/>
    </row>
    <row r="566" spans="1:5" ht="15.75" thickBot="1" x14ac:dyDescent="0.3">
      <c r="A566" s="943" t="s">
        <v>48</v>
      </c>
      <c r="B566" s="944"/>
      <c r="C566" s="942"/>
      <c r="D566" s="942"/>
      <c r="E566" s="942"/>
    </row>
    <row r="567" spans="1:5" ht="15.75" thickBot="1" x14ac:dyDescent="0.3">
      <c r="A567" s="943" t="s">
        <v>49</v>
      </c>
      <c r="B567" s="944"/>
      <c r="C567" s="942"/>
      <c r="D567" s="942"/>
      <c r="E567" s="942"/>
    </row>
    <row r="568" spans="1:5" ht="15.75" thickBot="1" x14ac:dyDescent="0.3">
      <c r="A568" s="941" t="s">
        <v>25</v>
      </c>
      <c r="B568" s="944"/>
      <c r="C568" s="942"/>
      <c r="D568" s="942"/>
      <c r="E568" s="942"/>
    </row>
    <row r="569" spans="1:5" ht="15.75" thickBot="1" x14ac:dyDescent="0.3">
      <c r="A569" s="943" t="s">
        <v>48</v>
      </c>
      <c r="B569" s="944"/>
      <c r="C569" s="942"/>
      <c r="D569" s="942"/>
      <c r="E569" s="942"/>
    </row>
    <row r="570" spans="1:5" ht="15.75" thickBot="1" x14ac:dyDescent="0.3">
      <c r="A570" s="943" t="s">
        <v>49</v>
      </c>
      <c r="B570" s="944"/>
      <c r="C570" s="942"/>
      <c r="D570" s="942"/>
      <c r="E570" s="942"/>
    </row>
    <row r="571" spans="1:5" ht="30.75" thickBot="1" x14ac:dyDescent="0.3">
      <c r="A571" s="941" t="s">
        <v>3</v>
      </c>
      <c r="B571" s="944">
        <v>0</v>
      </c>
      <c r="C571" s="942">
        <v>0</v>
      </c>
      <c r="D571" s="942">
        <f>C571*1.03*0.99</f>
        <v>0</v>
      </c>
      <c r="E571" s="942">
        <f>D571*1.03*0.99</f>
        <v>0</v>
      </c>
    </row>
    <row r="572" spans="1:5" ht="15.75" thickBot="1" x14ac:dyDescent="0.3">
      <c r="A572" s="943" t="s">
        <v>48</v>
      </c>
      <c r="B572" s="944"/>
      <c r="C572" s="945"/>
      <c r="D572" s="945"/>
      <c r="E572" s="945"/>
    </row>
    <row r="573" spans="1:5" ht="15.75" thickBot="1" x14ac:dyDescent="0.3">
      <c r="A573" s="943" t="s">
        <v>49</v>
      </c>
      <c r="B573" s="944"/>
      <c r="C573" s="946"/>
      <c r="D573" s="945"/>
      <c r="E573" s="945"/>
    </row>
    <row r="574" spans="1:5" ht="15.75" thickBot="1" x14ac:dyDescent="0.3">
      <c r="A574" s="947" t="s">
        <v>72</v>
      </c>
      <c r="B574" s="944">
        <f>B571+B568+B565+B562+B559+B556+B553</f>
        <v>5000</v>
      </c>
      <c r="C574" s="944">
        <f t="shared" ref="C574:E574" si="96">C571+C568+C565+C562+C559+C556+C553</f>
        <v>3500</v>
      </c>
      <c r="D574" s="944">
        <f t="shared" si="96"/>
        <v>4500</v>
      </c>
      <c r="E574" s="944">
        <f t="shared" si="96"/>
        <v>4500</v>
      </c>
    </row>
    <row r="575" spans="1:5" ht="15.75" thickBot="1" x14ac:dyDescent="0.3">
      <c r="A575" s="948" t="s">
        <v>35</v>
      </c>
      <c r="B575" s="949">
        <f>IF(B574-B545=0,0,"Error")</f>
        <v>0</v>
      </c>
      <c r="C575" s="949">
        <f>IF(C574-C545=0,0,"Error")</f>
        <v>0</v>
      </c>
      <c r="D575" s="949">
        <f>IF(D574-D545=0,0,"Error")</f>
        <v>0</v>
      </c>
      <c r="E575" s="949">
        <f>IF(E574-E545=0,0,"Error")</f>
        <v>0</v>
      </c>
    </row>
    <row r="576" spans="1:5" ht="29.25" thickBot="1" x14ac:dyDescent="0.3">
      <c r="A576" s="770" t="s">
        <v>653</v>
      </c>
      <c r="B576" s="975" t="s">
        <v>654</v>
      </c>
      <c r="C576" s="976"/>
      <c r="D576" s="976"/>
      <c r="E576" s="977"/>
    </row>
    <row r="577" spans="1:5" ht="15.75" thickBot="1" x14ac:dyDescent="0.3">
      <c r="A577" s="753" t="s">
        <v>13</v>
      </c>
      <c r="B577" s="754"/>
      <c r="C577" s="754"/>
      <c r="D577" s="754"/>
      <c r="E577" s="755"/>
    </row>
    <row r="578" spans="1:5" ht="15.75" thickBot="1" x14ac:dyDescent="0.3">
      <c r="A578" s="774" t="s">
        <v>655</v>
      </c>
      <c r="B578" s="926">
        <v>15</v>
      </c>
      <c r="C578" s="978">
        <v>10</v>
      </c>
      <c r="D578" s="978">
        <v>15</v>
      </c>
      <c r="E578" s="978">
        <v>20</v>
      </c>
    </row>
    <row r="579" spans="1:5" ht="15.75" thickBot="1" x14ac:dyDescent="0.3">
      <c r="A579" s="927" t="s">
        <v>32</v>
      </c>
      <c r="B579" s="928"/>
      <c r="C579" s="928"/>
      <c r="D579" s="928"/>
      <c r="E579" s="929"/>
    </row>
    <row r="580" spans="1:5" ht="15.75" thickBot="1" x14ac:dyDescent="0.3">
      <c r="A580" s="927" t="s">
        <v>43</v>
      </c>
      <c r="B580" s="928"/>
      <c r="C580" s="928"/>
      <c r="D580" s="928"/>
      <c r="E580" s="929"/>
    </row>
    <row r="581" spans="1:5" ht="15.75" thickBot="1" x14ac:dyDescent="0.3">
      <c r="A581" s="930" t="s">
        <v>28</v>
      </c>
      <c r="B581" s="753" t="s">
        <v>656</v>
      </c>
      <c r="C581" s="760"/>
      <c r="D581" s="760"/>
      <c r="E581" s="761"/>
    </row>
    <row r="582" spans="1:5" ht="15.75" thickBot="1" x14ac:dyDescent="0.3">
      <c r="A582" s="777" t="s">
        <v>9</v>
      </c>
      <c r="B582" s="753"/>
      <c r="C582" s="760"/>
      <c r="D582" s="760"/>
      <c r="E582" s="761"/>
    </row>
    <row r="583" spans="1:5" ht="15.75" thickBot="1" x14ac:dyDescent="0.3">
      <c r="A583" s="777" t="s">
        <v>14</v>
      </c>
      <c r="B583" s="792" t="s">
        <v>657</v>
      </c>
      <c r="C583" s="760"/>
      <c r="D583" s="760"/>
      <c r="E583" s="761"/>
    </row>
    <row r="584" spans="1:5" x14ac:dyDescent="0.25">
      <c r="A584" s="762"/>
      <c r="B584" s="795">
        <v>2019</v>
      </c>
      <c r="C584" s="795">
        <v>2020</v>
      </c>
      <c r="D584" s="795">
        <v>2021</v>
      </c>
      <c r="E584" s="795">
        <v>2022</v>
      </c>
    </row>
    <row r="585" spans="1:5" ht="29.25" thickBot="1" x14ac:dyDescent="0.3">
      <c r="A585" s="764"/>
      <c r="B585" s="798" t="s">
        <v>5</v>
      </c>
      <c r="C585" s="798" t="s">
        <v>6</v>
      </c>
      <c r="D585" s="798" t="s">
        <v>6</v>
      </c>
      <c r="E585" s="798" t="s">
        <v>6</v>
      </c>
    </row>
    <row r="586" spans="1:5" ht="15.75" thickBot="1" x14ac:dyDescent="0.3">
      <c r="A586" s="777" t="s">
        <v>8</v>
      </c>
      <c r="B586" s="800">
        <v>125</v>
      </c>
      <c r="C586" s="800">
        <v>125</v>
      </c>
      <c r="D586" s="800">
        <v>125</v>
      </c>
      <c r="E586" s="800">
        <v>125</v>
      </c>
    </row>
    <row r="587" spans="1:5" ht="15.75" thickBot="1" x14ac:dyDescent="0.3">
      <c r="A587" s="777" t="s">
        <v>15</v>
      </c>
      <c r="B587" s="800">
        <f>B616</f>
        <v>195000</v>
      </c>
      <c r="C587" s="800">
        <f t="shared" ref="C587:E587" si="97">C616</f>
        <v>159400</v>
      </c>
      <c r="D587" s="800">
        <f t="shared" si="97"/>
        <v>160400</v>
      </c>
      <c r="E587" s="800">
        <f t="shared" si="97"/>
        <v>165400</v>
      </c>
    </row>
    <row r="588" spans="1:5" ht="15.75" thickBot="1" x14ac:dyDescent="0.3">
      <c r="A588" s="777" t="s">
        <v>23</v>
      </c>
      <c r="B588" s="800">
        <f>B587/B586</f>
        <v>1560</v>
      </c>
      <c r="C588" s="800">
        <f t="shared" ref="C588:E588" si="98">C587/C586</f>
        <v>1275.2</v>
      </c>
      <c r="D588" s="800">
        <f t="shared" si="98"/>
        <v>1283.2</v>
      </c>
      <c r="E588" s="800">
        <f t="shared" si="98"/>
        <v>1323.2</v>
      </c>
    </row>
    <row r="589" spans="1:5" ht="15.75" thickBot="1" x14ac:dyDescent="0.3">
      <c r="A589" s="777" t="s">
        <v>16</v>
      </c>
      <c r="B589" s="802" t="s">
        <v>22</v>
      </c>
      <c r="C589" s="767">
        <f>C586/B586-1</f>
        <v>0</v>
      </c>
      <c r="D589" s="767">
        <f t="shared" ref="D589:E591" si="99">D586/C586-1</f>
        <v>0</v>
      </c>
      <c r="E589" s="767">
        <f t="shared" si="99"/>
        <v>0</v>
      </c>
    </row>
    <row r="590" spans="1:5" ht="15.75" thickBot="1" x14ac:dyDescent="0.3">
      <c r="A590" s="777" t="s">
        <v>17</v>
      </c>
      <c r="B590" s="802" t="s">
        <v>22</v>
      </c>
      <c r="C590" s="767">
        <f>C587/B587-1</f>
        <v>-0.1825641025641026</v>
      </c>
      <c r="D590" s="767">
        <f t="shared" si="99"/>
        <v>6.273525721455453E-3</v>
      </c>
      <c r="E590" s="767">
        <f t="shared" si="99"/>
        <v>3.1172069825436299E-2</v>
      </c>
    </row>
    <row r="591" spans="1:5" ht="30.75" thickBot="1" x14ac:dyDescent="0.3">
      <c r="A591" s="777" t="s">
        <v>18</v>
      </c>
      <c r="B591" s="802" t="s">
        <v>22</v>
      </c>
      <c r="C591" s="767">
        <f>C588/B588-1</f>
        <v>-0.18256410256410249</v>
      </c>
      <c r="D591" s="767">
        <f t="shared" si="99"/>
        <v>6.273525721455453E-3</v>
      </c>
      <c r="E591" s="767">
        <f t="shared" si="99"/>
        <v>3.1172069825436299E-2</v>
      </c>
    </row>
    <row r="592" spans="1:5" ht="15.75" thickBot="1" x14ac:dyDescent="0.3">
      <c r="A592" s="952" t="s">
        <v>775</v>
      </c>
      <c r="B592" s="953"/>
      <c r="C592" s="953"/>
      <c r="D592" s="953"/>
      <c r="E592" s="954"/>
    </row>
    <row r="593" spans="1:5" x14ac:dyDescent="0.25">
      <c r="A593" s="762"/>
      <c r="B593" s="795">
        <v>2019</v>
      </c>
      <c r="C593" s="795">
        <v>2020</v>
      </c>
      <c r="D593" s="795">
        <v>2021</v>
      </c>
      <c r="E593" s="795">
        <v>2022</v>
      </c>
    </row>
    <row r="594" spans="1:5" ht="29.25" thickBot="1" x14ac:dyDescent="0.3">
      <c r="A594" s="764"/>
      <c r="B594" s="798" t="s">
        <v>5</v>
      </c>
      <c r="C594" s="798" t="s">
        <v>6</v>
      </c>
      <c r="D594" s="798" t="s">
        <v>6</v>
      </c>
      <c r="E594" s="798" t="s">
        <v>6</v>
      </c>
    </row>
    <row r="595" spans="1:5" ht="15.75" thickBot="1" x14ac:dyDescent="0.3">
      <c r="A595" s="941" t="s">
        <v>0</v>
      </c>
      <c r="B595" s="942">
        <f>B596+B597</f>
        <v>150000</v>
      </c>
      <c r="C595" s="942">
        <f t="shared" ref="C595:E595" si="100">C596+C597</f>
        <v>131000</v>
      </c>
      <c r="D595" s="942">
        <f t="shared" si="100"/>
        <v>131000</v>
      </c>
      <c r="E595" s="942">
        <f t="shared" si="100"/>
        <v>131000</v>
      </c>
    </row>
    <row r="596" spans="1:5" ht="15.75" thickBot="1" x14ac:dyDescent="0.3">
      <c r="A596" s="943" t="s">
        <v>48</v>
      </c>
      <c r="B596" s="944">
        <v>150000</v>
      </c>
      <c r="C596" s="944">
        <v>131000</v>
      </c>
      <c r="D596" s="944">
        <v>131000</v>
      </c>
      <c r="E596" s="944">
        <v>131000</v>
      </c>
    </row>
    <row r="597" spans="1:5" ht="15.75" thickBot="1" x14ac:dyDescent="0.3">
      <c r="A597" s="943" t="s">
        <v>49</v>
      </c>
      <c r="B597" s="944"/>
      <c r="C597" s="944"/>
      <c r="D597" s="944"/>
      <c r="E597" s="944"/>
    </row>
    <row r="598" spans="1:5" ht="30.75" thickBot="1" x14ac:dyDescent="0.3">
      <c r="A598" s="941" t="s">
        <v>31</v>
      </c>
      <c r="B598" s="942">
        <f>B599+B600</f>
        <v>35000</v>
      </c>
      <c r="C598" s="942">
        <f t="shared" ref="C598:E598" si="101">C599+C600</f>
        <v>25000</v>
      </c>
      <c r="D598" s="942">
        <f t="shared" si="101"/>
        <v>25000</v>
      </c>
      <c r="E598" s="942">
        <f t="shared" si="101"/>
        <v>25000</v>
      </c>
    </row>
    <row r="599" spans="1:5" ht="15.75" thickBot="1" x14ac:dyDescent="0.3">
      <c r="A599" s="943" t="s">
        <v>48</v>
      </c>
      <c r="B599" s="944">
        <v>35000</v>
      </c>
      <c r="C599" s="944">
        <v>25000</v>
      </c>
      <c r="D599" s="944">
        <v>25000</v>
      </c>
      <c r="E599" s="944">
        <v>25000</v>
      </c>
    </row>
    <row r="600" spans="1:5" ht="15.75" thickBot="1" x14ac:dyDescent="0.3">
      <c r="A600" s="943" t="s">
        <v>49</v>
      </c>
      <c r="B600" s="944"/>
      <c r="C600" s="944"/>
      <c r="D600" s="944"/>
      <c r="E600" s="944"/>
    </row>
    <row r="601" spans="1:5" ht="15.75" thickBot="1" x14ac:dyDescent="0.3">
      <c r="A601" s="941" t="s">
        <v>1</v>
      </c>
      <c r="B601" s="944">
        <f>B602+B603</f>
        <v>10000</v>
      </c>
      <c r="C601" s="944">
        <f t="shared" ref="C601:E601" si="102">C602+C603</f>
        <v>3400</v>
      </c>
      <c r="D601" s="944">
        <f t="shared" si="102"/>
        <v>4400</v>
      </c>
      <c r="E601" s="944">
        <f t="shared" si="102"/>
        <v>9400</v>
      </c>
    </row>
    <row r="602" spans="1:5" ht="15.75" thickBot="1" x14ac:dyDescent="0.3">
      <c r="A602" s="943" t="s">
        <v>48</v>
      </c>
      <c r="B602" s="942">
        <v>10000</v>
      </c>
      <c r="C602" s="942">
        <v>3400</v>
      </c>
      <c r="D602" s="942">
        <v>4400</v>
      </c>
      <c r="E602" s="942">
        <v>9400</v>
      </c>
    </row>
    <row r="603" spans="1:5" ht="15.75" thickBot="1" x14ac:dyDescent="0.3">
      <c r="A603" s="943" t="s">
        <v>49</v>
      </c>
      <c r="B603" s="944"/>
      <c r="C603" s="944"/>
      <c r="D603" s="944"/>
      <c r="E603" s="944"/>
    </row>
    <row r="604" spans="1:5" ht="15.75" thickBot="1" x14ac:dyDescent="0.3">
      <c r="A604" s="941" t="s">
        <v>2</v>
      </c>
      <c r="B604" s="944"/>
      <c r="C604" s="942"/>
      <c r="D604" s="942"/>
      <c r="E604" s="942"/>
    </row>
    <row r="605" spans="1:5" ht="15.75" thickBot="1" x14ac:dyDescent="0.3">
      <c r="A605" s="943" t="s">
        <v>48</v>
      </c>
      <c r="B605" s="944"/>
      <c r="C605" s="942"/>
      <c r="D605" s="942"/>
      <c r="E605" s="942"/>
    </row>
    <row r="606" spans="1:5" ht="15.75" thickBot="1" x14ac:dyDescent="0.3">
      <c r="A606" s="943" t="s">
        <v>49</v>
      </c>
      <c r="B606" s="944"/>
      <c r="C606" s="942"/>
      <c r="D606" s="942"/>
      <c r="E606" s="942"/>
    </row>
    <row r="607" spans="1:5" ht="15.75" thickBot="1" x14ac:dyDescent="0.3">
      <c r="A607" s="941" t="s">
        <v>24</v>
      </c>
      <c r="B607" s="944"/>
      <c r="C607" s="942"/>
      <c r="D607" s="942"/>
      <c r="E607" s="942"/>
    </row>
    <row r="608" spans="1:5" ht="15.75" thickBot="1" x14ac:dyDescent="0.3">
      <c r="A608" s="943" t="s">
        <v>48</v>
      </c>
      <c r="B608" s="944"/>
      <c r="C608" s="942"/>
      <c r="D608" s="942"/>
      <c r="E608" s="942"/>
    </row>
    <row r="609" spans="1:5" ht="15.75" thickBot="1" x14ac:dyDescent="0.3">
      <c r="A609" s="943" t="s">
        <v>49</v>
      </c>
      <c r="B609" s="944"/>
      <c r="C609" s="942"/>
      <c r="D609" s="942"/>
      <c r="E609" s="942"/>
    </row>
    <row r="610" spans="1:5" ht="15.75" thickBot="1" x14ac:dyDescent="0.3">
      <c r="A610" s="941" t="s">
        <v>25</v>
      </c>
      <c r="B610" s="944"/>
      <c r="C610" s="942"/>
      <c r="D610" s="942"/>
      <c r="E610" s="942"/>
    </row>
    <row r="611" spans="1:5" ht="15.75" thickBot="1" x14ac:dyDescent="0.3">
      <c r="A611" s="943" t="s">
        <v>48</v>
      </c>
      <c r="B611" s="944"/>
      <c r="C611" s="942"/>
      <c r="D611" s="942"/>
      <c r="E611" s="942"/>
    </row>
    <row r="612" spans="1:5" ht="15.75" thickBot="1" x14ac:dyDescent="0.3">
      <c r="A612" s="943" t="s">
        <v>49</v>
      </c>
      <c r="B612" s="944"/>
      <c r="C612" s="942"/>
      <c r="D612" s="942"/>
      <c r="E612" s="942"/>
    </row>
    <row r="613" spans="1:5" ht="30.75" thickBot="1" x14ac:dyDescent="0.3">
      <c r="A613" s="941" t="s">
        <v>3</v>
      </c>
      <c r="B613" s="944">
        <v>0</v>
      </c>
      <c r="C613" s="942">
        <v>0</v>
      </c>
      <c r="D613" s="942">
        <f>C613*1.03*0.99</f>
        <v>0</v>
      </c>
      <c r="E613" s="942">
        <f>D613*1.03*0.99</f>
        <v>0</v>
      </c>
    </row>
    <row r="614" spans="1:5" ht="15.75" thickBot="1" x14ac:dyDescent="0.3">
      <c r="A614" s="943" t="s">
        <v>48</v>
      </c>
      <c r="B614" s="944"/>
      <c r="C614" s="945"/>
      <c r="D614" s="945"/>
      <c r="E614" s="945"/>
    </row>
    <row r="615" spans="1:5" ht="15.75" thickBot="1" x14ac:dyDescent="0.3">
      <c r="A615" s="943" t="s">
        <v>49</v>
      </c>
      <c r="B615" s="944"/>
      <c r="C615" s="946"/>
      <c r="D615" s="945"/>
      <c r="E615" s="945"/>
    </row>
    <row r="616" spans="1:5" ht="15.75" thickBot="1" x14ac:dyDescent="0.3">
      <c r="A616" s="947" t="s">
        <v>33</v>
      </c>
      <c r="B616" s="944">
        <f>B613+B610+B607+B604+B601+B598+B595</f>
        <v>195000</v>
      </c>
      <c r="C616" s="944">
        <f t="shared" ref="C616:E616" si="103">C613+C610+C607+C604+C601+C598+C595</f>
        <v>159400</v>
      </c>
      <c r="D616" s="944">
        <f t="shared" si="103"/>
        <v>160400</v>
      </c>
      <c r="E616" s="944">
        <f t="shared" si="103"/>
        <v>165400</v>
      </c>
    </row>
    <row r="617" spans="1:5" ht="15.75" thickBot="1" x14ac:dyDescent="0.3">
      <c r="A617" s="948" t="s">
        <v>35</v>
      </c>
      <c r="B617" s="949">
        <f>IF(B616-B587=0,0,"Error")</f>
        <v>0</v>
      </c>
      <c r="C617" s="949">
        <f>IF(C616-C587=0,0,"Error")</f>
        <v>0</v>
      </c>
      <c r="D617" s="949">
        <f>IF(D616-D587=0,0,"Error")</f>
        <v>0</v>
      </c>
      <c r="E617" s="949">
        <f>IF(E616-E587=0,0,"Error")</f>
        <v>0</v>
      </c>
    </row>
    <row r="618" spans="1:5" ht="15.75" thickBot="1" x14ac:dyDescent="0.3">
      <c r="A618" s="930" t="s">
        <v>53</v>
      </c>
      <c r="B618" s="956" t="s">
        <v>658</v>
      </c>
      <c r="C618" s="911"/>
      <c r="D618" s="911"/>
      <c r="E618" s="912"/>
    </row>
    <row r="619" spans="1:5" ht="15.75" thickBot="1" x14ac:dyDescent="0.3">
      <c r="A619" s="777" t="s">
        <v>9</v>
      </c>
      <c r="B619" s="956" t="s">
        <v>659</v>
      </c>
      <c r="C619" s="911"/>
      <c r="D619" s="911"/>
      <c r="E619" s="912"/>
    </row>
    <row r="620" spans="1:5" ht="15.75" thickBot="1" x14ac:dyDescent="0.3">
      <c r="A620" s="777" t="s">
        <v>14</v>
      </c>
      <c r="B620" s="792" t="s">
        <v>660</v>
      </c>
      <c r="C620" s="760"/>
      <c r="D620" s="760"/>
      <c r="E620" s="761"/>
    </row>
    <row r="621" spans="1:5" x14ac:dyDescent="0.25">
      <c r="A621" s="762"/>
      <c r="B621" s="795">
        <v>2019</v>
      </c>
      <c r="C621" s="795">
        <v>2020</v>
      </c>
      <c r="D621" s="795">
        <v>2021</v>
      </c>
      <c r="E621" s="795">
        <v>2022</v>
      </c>
    </row>
    <row r="622" spans="1:5" ht="29.25" thickBot="1" x14ac:dyDescent="0.3">
      <c r="A622" s="764"/>
      <c r="B622" s="798" t="s">
        <v>5</v>
      </c>
      <c r="C622" s="798" t="s">
        <v>6</v>
      </c>
      <c r="D622" s="798" t="s">
        <v>6</v>
      </c>
      <c r="E622" s="798" t="s">
        <v>6</v>
      </c>
    </row>
    <row r="623" spans="1:5" ht="15.75" thickBot="1" x14ac:dyDescent="0.3">
      <c r="A623" s="777" t="s">
        <v>8</v>
      </c>
      <c r="B623" s="800">
        <v>200</v>
      </c>
      <c r="C623" s="800">
        <v>200</v>
      </c>
      <c r="D623" s="800">
        <v>200</v>
      </c>
      <c r="E623" s="800">
        <v>200</v>
      </c>
    </row>
    <row r="624" spans="1:5" ht="15.75" thickBot="1" x14ac:dyDescent="0.3">
      <c r="A624" s="777" t="s">
        <v>15</v>
      </c>
      <c r="B624" s="800">
        <f>B653</f>
        <v>10000</v>
      </c>
      <c r="C624" s="800">
        <f t="shared" ref="C624:E624" si="104">C653</f>
        <v>5000</v>
      </c>
      <c r="D624" s="800">
        <f t="shared" si="104"/>
        <v>10000</v>
      </c>
      <c r="E624" s="800">
        <f t="shared" si="104"/>
        <v>10000</v>
      </c>
    </row>
    <row r="625" spans="1:5" ht="15.75" thickBot="1" x14ac:dyDescent="0.3">
      <c r="A625" s="777" t="s">
        <v>23</v>
      </c>
      <c r="B625" s="800">
        <f>B624/B623</f>
        <v>50</v>
      </c>
      <c r="C625" s="800">
        <f t="shared" ref="C625:E625" si="105">C624/C623</f>
        <v>25</v>
      </c>
      <c r="D625" s="800">
        <f t="shared" si="105"/>
        <v>50</v>
      </c>
      <c r="E625" s="800">
        <f t="shared" si="105"/>
        <v>50</v>
      </c>
    </row>
    <row r="626" spans="1:5" ht="15.75" thickBot="1" x14ac:dyDescent="0.3">
      <c r="A626" s="777" t="s">
        <v>16</v>
      </c>
      <c r="B626" s="802" t="s">
        <v>22</v>
      </c>
      <c r="C626" s="767">
        <f>C623/B623-1</f>
        <v>0</v>
      </c>
      <c r="D626" s="767">
        <f t="shared" ref="D626:E628" si="106">D623/C623-1</f>
        <v>0</v>
      </c>
      <c r="E626" s="767">
        <f t="shared" si="106"/>
        <v>0</v>
      </c>
    </row>
    <row r="627" spans="1:5" ht="15.75" thickBot="1" x14ac:dyDescent="0.3">
      <c r="A627" s="777" t="s">
        <v>17</v>
      </c>
      <c r="B627" s="802" t="s">
        <v>22</v>
      </c>
      <c r="C627" s="767">
        <f>C624/B624-1</f>
        <v>-0.5</v>
      </c>
      <c r="D627" s="767">
        <f t="shared" si="106"/>
        <v>1</v>
      </c>
      <c r="E627" s="767">
        <f t="shared" si="106"/>
        <v>0</v>
      </c>
    </row>
    <row r="628" spans="1:5" ht="30.75" thickBot="1" x14ac:dyDescent="0.3">
      <c r="A628" s="777" t="s">
        <v>18</v>
      </c>
      <c r="B628" s="802" t="s">
        <v>22</v>
      </c>
      <c r="C628" s="767">
        <f>C625/B625-1</f>
        <v>-0.5</v>
      </c>
      <c r="D628" s="767">
        <f t="shared" si="106"/>
        <v>1</v>
      </c>
      <c r="E628" s="767">
        <f t="shared" si="106"/>
        <v>0</v>
      </c>
    </row>
    <row r="629" spans="1:5" ht="15.75" thickBot="1" x14ac:dyDescent="0.3">
      <c r="A629" s="952" t="s">
        <v>830</v>
      </c>
      <c r="B629" s="953"/>
      <c r="C629" s="953"/>
      <c r="D629" s="953"/>
      <c r="E629" s="954"/>
    </row>
    <row r="630" spans="1:5" x14ac:dyDescent="0.25">
      <c r="A630" s="762"/>
      <c r="B630" s="795">
        <v>2019</v>
      </c>
      <c r="C630" s="795">
        <v>2020</v>
      </c>
      <c r="D630" s="795">
        <v>2021</v>
      </c>
      <c r="E630" s="795">
        <v>2022</v>
      </c>
    </row>
    <row r="631" spans="1:5" ht="29.25" thickBot="1" x14ac:dyDescent="0.3">
      <c r="A631" s="764"/>
      <c r="B631" s="798" t="s">
        <v>5</v>
      </c>
      <c r="C631" s="798" t="s">
        <v>6</v>
      </c>
      <c r="D631" s="798" t="s">
        <v>6</v>
      </c>
      <c r="E631" s="798" t="s">
        <v>6</v>
      </c>
    </row>
    <row r="632" spans="1:5" ht="15.75" thickBot="1" x14ac:dyDescent="0.3">
      <c r="A632" s="941" t="s">
        <v>0</v>
      </c>
      <c r="B632" s="942">
        <f>B633+B634</f>
        <v>0</v>
      </c>
      <c r="C632" s="942">
        <f t="shared" ref="C632:E632" si="107">C633+C634</f>
        <v>0</v>
      </c>
      <c r="D632" s="942">
        <f t="shared" si="107"/>
        <v>0</v>
      </c>
      <c r="E632" s="942">
        <f t="shared" si="107"/>
        <v>0</v>
      </c>
    </row>
    <row r="633" spans="1:5" ht="15.75" thickBot="1" x14ac:dyDescent="0.3">
      <c r="A633" s="943" t="s">
        <v>48</v>
      </c>
      <c r="B633" s="944"/>
      <c r="C633" s="944"/>
      <c r="D633" s="944"/>
      <c r="E633" s="944"/>
    </row>
    <row r="634" spans="1:5" ht="15.75" thickBot="1" x14ac:dyDescent="0.3">
      <c r="A634" s="943" t="s">
        <v>49</v>
      </c>
      <c r="B634" s="944"/>
      <c r="C634" s="944"/>
      <c r="D634" s="944"/>
      <c r="E634" s="944"/>
    </row>
    <row r="635" spans="1:5" ht="30.75" thickBot="1" x14ac:dyDescent="0.3">
      <c r="A635" s="941" t="s">
        <v>31</v>
      </c>
      <c r="B635" s="942">
        <f>B636+B637</f>
        <v>0</v>
      </c>
      <c r="C635" s="942">
        <f t="shared" ref="C635:E635" si="108">C636+C637</f>
        <v>0</v>
      </c>
      <c r="D635" s="942">
        <f t="shared" si="108"/>
        <v>0</v>
      </c>
      <c r="E635" s="942">
        <f t="shared" si="108"/>
        <v>0</v>
      </c>
    </row>
    <row r="636" spans="1:5" ht="15.75" thickBot="1" x14ac:dyDescent="0.3">
      <c r="A636" s="943" t="s">
        <v>48</v>
      </c>
      <c r="B636" s="944"/>
      <c r="C636" s="944"/>
      <c r="D636" s="944"/>
      <c r="E636" s="944"/>
    </row>
    <row r="637" spans="1:5" ht="15.75" thickBot="1" x14ac:dyDescent="0.3">
      <c r="A637" s="943" t="s">
        <v>49</v>
      </c>
      <c r="B637" s="944"/>
      <c r="C637" s="944"/>
      <c r="D637" s="944"/>
      <c r="E637" s="944"/>
    </row>
    <row r="638" spans="1:5" ht="15.75" thickBot="1" x14ac:dyDescent="0.3">
      <c r="A638" s="941" t="s">
        <v>1</v>
      </c>
      <c r="B638" s="944">
        <f>B639+B640</f>
        <v>10000</v>
      </c>
      <c r="C638" s="944">
        <f t="shared" ref="C638:E638" si="109">C639+C640</f>
        <v>5000</v>
      </c>
      <c r="D638" s="944">
        <f t="shared" si="109"/>
        <v>10000</v>
      </c>
      <c r="E638" s="944">
        <f t="shared" si="109"/>
        <v>10000</v>
      </c>
    </row>
    <row r="639" spans="1:5" ht="15.75" thickBot="1" x14ac:dyDescent="0.3">
      <c r="A639" s="943" t="s">
        <v>48</v>
      </c>
      <c r="B639" s="942">
        <v>10000</v>
      </c>
      <c r="C639" s="942">
        <v>5000</v>
      </c>
      <c r="D639" s="942">
        <v>10000</v>
      </c>
      <c r="E639" s="942">
        <v>10000</v>
      </c>
    </row>
    <row r="640" spans="1:5" ht="15.75" thickBot="1" x14ac:dyDescent="0.3">
      <c r="A640" s="943" t="s">
        <v>49</v>
      </c>
      <c r="B640" s="944"/>
      <c r="C640" s="944"/>
      <c r="D640" s="944"/>
      <c r="E640" s="944"/>
    </row>
    <row r="641" spans="1:5" ht="15.75" thickBot="1" x14ac:dyDescent="0.3">
      <c r="A641" s="941" t="s">
        <v>2</v>
      </c>
      <c r="B641" s="944"/>
      <c r="C641" s="942"/>
      <c r="D641" s="942"/>
      <c r="E641" s="942"/>
    </row>
    <row r="642" spans="1:5" ht="15.75" thickBot="1" x14ac:dyDescent="0.3">
      <c r="A642" s="943" t="s">
        <v>48</v>
      </c>
      <c r="B642" s="944"/>
      <c r="C642" s="942"/>
      <c r="D642" s="942"/>
      <c r="E642" s="942"/>
    </row>
    <row r="643" spans="1:5" ht="15.75" thickBot="1" x14ac:dyDescent="0.3">
      <c r="A643" s="943" t="s">
        <v>49</v>
      </c>
      <c r="B643" s="944"/>
      <c r="C643" s="942"/>
      <c r="D643" s="942"/>
      <c r="E643" s="942"/>
    </row>
    <row r="644" spans="1:5" ht="15.75" thickBot="1" x14ac:dyDescent="0.3">
      <c r="A644" s="941" t="s">
        <v>24</v>
      </c>
      <c r="B644" s="944"/>
      <c r="C644" s="942"/>
      <c r="D644" s="942"/>
      <c r="E644" s="942"/>
    </row>
    <row r="645" spans="1:5" ht="15.75" thickBot="1" x14ac:dyDescent="0.3">
      <c r="A645" s="943" t="s">
        <v>48</v>
      </c>
      <c r="B645" s="944"/>
      <c r="C645" s="942"/>
      <c r="D645" s="942"/>
      <c r="E645" s="942"/>
    </row>
    <row r="646" spans="1:5" ht="15.75" thickBot="1" x14ac:dyDescent="0.3">
      <c r="A646" s="943" t="s">
        <v>49</v>
      </c>
      <c r="B646" s="944"/>
      <c r="C646" s="942"/>
      <c r="D646" s="942"/>
      <c r="E646" s="942"/>
    </row>
    <row r="647" spans="1:5" ht="15.75" thickBot="1" x14ac:dyDescent="0.3">
      <c r="A647" s="941" t="s">
        <v>25</v>
      </c>
      <c r="B647" s="944"/>
      <c r="C647" s="942"/>
      <c r="D647" s="942"/>
      <c r="E647" s="942"/>
    </row>
    <row r="648" spans="1:5" ht="15.75" thickBot="1" x14ac:dyDescent="0.3">
      <c r="A648" s="943" t="s">
        <v>48</v>
      </c>
      <c r="B648" s="944"/>
      <c r="C648" s="942"/>
      <c r="D648" s="942"/>
      <c r="E648" s="942"/>
    </row>
    <row r="649" spans="1:5" ht="15.75" thickBot="1" x14ac:dyDescent="0.3">
      <c r="A649" s="943" t="s">
        <v>49</v>
      </c>
      <c r="B649" s="944"/>
      <c r="C649" s="942"/>
      <c r="D649" s="942"/>
      <c r="E649" s="942"/>
    </row>
    <row r="650" spans="1:5" ht="30.75" thickBot="1" x14ac:dyDescent="0.3">
      <c r="A650" s="941" t="s">
        <v>3</v>
      </c>
      <c r="B650" s="944">
        <v>0</v>
      </c>
      <c r="C650" s="942">
        <v>0</v>
      </c>
      <c r="D650" s="942">
        <f>C650*1.03*0.99</f>
        <v>0</v>
      </c>
      <c r="E650" s="942">
        <f>D650*1.03*0.99</f>
        <v>0</v>
      </c>
    </row>
    <row r="651" spans="1:5" ht="15.75" thickBot="1" x14ac:dyDescent="0.3">
      <c r="A651" s="943" t="s">
        <v>48</v>
      </c>
      <c r="B651" s="944"/>
      <c r="C651" s="945"/>
      <c r="D651" s="945"/>
      <c r="E651" s="945"/>
    </row>
    <row r="652" spans="1:5" ht="15.75" thickBot="1" x14ac:dyDescent="0.3">
      <c r="A652" s="943" t="s">
        <v>49</v>
      </c>
      <c r="B652" s="944"/>
      <c r="C652" s="946"/>
      <c r="D652" s="945"/>
      <c r="E652" s="945"/>
    </row>
    <row r="653" spans="1:5" ht="15.75" thickBot="1" x14ac:dyDescent="0.3">
      <c r="A653" s="947" t="s">
        <v>55</v>
      </c>
      <c r="B653" s="944">
        <f>B650+B647+B644+B641+B638+B635+B632</f>
        <v>10000</v>
      </c>
      <c r="C653" s="944">
        <f t="shared" ref="C653:E653" si="110">C650+C647+C644+C641+C638+C635+C632</f>
        <v>5000</v>
      </c>
      <c r="D653" s="944">
        <f t="shared" si="110"/>
        <v>10000</v>
      </c>
      <c r="E653" s="944">
        <f t="shared" si="110"/>
        <v>10000</v>
      </c>
    </row>
    <row r="654" spans="1:5" ht="15.75" thickBot="1" x14ac:dyDescent="0.3">
      <c r="A654" s="948" t="s">
        <v>35</v>
      </c>
      <c r="B654" s="949">
        <f>IF(B653-B624=0,0,"Error")</f>
        <v>0</v>
      </c>
      <c r="C654" s="949">
        <f>IF(C653-C624=0,0,"Error")</f>
        <v>0</v>
      </c>
      <c r="D654" s="949">
        <f>IF(D653-D624=0,0,"Error")</f>
        <v>0</v>
      </c>
      <c r="E654" s="949">
        <f>IF(E653-E624=0,0,"Error")</f>
        <v>0</v>
      </c>
    </row>
    <row r="655" spans="1:5" ht="15.75" thickBot="1" x14ac:dyDescent="0.3">
      <c r="A655" s="930" t="s">
        <v>54</v>
      </c>
      <c r="B655" s="753" t="s">
        <v>661</v>
      </c>
      <c r="C655" s="760"/>
      <c r="D655" s="760"/>
      <c r="E655" s="761"/>
    </row>
    <row r="656" spans="1:5" ht="15.75" thickBot="1" x14ac:dyDescent="0.3">
      <c r="A656" s="777" t="s">
        <v>9</v>
      </c>
      <c r="B656" s="956" t="s">
        <v>662</v>
      </c>
      <c r="C656" s="911"/>
      <c r="D656" s="911"/>
      <c r="E656" s="912"/>
    </row>
    <row r="657" spans="1:5" ht="15.75" thickBot="1" x14ac:dyDescent="0.3">
      <c r="A657" s="777" t="s">
        <v>14</v>
      </c>
      <c r="B657" s="792" t="s">
        <v>663</v>
      </c>
      <c r="C657" s="760"/>
      <c r="D657" s="760"/>
      <c r="E657" s="761"/>
    </row>
    <row r="658" spans="1:5" x14ac:dyDescent="0.25">
      <c r="A658" s="762"/>
      <c r="B658" s="795">
        <v>2019</v>
      </c>
      <c r="C658" s="795">
        <v>2020</v>
      </c>
      <c r="D658" s="795">
        <v>2021</v>
      </c>
      <c r="E658" s="795">
        <v>2022</v>
      </c>
    </row>
    <row r="659" spans="1:5" ht="29.25" thickBot="1" x14ac:dyDescent="0.3">
      <c r="A659" s="764"/>
      <c r="B659" s="798" t="s">
        <v>5</v>
      </c>
      <c r="C659" s="798" t="s">
        <v>6</v>
      </c>
      <c r="D659" s="798" t="s">
        <v>6</v>
      </c>
      <c r="E659" s="798" t="s">
        <v>6</v>
      </c>
    </row>
    <row r="660" spans="1:5" ht="15.75" thickBot="1" x14ac:dyDescent="0.3">
      <c r="A660" s="777" t="s">
        <v>8</v>
      </c>
      <c r="B660" s="800">
        <v>3</v>
      </c>
      <c r="C660" s="800">
        <v>3</v>
      </c>
      <c r="D660" s="800">
        <v>3</v>
      </c>
      <c r="E660" s="800">
        <v>3</v>
      </c>
    </row>
    <row r="661" spans="1:5" ht="15.75" thickBot="1" x14ac:dyDescent="0.3">
      <c r="A661" s="777" t="s">
        <v>15</v>
      </c>
      <c r="B661" s="800">
        <f>B690</f>
        <v>5000</v>
      </c>
      <c r="C661" s="800">
        <f t="shared" ref="C661:E661" si="111">C690</f>
        <v>2000</v>
      </c>
      <c r="D661" s="800">
        <f t="shared" si="111"/>
        <v>5000</v>
      </c>
      <c r="E661" s="800">
        <f t="shared" si="111"/>
        <v>5000</v>
      </c>
    </row>
    <row r="662" spans="1:5" ht="15.75" thickBot="1" x14ac:dyDescent="0.3">
      <c r="A662" s="777" t="s">
        <v>23</v>
      </c>
      <c r="B662" s="800">
        <f>B661/B660</f>
        <v>1666.6666666666667</v>
      </c>
      <c r="C662" s="800">
        <f t="shared" ref="C662:E662" si="112">C661/C660</f>
        <v>666.66666666666663</v>
      </c>
      <c r="D662" s="800">
        <f t="shared" si="112"/>
        <v>1666.6666666666667</v>
      </c>
      <c r="E662" s="800">
        <f t="shared" si="112"/>
        <v>1666.6666666666667</v>
      </c>
    </row>
    <row r="663" spans="1:5" ht="15.75" thickBot="1" x14ac:dyDescent="0.3">
      <c r="A663" s="777" t="s">
        <v>16</v>
      </c>
      <c r="B663" s="802" t="s">
        <v>22</v>
      </c>
      <c r="C663" s="767">
        <f>C660/B660-1</f>
        <v>0</v>
      </c>
      <c r="D663" s="767">
        <f t="shared" ref="D663:E665" si="113">D660/C660-1</f>
        <v>0</v>
      </c>
      <c r="E663" s="767">
        <f t="shared" si="113"/>
        <v>0</v>
      </c>
    </row>
    <row r="664" spans="1:5" ht="15.75" thickBot="1" x14ac:dyDescent="0.3">
      <c r="A664" s="777" t="s">
        <v>17</v>
      </c>
      <c r="B664" s="802" t="s">
        <v>22</v>
      </c>
      <c r="C664" s="767">
        <f>C661/B661-1</f>
        <v>-0.6</v>
      </c>
      <c r="D664" s="767">
        <f t="shared" si="113"/>
        <v>1.5</v>
      </c>
      <c r="E664" s="767">
        <f t="shared" si="113"/>
        <v>0</v>
      </c>
    </row>
    <row r="665" spans="1:5" ht="30.75" thickBot="1" x14ac:dyDescent="0.3">
      <c r="A665" s="777" t="s">
        <v>18</v>
      </c>
      <c r="B665" s="802" t="s">
        <v>22</v>
      </c>
      <c r="C665" s="767">
        <f>C662/B662-1</f>
        <v>-0.60000000000000009</v>
      </c>
      <c r="D665" s="767">
        <f t="shared" si="113"/>
        <v>1.5000000000000004</v>
      </c>
      <c r="E665" s="767">
        <f t="shared" si="113"/>
        <v>0</v>
      </c>
    </row>
    <row r="666" spans="1:5" ht="15.75" thickBot="1" x14ac:dyDescent="0.3">
      <c r="A666" s="952" t="s">
        <v>837</v>
      </c>
      <c r="B666" s="953"/>
      <c r="C666" s="953"/>
      <c r="D666" s="953"/>
      <c r="E666" s="954"/>
    </row>
    <row r="667" spans="1:5" x14ac:dyDescent="0.25">
      <c r="A667" s="762"/>
      <c r="B667" s="795">
        <v>2019</v>
      </c>
      <c r="C667" s="795">
        <v>2020</v>
      </c>
      <c r="D667" s="795">
        <v>2021</v>
      </c>
      <c r="E667" s="795">
        <v>2022</v>
      </c>
    </row>
    <row r="668" spans="1:5" ht="29.25" thickBot="1" x14ac:dyDescent="0.3">
      <c r="A668" s="764"/>
      <c r="B668" s="798" t="s">
        <v>5</v>
      </c>
      <c r="C668" s="798" t="s">
        <v>6</v>
      </c>
      <c r="D668" s="798" t="s">
        <v>6</v>
      </c>
      <c r="E668" s="798" t="s">
        <v>6</v>
      </c>
    </row>
    <row r="669" spans="1:5" ht="15.75" thickBot="1" x14ac:dyDescent="0.3">
      <c r="A669" s="941" t="s">
        <v>0</v>
      </c>
      <c r="B669" s="942">
        <f>B670+B671</f>
        <v>0</v>
      </c>
      <c r="C669" s="942">
        <f t="shared" ref="C669:E669" si="114">C670+C671</f>
        <v>0</v>
      </c>
      <c r="D669" s="942">
        <f t="shared" si="114"/>
        <v>0</v>
      </c>
      <c r="E669" s="942">
        <f t="shared" si="114"/>
        <v>0</v>
      </c>
    </row>
    <row r="670" spans="1:5" ht="15.75" thickBot="1" x14ac:dyDescent="0.3">
      <c r="A670" s="943" t="s">
        <v>48</v>
      </c>
      <c r="B670" s="944"/>
      <c r="C670" s="944"/>
      <c r="D670" s="944"/>
      <c r="E670" s="944"/>
    </row>
    <row r="671" spans="1:5" ht="15.75" thickBot="1" x14ac:dyDescent="0.3">
      <c r="A671" s="943" t="s">
        <v>49</v>
      </c>
      <c r="B671" s="944"/>
      <c r="C671" s="944"/>
      <c r="D671" s="944"/>
      <c r="E671" s="944"/>
    </row>
    <row r="672" spans="1:5" ht="30.75" thickBot="1" x14ac:dyDescent="0.3">
      <c r="A672" s="941" t="s">
        <v>31</v>
      </c>
      <c r="B672" s="942">
        <f>B673+B674</f>
        <v>0</v>
      </c>
      <c r="C672" s="942">
        <f t="shared" ref="C672:E672" si="115">C673+C674</f>
        <v>0</v>
      </c>
      <c r="D672" s="942">
        <f t="shared" si="115"/>
        <v>0</v>
      </c>
      <c r="E672" s="942">
        <f t="shared" si="115"/>
        <v>0</v>
      </c>
    </row>
    <row r="673" spans="1:5" ht="15.75" thickBot="1" x14ac:dyDescent="0.3">
      <c r="A673" s="943" t="s">
        <v>48</v>
      </c>
      <c r="B673" s="944"/>
      <c r="C673" s="944"/>
      <c r="D673" s="944"/>
      <c r="E673" s="944"/>
    </row>
    <row r="674" spans="1:5" ht="15.75" thickBot="1" x14ac:dyDescent="0.3">
      <c r="A674" s="943" t="s">
        <v>49</v>
      </c>
      <c r="B674" s="944"/>
      <c r="C674" s="944"/>
      <c r="D674" s="944"/>
      <c r="E674" s="944"/>
    </row>
    <row r="675" spans="1:5" ht="15.75" thickBot="1" x14ac:dyDescent="0.3">
      <c r="A675" s="941" t="s">
        <v>1</v>
      </c>
      <c r="B675" s="944">
        <f>B676+B677</f>
        <v>5000</v>
      </c>
      <c r="C675" s="944">
        <f t="shared" ref="C675:E675" si="116">C676+C677</f>
        <v>2000</v>
      </c>
      <c r="D675" s="944">
        <f t="shared" si="116"/>
        <v>5000</v>
      </c>
      <c r="E675" s="944">
        <f t="shared" si="116"/>
        <v>5000</v>
      </c>
    </row>
    <row r="676" spans="1:5" ht="15.75" thickBot="1" x14ac:dyDescent="0.3">
      <c r="A676" s="943" t="s">
        <v>48</v>
      </c>
      <c r="B676" s="942">
        <v>5000</v>
      </c>
      <c r="C676" s="942">
        <v>2000</v>
      </c>
      <c r="D676" s="942">
        <v>5000</v>
      </c>
      <c r="E676" s="942">
        <v>5000</v>
      </c>
    </row>
    <row r="677" spans="1:5" ht="15.75" thickBot="1" x14ac:dyDescent="0.3">
      <c r="A677" s="943" t="s">
        <v>49</v>
      </c>
      <c r="B677" s="944"/>
      <c r="C677" s="944"/>
      <c r="D677" s="944"/>
      <c r="E677" s="944"/>
    </row>
    <row r="678" spans="1:5" ht="15.75" thickBot="1" x14ac:dyDescent="0.3">
      <c r="A678" s="941" t="s">
        <v>2</v>
      </c>
      <c r="B678" s="944"/>
      <c r="C678" s="942"/>
      <c r="D678" s="942"/>
      <c r="E678" s="942"/>
    </row>
    <row r="679" spans="1:5" ht="15.75" thickBot="1" x14ac:dyDescent="0.3">
      <c r="A679" s="943" t="s">
        <v>48</v>
      </c>
      <c r="B679" s="944"/>
      <c r="C679" s="942"/>
      <c r="D679" s="942"/>
      <c r="E679" s="942"/>
    </row>
    <row r="680" spans="1:5" ht="15.75" thickBot="1" x14ac:dyDescent="0.3">
      <c r="A680" s="943" t="s">
        <v>49</v>
      </c>
      <c r="B680" s="944"/>
      <c r="C680" s="942"/>
      <c r="D680" s="942"/>
      <c r="E680" s="942"/>
    </row>
    <row r="681" spans="1:5" ht="15.75" thickBot="1" x14ac:dyDescent="0.3">
      <c r="A681" s="941" t="s">
        <v>24</v>
      </c>
      <c r="B681" s="944"/>
      <c r="C681" s="942"/>
      <c r="D681" s="942"/>
      <c r="E681" s="942"/>
    </row>
    <row r="682" spans="1:5" ht="15.75" thickBot="1" x14ac:dyDescent="0.3">
      <c r="A682" s="943" t="s">
        <v>48</v>
      </c>
      <c r="B682" s="944"/>
      <c r="C682" s="942"/>
      <c r="D682" s="942"/>
      <c r="E682" s="942"/>
    </row>
    <row r="683" spans="1:5" ht="15.75" thickBot="1" x14ac:dyDescent="0.3">
      <c r="A683" s="943" t="s">
        <v>49</v>
      </c>
      <c r="B683" s="944"/>
      <c r="C683" s="942"/>
      <c r="D683" s="942"/>
      <c r="E683" s="942"/>
    </row>
    <row r="684" spans="1:5" ht="15.75" thickBot="1" x14ac:dyDescent="0.3">
      <c r="A684" s="941" t="s">
        <v>25</v>
      </c>
      <c r="B684" s="944"/>
      <c r="C684" s="942"/>
      <c r="D684" s="942"/>
      <c r="E684" s="942"/>
    </row>
    <row r="685" spans="1:5" ht="15.75" thickBot="1" x14ac:dyDescent="0.3">
      <c r="A685" s="943" t="s">
        <v>48</v>
      </c>
      <c r="B685" s="944"/>
      <c r="C685" s="942"/>
      <c r="D685" s="942"/>
      <c r="E685" s="942"/>
    </row>
    <row r="686" spans="1:5" ht="15.75" thickBot="1" x14ac:dyDescent="0.3">
      <c r="A686" s="943" t="s">
        <v>49</v>
      </c>
      <c r="B686" s="944"/>
      <c r="C686" s="942"/>
      <c r="D686" s="942"/>
      <c r="E686" s="942"/>
    </row>
    <row r="687" spans="1:5" ht="30.75" thickBot="1" x14ac:dyDescent="0.3">
      <c r="A687" s="941" t="s">
        <v>3</v>
      </c>
      <c r="B687" s="944">
        <v>0</v>
      </c>
      <c r="C687" s="942">
        <v>0</v>
      </c>
      <c r="D687" s="942">
        <f>C687*1.03*0.99</f>
        <v>0</v>
      </c>
      <c r="E687" s="942">
        <f>D687*1.03*0.99</f>
        <v>0</v>
      </c>
    </row>
    <row r="688" spans="1:5" ht="15.75" thickBot="1" x14ac:dyDescent="0.3">
      <c r="A688" s="943" t="s">
        <v>48</v>
      </c>
      <c r="B688" s="944"/>
      <c r="C688" s="945"/>
      <c r="D688" s="945"/>
      <c r="E688" s="945"/>
    </row>
    <row r="689" spans="1:5" ht="15.75" thickBot="1" x14ac:dyDescent="0.3">
      <c r="A689" s="943" t="s">
        <v>49</v>
      </c>
      <c r="B689" s="944"/>
      <c r="C689" s="946"/>
      <c r="D689" s="945"/>
      <c r="E689" s="945"/>
    </row>
    <row r="690" spans="1:5" ht="15.75" thickBot="1" x14ac:dyDescent="0.3">
      <c r="A690" s="947" t="s">
        <v>56</v>
      </c>
      <c r="B690" s="944">
        <f>B687+B684+B681+B678+B675+B672+B669</f>
        <v>5000</v>
      </c>
      <c r="C690" s="944">
        <f t="shared" ref="C690:E690" si="117">C687+C684+C681+C678+C675+C672+C669</f>
        <v>2000</v>
      </c>
      <c r="D690" s="944">
        <f t="shared" si="117"/>
        <v>5000</v>
      </c>
      <c r="E690" s="944">
        <f t="shared" si="117"/>
        <v>5000</v>
      </c>
    </row>
    <row r="691" spans="1:5" ht="15.75" thickBot="1" x14ac:dyDescent="0.3">
      <c r="A691" s="948" t="s">
        <v>35</v>
      </c>
      <c r="B691" s="949">
        <f>IF(B690-B661=0,0,"Error")</f>
        <v>0</v>
      </c>
      <c r="C691" s="949">
        <f>IF(C690-C661=0,0,"Error")</f>
        <v>0</v>
      </c>
      <c r="D691" s="949">
        <f>IF(D690-D661=0,0,"Error")</f>
        <v>0</v>
      </c>
      <c r="E691" s="949">
        <f>IF(E690-E661=0,0,"Error")</f>
        <v>0</v>
      </c>
    </row>
    <row r="692" spans="1:5" ht="15.75" thickBot="1" x14ac:dyDescent="0.3">
      <c r="A692" s="927" t="s">
        <v>44</v>
      </c>
      <c r="B692" s="928"/>
      <c r="C692" s="928"/>
      <c r="D692" s="928"/>
      <c r="E692" s="929"/>
    </row>
    <row r="693" spans="1:5" ht="15.75" thickBot="1" x14ac:dyDescent="0.3">
      <c r="A693" s="927" t="s">
        <v>38</v>
      </c>
      <c r="B693" s="928"/>
      <c r="C693" s="928"/>
      <c r="D693" s="928"/>
      <c r="E693" s="929"/>
    </row>
    <row r="694" spans="1:5" ht="29.25" thickBot="1" x14ac:dyDescent="0.3">
      <c r="A694" s="930" t="s">
        <v>45</v>
      </c>
      <c r="B694" s="979" t="s">
        <v>664</v>
      </c>
      <c r="C694" s="980"/>
      <c r="D694" s="980"/>
      <c r="E694" s="981"/>
    </row>
    <row r="695" spans="1:5" ht="86.25" thickBot="1" x14ac:dyDescent="0.3">
      <c r="A695" s="930" t="s">
        <v>50</v>
      </c>
      <c r="B695" s="768" t="s">
        <v>665</v>
      </c>
      <c r="C695" s="982" t="s">
        <v>51</v>
      </c>
      <c r="D695" s="979"/>
      <c r="E695" s="981"/>
    </row>
    <row r="696" spans="1:5" ht="15.75" thickBot="1" x14ac:dyDescent="0.3">
      <c r="A696" s="777" t="s">
        <v>9</v>
      </c>
      <c r="B696" s="753" t="s">
        <v>666</v>
      </c>
      <c r="C696" s="754"/>
      <c r="D696" s="754"/>
      <c r="E696" s="755"/>
    </row>
    <row r="697" spans="1:5" ht="15.75" thickBot="1" x14ac:dyDescent="0.3">
      <c r="A697" s="777" t="s">
        <v>14</v>
      </c>
      <c r="B697" s="792" t="s">
        <v>667</v>
      </c>
      <c r="C697" s="760"/>
      <c r="D697" s="760"/>
      <c r="E697" s="761"/>
    </row>
    <row r="698" spans="1:5" x14ac:dyDescent="0.25">
      <c r="A698" s="762"/>
      <c r="B698" s="795">
        <v>2019</v>
      </c>
      <c r="C698" s="795">
        <v>2020</v>
      </c>
      <c r="D698" s="795">
        <v>2021</v>
      </c>
      <c r="E698" s="795">
        <v>2022</v>
      </c>
    </row>
    <row r="699" spans="1:5" ht="29.25" thickBot="1" x14ac:dyDescent="0.3">
      <c r="A699" s="764"/>
      <c r="B699" s="798" t="s">
        <v>5</v>
      </c>
      <c r="C699" s="798" t="s">
        <v>6</v>
      </c>
      <c r="D699" s="798" t="s">
        <v>6</v>
      </c>
      <c r="E699" s="798" t="s">
        <v>6</v>
      </c>
    </row>
    <row r="700" spans="1:5" ht="15.75" thickBot="1" x14ac:dyDescent="0.3">
      <c r="A700" s="777" t="s">
        <v>8</v>
      </c>
      <c r="B700" s="800">
        <v>120</v>
      </c>
      <c r="C700" s="800">
        <v>120</v>
      </c>
      <c r="D700" s="800">
        <v>120</v>
      </c>
      <c r="E700" s="800">
        <v>120</v>
      </c>
    </row>
    <row r="701" spans="1:5" ht="15.75" thickBot="1" x14ac:dyDescent="0.3">
      <c r="A701" s="777" t="s">
        <v>15</v>
      </c>
      <c r="B701" s="800">
        <f>B719</f>
        <v>5000</v>
      </c>
      <c r="C701" s="800">
        <f t="shared" ref="C701:E701" si="118">C719</f>
        <v>0</v>
      </c>
      <c r="D701" s="800">
        <f t="shared" si="118"/>
        <v>0</v>
      </c>
      <c r="E701" s="800">
        <f t="shared" si="118"/>
        <v>0</v>
      </c>
    </row>
    <row r="702" spans="1:5" ht="15.75" thickBot="1" x14ac:dyDescent="0.3">
      <c r="A702" s="777" t="s">
        <v>23</v>
      </c>
      <c r="B702" s="800">
        <f>B701/B700</f>
        <v>41.666666666666664</v>
      </c>
      <c r="C702" s="800">
        <f t="shared" ref="C702:E702" si="119">C701/C700</f>
        <v>0</v>
      </c>
      <c r="D702" s="800">
        <f t="shared" si="119"/>
        <v>0</v>
      </c>
      <c r="E702" s="800">
        <f t="shared" si="119"/>
        <v>0</v>
      </c>
    </row>
    <row r="703" spans="1:5" ht="15.75" thickBot="1" x14ac:dyDescent="0.3">
      <c r="A703" s="777" t="s">
        <v>16</v>
      </c>
      <c r="B703" s="802" t="s">
        <v>22</v>
      </c>
      <c r="C703" s="767">
        <f>C700/B700-1</f>
        <v>0</v>
      </c>
      <c r="D703" s="767">
        <f t="shared" ref="D703:E705" si="120">D700/C700-1</f>
        <v>0</v>
      </c>
      <c r="E703" s="767">
        <f t="shared" si="120"/>
        <v>0</v>
      </c>
    </row>
    <row r="704" spans="1:5" ht="15.75" thickBot="1" x14ac:dyDescent="0.3">
      <c r="A704" s="777" t="s">
        <v>17</v>
      </c>
      <c r="B704" s="802" t="s">
        <v>22</v>
      </c>
      <c r="C704" s="767">
        <f>C701/B701-1</f>
        <v>-1</v>
      </c>
      <c r="D704" s="767" t="e">
        <f t="shared" si="120"/>
        <v>#DIV/0!</v>
      </c>
      <c r="E704" s="767" t="e">
        <f t="shared" si="120"/>
        <v>#DIV/0!</v>
      </c>
    </row>
    <row r="705" spans="1:5" ht="30.75" thickBot="1" x14ac:dyDescent="0.3">
      <c r="A705" s="777" t="s">
        <v>18</v>
      </c>
      <c r="B705" s="802" t="s">
        <v>22</v>
      </c>
      <c r="C705" s="767">
        <f>C702/B702-1</f>
        <v>-1</v>
      </c>
      <c r="D705" s="767" t="e">
        <f t="shared" si="120"/>
        <v>#DIV/0!</v>
      </c>
      <c r="E705" s="767" t="e">
        <f t="shared" si="120"/>
        <v>#DIV/0!</v>
      </c>
    </row>
    <row r="706" spans="1:5" ht="15.75" thickBot="1" x14ac:dyDescent="0.3">
      <c r="A706" s="952" t="s">
        <v>775</v>
      </c>
      <c r="B706" s="953"/>
      <c r="C706" s="953"/>
      <c r="D706" s="953"/>
      <c r="E706" s="954"/>
    </row>
    <row r="707" spans="1:5" x14ac:dyDescent="0.25">
      <c r="A707" s="762"/>
      <c r="B707" s="795">
        <v>2018</v>
      </c>
      <c r="C707" s="795">
        <v>2019</v>
      </c>
      <c r="D707" s="795">
        <v>2020</v>
      </c>
      <c r="E707" s="795">
        <v>2021</v>
      </c>
    </row>
    <row r="708" spans="1:5" ht="29.25" thickBot="1" x14ac:dyDescent="0.3">
      <c r="A708" s="764"/>
      <c r="B708" s="798" t="s">
        <v>5</v>
      </c>
      <c r="C708" s="798" t="s">
        <v>6</v>
      </c>
      <c r="D708" s="798" t="s">
        <v>6</v>
      </c>
      <c r="E708" s="798" t="s">
        <v>6</v>
      </c>
    </row>
    <row r="709" spans="1:5" ht="15.75" thickBot="1" x14ac:dyDescent="0.3">
      <c r="A709" s="941" t="s">
        <v>40</v>
      </c>
      <c r="B709" s="942">
        <f>SUM(B710:B713)</f>
        <v>0</v>
      </c>
      <c r="C709" s="942">
        <f t="shared" ref="C709:E709" si="121">SUM(C710:C713)</f>
        <v>0</v>
      </c>
      <c r="D709" s="942">
        <f t="shared" si="121"/>
        <v>0</v>
      </c>
      <c r="E709" s="942">
        <f t="shared" si="121"/>
        <v>0</v>
      </c>
    </row>
    <row r="710" spans="1:5" ht="15.75" thickBot="1" x14ac:dyDescent="0.3">
      <c r="A710" s="943" t="s">
        <v>48</v>
      </c>
      <c r="B710" s="942"/>
      <c r="C710" s="942"/>
      <c r="D710" s="942"/>
      <c r="E710" s="942"/>
    </row>
    <row r="711" spans="1:5" ht="15.75" thickBot="1" x14ac:dyDescent="0.3">
      <c r="A711" s="943" t="s">
        <v>73</v>
      </c>
      <c r="B711" s="942"/>
      <c r="C711" s="942"/>
      <c r="D711" s="942"/>
      <c r="E711" s="942"/>
    </row>
    <row r="712" spans="1:5" ht="15.75" thickBot="1" x14ac:dyDescent="0.3">
      <c r="A712" s="943" t="s">
        <v>74</v>
      </c>
      <c r="B712" s="942"/>
      <c r="C712" s="942"/>
      <c r="D712" s="942"/>
      <c r="E712" s="942"/>
    </row>
    <row r="713" spans="1:5" ht="15.75" thickBot="1" x14ac:dyDescent="0.3">
      <c r="A713" s="943" t="s">
        <v>75</v>
      </c>
      <c r="B713" s="942"/>
      <c r="C713" s="942"/>
      <c r="D713" s="942"/>
      <c r="E713" s="942"/>
    </row>
    <row r="714" spans="1:5" ht="15.75" thickBot="1" x14ac:dyDescent="0.3">
      <c r="A714" s="941" t="s">
        <v>41</v>
      </c>
      <c r="B714" s="944">
        <f>SUM(B715:B718)</f>
        <v>5000</v>
      </c>
      <c r="C714" s="944">
        <f t="shared" ref="C714:E714" si="122">SUM(C715:C718)</f>
        <v>0</v>
      </c>
      <c r="D714" s="944">
        <f t="shared" si="122"/>
        <v>0</v>
      </c>
      <c r="E714" s="944">
        <f t="shared" si="122"/>
        <v>0</v>
      </c>
    </row>
    <row r="715" spans="1:5" ht="15.75" thickBot="1" x14ac:dyDescent="0.3">
      <c r="A715" s="943" t="s">
        <v>48</v>
      </c>
      <c r="B715" s="944">
        <v>5000</v>
      </c>
      <c r="C715" s="944">
        <v>0</v>
      </c>
      <c r="D715" s="944">
        <v>0</v>
      </c>
      <c r="E715" s="944">
        <v>0</v>
      </c>
    </row>
    <row r="716" spans="1:5" ht="15.75" thickBot="1" x14ac:dyDescent="0.3">
      <c r="A716" s="943" t="s">
        <v>73</v>
      </c>
      <c r="B716" s="944"/>
      <c r="C716" s="944"/>
      <c r="D716" s="944"/>
      <c r="E716" s="944"/>
    </row>
    <row r="717" spans="1:5" ht="15.75" thickBot="1" x14ac:dyDescent="0.3">
      <c r="A717" s="943" t="s">
        <v>74</v>
      </c>
      <c r="B717" s="944"/>
      <c r="C717" s="944"/>
      <c r="D717" s="944"/>
      <c r="E717" s="944"/>
    </row>
    <row r="718" spans="1:5" ht="15.75" thickBot="1" x14ac:dyDescent="0.3">
      <c r="A718" s="943" t="s">
        <v>75</v>
      </c>
      <c r="B718" s="944"/>
      <c r="C718" s="944"/>
      <c r="D718" s="944"/>
      <c r="E718" s="944"/>
    </row>
    <row r="719" spans="1:5" ht="15.75" thickBot="1" x14ac:dyDescent="0.3">
      <c r="A719" s="947" t="s">
        <v>33</v>
      </c>
      <c r="B719" s="944">
        <f>B714+B709</f>
        <v>5000</v>
      </c>
      <c r="C719" s="944">
        <f t="shared" ref="C719:E719" si="123">C714+C709</f>
        <v>0</v>
      </c>
      <c r="D719" s="944">
        <f t="shared" si="123"/>
        <v>0</v>
      </c>
      <c r="E719" s="944">
        <f t="shared" si="123"/>
        <v>0</v>
      </c>
    </row>
    <row r="720" spans="1:5" ht="29.25" thickBot="1" x14ac:dyDescent="0.3">
      <c r="A720" s="770" t="s">
        <v>668</v>
      </c>
      <c r="B720" s="922" t="s">
        <v>669</v>
      </c>
      <c r="C720" s="923"/>
      <c r="D720" s="923"/>
      <c r="E720" s="924"/>
    </row>
    <row r="721" spans="1:5" ht="15.75" thickBot="1" x14ac:dyDescent="0.3">
      <c r="A721" s="753" t="s">
        <v>13</v>
      </c>
      <c r="B721" s="754"/>
      <c r="C721" s="754"/>
      <c r="D721" s="754"/>
      <c r="E721" s="755"/>
    </row>
    <row r="722" spans="1:5" ht="30.75" thickBot="1" x14ac:dyDescent="0.3">
      <c r="A722" s="774" t="s">
        <v>670</v>
      </c>
      <c r="B722" s="774" t="s">
        <v>671</v>
      </c>
      <c r="C722" s="774" t="s">
        <v>671</v>
      </c>
      <c r="D722" s="774" t="s">
        <v>672</v>
      </c>
      <c r="E722" s="774" t="s">
        <v>673</v>
      </c>
    </row>
    <row r="723" spans="1:5" ht="30.75" thickBot="1" x14ac:dyDescent="0.3">
      <c r="A723" s="983" t="s">
        <v>674</v>
      </c>
      <c r="B723" s="774" t="s">
        <v>675</v>
      </c>
      <c r="C723" s="774" t="s">
        <v>676</v>
      </c>
      <c r="D723" s="774" t="s">
        <v>677</v>
      </c>
      <c r="E723" s="774" t="s">
        <v>678</v>
      </c>
    </row>
    <row r="724" spans="1:5" ht="15.75" thickBot="1" x14ac:dyDescent="0.3">
      <c r="A724" s="927" t="s">
        <v>43</v>
      </c>
      <c r="B724" s="928"/>
      <c r="C724" s="928"/>
      <c r="D724" s="928"/>
      <c r="E724" s="929"/>
    </row>
    <row r="725" spans="1:5" ht="15.75" thickBot="1" x14ac:dyDescent="0.3">
      <c r="A725" s="930" t="s">
        <v>28</v>
      </c>
      <c r="B725" s="956" t="s">
        <v>679</v>
      </c>
      <c r="C725" s="911"/>
      <c r="D725" s="911"/>
      <c r="E725" s="912"/>
    </row>
    <row r="726" spans="1:5" ht="15.75" thickBot="1" x14ac:dyDescent="0.3">
      <c r="A726" s="777" t="s">
        <v>9</v>
      </c>
      <c r="B726" s="956" t="s">
        <v>680</v>
      </c>
      <c r="C726" s="911"/>
      <c r="D726" s="911"/>
      <c r="E726" s="912"/>
    </row>
    <row r="727" spans="1:5" ht="15.75" thickBot="1" x14ac:dyDescent="0.3">
      <c r="A727" s="777" t="s">
        <v>14</v>
      </c>
      <c r="B727" s="792" t="s">
        <v>681</v>
      </c>
      <c r="C727" s="760"/>
      <c r="D727" s="760"/>
      <c r="E727" s="761"/>
    </row>
    <row r="728" spans="1:5" x14ac:dyDescent="0.25">
      <c r="A728" s="762"/>
      <c r="B728" s="795">
        <v>2019</v>
      </c>
      <c r="C728" s="795">
        <v>2020</v>
      </c>
      <c r="D728" s="795">
        <v>2021</v>
      </c>
      <c r="E728" s="795">
        <v>2022</v>
      </c>
    </row>
    <row r="729" spans="1:5" ht="29.25" thickBot="1" x14ac:dyDescent="0.3">
      <c r="A729" s="764"/>
      <c r="B729" s="798" t="s">
        <v>5</v>
      </c>
      <c r="C729" s="798" t="s">
        <v>6</v>
      </c>
      <c r="D729" s="798" t="s">
        <v>6</v>
      </c>
      <c r="E729" s="798" t="s">
        <v>6</v>
      </c>
    </row>
    <row r="730" spans="1:5" ht="15.75" thickBot="1" x14ac:dyDescent="0.3">
      <c r="A730" s="777" t="s">
        <v>8</v>
      </c>
      <c r="B730" s="800">
        <v>1</v>
      </c>
      <c r="C730" s="800">
        <v>1</v>
      </c>
      <c r="D730" s="800">
        <v>1</v>
      </c>
      <c r="E730" s="800">
        <v>1</v>
      </c>
    </row>
    <row r="731" spans="1:5" ht="15.75" thickBot="1" x14ac:dyDescent="0.3">
      <c r="A731" s="777" t="s">
        <v>15</v>
      </c>
      <c r="B731" s="800">
        <f>B760</f>
        <v>48000</v>
      </c>
      <c r="C731" s="800">
        <f t="shared" ref="C731:E731" si="124">C760</f>
        <v>27800</v>
      </c>
      <c r="D731" s="800">
        <f t="shared" si="124"/>
        <v>29000</v>
      </c>
      <c r="E731" s="800">
        <f t="shared" si="124"/>
        <v>30000</v>
      </c>
    </row>
    <row r="732" spans="1:5" ht="15.75" thickBot="1" x14ac:dyDescent="0.3">
      <c r="A732" s="777" t="s">
        <v>23</v>
      </c>
      <c r="B732" s="800">
        <f>B731/B730</f>
        <v>48000</v>
      </c>
      <c r="C732" s="800">
        <f t="shared" ref="C732:E732" si="125">C731/C730</f>
        <v>27800</v>
      </c>
      <c r="D732" s="800">
        <f t="shared" si="125"/>
        <v>29000</v>
      </c>
      <c r="E732" s="800">
        <f t="shared" si="125"/>
        <v>30000</v>
      </c>
    </row>
    <row r="733" spans="1:5" ht="15.75" thickBot="1" x14ac:dyDescent="0.3">
      <c r="A733" s="777" t="s">
        <v>16</v>
      </c>
      <c r="B733" s="802" t="s">
        <v>22</v>
      </c>
      <c r="C733" s="767">
        <f>C730/B730-1</f>
        <v>0</v>
      </c>
      <c r="D733" s="767">
        <f t="shared" ref="D733:E735" si="126">D730/C730-1</f>
        <v>0</v>
      </c>
      <c r="E733" s="767">
        <f t="shared" si="126"/>
        <v>0</v>
      </c>
    </row>
    <row r="734" spans="1:5" ht="15.75" thickBot="1" x14ac:dyDescent="0.3">
      <c r="A734" s="777" t="s">
        <v>17</v>
      </c>
      <c r="B734" s="802" t="s">
        <v>22</v>
      </c>
      <c r="C734" s="767">
        <f>C731/B731-1</f>
        <v>-0.42083333333333328</v>
      </c>
      <c r="D734" s="767">
        <f t="shared" si="126"/>
        <v>4.3165467625899234E-2</v>
      </c>
      <c r="E734" s="767">
        <f t="shared" si="126"/>
        <v>3.4482758620689724E-2</v>
      </c>
    </row>
    <row r="735" spans="1:5" ht="30.75" thickBot="1" x14ac:dyDescent="0.3">
      <c r="A735" s="777" t="s">
        <v>18</v>
      </c>
      <c r="B735" s="802" t="s">
        <v>22</v>
      </c>
      <c r="C735" s="767">
        <f>C732/B732-1</f>
        <v>-0.42083333333333328</v>
      </c>
      <c r="D735" s="767">
        <f t="shared" si="126"/>
        <v>4.3165467625899234E-2</v>
      </c>
      <c r="E735" s="767">
        <f t="shared" si="126"/>
        <v>3.4482758620689724E-2</v>
      </c>
    </row>
    <row r="736" spans="1:5" ht="15.75" thickBot="1" x14ac:dyDescent="0.3">
      <c r="A736" s="952" t="s">
        <v>775</v>
      </c>
      <c r="B736" s="953"/>
      <c r="C736" s="953"/>
      <c r="D736" s="953"/>
      <c r="E736" s="954"/>
    </row>
    <row r="737" spans="1:5" x14ac:dyDescent="0.25">
      <c r="A737" s="762"/>
      <c r="B737" s="795">
        <v>2019</v>
      </c>
      <c r="C737" s="795">
        <v>2020</v>
      </c>
      <c r="D737" s="795">
        <v>2021</v>
      </c>
      <c r="E737" s="795">
        <v>2022</v>
      </c>
    </row>
    <row r="738" spans="1:5" ht="29.25" thickBot="1" x14ac:dyDescent="0.3">
      <c r="A738" s="764"/>
      <c r="B738" s="798" t="s">
        <v>5</v>
      </c>
      <c r="C738" s="798" t="s">
        <v>6</v>
      </c>
      <c r="D738" s="798" t="s">
        <v>6</v>
      </c>
      <c r="E738" s="798" t="s">
        <v>6</v>
      </c>
    </row>
    <row r="739" spans="1:5" ht="15.75" thickBot="1" x14ac:dyDescent="0.3">
      <c r="A739" s="941" t="s">
        <v>0</v>
      </c>
      <c r="B739" s="942">
        <f>B740+B741</f>
        <v>30000</v>
      </c>
      <c r="C739" s="942">
        <f t="shared" ref="C739:E739" si="127">C740+C741</f>
        <v>20000</v>
      </c>
      <c r="D739" s="942">
        <f t="shared" si="127"/>
        <v>20000</v>
      </c>
      <c r="E739" s="942">
        <f t="shared" si="127"/>
        <v>20000</v>
      </c>
    </row>
    <row r="740" spans="1:5" ht="15.75" thickBot="1" x14ac:dyDescent="0.3">
      <c r="A740" s="943" t="s">
        <v>48</v>
      </c>
      <c r="B740" s="944">
        <v>30000</v>
      </c>
      <c r="C740" s="944">
        <v>20000</v>
      </c>
      <c r="D740" s="944">
        <v>20000</v>
      </c>
      <c r="E740" s="944">
        <v>20000</v>
      </c>
    </row>
    <row r="741" spans="1:5" ht="15.75" thickBot="1" x14ac:dyDescent="0.3">
      <c r="A741" s="943" t="s">
        <v>49</v>
      </c>
      <c r="B741" s="944"/>
      <c r="C741" s="944"/>
      <c r="D741" s="944"/>
      <c r="E741" s="944"/>
    </row>
    <row r="742" spans="1:5" ht="30.75" thickBot="1" x14ac:dyDescent="0.3">
      <c r="A742" s="941" t="s">
        <v>31</v>
      </c>
      <c r="B742" s="942">
        <f>B743+B744</f>
        <v>8000</v>
      </c>
      <c r="C742" s="942">
        <f t="shared" ref="C742:E742" si="128">C743+C744</f>
        <v>4000</v>
      </c>
      <c r="D742" s="942">
        <f t="shared" si="128"/>
        <v>4000</v>
      </c>
      <c r="E742" s="942">
        <f t="shared" si="128"/>
        <v>4000</v>
      </c>
    </row>
    <row r="743" spans="1:5" ht="15.75" thickBot="1" x14ac:dyDescent="0.3">
      <c r="A743" s="943" t="s">
        <v>48</v>
      </c>
      <c r="B743" s="944">
        <v>8000</v>
      </c>
      <c r="C743" s="944">
        <v>4000</v>
      </c>
      <c r="D743" s="944">
        <v>4000</v>
      </c>
      <c r="E743" s="944">
        <v>4000</v>
      </c>
    </row>
    <row r="744" spans="1:5" ht="15.75" thickBot="1" x14ac:dyDescent="0.3">
      <c r="A744" s="943" t="s">
        <v>49</v>
      </c>
      <c r="B744" s="944"/>
      <c r="C744" s="944"/>
      <c r="D744" s="944"/>
      <c r="E744" s="944"/>
    </row>
    <row r="745" spans="1:5" ht="15.75" thickBot="1" x14ac:dyDescent="0.3">
      <c r="A745" s="941" t="s">
        <v>1</v>
      </c>
      <c r="B745" s="944">
        <f>B746+B747</f>
        <v>10000</v>
      </c>
      <c r="C745" s="944">
        <f t="shared" ref="C745:E745" si="129">C746+C747</f>
        <v>3800</v>
      </c>
      <c r="D745" s="944">
        <f t="shared" si="129"/>
        <v>5000</v>
      </c>
      <c r="E745" s="944">
        <f t="shared" si="129"/>
        <v>6000</v>
      </c>
    </row>
    <row r="746" spans="1:5" ht="15.75" thickBot="1" x14ac:dyDescent="0.3">
      <c r="A746" s="943" t="s">
        <v>48</v>
      </c>
      <c r="B746" s="942">
        <v>10000</v>
      </c>
      <c r="C746" s="942">
        <v>3800</v>
      </c>
      <c r="D746" s="942">
        <v>5000</v>
      </c>
      <c r="E746" s="942">
        <v>6000</v>
      </c>
    </row>
    <row r="747" spans="1:5" ht="15.75" thickBot="1" x14ac:dyDescent="0.3">
      <c r="A747" s="943" t="s">
        <v>49</v>
      </c>
      <c r="B747" s="944"/>
      <c r="C747" s="944"/>
      <c r="D747" s="944"/>
      <c r="E747" s="944"/>
    </row>
    <row r="748" spans="1:5" ht="15.75" thickBot="1" x14ac:dyDescent="0.3">
      <c r="A748" s="941" t="s">
        <v>2</v>
      </c>
      <c r="B748" s="944"/>
      <c r="C748" s="942"/>
      <c r="D748" s="942"/>
      <c r="E748" s="942"/>
    </row>
    <row r="749" spans="1:5" ht="15.75" thickBot="1" x14ac:dyDescent="0.3">
      <c r="A749" s="943" t="s">
        <v>48</v>
      </c>
      <c r="B749" s="944"/>
      <c r="C749" s="942"/>
      <c r="D749" s="942"/>
      <c r="E749" s="942"/>
    </row>
    <row r="750" spans="1:5" ht="15.75" thickBot="1" x14ac:dyDescent="0.3">
      <c r="A750" s="943" t="s">
        <v>49</v>
      </c>
      <c r="B750" s="944"/>
      <c r="C750" s="942"/>
      <c r="D750" s="942"/>
      <c r="E750" s="942"/>
    </row>
    <row r="751" spans="1:5" ht="15.75" thickBot="1" x14ac:dyDescent="0.3">
      <c r="A751" s="941" t="s">
        <v>24</v>
      </c>
      <c r="B751" s="944"/>
      <c r="C751" s="942"/>
      <c r="D751" s="942"/>
      <c r="E751" s="942"/>
    </row>
    <row r="752" spans="1:5" ht="15.75" thickBot="1" x14ac:dyDescent="0.3">
      <c r="A752" s="943" t="s">
        <v>48</v>
      </c>
      <c r="B752" s="944"/>
      <c r="C752" s="942"/>
      <c r="D752" s="942"/>
      <c r="E752" s="942"/>
    </row>
    <row r="753" spans="1:5" ht="15.75" thickBot="1" x14ac:dyDescent="0.3">
      <c r="A753" s="943" t="s">
        <v>49</v>
      </c>
      <c r="B753" s="944"/>
      <c r="C753" s="942"/>
      <c r="D753" s="942"/>
      <c r="E753" s="942"/>
    </row>
    <row r="754" spans="1:5" ht="15.75" thickBot="1" x14ac:dyDescent="0.3">
      <c r="A754" s="941" t="s">
        <v>25</v>
      </c>
      <c r="B754" s="944"/>
      <c r="C754" s="942"/>
      <c r="D754" s="942"/>
      <c r="E754" s="942"/>
    </row>
    <row r="755" spans="1:5" ht="15.75" thickBot="1" x14ac:dyDescent="0.3">
      <c r="A755" s="943" t="s">
        <v>48</v>
      </c>
      <c r="B755" s="944"/>
      <c r="C755" s="942"/>
      <c r="D755" s="942"/>
      <c r="E755" s="942"/>
    </row>
    <row r="756" spans="1:5" ht="15.75" thickBot="1" x14ac:dyDescent="0.3">
      <c r="A756" s="943" t="s">
        <v>49</v>
      </c>
      <c r="B756" s="944"/>
      <c r="C756" s="942"/>
      <c r="D756" s="942"/>
      <c r="E756" s="942"/>
    </row>
    <row r="757" spans="1:5" ht="30.75" thickBot="1" x14ac:dyDescent="0.3">
      <c r="A757" s="941" t="s">
        <v>3</v>
      </c>
      <c r="B757" s="944">
        <v>0</v>
      </c>
      <c r="C757" s="942">
        <v>0</v>
      </c>
      <c r="D757" s="942">
        <f>C757*1.03*0.99</f>
        <v>0</v>
      </c>
      <c r="E757" s="942">
        <f>D757*1.03*0.99</f>
        <v>0</v>
      </c>
    </row>
    <row r="758" spans="1:5" ht="15.75" thickBot="1" x14ac:dyDescent="0.3">
      <c r="A758" s="943" t="s">
        <v>48</v>
      </c>
      <c r="B758" s="944"/>
      <c r="C758" s="945"/>
      <c r="D758" s="945"/>
      <c r="E758" s="945"/>
    </row>
    <row r="759" spans="1:5" ht="15.75" thickBot="1" x14ac:dyDescent="0.3">
      <c r="A759" s="943" t="s">
        <v>49</v>
      </c>
      <c r="B759" s="944"/>
      <c r="C759" s="946"/>
      <c r="D759" s="945"/>
      <c r="E759" s="945"/>
    </row>
    <row r="760" spans="1:5" ht="15.75" thickBot="1" x14ac:dyDescent="0.3">
      <c r="A760" s="947" t="s">
        <v>33</v>
      </c>
      <c r="B760" s="944">
        <f>B757+B754+B751+B748+B745+B742+B739</f>
        <v>48000</v>
      </c>
      <c r="C760" s="944">
        <f t="shared" ref="C760:E760" si="130">C757+C754+C751+C748+C745+C742+C739</f>
        <v>27800</v>
      </c>
      <c r="D760" s="944">
        <f t="shared" si="130"/>
        <v>29000</v>
      </c>
      <c r="E760" s="944">
        <f t="shared" si="130"/>
        <v>30000</v>
      </c>
    </row>
    <row r="761" spans="1:5" ht="15.75" thickBot="1" x14ac:dyDescent="0.3">
      <c r="A761" s="948" t="s">
        <v>35</v>
      </c>
      <c r="B761" s="949">
        <f>IF(B760-B731=0,0,"Error")</f>
        <v>0</v>
      </c>
      <c r="C761" s="949">
        <f>IF(C760-C731=0,0,"Error")</f>
        <v>0</v>
      </c>
      <c r="D761" s="949">
        <f>IF(D760-D731=0,0,"Error")</f>
        <v>0</v>
      </c>
      <c r="E761" s="949">
        <f>IF(E760-E731=0,0,"Error")</f>
        <v>0</v>
      </c>
    </row>
    <row r="762" spans="1:5" ht="15.75" thickBot="1" x14ac:dyDescent="0.3">
      <c r="A762" s="984"/>
      <c r="B762" s="985"/>
      <c r="C762" s="985"/>
      <c r="D762" s="985"/>
      <c r="E762" s="985"/>
    </row>
    <row r="763" spans="1:5" ht="43.5" thickBot="1" x14ac:dyDescent="0.3">
      <c r="A763" s="921" t="s">
        <v>46</v>
      </c>
      <c r="B763" s="986">
        <f>B38+B75+B112+B149+B195+B232+B269+B313+B350+B387+B434+B471+B508+B545+B587+B624+B661+B701+B731</f>
        <v>462923</v>
      </c>
      <c r="C763" s="986">
        <f>C38+C75+C112+C149+C195+C232+C269+C313+C350+C387+C434+C471+C508+C545+C587+C624+C661+C701+C731</f>
        <v>377000</v>
      </c>
      <c r="D763" s="986">
        <f>D38+D75+D112+D149+D195+D232+D269+D313+D350+D387+D434+D471+D508+D545+D587+D624+D661+D701+D731</f>
        <v>404000</v>
      </c>
      <c r="E763" s="986">
        <f>E38+E75+E112+E149+E195+E232+E269+E313+E350+E387+E434+E471+E508+E545+E587+E624+E661+E701+E731</f>
        <v>410000</v>
      </c>
    </row>
    <row r="764" spans="1:5" ht="43.5" thickBot="1" x14ac:dyDescent="0.3">
      <c r="A764" s="921" t="s">
        <v>47</v>
      </c>
      <c r="B764" s="986">
        <f>B765+B768+B771+B774+B777+B780+B783+B786+B791</f>
        <v>462923</v>
      </c>
      <c r="C764" s="986">
        <f>C765+C768+C771+C774+C777+C780+C783+C786+C791</f>
        <v>377000</v>
      </c>
      <c r="D764" s="986">
        <f t="shared" ref="D764:E764" si="131">D765+D768+D771+D774+D777+D780+D783+D786+D791</f>
        <v>404000</v>
      </c>
      <c r="E764" s="986">
        <f t="shared" si="131"/>
        <v>410000</v>
      </c>
    </row>
    <row r="765" spans="1:5" ht="15.75" thickBot="1" x14ac:dyDescent="0.3">
      <c r="A765" s="941" t="s">
        <v>0</v>
      </c>
      <c r="B765" s="987">
        <f>B766+B767</f>
        <v>271400</v>
      </c>
      <c r="C765" s="987">
        <f t="shared" ref="C765:E765" si="132">C766+C767</f>
        <v>251400</v>
      </c>
      <c r="D765" s="987">
        <f t="shared" si="132"/>
        <v>251400</v>
      </c>
      <c r="E765" s="987">
        <f t="shared" si="132"/>
        <v>251400</v>
      </c>
    </row>
    <row r="766" spans="1:5" ht="15.75" thickBot="1" x14ac:dyDescent="0.3">
      <c r="A766" s="943" t="s">
        <v>48</v>
      </c>
      <c r="B766" s="944">
        <f t="shared" ref="B766:E767" si="133">B47+B84+B121+B158+B204+B241+B278+B322+B359+B396+B443+B480+B517+B554+B596+B633+B670+B740</f>
        <v>271400</v>
      </c>
      <c r="C766" s="944">
        <f t="shared" si="133"/>
        <v>251400</v>
      </c>
      <c r="D766" s="944">
        <f t="shared" si="133"/>
        <v>251400</v>
      </c>
      <c r="E766" s="944">
        <f t="shared" si="133"/>
        <v>251400</v>
      </c>
    </row>
    <row r="767" spans="1:5" ht="15.75" thickBot="1" x14ac:dyDescent="0.3">
      <c r="A767" s="943" t="s">
        <v>52</v>
      </c>
      <c r="B767" s="944">
        <f t="shared" si="133"/>
        <v>0</v>
      </c>
      <c r="C767" s="944">
        <f t="shared" si="133"/>
        <v>0</v>
      </c>
      <c r="D767" s="944">
        <f t="shared" si="133"/>
        <v>0</v>
      </c>
      <c r="E767" s="944">
        <f t="shared" si="133"/>
        <v>0</v>
      </c>
    </row>
    <row r="768" spans="1:5" ht="30.75" thickBot="1" x14ac:dyDescent="0.3">
      <c r="A768" s="941" t="s">
        <v>31</v>
      </c>
      <c r="B768" s="987">
        <f>B769+B770</f>
        <v>66100</v>
      </c>
      <c r="C768" s="987">
        <f t="shared" ref="C768:E768" si="134">C769+C770</f>
        <v>52100</v>
      </c>
      <c r="D768" s="987">
        <f t="shared" si="134"/>
        <v>52100</v>
      </c>
      <c r="E768" s="987">
        <f t="shared" si="134"/>
        <v>52100</v>
      </c>
    </row>
    <row r="769" spans="1:5" ht="15.75" thickBot="1" x14ac:dyDescent="0.3">
      <c r="A769" s="943" t="s">
        <v>48</v>
      </c>
      <c r="B769" s="942">
        <f t="shared" ref="B769:E770" si="135">B50+B87+B124+B161+B207+B244+B281+B325+B362+B399+B446+B483+B520+B557+B599+B636+B673+B743</f>
        <v>66100</v>
      </c>
      <c r="C769" s="942">
        <f t="shared" si="135"/>
        <v>52100</v>
      </c>
      <c r="D769" s="942">
        <f t="shared" si="135"/>
        <v>52100</v>
      </c>
      <c r="E769" s="942">
        <f t="shared" si="135"/>
        <v>52100</v>
      </c>
    </row>
    <row r="770" spans="1:5" ht="15.75" thickBot="1" x14ac:dyDescent="0.3">
      <c r="A770" s="943" t="s">
        <v>52</v>
      </c>
      <c r="B770" s="942">
        <f t="shared" si="135"/>
        <v>0</v>
      </c>
      <c r="C770" s="942">
        <f t="shared" si="135"/>
        <v>0</v>
      </c>
      <c r="D770" s="942">
        <f t="shared" si="135"/>
        <v>0</v>
      </c>
      <c r="E770" s="942">
        <f t="shared" si="135"/>
        <v>0</v>
      </c>
    </row>
    <row r="771" spans="1:5" ht="15.75" thickBot="1" x14ac:dyDescent="0.3">
      <c r="A771" s="941" t="s">
        <v>1</v>
      </c>
      <c r="B771" s="987">
        <f>B772+B773</f>
        <v>120423</v>
      </c>
      <c r="C771" s="987">
        <f t="shared" ref="C771:E771" si="136">C772+C773</f>
        <v>73500</v>
      </c>
      <c r="D771" s="987">
        <f t="shared" si="136"/>
        <v>100500</v>
      </c>
      <c r="E771" s="987">
        <f t="shared" si="136"/>
        <v>106500</v>
      </c>
    </row>
    <row r="772" spans="1:5" ht="15.75" thickBot="1" x14ac:dyDescent="0.3">
      <c r="A772" s="943" t="s">
        <v>48</v>
      </c>
      <c r="B772" s="944">
        <f t="shared" ref="B772:E773" si="137">B53+B90+B127+B164+B210+B247+B284+B328+B365+B402+B449+B486+B523+B560+B602+B639+B676+B746</f>
        <v>120423</v>
      </c>
      <c r="C772" s="944">
        <f t="shared" si="137"/>
        <v>73500</v>
      </c>
      <c r="D772" s="944">
        <f t="shared" si="137"/>
        <v>100500</v>
      </c>
      <c r="E772" s="944">
        <f t="shared" si="137"/>
        <v>106500</v>
      </c>
    </row>
    <row r="773" spans="1:5" ht="15.75" thickBot="1" x14ac:dyDescent="0.3">
      <c r="A773" s="943" t="s">
        <v>52</v>
      </c>
      <c r="B773" s="944">
        <f t="shared" si="137"/>
        <v>0</v>
      </c>
      <c r="C773" s="944">
        <f t="shared" si="137"/>
        <v>0</v>
      </c>
      <c r="D773" s="944">
        <f t="shared" si="137"/>
        <v>0</v>
      </c>
      <c r="E773" s="944">
        <f t="shared" si="137"/>
        <v>0</v>
      </c>
    </row>
    <row r="774" spans="1:5" ht="15.75" thickBot="1" x14ac:dyDescent="0.3">
      <c r="A774" s="941" t="s">
        <v>2</v>
      </c>
      <c r="B774" s="987">
        <f>B775+B776</f>
        <v>0</v>
      </c>
      <c r="C774" s="987">
        <f t="shared" ref="C774:E774" si="138">C775+C776</f>
        <v>0</v>
      </c>
      <c r="D774" s="987">
        <f t="shared" si="138"/>
        <v>0</v>
      </c>
      <c r="E774" s="987">
        <f t="shared" si="138"/>
        <v>0</v>
      </c>
    </row>
    <row r="775" spans="1:5" ht="15.75" thickBot="1" x14ac:dyDescent="0.3">
      <c r="A775" s="943" t="s">
        <v>48</v>
      </c>
      <c r="B775" s="942">
        <f t="shared" ref="B775:E776" si="139">B56+B93+B130+B167+B213+B250+B287+B331+B368+B405+B452+B489+B526+B563+B605+B642+B679+B749</f>
        <v>0</v>
      </c>
      <c r="C775" s="942">
        <f t="shared" si="139"/>
        <v>0</v>
      </c>
      <c r="D775" s="942">
        <f t="shared" si="139"/>
        <v>0</v>
      </c>
      <c r="E775" s="942">
        <f t="shared" si="139"/>
        <v>0</v>
      </c>
    </row>
    <row r="776" spans="1:5" ht="15.75" thickBot="1" x14ac:dyDescent="0.3">
      <c r="A776" s="943" t="s">
        <v>52</v>
      </c>
      <c r="B776" s="942">
        <f t="shared" si="139"/>
        <v>0</v>
      </c>
      <c r="C776" s="942">
        <f t="shared" si="139"/>
        <v>0</v>
      </c>
      <c r="D776" s="942">
        <f t="shared" si="139"/>
        <v>0</v>
      </c>
      <c r="E776" s="942">
        <f t="shared" si="139"/>
        <v>0</v>
      </c>
    </row>
    <row r="777" spans="1:5" ht="15.75" thickBot="1" x14ac:dyDescent="0.3">
      <c r="A777" s="941" t="s">
        <v>24</v>
      </c>
      <c r="B777" s="987">
        <f>B778+B779</f>
        <v>0</v>
      </c>
      <c r="C777" s="987">
        <f t="shared" ref="C777:E777" si="140">C778+C779</f>
        <v>0</v>
      </c>
      <c r="D777" s="987">
        <f t="shared" si="140"/>
        <v>0</v>
      </c>
      <c r="E777" s="987">
        <f t="shared" si="140"/>
        <v>0</v>
      </c>
    </row>
    <row r="778" spans="1:5" ht="15.75" thickBot="1" x14ac:dyDescent="0.3">
      <c r="A778" s="943" t="s">
        <v>48</v>
      </c>
      <c r="B778" s="942">
        <f>B752</f>
        <v>0</v>
      </c>
      <c r="C778" s="942">
        <f t="shared" ref="C778:E779" si="141">C752</f>
        <v>0</v>
      </c>
      <c r="D778" s="942">
        <f t="shared" si="141"/>
        <v>0</v>
      </c>
      <c r="E778" s="942">
        <f t="shared" si="141"/>
        <v>0</v>
      </c>
    </row>
    <row r="779" spans="1:5" ht="15.75" thickBot="1" x14ac:dyDescent="0.3">
      <c r="A779" s="943" t="s">
        <v>52</v>
      </c>
      <c r="B779" s="942">
        <f>B753</f>
        <v>0</v>
      </c>
      <c r="C779" s="942">
        <f t="shared" si="141"/>
        <v>0</v>
      </c>
      <c r="D779" s="942">
        <f t="shared" si="141"/>
        <v>0</v>
      </c>
      <c r="E779" s="942">
        <f t="shared" si="141"/>
        <v>0</v>
      </c>
    </row>
    <row r="780" spans="1:5" ht="15.75" thickBot="1" x14ac:dyDescent="0.3">
      <c r="A780" s="941" t="s">
        <v>25</v>
      </c>
      <c r="B780" s="987">
        <f>B781+B782</f>
        <v>0</v>
      </c>
      <c r="C780" s="987">
        <f t="shared" ref="C780:E780" si="142">C781+C782</f>
        <v>0</v>
      </c>
      <c r="D780" s="987">
        <f t="shared" si="142"/>
        <v>0</v>
      </c>
      <c r="E780" s="987">
        <f t="shared" si="142"/>
        <v>0</v>
      </c>
    </row>
    <row r="781" spans="1:5" ht="15.75" thickBot="1" x14ac:dyDescent="0.3">
      <c r="A781" s="943" t="s">
        <v>48</v>
      </c>
      <c r="B781" s="942">
        <f>B755</f>
        <v>0</v>
      </c>
      <c r="C781" s="942">
        <f t="shared" ref="C781:E782" si="143">C755</f>
        <v>0</v>
      </c>
      <c r="D781" s="942">
        <f t="shared" si="143"/>
        <v>0</v>
      </c>
      <c r="E781" s="942">
        <f t="shared" si="143"/>
        <v>0</v>
      </c>
    </row>
    <row r="782" spans="1:5" ht="15.75" thickBot="1" x14ac:dyDescent="0.3">
      <c r="A782" s="943" t="s">
        <v>52</v>
      </c>
      <c r="B782" s="942">
        <f>B756</f>
        <v>0</v>
      </c>
      <c r="C782" s="942">
        <f t="shared" si="143"/>
        <v>0</v>
      </c>
      <c r="D782" s="942">
        <f t="shared" si="143"/>
        <v>0</v>
      </c>
      <c r="E782" s="942">
        <f t="shared" si="143"/>
        <v>0</v>
      </c>
    </row>
    <row r="783" spans="1:5" ht="30.75" thickBot="1" x14ac:dyDescent="0.3">
      <c r="A783" s="941" t="s">
        <v>3</v>
      </c>
      <c r="B783" s="987">
        <f>B784+B785</f>
        <v>0</v>
      </c>
      <c r="C783" s="987">
        <f t="shared" ref="C783:E783" si="144">C784+C785</f>
        <v>0</v>
      </c>
      <c r="D783" s="987">
        <f t="shared" si="144"/>
        <v>0</v>
      </c>
      <c r="E783" s="987">
        <f t="shared" si="144"/>
        <v>0</v>
      </c>
    </row>
    <row r="784" spans="1:5" ht="15.75" thickBot="1" x14ac:dyDescent="0.3">
      <c r="A784" s="943" t="s">
        <v>48</v>
      </c>
      <c r="B784" s="942">
        <f>B758</f>
        <v>0</v>
      </c>
      <c r="C784" s="942">
        <f t="shared" ref="C784:E785" si="145">C758</f>
        <v>0</v>
      </c>
      <c r="D784" s="942">
        <f t="shared" si="145"/>
        <v>0</v>
      </c>
      <c r="E784" s="942">
        <f t="shared" si="145"/>
        <v>0</v>
      </c>
    </row>
    <row r="785" spans="1:5" ht="15.75" thickBot="1" x14ac:dyDescent="0.3">
      <c r="A785" s="943" t="s">
        <v>52</v>
      </c>
      <c r="B785" s="942">
        <f>B759</f>
        <v>0</v>
      </c>
      <c r="C785" s="942">
        <f t="shared" si="145"/>
        <v>0</v>
      </c>
      <c r="D785" s="942">
        <f t="shared" si="145"/>
        <v>0</v>
      </c>
      <c r="E785" s="942">
        <f t="shared" si="145"/>
        <v>0</v>
      </c>
    </row>
    <row r="786" spans="1:5" ht="15.75" thickBot="1" x14ac:dyDescent="0.3">
      <c r="A786" s="941" t="s">
        <v>19</v>
      </c>
      <c r="B786" s="987">
        <f>SUM(B787:B790)</f>
        <v>0</v>
      </c>
      <c r="C786" s="987">
        <f t="shared" ref="C786:E786" si="146">SUM(C787:C790)</f>
        <v>0</v>
      </c>
      <c r="D786" s="987">
        <f t="shared" si="146"/>
        <v>0</v>
      </c>
      <c r="E786" s="987">
        <f t="shared" si="146"/>
        <v>0</v>
      </c>
    </row>
    <row r="787" spans="1:5" ht="15.75" thickBot="1" x14ac:dyDescent="0.3">
      <c r="A787" s="943" t="s">
        <v>48</v>
      </c>
      <c r="B787" s="942">
        <f>B710</f>
        <v>0</v>
      </c>
      <c r="C787" s="942">
        <f t="shared" ref="C787:E787" si="147">C710</f>
        <v>0</v>
      </c>
      <c r="D787" s="942">
        <f t="shared" si="147"/>
        <v>0</v>
      </c>
      <c r="E787" s="942">
        <f t="shared" si="147"/>
        <v>0</v>
      </c>
    </row>
    <row r="788" spans="1:5" ht="15.75" thickBot="1" x14ac:dyDescent="0.3">
      <c r="A788" s="943" t="s">
        <v>76</v>
      </c>
      <c r="B788" s="942">
        <f t="shared" ref="B788:E790" si="148">B711</f>
        <v>0</v>
      </c>
      <c r="C788" s="942">
        <f t="shared" si="148"/>
        <v>0</v>
      </c>
      <c r="D788" s="942">
        <f t="shared" si="148"/>
        <v>0</v>
      </c>
      <c r="E788" s="942">
        <f t="shared" si="148"/>
        <v>0</v>
      </c>
    </row>
    <row r="789" spans="1:5" ht="15.75" thickBot="1" x14ac:dyDescent="0.3">
      <c r="A789" s="943" t="s">
        <v>74</v>
      </c>
      <c r="B789" s="942">
        <f t="shared" si="148"/>
        <v>0</v>
      </c>
      <c r="C789" s="942">
        <f t="shared" si="148"/>
        <v>0</v>
      </c>
      <c r="D789" s="942">
        <f t="shared" si="148"/>
        <v>0</v>
      </c>
      <c r="E789" s="942">
        <f t="shared" si="148"/>
        <v>0</v>
      </c>
    </row>
    <row r="790" spans="1:5" ht="15.75" thickBot="1" x14ac:dyDescent="0.3">
      <c r="A790" s="943" t="s">
        <v>75</v>
      </c>
      <c r="B790" s="942">
        <f t="shared" si="148"/>
        <v>0</v>
      </c>
      <c r="C790" s="942">
        <f t="shared" si="148"/>
        <v>0</v>
      </c>
      <c r="D790" s="942">
        <f t="shared" si="148"/>
        <v>0</v>
      </c>
      <c r="E790" s="942">
        <f t="shared" si="148"/>
        <v>0</v>
      </c>
    </row>
    <row r="791" spans="1:5" ht="15.75" thickBot="1" x14ac:dyDescent="0.3">
      <c r="A791" s="941" t="s">
        <v>20</v>
      </c>
      <c r="B791" s="987">
        <f>SUM(B792:B795)</f>
        <v>5000</v>
      </c>
      <c r="C791" s="987">
        <f t="shared" ref="C791:E791" si="149">SUM(C792:C795)</f>
        <v>0</v>
      </c>
      <c r="D791" s="987">
        <f t="shared" si="149"/>
        <v>0</v>
      </c>
      <c r="E791" s="987">
        <f t="shared" si="149"/>
        <v>0</v>
      </c>
    </row>
    <row r="792" spans="1:5" ht="15.75" thickBot="1" x14ac:dyDescent="0.3">
      <c r="A792" s="943" t="s">
        <v>48</v>
      </c>
      <c r="B792" s="942">
        <f>B715</f>
        <v>5000</v>
      </c>
      <c r="C792" s="942">
        <f t="shared" ref="C792:E792" si="150">C715</f>
        <v>0</v>
      </c>
      <c r="D792" s="942">
        <f t="shared" si="150"/>
        <v>0</v>
      </c>
      <c r="E792" s="942">
        <f t="shared" si="150"/>
        <v>0</v>
      </c>
    </row>
    <row r="793" spans="1:5" ht="15.75" thickBot="1" x14ac:dyDescent="0.3">
      <c r="A793" s="943" t="s">
        <v>76</v>
      </c>
      <c r="B793" s="942">
        <f t="shared" ref="B793:E795" si="151">B716</f>
        <v>0</v>
      </c>
      <c r="C793" s="942">
        <f t="shared" si="151"/>
        <v>0</v>
      </c>
      <c r="D793" s="942">
        <f t="shared" si="151"/>
        <v>0</v>
      </c>
      <c r="E793" s="942">
        <f t="shared" si="151"/>
        <v>0</v>
      </c>
    </row>
    <row r="794" spans="1:5" ht="15.75" thickBot="1" x14ac:dyDescent="0.3">
      <c r="A794" s="943" t="s">
        <v>74</v>
      </c>
      <c r="B794" s="942">
        <f t="shared" si="151"/>
        <v>0</v>
      </c>
      <c r="C794" s="942">
        <f t="shared" si="151"/>
        <v>0</v>
      </c>
      <c r="D794" s="942">
        <f t="shared" si="151"/>
        <v>0</v>
      </c>
      <c r="E794" s="942">
        <f t="shared" si="151"/>
        <v>0</v>
      </c>
    </row>
    <row r="795" spans="1:5" ht="15.75" thickBot="1" x14ac:dyDescent="0.3">
      <c r="A795" s="943" t="s">
        <v>75</v>
      </c>
      <c r="B795" s="942">
        <f t="shared" si="151"/>
        <v>0</v>
      </c>
      <c r="C795" s="942">
        <f t="shared" si="151"/>
        <v>0</v>
      </c>
      <c r="D795" s="942">
        <f t="shared" si="151"/>
        <v>0</v>
      </c>
      <c r="E795" s="942">
        <f t="shared" si="151"/>
        <v>0</v>
      </c>
    </row>
    <row r="796" spans="1:5" ht="15.75" thickBot="1" x14ac:dyDescent="0.3">
      <c r="A796" s="948" t="s">
        <v>35</v>
      </c>
      <c r="B796" s="949">
        <f>IF(B764-B763=0,0,"Error")</f>
        <v>0</v>
      </c>
      <c r="C796" s="949">
        <f>IF(C764-C763=0,0,"Error")</f>
        <v>0</v>
      </c>
      <c r="D796" s="949">
        <f>IF(D764-D763=0,0,"Error")</f>
        <v>0</v>
      </c>
      <c r="E796" s="949">
        <f>IF(E764-E763=0,0,"Error")</f>
        <v>0</v>
      </c>
    </row>
  </sheetData>
  <mergeCells count="144">
    <mergeCell ref="B725:E725"/>
    <mergeCell ref="B726:E726"/>
    <mergeCell ref="B727:E727"/>
    <mergeCell ref="A728:A729"/>
    <mergeCell ref="A736:E736"/>
    <mergeCell ref="A737:A738"/>
    <mergeCell ref="A698:A699"/>
    <mergeCell ref="A706:E706"/>
    <mergeCell ref="A707:A708"/>
    <mergeCell ref="B720:E720"/>
    <mergeCell ref="A721:E721"/>
    <mergeCell ref="A724:E724"/>
    <mergeCell ref="A692:E692"/>
    <mergeCell ref="A693:E693"/>
    <mergeCell ref="B694:E694"/>
    <mergeCell ref="D695:E695"/>
    <mergeCell ref="B696:E696"/>
    <mergeCell ref="B697:E697"/>
    <mergeCell ref="B655:E655"/>
    <mergeCell ref="B656:E656"/>
    <mergeCell ref="B657:E657"/>
    <mergeCell ref="A658:A659"/>
    <mergeCell ref="A666:E666"/>
    <mergeCell ref="A667:A668"/>
    <mergeCell ref="B618:E618"/>
    <mergeCell ref="B619:E619"/>
    <mergeCell ref="B620:E620"/>
    <mergeCell ref="A621:A622"/>
    <mergeCell ref="A629:E629"/>
    <mergeCell ref="A630:A631"/>
    <mergeCell ref="B581:E581"/>
    <mergeCell ref="B582:E582"/>
    <mergeCell ref="B583:E583"/>
    <mergeCell ref="A584:A585"/>
    <mergeCell ref="A592:E592"/>
    <mergeCell ref="A593:A594"/>
    <mergeCell ref="A550:E550"/>
    <mergeCell ref="A551:A552"/>
    <mergeCell ref="B576:E576"/>
    <mergeCell ref="A577:E577"/>
    <mergeCell ref="A579:E579"/>
    <mergeCell ref="A580:E580"/>
    <mergeCell ref="A513:E513"/>
    <mergeCell ref="A514:A515"/>
    <mergeCell ref="B539:E539"/>
    <mergeCell ref="B540:E540"/>
    <mergeCell ref="B541:E541"/>
    <mergeCell ref="A542:A543"/>
    <mergeCell ref="A476:E476"/>
    <mergeCell ref="A477:A478"/>
    <mergeCell ref="B502:E502"/>
    <mergeCell ref="B503:E503"/>
    <mergeCell ref="B504:E504"/>
    <mergeCell ref="A505:A506"/>
    <mergeCell ref="A439:E439"/>
    <mergeCell ref="A440:A441"/>
    <mergeCell ref="B465:E465"/>
    <mergeCell ref="B466:E466"/>
    <mergeCell ref="B467:E467"/>
    <mergeCell ref="A468:A469"/>
    <mergeCell ref="A426:E426"/>
    <mergeCell ref="A427:E427"/>
    <mergeCell ref="B428:E428"/>
    <mergeCell ref="B429:E429"/>
    <mergeCell ref="B430:E430"/>
    <mergeCell ref="A431:A432"/>
    <mergeCell ref="B383:E383"/>
    <mergeCell ref="A384:A385"/>
    <mergeCell ref="A392:E392"/>
    <mergeCell ref="A393:A394"/>
    <mergeCell ref="B418:E418"/>
    <mergeCell ref="A419:E419"/>
    <mergeCell ref="B346:E346"/>
    <mergeCell ref="A347:A348"/>
    <mergeCell ref="A355:E355"/>
    <mergeCell ref="A356:A357"/>
    <mergeCell ref="B381:E381"/>
    <mergeCell ref="B382:E382"/>
    <mergeCell ref="B309:E309"/>
    <mergeCell ref="A310:A311"/>
    <mergeCell ref="A318:E318"/>
    <mergeCell ref="A319:A320"/>
    <mergeCell ref="B344:E344"/>
    <mergeCell ref="B345:E345"/>
    <mergeCell ref="B300:E300"/>
    <mergeCell ref="A301:E301"/>
    <mergeCell ref="A305:E305"/>
    <mergeCell ref="A306:E306"/>
    <mergeCell ref="B307:E307"/>
    <mergeCell ref="B308:E308"/>
    <mergeCell ref="B263:E263"/>
    <mergeCell ref="B264:E264"/>
    <mergeCell ref="B265:E265"/>
    <mergeCell ref="A266:A267"/>
    <mergeCell ref="A274:E274"/>
    <mergeCell ref="A275:A276"/>
    <mergeCell ref="B226:E226"/>
    <mergeCell ref="B227:E227"/>
    <mergeCell ref="B228:E228"/>
    <mergeCell ref="A229:A230"/>
    <mergeCell ref="A237:E237"/>
    <mergeCell ref="A238:A239"/>
    <mergeCell ref="B189:E189"/>
    <mergeCell ref="B190:E190"/>
    <mergeCell ref="B191:E191"/>
    <mergeCell ref="A192:A193"/>
    <mergeCell ref="A200:E200"/>
    <mergeCell ref="A201:A202"/>
    <mergeCell ref="A154:E154"/>
    <mergeCell ref="A155:A156"/>
    <mergeCell ref="B180:E180"/>
    <mergeCell ref="A181:E181"/>
    <mergeCell ref="A187:E187"/>
    <mergeCell ref="A188:E188"/>
    <mergeCell ref="A117:E117"/>
    <mergeCell ref="A118:A119"/>
    <mergeCell ref="B143:E143"/>
    <mergeCell ref="B144:E144"/>
    <mergeCell ref="B145:E145"/>
    <mergeCell ref="A146:A147"/>
    <mergeCell ref="A80:E80"/>
    <mergeCell ref="A81:A82"/>
    <mergeCell ref="B106:E106"/>
    <mergeCell ref="B107:E107"/>
    <mergeCell ref="B108:E108"/>
    <mergeCell ref="A109:A110"/>
    <mergeCell ref="A30:E30"/>
    <mergeCell ref="A31:E31"/>
    <mergeCell ref="B69:E69"/>
    <mergeCell ref="B70:E70"/>
    <mergeCell ref="B71:E71"/>
    <mergeCell ref="A72:A73"/>
    <mergeCell ref="A8:E8"/>
    <mergeCell ref="A9:E11"/>
    <mergeCell ref="B12:E12"/>
    <mergeCell ref="A13:A14"/>
    <mergeCell ref="B21:E21"/>
    <mergeCell ref="A22:E22"/>
    <mergeCell ref="A1:E1"/>
    <mergeCell ref="A2:E2"/>
    <mergeCell ref="A3:E3"/>
    <mergeCell ref="B5:E5"/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G196"/>
  <sheetViews>
    <sheetView topLeftCell="A169" workbookViewId="0">
      <selection activeCell="L189" sqref="L189"/>
    </sheetView>
  </sheetViews>
  <sheetFormatPr defaultRowHeight="15" x14ac:dyDescent="0.25"/>
  <cols>
    <col min="1" max="1" width="26.5703125" style="747" customWidth="1"/>
    <col min="2" max="5" width="21.42578125" style="747" customWidth="1"/>
    <col min="6" max="6" width="9.140625" style="747"/>
  </cols>
  <sheetData>
    <row r="1" spans="1:5" x14ac:dyDescent="0.25">
      <c r="A1" s="988"/>
      <c r="B1" s="988"/>
      <c r="C1" s="988"/>
      <c r="D1" s="988"/>
      <c r="E1" s="988"/>
    </row>
    <row r="2" spans="1:5" x14ac:dyDescent="0.25">
      <c r="A2" s="989" t="s">
        <v>750</v>
      </c>
      <c r="B2" s="989"/>
      <c r="C2" s="989"/>
      <c r="D2" s="989"/>
      <c r="E2" s="989"/>
    </row>
    <row r="3" spans="1:5" x14ac:dyDescent="0.25">
      <c r="A3" s="990" t="s">
        <v>751</v>
      </c>
      <c r="B3" s="990"/>
      <c r="C3" s="990"/>
      <c r="D3" s="990"/>
      <c r="E3" s="990"/>
    </row>
    <row r="4" spans="1:5" ht="15.75" thickBot="1" x14ac:dyDescent="0.3"/>
    <row r="5" spans="1:5" ht="29.25" thickBot="1" x14ac:dyDescent="0.3">
      <c r="A5" s="748" t="s">
        <v>21</v>
      </c>
      <c r="B5" s="749" t="s">
        <v>752</v>
      </c>
      <c r="C5" s="749"/>
      <c r="D5" s="749"/>
      <c r="E5" s="749"/>
    </row>
    <row r="6" spans="1:5" ht="15.75" thickBot="1" x14ac:dyDescent="0.3">
      <c r="A6" s="748" t="s">
        <v>4</v>
      </c>
      <c r="B6" s="750" t="s">
        <v>206</v>
      </c>
      <c r="C6" s="751"/>
      <c r="D6" s="751"/>
      <c r="E6" s="752"/>
    </row>
    <row r="7" spans="1:5" ht="29.25" thickBot="1" x14ac:dyDescent="0.3">
      <c r="A7" s="748" t="s">
        <v>26</v>
      </c>
      <c r="B7" s="753" t="s">
        <v>135</v>
      </c>
      <c r="C7" s="754"/>
      <c r="D7" s="754"/>
      <c r="E7" s="755"/>
    </row>
    <row r="8" spans="1:5" ht="15.75" thickBot="1" x14ac:dyDescent="0.3">
      <c r="A8" s="991" t="s">
        <v>7</v>
      </c>
      <c r="B8" s="992"/>
      <c r="C8" s="992"/>
      <c r="D8" s="992"/>
      <c r="E8" s="993"/>
    </row>
    <row r="9" spans="1:5" x14ac:dyDescent="0.25">
      <c r="A9" s="994" t="s">
        <v>455</v>
      </c>
      <c r="B9" s="995"/>
      <c r="C9" s="995"/>
      <c r="D9" s="995"/>
      <c r="E9" s="996"/>
    </row>
    <row r="10" spans="1:5" ht="15.75" thickBot="1" x14ac:dyDescent="0.3">
      <c r="A10" s="997"/>
      <c r="B10" s="998"/>
      <c r="C10" s="998"/>
      <c r="D10" s="998"/>
      <c r="E10" s="999"/>
    </row>
    <row r="11" spans="1:5" ht="46.5" customHeight="1" thickBot="1" x14ac:dyDescent="0.3">
      <c r="A11" s="759" t="s">
        <v>10</v>
      </c>
      <c r="B11" s="1000" t="s">
        <v>753</v>
      </c>
      <c r="C11" s="1001"/>
      <c r="D11" s="1001"/>
      <c r="E11" s="1002"/>
    </row>
    <row r="12" spans="1:5" x14ac:dyDescent="0.25">
      <c r="A12" s="762" t="s">
        <v>11</v>
      </c>
      <c r="B12" s="763">
        <v>2019</v>
      </c>
      <c r="C12" s="763">
        <v>2020</v>
      </c>
      <c r="D12" s="763">
        <v>2021</v>
      </c>
      <c r="E12" s="763">
        <v>2022</v>
      </c>
    </row>
    <row r="13" spans="1:5" ht="15.75" thickBot="1" x14ac:dyDescent="0.3">
      <c r="A13" s="764"/>
      <c r="B13" s="765" t="s">
        <v>5</v>
      </c>
      <c r="C13" s="765" t="s">
        <v>6</v>
      </c>
      <c r="D13" s="765" t="s">
        <v>6</v>
      </c>
      <c r="E13" s="765" t="s">
        <v>6</v>
      </c>
    </row>
    <row r="14" spans="1:5" ht="30.75" thickBot="1" x14ac:dyDescent="0.3">
      <c r="A14" s="802" t="s">
        <v>754</v>
      </c>
      <c r="B14" s="914">
        <v>0</v>
      </c>
      <c r="C14" s="775" t="s">
        <v>755</v>
      </c>
      <c r="D14" s="775" t="s">
        <v>755</v>
      </c>
      <c r="E14" s="775" t="s">
        <v>755</v>
      </c>
    </row>
    <row r="15" spans="1:5" ht="45.75" thickBot="1" x14ac:dyDescent="0.3">
      <c r="A15" s="802" t="s">
        <v>756</v>
      </c>
      <c r="B15" s="775" t="s">
        <v>30</v>
      </c>
      <c r="C15" s="775" t="s">
        <v>27</v>
      </c>
      <c r="D15" s="775" t="s">
        <v>27</v>
      </c>
      <c r="E15" s="775" t="s">
        <v>27</v>
      </c>
    </row>
    <row r="16" spans="1:5" ht="29.25" thickBot="1" x14ac:dyDescent="0.3">
      <c r="A16" s="770" t="s">
        <v>12</v>
      </c>
      <c r="B16" s="1003" t="s">
        <v>757</v>
      </c>
      <c r="C16" s="976"/>
      <c r="D16" s="976"/>
      <c r="E16" s="977"/>
    </row>
    <row r="17" spans="1:5" ht="15.75" thickBot="1" x14ac:dyDescent="0.3">
      <c r="A17" s="753" t="s">
        <v>13</v>
      </c>
      <c r="B17" s="754"/>
      <c r="C17" s="754"/>
      <c r="D17" s="754"/>
      <c r="E17" s="755"/>
    </row>
    <row r="18" spans="1:5" ht="60.75" thickBot="1" x14ac:dyDescent="0.3">
      <c r="A18" s="802" t="s">
        <v>758</v>
      </c>
      <c r="B18" s="1004">
        <v>0</v>
      </c>
      <c r="C18" s="775" t="s">
        <v>755</v>
      </c>
      <c r="D18" s="775" t="s">
        <v>759</v>
      </c>
      <c r="E18" s="775" t="s">
        <v>760</v>
      </c>
    </row>
    <row r="19" spans="1:5" ht="45.75" thickBot="1" x14ac:dyDescent="0.3">
      <c r="A19" s="774" t="s">
        <v>761</v>
      </c>
      <c r="B19" s="775" t="s">
        <v>581</v>
      </c>
      <c r="C19" s="775" t="s">
        <v>581</v>
      </c>
      <c r="D19" s="775" t="s">
        <v>581</v>
      </c>
      <c r="E19" s="775" t="s">
        <v>581</v>
      </c>
    </row>
    <row r="20" spans="1:5" ht="15.75" thickBot="1" x14ac:dyDescent="0.3">
      <c r="A20" s="778" t="s">
        <v>32</v>
      </c>
      <c r="B20" s="779"/>
      <c r="C20" s="779"/>
      <c r="D20" s="779"/>
      <c r="E20" s="780"/>
    </row>
    <row r="21" spans="1:5" ht="15.75" thickBot="1" x14ac:dyDescent="0.3">
      <c r="A21" s="778" t="s">
        <v>93</v>
      </c>
      <c r="B21" s="779"/>
      <c r="C21" s="779"/>
      <c r="D21" s="779"/>
      <c r="E21" s="780"/>
    </row>
    <row r="22" spans="1:5" ht="15.75" thickBot="1" x14ac:dyDescent="0.3">
      <c r="A22" s="837" t="s">
        <v>94</v>
      </c>
      <c r="B22" s="792" t="s">
        <v>838</v>
      </c>
      <c r="C22" s="760"/>
      <c r="D22" s="760"/>
      <c r="E22" s="761"/>
    </row>
    <row r="23" spans="1:5" ht="37.5" customHeight="1" thickBot="1" x14ac:dyDescent="0.3">
      <c r="A23" s="777" t="s">
        <v>9</v>
      </c>
      <c r="B23" s="975" t="s">
        <v>762</v>
      </c>
      <c r="C23" s="976"/>
      <c r="D23" s="976"/>
      <c r="E23" s="977"/>
    </row>
    <row r="24" spans="1:5" ht="28.5" customHeight="1" thickBot="1" x14ac:dyDescent="0.3">
      <c r="A24" s="777" t="s">
        <v>14</v>
      </c>
      <c r="B24" s="792" t="s">
        <v>763</v>
      </c>
      <c r="C24" s="760"/>
      <c r="D24" s="760"/>
      <c r="E24" s="761"/>
    </row>
    <row r="25" spans="1:5" x14ac:dyDescent="0.25">
      <c r="A25" s="762"/>
      <c r="B25" s="795">
        <v>2019</v>
      </c>
      <c r="C25" s="795">
        <v>2020</v>
      </c>
      <c r="D25" s="795">
        <v>2021</v>
      </c>
      <c r="E25" s="795">
        <v>2022</v>
      </c>
    </row>
    <row r="26" spans="1:5" ht="15.75" thickBot="1" x14ac:dyDescent="0.3">
      <c r="A26" s="764"/>
      <c r="B26" s="798" t="s">
        <v>5</v>
      </c>
      <c r="C26" s="798" t="s">
        <v>6</v>
      </c>
      <c r="D26" s="798" t="s">
        <v>6</v>
      </c>
      <c r="E26" s="798" t="s">
        <v>6</v>
      </c>
    </row>
    <row r="27" spans="1:5" ht="15.75" thickBot="1" x14ac:dyDescent="0.3">
      <c r="A27" s="777" t="s">
        <v>8</v>
      </c>
      <c r="B27" s="800">
        <f>4+2</f>
        <v>6</v>
      </c>
      <c r="C27" s="800">
        <f>4+3</f>
        <v>7</v>
      </c>
      <c r="D27" s="800">
        <f>4+2+1</f>
        <v>7</v>
      </c>
      <c r="E27" s="800">
        <f>4+2+1</f>
        <v>7</v>
      </c>
    </row>
    <row r="28" spans="1:5" ht="15.75" thickBot="1" x14ac:dyDescent="0.3">
      <c r="A28" s="777" t="s">
        <v>15</v>
      </c>
      <c r="B28" s="800">
        <f>B44</f>
        <v>0</v>
      </c>
      <c r="C28" s="800">
        <v>150000</v>
      </c>
      <c r="D28" s="800">
        <v>150000</v>
      </c>
      <c r="E28" s="800">
        <v>150000</v>
      </c>
    </row>
    <row r="29" spans="1:5" ht="15.75" thickBot="1" x14ac:dyDescent="0.3">
      <c r="A29" s="777" t="s">
        <v>23</v>
      </c>
      <c r="B29" s="800">
        <f>B28/B27</f>
        <v>0</v>
      </c>
      <c r="C29" s="800">
        <f>C28/C27</f>
        <v>21428.571428571428</v>
      </c>
      <c r="D29" s="800">
        <f>D28/D27</f>
        <v>21428.571428571428</v>
      </c>
      <c r="E29" s="800">
        <f>E28/E27</f>
        <v>21428.571428571428</v>
      </c>
    </row>
    <row r="30" spans="1:5" ht="15.75" thickBot="1" x14ac:dyDescent="0.3">
      <c r="A30" s="777" t="s">
        <v>16</v>
      </c>
      <c r="B30" s="802" t="s">
        <v>22</v>
      </c>
      <c r="C30" s="767">
        <f t="shared" ref="C30:E32" si="0">C27/B27-1</f>
        <v>0.16666666666666674</v>
      </c>
      <c r="D30" s="767">
        <f t="shared" si="0"/>
        <v>0</v>
      </c>
      <c r="E30" s="767">
        <f t="shared" si="0"/>
        <v>0</v>
      </c>
    </row>
    <row r="31" spans="1:5" ht="30.75" thickBot="1" x14ac:dyDescent="0.3">
      <c r="A31" s="777" t="s">
        <v>17</v>
      </c>
      <c r="B31" s="802" t="s">
        <v>22</v>
      </c>
      <c r="C31" s="767" t="e">
        <f t="shared" si="0"/>
        <v>#DIV/0!</v>
      </c>
      <c r="D31" s="767">
        <f t="shared" si="0"/>
        <v>0</v>
      </c>
      <c r="E31" s="767">
        <f t="shared" si="0"/>
        <v>0</v>
      </c>
    </row>
    <row r="32" spans="1:5" ht="30.75" thickBot="1" x14ac:dyDescent="0.3">
      <c r="A32" s="777" t="s">
        <v>18</v>
      </c>
      <c r="B32" s="802" t="s">
        <v>22</v>
      </c>
      <c r="C32" s="767" t="e">
        <f t="shared" si="0"/>
        <v>#DIV/0!</v>
      </c>
      <c r="D32" s="767">
        <f t="shared" si="0"/>
        <v>0</v>
      </c>
      <c r="E32" s="767">
        <f t="shared" si="0"/>
        <v>0</v>
      </c>
    </row>
    <row r="33" spans="1:5" ht="15.75" thickBot="1" x14ac:dyDescent="0.3">
      <c r="A33" s="843" t="s">
        <v>775</v>
      </c>
      <c r="B33" s="807"/>
      <c r="C33" s="807"/>
      <c r="D33" s="807"/>
      <c r="E33" s="844"/>
    </row>
    <row r="34" spans="1:5" x14ac:dyDescent="0.25">
      <c r="A34" s="762"/>
      <c r="B34" s="795">
        <v>2019</v>
      </c>
      <c r="C34" s="795">
        <v>2020</v>
      </c>
      <c r="D34" s="795">
        <v>2021</v>
      </c>
      <c r="E34" s="795">
        <v>2022</v>
      </c>
    </row>
    <row r="35" spans="1:5" ht="15.75" thickBot="1" x14ac:dyDescent="0.3">
      <c r="A35" s="764"/>
      <c r="B35" s="798" t="s">
        <v>5</v>
      </c>
      <c r="C35" s="798" t="s">
        <v>6</v>
      </c>
      <c r="D35" s="798" t="s">
        <v>6</v>
      </c>
      <c r="E35" s="798" t="s">
        <v>6</v>
      </c>
    </row>
    <row r="36" spans="1:5" ht="15.75" thickBot="1" x14ac:dyDescent="0.3">
      <c r="A36" s="831" t="s">
        <v>0</v>
      </c>
      <c r="B36" s="812"/>
      <c r="C36" s="812"/>
      <c r="D36" s="812"/>
      <c r="E36" s="812"/>
    </row>
    <row r="37" spans="1:5" ht="30.75" thickBot="1" x14ac:dyDescent="0.3">
      <c r="A37" s="831" t="s">
        <v>31</v>
      </c>
      <c r="B37" s="812"/>
      <c r="C37" s="812"/>
      <c r="D37" s="812"/>
      <c r="E37" s="812"/>
    </row>
    <row r="38" spans="1:5" ht="15.75" thickBot="1" x14ac:dyDescent="0.3">
      <c r="A38" s="831" t="s">
        <v>1</v>
      </c>
      <c r="B38" s="812"/>
      <c r="C38" s="812"/>
      <c r="D38" s="812"/>
      <c r="E38" s="812"/>
    </row>
    <row r="39" spans="1:5" ht="15.75" thickBot="1" x14ac:dyDescent="0.3">
      <c r="A39" s="831" t="s">
        <v>2</v>
      </c>
      <c r="B39" s="814"/>
      <c r="C39" s="812"/>
      <c r="D39" s="812"/>
      <c r="E39" s="812"/>
    </row>
    <row r="40" spans="1:5" ht="30.75" thickBot="1" x14ac:dyDescent="0.3">
      <c r="A40" s="831" t="s">
        <v>24</v>
      </c>
      <c r="B40" s="814"/>
      <c r="C40" s="812"/>
      <c r="D40" s="812"/>
      <c r="E40" s="812"/>
    </row>
    <row r="41" spans="1:5" ht="15.75" thickBot="1" x14ac:dyDescent="0.3">
      <c r="A41" s="831" t="s">
        <v>25</v>
      </c>
      <c r="B41" s="812">
        <v>0</v>
      </c>
      <c r="C41" s="812">
        <f>C42</f>
        <v>150000</v>
      </c>
      <c r="D41" s="812">
        <f t="shared" ref="D41:E41" si="1">D42</f>
        <v>150000</v>
      </c>
      <c r="E41" s="812">
        <f t="shared" si="1"/>
        <v>150000</v>
      </c>
    </row>
    <row r="42" spans="1:5" ht="15.75" thickBot="1" x14ac:dyDescent="0.3">
      <c r="A42" s="831" t="s">
        <v>839</v>
      </c>
      <c r="B42" s="812"/>
      <c r="C42" s="812">
        <v>150000</v>
      </c>
      <c r="D42" s="812">
        <v>150000</v>
      </c>
      <c r="E42" s="812">
        <v>150000</v>
      </c>
    </row>
    <row r="43" spans="1:5" ht="30.75" thickBot="1" x14ac:dyDescent="0.3">
      <c r="A43" s="831" t="s">
        <v>3</v>
      </c>
      <c r="B43" s="814"/>
      <c r="C43" s="812"/>
      <c r="D43" s="812"/>
      <c r="E43" s="812"/>
    </row>
    <row r="44" spans="1:5" ht="15.75" thickBot="1" x14ac:dyDescent="0.3">
      <c r="A44" s="845" t="s">
        <v>33</v>
      </c>
      <c r="B44" s="814">
        <f>B43+B41+B40+B39+B38+B37+B36</f>
        <v>0</v>
      </c>
      <c r="C44" s="814">
        <f>C43+C41+C40+C39+C38+C37+C36</f>
        <v>150000</v>
      </c>
      <c r="D44" s="814">
        <f>D43+D41+D40+D39+D38+D37+D36</f>
        <v>150000</v>
      </c>
      <c r="E44" s="814">
        <f>E43+E41+E40+E39+E38+E37+E36</f>
        <v>150000</v>
      </c>
    </row>
    <row r="45" spans="1:5" ht="15.75" thickBot="1" x14ac:dyDescent="0.3">
      <c r="A45" s="893" t="s">
        <v>35</v>
      </c>
      <c r="B45" s="822">
        <f>IF(B44-B28=0,0,"Error")</f>
        <v>0</v>
      </c>
      <c r="C45" s="822">
        <f>IF(C44-C28=0,0,"Error")</f>
        <v>0</v>
      </c>
      <c r="D45" s="822">
        <f>IF(D44-D28=0,0,"Error")</f>
        <v>0</v>
      </c>
      <c r="E45" s="822">
        <f>IF(E44-E28=0,0,"Error")</f>
        <v>0</v>
      </c>
    </row>
    <row r="46" spans="1:5" ht="15.75" thickBot="1" x14ac:dyDescent="0.3">
      <c r="A46" s="837" t="s">
        <v>53</v>
      </c>
      <c r="B46" s="792" t="s">
        <v>840</v>
      </c>
      <c r="C46" s="760"/>
      <c r="D46" s="760"/>
      <c r="E46" s="761"/>
    </row>
    <row r="47" spans="1:5" ht="30" customHeight="1" thickBot="1" x14ac:dyDescent="0.3">
      <c r="A47" s="777" t="s">
        <v>9</v>
      </c>
      <c r="B47" s="975" t="s">
        <v>764</v>
      </c>
      <c r="C47" s="976"/>
      <c r="D47" s="976"/>
      <c r="E47" s="977"/>
    </row>
    <row r="48" spans="1:5" ht="15.75" thickBot="1" x14ac:dyDescent="0.3">
      <c r="A48" s="777" t="s">
        <v>14</v>
      </c>
      <c r="B48" s="792" t="s">
        <v>841</v>
      </c>
      <c r="C48" s="760"/>
      <c r="D48" s="760"/>
      <c r="E48" s="761"/>
    </row>
    <row r="49" spans="1:5" x14ac:dyDescent="0.25">
      <c r="A49" s="762"/>
      <c r="B49" s="795">
        <v>2019</v>
      </c>
      <c r="C49" s="795">
        <v>2020</v>
      </c>
      <c r="D49" s="795">
        <v>2021</v>
      </c>
      <c r="E49" s="795">
        <v>2022</v>
      </c>
    </row>
    <row r="50" spans="1:5" ht="15.75" thickBot="1" x14ac:dyDescent="0.3">
      <c r="A50" s="764"/>
      <c r="B50" s="798" t="s">
        <v>5</v>
      </c>
      <c r="C50" s="798" t="s">
        <v>6</v>
      </c>
      <c r="D50" s="798" t="s">
        <v>6</v>
      </c>
      <c r="E50" s="798" t="s">
        <v>6</v>
      </c>
    </row>
    <row r="51" spans="1:5" ht="15.75" thickBot="1" x14ac:dyDescent="0.3">
      <c r="A51" s="777" t="s">
        <v>8</v>
      </c>
      <c r="B51" s="800">
        <v>128</v>
      </c>
      <c r="C51" s="800">
        <v>130</v>
      </c>
      <c r="D51" s="800">
        <v>130</v>
      </c>
      <c r="E51" s="800">
        <v>130</v>
      </c>
    </row>
    <row r="52" spans="1:5" ht="15.75" thickBot="1" x14ac:dyDescent="0.3">
      <c r="A52" s="777" t="s">
        <v>15</v>
      </c>
      <c r="B52" s="800">
        <f>B68</f>
        <v>90000</v>
      </c>
      <c r="C52" s="800">
        <f>C68</f>
        <v>90000</v>
      </c>
      <c r="D52" s="800">
        <f>D68</f>
        <v>90000</v>
      </c>
      <c r="E52" s="800">
        <f>E68</f>
        <v>90000</v>
      </c>
    </row>
    <row r="53" spans="1:5" ht="15.75" thickBot="1" x14ac:dyDescent="0.3">
      <c r="A53" s="777" t="s">
        <v>23</v>
      </c>
      <c r="B53" s="800">
        <f>B52/B51</f>
        <v>703.125</v>
      </c>
      <c r="C53" s="800">
        <f>C52/C51</f>
        <v>692.30769230769226</v>
      </c>
      <c r="D53" s="800">
        <f>D52/D51</f>
        <v>692.30769230769226</v>
      </c>
      <c r="E53" s="800">
        <f>E52/E51</f>
        <v>692.30769230769226</v>
      </c>
    </row>
    <row r="54" spans="1:5" ht="15.75" thickBot="1" x14ac:dyDescent="0.3">
      <c r="A54" s="777" t="s">
        <v>16</v>
      </c>
      <c r="B54" s="802" t="s">
        <v>22</v>
      </c>
      <c r="C54" s="767">
        <f t="shared" ref="C54:E56" si="2">C51/B51-1</f>
        <v>1.5625E-2</v>
      </c>
      <c r="D54" s="767">
        <f t="shared" si="2"/>
        <v>0</v>
      </c>
      <c r="E54" s="767">
        <f t="shared" si="2"/>
        <v>0</v>
      </c>
    </row>
    <row r="55" spans="1:5" ht="30.75" thickBot="1" x14ac:dyDescent="0.3">
      <c r="A55" s="777" t="s">
        <v>17</v>
      </c>
      <c r="B55" s="802" t="s">
        <v>22</v>
      </c>
      <c r="C55" s="767">
        <f t="shared" si="2"/>
        <v>0</v>
      </c>
      <c r="D55" s="767">
        <f t="shared" si="2"/>
        <v>0</v>
      </c>
      <c r="E55" s="767">
        <f t="shared" si="2"/>
        <v>0</v>
      </c>
    </row>
    <row r="56" spans="1:5" ht="30.75" thickBot="1" x14ac:dyDescent="0.3">
      <c r="A56" s="777" t="s">
        <v>18</v>
      </c>
      <c r="B56" s="802" t="s">
        <v>22</v>
      </c>
      <c r="C56" s="767">
        <f t="shared" si="2"/>
        <v>-1.5384615384615441E-2</v>
      </c>
      <c r="D56" s="767">
        <f t="shared" si="2"/>
        <v>0</v>
      </c>
      <c r="E56" s="767">
        <f t="shared" si="2"/>
        <v>0</v>
      </c>
    </row>
    <row r="57" spans="1:5" ht="15.75" thickBot="1" x14ac:dyDescent="0.3">
      <c r="A57" s="843" t="s">
        <v>830</v>
      </c>
      <c r="B57" s="807"/>
      <c r="C57" s="807"/>
      <c r="D57" s="807"/>
      <c r="E57" s="844"/>
    </row>
    <row r="58" spans="1:5" x14ac:dyDescent="0.25">
      <c r="A58" s="762"/>
      <c r="B58" s="795">
        <v>2019</v>
      </c>
      <c r="C58" s="795">
        <v>2020</v>
      </c>
      <c r="D58" s="795">
        <v>2021</v>
      </c>
      <c r="E58" s="795">
        <v>2022</v>
      </c>
    </row>
    <row r="59" spans="1:5" ht="15.75" thickBot="1" x14ac:dyDescent="0.3">
      <c r="A59" s="764"/>
      <c r="B59" s="798" t="s">
        <v>5</v>
      </c>
      <c r="C59" s="798" t="s">
        <v>6</v>
      </c>
      <c r="D59" s="798" t="s">
        <v>6</v>
      </c>
      <c r="E59" s="798" t="s">
        <v>6</v>
      </c>
    </row>
    <row r="60" spans="1:5" ht="15.75" thickBot="1" x14ac:dyDescent="0.3">
      <c r="A60" s="831" t="s">
        <v>0</v>
      </c>
      <c r="B60" s="812"/>
      <c r="C60" s="812"/>
      <c r="D60" s="812"/>
      <c r="E60" s="812"/>
    </row>
    <row r="61" spans="1:5" ht="30.75" thickBot="1" x14ac:dyDescent="0.3">
      <c r="A61" s="831" t="s">
        <v>31</v>
      </c>
      <c r="B61" s="812"/>
      <c r="C61" s="812"/>
      <c r="D61" s="812"/>
      <c r="E61" s="812"/>
    </row>
    <row r="62" spans="1:5" ht="15.75" thickBot="1" x14ac:dyDescent="0.3">
      <c r="A62" s="831" t="s">
        <v>1</v>
      </c>
      <c r="B62" s="814"/>
      <c r="C62" s="812"/>
      <c r="D62" s="812"/>
      <c r="E62" s="812"/>
    </row>
    <row r="63" spans="1:5" ht="15.75" thickBot="1" x14ac:dyDescent="0.3">
      <c r="A63" s="831" t="s">
        <v>2</v>
      </c>
      <c r="B63" s="814"/>
      <c r="C63" s="812"/>
      <c r="D63" s="812"/>
      <c r="E63" s="812"/>
    </row>
    <row r="64" spans="1:5" ht="30.75" thickBot="1" x14ac:dyDescent="0.3">
      <c r="A64" s="831" t="s">
        <v>24</v>
      </c>
      <c r="B64" s="814"/>
      <c r="C64" s="812"/>
      <c r="D64" s="812"/>
      <c r="E64" s="812"/>
    </row>
    <row r="65" spans="1:5" x14ac:dyDescent="0.25">
      <c r="A65" s="1005" t="s">
        <v>25</v>
      </c>
      <c r="B65" s="886"/>
      <c r="C65" s="869"/>
      <c r="D65" s="869"/>
      <c r="E65" s="869"/>
    </row>
    <row r="66" spans="1:5" ht="30" x14ac:dyDescent="0.25">
      <c r="A66" s="1006" t="s">
        <v>3</v>
      </c>
      <c r="B66" s="873">
        <v>90000</v>
      </c>
      <c r="C66" s="873">
        <v>90000</v>
      </c>
      <c r="D66" s="873">
        <v>90000</v>
      </c>
      <c r="E66" s="873">
        <v>90000</v>
      </c>
    </row>
    <row r="67" spans="1:5" x14ac:dyDescent="0.25">
      <c r="A67" s="1006" t="s">
        <v>839</v>
      </c>
      <c r="B67" s="873">
        <v>90000</v>
      </c>
      <c r="C67" s="873">
        <v>90000</v>
      </c>
      <c r="D67" s="873">
        <v>90000</v>
      </c>
      <c r="E67" s="873">
        <v>90000</v>
      </c>
    </row>
    <row r="68" spans="1:5" ht="15.75" thickBot="1" x14ac:dyDescent="0.3">
      <c r="A68" s="845" t="s">
        <v>55</v>
      </c>
      <c r="B68" s="814">
        <f>B66+B65+B64+B63+B62+B61+B60</f>
        <v>90000</v>
      </c>
      <c r="C68" s="814">
        <f>C66+C65+C64+C63+C62+C61+C60</f>
        <v>90000</v>
      </c>
      <c r="D68" s="814">
        <f>D66+D65+D64+D63+D62+D61+D60</f>
        <v>90000</v>
      </c>
      <c r="E68" s="814">
        <f>E66+E65+E64+E63+E62+E61+E60</f>
        <v>90000</v>
      </c>
    </row>
    <row r="69" spans="1:5" ht="15.75" thickBot="1" x14ac:dyDescent="0.3">
      <c r="A69" s="893" t="s">
        <v>35</v>
      </c>
      <c r="B69" s="822">
        <f>IF(B68-B52=0,0,"Error")</f>
        <v>0</v>
      </c>
      <c r="C69" s="822">
        <f>IF(C68-C52=0,0,"Error")</f>
        <v>0</v>
      </c>
      <c r="D69" s="822">
        <f>IF(D68-D52=0,0,"Error")</f>
        <v>0</v>
      </c>
      <c r="E69" s="822">
        <f>IF(E68-E52=0,0,"Error")</f>
        <v>0</v>
      </c>
    </row>
    <row r="70" spans="1:5" ht="15.75" thickBot="1" x14ac:dyDescent="0.3">
      <c r="A70" s="837" t="s">
        <v>54</v>
      </c>
      <c r="B70" s="792" t="s">
        <v>842</v>
      </c>
      <c r="C70" s="760"/>
      <c r="D70" s="760"/>
      <c r="E70" s="761"/>
    </row>
    <row r="71" spans="1:5" ht="15.75" thickBot="1" x14ac:dyDescent="0.3">
      <c r="A71" s="777" t="s">
        <v>9</v>
      </c>
      <c r="B71" s="975" t="s">
        <v>765</v>
      </c>
      <c r="C71" s="976"/>
      <c r="D71" s="976"/>
      <c r="E71" s="977"/>
    </row>
    <row r="72" spans="1:5" ht="15.75" thickBot="1" x14ac:dyDescent="0.3">
      <c r="A72" s="777" t="s">
        <v>14</v>
      </c>
      <c r="B72" s="792" t="s">
        <v>593</v>
      </c>
      <c r="C72" s="760"/>
      <c r="D72" s="760"/>
      <c r="E72" s="761"/>
    </row>
    <row r="73" spans="1:5" x14ac:dyDescent="0.25">
      <c r="A73" s="762"/>
      <c r="B73" s="795">
        <v>2019</v>
      </c>
      <c r="C73" s="795">
        <v>2020</v>
      </c>
      <c r="D73" s="795">
        <v>2021</v>
      </c>
      <c r="E73" s="795">
        <v>2022</v>
      </c>
    </row>
    <row r="74" spans="1:5" ht="15.75" thickBot="1" x14ac:dyDescent="0.3">
      <c r="A74" s="764"/>
      <c r="B74" s="798" t="s">
        <v>5</v>
      </c>
      <c r="C74" s="798" t="s">
        <v>6</v>
      </c>
      <c r="D74" s="798" t="s">
        <v>6</v>
      </c>
      <c r="E74" s="798" t="s">
        <v>6</v>
      </c>
    </row>
    <row r="75" spans="1:5" ht="15.75" thickBot="1" x14ac:dyDescent="0.3">
      <c r="A75" s="777" t="s">
        <v>8</v>
      </c>
      <c r="B75" s="800">
        <v>30</v>
      </c>
      <c r="C75" s="800">
        <v>30</v>
      </c>
      <c r="D75" s="800">
        <v>30</v>
      </c>
      <c r="E75" s="800">
        <v>30</v>
      </c>
    </row>
    <row r="76" spans="1:5" ht="15.75" thickBot="1" x14ac:dyDescent="0.3">
      <c r="A76" s="777" t="s">
        <v>15</v>
      </c>
      <c r="B76" s="800">
        <f>B92</f>
        <v>0</v>
      </c>
      <c r="C76" s="800">
        <v>60000</v>
      </c>
      <c r="D76" s="800">
        <v>60000</v>
      </c>
      <c r="E76" s="800">
        <v>60000</v>
      </c>
    </row>
    <row r="77" spans="1:5" ht="15.75" thickBot="1" x14ac:dyDescent="0.3">
      <c r="A77" s="777" t="s">
        <v>23</v>
      </c>
      <c r="B77" s="800">
        <f>B76/B75</f>
        <v>0</v>
      </c>
      <c r="C77" s="800">
        <f>C76/C75</f>
        <v>2000</v>
      </c>
      <c r="D77" s="800">
        <f>D76/D75</f>
        <v>2000</v>
      </c>
      <c r="E77" s="800">
        <f>E76/E75</f>
        <v>2000</v>
      </c>
    </row>
    <row r="78" spans="1:5" ht="15.75" thickBot="1" x14ac:dyDescent="0.3">
      <c r="A78" s="777" t="s">
        <v>16</v>
      </c>
      <c r="B78" s="802" t="s">
        <v>22</v>
      </c>
      <c r="C78" s="767">
        <f t="shared" ref="C78:E80" si="3">C75/B75-1</f>
        <v>0</v>
      </c>
      <c r="D78" s="767">
        <f t="shared" si="3"/>
        <v>0</v>
      </c>
      <c r="E78" s="767">
        <f t="shared" si="3"/>
        <v>0</v>
      </c>
    </row>
    <row r="79" spans="1:5" ht="30.75" thickBot="1" x14ac:dyDescent="0.3">
      <c r="A79" s="777" t="s">
        <v>17</v>
      </c>
      <c r="B79" s="802" t="s">
        <v>22</v>
      </c>
      <c r="C79" s="767" t="e">
        <f t="shared" si="3"/>
        <v>#DIV/0!</v>
      </c>
      <c r="D79" s="767">
        <f t="shared" si="3"/>
        <v>0</v>
      </c>
      <c r="E79" s="767">
        <f t="shared" si="3"/>
        <v>0</v>
      </c>
    </row>
    <row r="80" spans="1:5" ht="30.75" thickBot="1" x14ac:dyDescent="0.3">
      <c r="A80" s="777" t="s">
        <v>18</v>
      </c>
      <c r="B80" s="802" t="s">
        <v>22</v>
      </c>
      <c r="C80" s="767" t="e">
        <f t="shared" si="3"/>
        <v>#DIV/0!</v>
      </c>
      <c r="D80" s="767">
        <f t="shared" si="3"/>
        <v>0</v>
      </c>
      <c r="E80" s="767">
        <f t="shared" si="3"/>
        <v>0</v>
      </c>
    </row>
    <row r="81" spans="1:5" ht="15.75" thickBot="1" x14ac:dyDescent="0.3">
      <c r="A81" s="843" t="s">
        <v>837</v>
      </c>
      <c r="B81" s="807"/>
      <c r="C81" s="807"/>
      <c r="D81" s="807"/>
      <c r="E81" s="844"/>
    </row>
    <row r="82" spans="1:5" x14ac:dyDescent="0.25">
      <c r="A82" s="762"/>
      <c r="B82" s="795">
        <v>2018</v>
      </c>
      <c r="C82" s="795">
        <v>2020</v>
      </c>
      <c r="D82" s="795">
        <v>2021</v>
      </c>
      <c r="E82" s="795">
        <v>2022</v>
      </c>
    </row>
    <row r="83" spans="1:5" ht="15.75" thickBot="1" x14ac:dyDescent="0.3">
      <c r="A83" s="764"/>
      <c r="B83" s="798" t="s">
        <v>5</v>
      </c>
      <c r="C83" s="798" t="s">
        <v>6</v>
      </c>
      <c r="D83" s="798" t="s">
        <v>6</v>
      </c>
      <c r="E83" s="798" t="s">
        <v>6</v>
      </c>
    </row>
    <row r="84" spans="1:5" ht="15.75" thickBot="1" x14ac:dyDescent="0.3">
      <c r="A84" s="831" t="s">
        <v>0</v>
      </c>
      <c r="B84" s="812"/>
      <c r="C84" s="812"/>
      <c r="D84" s="812"/>
      <c r="E84" s="812"/>
    </row>
    <row r="85" spans="1:5" ht="30.75" thickBot="1" x14ac:dyDescent="0.3">
      <c r="A85" s="831" t="s">
        <v>31</v>
      </c>
      <c r="B85" s="812"/>
      <c r="C85" s="812"/>
      <c r="D85" s="812"/>
      <c r="E85" s="812"/>
    </row>
    <row r="86" spans="1:5" ht="15.75" thickBot="1" x14ac:dyDescent="0.3">
      <c r="A86" s="831" t="s">
        <v>1</v>
      </c>
      <c r="B86" s="812"/>
      <c r="C86" s="812"/>
      <c r="D86" s="812"/>
      <c r="E86" s="812"/>
    </row>
    <row r="87" spans="1:5" ht="15.75" thickBot="1" x14ac:dyDescent="0.3">
      <c r="A87" s="831" t="s">
        <v>2</v>
      </c>
      <c r="B87" s="814"/>
      <c r="C87" s="812"/>
      <c r="D87" s="812"/>
      <c r="E87" s="812"/>
    </row>
    <row r="88" spans="1:5" ht="30.75" thickBot="1" x14ac:dyDescent="0.3">
      <c r="A88" s="831" t="s">
        <v>24</v>
      </c>
      <c r="B88" s="814"/>
      <c r="C88" s="812">
        <v>60000</v>
      </c>
      <c r="D88" s="812">
        <f>C88</f>
        <v>60000</v>
      </c>
      <c r="E88" s="812">
        <f>D88</f>
        <v>60000</v>
      </c>
    </row>
    <row r="89" spans="1:5" ht="15.75" thickBot="1" x14ac:dyDescent="0.3">
      <c r="A89" s="831" t="s">
        <v>839</v>
      </c>
      <c r="B89" s="814"/>
      <c r="C89" s="812">
        <v>60000</v>
      </c>
      <c r="D89" s="812">
        <f>C89</f>
        <v>60000</v>
      </c>
      <c r="E89" s="812">
        <f>D89</f>
        <v>60000</v>
      </c>
    </row>
    <row r="90" spans="1:5" ht="15.75" thickBot="1" x14ac:dyDescent="0.3">
      <c r="A90" s="831" t="s">
        <v>25</v>
      </c>
      <c r="B90" s="814"/>
      <c r="C90" s="812"/>
      <c r="D90" s="812"/>
      <c r="E90" s="812"/>
    </row>
    <row r="91" spans="1:5" ht="30.75" thickBot="1" x14ac:dyDescent="0.3">
      <c r="A91" s="831" t="s">
        <v>3</v>
      </c>
      <c r="B91" s="1007"/>
      <c r="C91" s="1007"/>
      <c r="D91" s="1007"/>
      <c r="E91" s="1007"/>
    </row>
    <row r="92" spans="1:5" ht="15.75" thickBot="1" x14ac:dyDescent="0.3">
      <c r="A92" s="845" t="s">
        <v>56</v>
      </c>
      <c r="B92" s="814"/>
      <c r="C92" s="814"/>
      <c r="D92" s="814"/>
      <c r="E92" s="814"/>
    </row>
    <row r="93" spans="1:5" ht="15.75" thickBot="1" x14ac:dyDescent="0.3">
      <c r="A93" s="893" t="s">
        <v>35</v>
      </c>
      <c r="B93" s="822">
        <f>IF(B92-B76=0,0,"Error")</f>
        <v>0</v>
      </c>
      <c r="C93" s="822" t="str">
        <f>IF(C92-C76=0,0,"Error")</f>
        <v>Error</v>
      </c>
      <c r="D93" s="822" t="str">
        <f>IF(D92-D76=0,0,"Error")</f>
        <v>Error</v>
      </c>
      <c r="E93" s="822" t="str">
        <f>IF(E92-E76=0,0,"Error")</f>
        <v>Error</v>
      </c>
    </row>
    <row r="94" spans="1:5" ht="15.75" thickBot="1" x14ac:dyDescent="0.3">
      <c r="A94" s="778" t="s">
        <v>37</v>
      </c>
      <c r="B94" s="779"/>
      <c r="C94" s="779"/>
      <c r="D94" s="779"/>
      <c r="E94" s="780"/>
    </row>
    <row r="95" spans="1:5" ht="15.75" thickBot="1" x14ac:dyDescent="0.3">
      <c r="A95" s="778" t="s">
        <v>38</v>
      </c>
      <c r="B95" s="779"/>
      <c r="C95" s="779"/>
      <c r="D95" s="779"/>
      <c r="E95" s="780"/>
    </row>
    <row r="96" spans="1:5" ht="30.75" thickBot="1" x14ac:dyDescent="0.3">
      <c r="A96" s="777" t="s">
        <v>45</v>
      </c>
      <c r="B96" s="834" t="s">
        <v>766</v>
      </c>
      <c r="C96" s="835"/>
      <c r="D96" s="835"/>
      <c r="E96" s="836"/>
    </row>
    <row r="97" spans="1:6" ht="15.75" thickBot="1" x14ac:dyDescent="0.3">
      <c r="A97" s="837" t="s">
        <v>28</v>
      </c>
      <c r="B97" s="792" t="s">
        <v>843</v>
      </c>
      <c r="C97" s="760"/>
      <c r="D97" s="760"/>
      <c r="E97" s="761"/>
    </row>
    <row r="98" spans="1:6" ht="49.5" customHeight="1" thickBot="1" x14ac:dyDescent="0.3">
      <c r="A98" s="777" t="s">
        <v>9</v>
      </c>
      <c r="B98" s="975" t="s">
        <v>767</v>
      </c>
      <c r="C98" s="976"/>
      <c r="D98" s="976"/>
      <c r="E98" s="977"/>
    </row>
    <row r="99" spans="1:6" ht="15.75" thickBot="1" x14ac:dyDescent="0.3">
      <c r="A99" s="777" t="s">
        <v>14</v>
      </c>
      <c r="B99" s="792" t="s">
        <v>768</v>
      </c>
      <c r="C99" s="760"/>
      <c r="D99" s="760"/>
      <c r="E99" s="761"/>
    </row>
    <row r="100" spans="1:6" x14ac:dyDescent="0.25">
      <c r="A100" s="762"/>
      <c r="B100" s="795">
        <v>2019</v>
      </c>
      <c r="C100" s="795">
        <v>2020</v>
      </c>
      <c r="D100" s="795">
        <v>2021</v>
      </c>
      <c r="E100" s="795">
        <v>2022</v>
      </c>
    </row>
    <row r="101" spans="1:6" ht="15.75" thickBot="1" x14ac:dyDescent="0.3">
      <c r="A101" s="764"/>
      <c r="B101" s="798" t="s">
        <v>5</v>
      </c>
      <c r="C101" s="798" t="s">
        <v>6</v>
      </c>
      <c r="D101" s="798" t="s">
        <v>6</v>
      </c>
      <c r="E101" s="798" t="s">
        <v>6</v>
      </c>
    </row>
    <row r="102" spans="1:6" ht="15.75" thickBot="1" x14ac:dyDescent="0.3">
      <c r="A102" s="777" t="s">
        <v>8</v>
      </c>
      <c r="B102" s="1007">
        <v>4</v>
      </c>
      <c r="C102" s="1007">
        <v>3</v>
      </c>
      <c r="D102" s="1007"/>
      <c r="E102" s="1007"/>
    </row>
    <row r="103" spans="1:6" ht="15.75" thickBot="1" x14ac:dyDescent="0.3">
      <c r="A103" s="777" t="s">
        <v>15</v>
      </c>
      <c r="B103" s="1007">
        <f>B113</f>
        <v>395866.53438571596</v>
      </c>
      <c r="C103" s="1007">
        <v>197802</v>
      </c>
      <c r="D103" s="1007">
        <v>0</v>
      </c>
      <c r="E103" s="1007">
        <v>0</v>
      </c>
    </row>
    <row r="104" spans="1:6" ht="15.75" thickBot="1" x14ac:dyDescent="0.3">
      <c r="A104" s="777" t="s">
        <v>23</v>
      </c>
      <c r="B104" s="800">
        <f>B103/B102</f>
        <v>98966.63359642899</v>
      </c>
      <c r="C104" s="800">
        <f>C103/C102</f>
        <v>65934</v>
      </c>
      <c r="D104" s="800" t="e">
        <f>D103/D102</f>
        <v>#DIV/0!</v>
      </c>
      <c r="E104" s="800" t="e">
        <f>E103/E102</f>
        <v>#DIV/0!</v>
      </c>
    </row>
    <row r="105" spans="1:6" ht="15.75" thickBot="1" x14ac:dyDescent="0.3">
      <c r="A105" s="777" t="s">
        <v>16</v>
      </c>
      <c r="B105" s="802" t="s">
        <v>22</v>
      </c>
      <c r="C105" s="767">
        <f t="shared" ref="C105:E107" si="4">C102/B102-1</f>
        <v>-0.25</v>
      </c>
      <c r="D105" s="767">
        <f t="shared" si="4"/>
        <v>-1</v>
      </c>
      <c r="E105" s="767" t="e">
        <f t="shared" si="4"/>
        <v>#DIV/0!</v>
      </c>
    </row>
    <row r="106" spans="1:6" ht="30.75" thickBot="1" x14ac:dyDescent="0.3">
      <c r="A106" s="777" t="s">
        <v>17</v>
      </c>
      <c r="B106" s="802" t="s">
        <v>22</v>
      </c>
      <c r="C106" s="767">
        <f t="shared" si="4"/>
        <v>-0.50033159456901721</v>
      </c>
      <c r="D106" s="767">
        <f t="shared" si="4"/>
        <v>-1</v>
      </c>
      <c r="E106" s="767" t="e">
        <f t="shared" si="4"/>
        <v>#DIV/0!</v>
      </c>
    </row>
    <row r="107" spans="1:6" ht="30.75" thickBot="1" x14ac:dyDescent="0.3">
      <c r="A107" s="777" t="s">
        <v>18</v>
      </c>
      <c r="B107" s="802" t="s">
        <v>22</v>
      </c>
      <c r="C107" s="767">
        <f t="shared" si="4"/>
        <v>-0.33377545942535636</v>
      </c>
      <c r="D107" s="767" t="e">
        <f t="shared" si="4"/>
        <v>#DIV/0!</v>
      </c>
      <c r="E107" s="767" t="e">
        <f t="shared" si="4"/>
        <v>#DIV/0!</v>
      </c>
    </row>
    <row r="108" spans="1:6" ht="15.75" thickBot="1" x14ac:dyDescent="0.3">
      <c r="A108" s="843" t="s">
        <v>775</v>
      </c>
      <c r="B108" s="807"/>
      <c r="C108" s="807"/>
      <c r="D108" s="807"/>
      <c r="E108" s="844"/>
    </row>
    <row r="109" spans="1:6" x14ac:dyDescent="0.25">
      <c r="A109" s="762"/>
      <c r="B109" s="795">
        <v>2019</v>
      </c>
      <c r="C109" s="795">
        <v>2020</v>
      </c>
      <c r="D109" s="795">
        <v>2021</v>
      </c>
      <c r="E109" s="795">
        <v>2022</v>
      </c>
    </row>
    <row r="110" spans="1:6" ht="15.75" thickBot="1" x14ac:dyDescent="0.3">
      <c r="A110" s="764"/>
      <c r="B110" s="1007" t="s">
        <v>5</v>
      </c>
      <c r="C110" s="1007" t="s">
        <v>6</v>
      </c>
      <c r="D110" s="1007" t="s">
        <v>6</v>
      </c>
      <c r="E110" s="1007" t="s">
        <v>6</v>
      </c>
    </row>
    <row r="111" spans="1:6" ht="15.75" thickBot="1" x14ac:dyDescent="0.3">
      <c r="A111" s="831" t="s">
        <v>41</v>
      </c>
      <c r="B111" s="1007">
        <v>395866.53438571596</v>
      </c>
      <c r="C111" s="1007">
        <f>C113</f>
        <v>197802</v>
      </c>
      <c r="D111" s="1007">
        <v>0</v>
      </c>
      <c r="E111" s="1007">
        <v>0</v>
      </c>
    </row>
    <row r="112" spans="1:6" ht="15.75" thickBot="1" x14ac:dyDescent="0.3">
      <c r="A112" s="1005" t="s">
        <v>839</v>
      </c>
      <c r="B112" s="1007">
        <f>B111</f>
        <v>395866.53438571596</v>
      </c>
      <c r="C112" s="1007">
        <f t="shared" ref="C112:E112" si="5">C111</f>
        <v>197802</v>
      </c>
      <c r="D112" s="1007">
        <f t="shared" si="5"/>
        <v>0</v>
      </c>
      <c r="E112" s="1007">
        <f t="shared" si="5"/>
        <v>0</v>
      </c>
      <c r="F112" s="1008"/>
    </row>
    <row r="113" spans="1:5" ht="15.75" thickBot="1" x14ac:dyDescent="0.3">
      <c r="A113" s="845" t="s">
        <v>33</v>
      </c>
      <c r="B113" s="814">
        <f>B111</f>
        <v>395866.53438571596</v>
      </c>
      <c r="C113" s="814">
        <v>197802</v>
      </c>
      <c r="D113" s="814">
        <v>0</v>
      </c>
      <c r="E113" s="814">
        <v>0</v>
      </c>
    </row>
    <row r="114" spans="1:5" ht="30.75" thickBot="1" x14ac:dyDescent="0.3">
      <c r="A114" s="777" t="s">
        <v>45</v>
      </c>
      <c r="B114" s="834" t="s">
        <v>844</v>
      </c>
      <c r="C114" s="835"/>
      <c r="D114" s="835"/>
      <c r="E114" s="836"/>
    </row>
    <row r="115" spans="1:5" ht="39.75" customHeight="1" thickBot="1" x14ac:dyDescent="0.3">
      <c r="A115" s="837" t="s">
        <v>28</v>
      </c>
      <c r="B115" s="792" t="s">
        <v>845</v>
      </c>
      <c r="C115" s="760"/>
      <c r="D115" s="760"/>
      <c r="E115" s="761"/>
    </row>
    <row r="116" spans="1:5" ht="24" customHeight="1" thickBot="1" x14ac:dyDescent="0.3">
      <c r="A116" s="777" t="s">
        <v>9</v>
      </c>
      <c r="B116" s="975"/>
      <c r="C116" s="976"/>
      <c r="D116" s="976"/>
      <c r="E116" s="977"/>
    </row>
    <row r="117" spans="1:5" ht="30" customHeight="1" thickBot="1" x14ac:dyDescent="0.3">
      <c r="A117" s="777" t="s">
        <v>14</v>
      </c>
      <c r="B117" s="792"/>
      <c r="C117" s="760"/>
      <c r="D117" s="760"/>
      <c r="E117" s="761"/>
    </row>
    <row r="118" spans="1:5" x14ac:dyDescent="0.25">
      <c r="A118" s="762"/>
      <c r="B118" s="795">
        <v>2019</v>
      </c>
      <c r="C118" s="795">
        <v>2020</v>
      </c>
      <c r="D118" s="795">
        <v>2021</v>
      </c>
      <c r="E118" s="795">
        <v>2022</v>
      </c>
    </row>
    <row r="119" spans="1:5" ht="15.75" thickBot="1" x14ac:dyDescent="0.3">
      <c r="A119" s="764"/>
      <c r="B119" s="798" t="s">
        <v>5</v>
      </c>
      <c r="C119" s="798" t="s">
        <v>6</v>
      </c>
      <c r="D119" s="798" t="s">
        <v>6</v>
      </c>
      <c r="E119" s="798" t="s">
        <v>6</v>
      </c>
    </row>
    <row r="120" spans="1:5" ht="15.75" thickBot="1" x14ac:dyDescent="0.3">
      <c r="A120" s="777" t="s">
        <v>8</v>
      </c>
      <c r="B120" s="1007"/>
      <c r="C120" s="1007"/>
      <c r="D120" s="1007"/>
      <c r="E120" s="1007"/>
    </row>
    <row r="121" spans="1:5" ht="15.75" thickBot="1" x14ac:dyDescent="0.3">
      <c r="A121" s="777" t="s">
        <v>15</v>
      </c>
      <c r="B121" s="1007"/>
      <c r="C121" s="1007">
        <v>683</v>
      </c>
      <c r="D121" s="1007">
        <v>0</v>
      </c>
      <c r="E121" s="1007">
        <v>0</v>
      </c>
    </row>
    <row r="122" spans="1:5" ht="15.75" thickBot="1" x14ac:dyDescent="0.3">
      <c r="A122" s="777" t="s">
        <v>23</v>
      </c>
      <c r="B122" s="800" t="e">
        <f>B121/B120</f>
        <v>#DIV/0!</v>
      </c>
      <c r="C122" s="800" t="e">
        <f>C121/C120</f>
        <v>#DIV/0!</v>
      </c>
      <c r="D122" s="800" t="e">
        <f>D121/D120</f>
        <v>#DIV/0!</v>
      </c>
      <c r="E122" s="800" t="e">
        <f>E121/E120</f>
        <v>#DIV/0!</v>
      </c>
    </row>
    <row r="123" spans="1:5" ht="15.75" thickBot="1" x14ac:dyDescent="0.3">
      <c r="A123" s="777" t="s">
        <v>16</v>
      </c>
      <c r="B123" s="802" t="s">
        <v>22</v>
      </c>
      <c r="C123" s="767" t="e">
        <f t="shared" ref="C123:E125" si="6">C120/B120-1</f>
        <v>#DIV/0!</v>
      </c>
      <c r="D123" s="767" t="e">
        <f t="shared" si="6"/>
        <v>#DIV/0!</v>
      </c>
      <c r="E123" s="767" t="e">
        <f t="shared" si="6"/>
        <v>#DIV/0!</v>
      </c>
    </row>
    <row r="124" spans="1:5" ht="30.75" thickBot="1" x14ac:dyDescent="0.3">
      <c r="A124" s="777" t="s">
        <v>17</v>
      </c>
      <c r="B124" s="802" t="s">
        <v>22</v>
      </c>
      <c r="C124" s="767" t="e">
        <f t="shared" si="6"/>
        <v>#DIV/0!</v>
      </c>
      <c r="D124" s="767">
        <f t="shared" si="6"/>
        <v>-1</v>
      </c>
      <c r="E124" s="767" t="e">
        <f t="shared" si="6"/>
        <v>#DIV/0!</v>
      </c>
    </row>
    <row r="125" spans="1:5" ht="30.75" thickBot="1" x14ac:dyDescent="0.3">
      <c r="A125" s="777" t="s">
        <v>18</v>
      </c>
      <c r="B125" s="802" t="s">
        <v>22</v>
      </c>
      <c r="C125" s="767" t="e">
        <f t="shared" si="6"/>
        <v>#DIV/0!</v>
      </c>
      <c r="D125" s="767" t="e">
        <f t="shared" si="6"/>
        <v>#DIV/0!</v>
      </c>
      <c r="E125" s="767" t="e">
        <f t="shared" si="6"/>
        <v>#DIV/0!</v>
      </c>
    </row>
    <row r="126" spans="1:5" ht="15.75" thickBot="1" x14ac:dyDescent="0.3">
      <c r="A126" s="843" t="s">
        <v>775</v>
      </c>
      <c r="B126" s="807"/>
      <c r="C126" s="807"/>
      <c r="D126" s="807"/>
      <c r="E126" s="844"/>
    </row>
    <row r="127" spans="1:5" x14ac:dyDescent="0.25">
      <c r="A127" s="762"/>
      <c r="B127" s="795">
        <v>2019</v>
      </c>
      <c r="C127" s="795">
        <v>2020</v>
      </c>
      <c r="D127" s="795">
        <v>2021</v>
      </c>
      <c r="E127" s="795">
        <v>2022</v>
      </c>
    </row>
    <row r="128" spans="1:5" ht="15.75" thickBot="1" x14ac:dyDescent="0.3">
      <c r="A128" s="764"/>
      <c r="B128" s="1007" t="s">
        <v>5</v>
      </c>
      <c r="C128" s="1007" t="s">
        <v>6</v>
      </c>
      <c r="D128" s="1007" t="s">
        <v>6</v>
      </c>
      <c r="E128" s="1007" t="s">
        <v>6</v>
      </c>
    </row>
    <row r="129" spans="1:5" ht="15.75" thickBot="1" x14ac:dyDescent="0.3">
      <c r="A129" s="831" t="s">
        <v>41</v>
      </c>
      <c r="B129" s="1007">
        <v>0</v>
      </c>
      <c r="C129" s="1007">
        <v>683</v>
      </c>
      <c r="D129" s="1007">
        <v>0</v>
      </c>
      <c r="E129" s="1007">
        <v>0</v>
      </c>
    </row>
    <row r="130" spans="1:5" ht="15.75" thickBot="1" x14ac:dyDescent="0.3">
      <c r="A130" s="1005" t="s">
        <v>839</v>
      </c>
      <c r="B130" s="1007">
        <f>B129</f>
        <v>0</v>
      </c>
      <c r="C130" s="1007">
        <f t="shared" ref="C130:E130" si="7">C129</f>
        <v>683</v>
      </c>
      <c r="D130" s="1007">
        <f t="shared" si="7"/>
        <v>0</v>
      </c>
      <c r="E130" s="1007">
        <f t="shared" si="7"/>
        <v>0</v>
      </c>
    </row>
    <row r="131" spans="1:5" ht="15.75" thickBot="1" x14ac:dyDescent="0.3">
      <c r="A131" s="845" t="s">
        <v>33</v>
      </c>
      <c r="B131" s="814">
        <f>B129</f>
        <v>0</v>
      </c>
      <c r="C131" s="814">
        <f>C129</f>
        <v>683</v>
      </c>
      <c r="D131" s="814">
        <v>0</v>
      </c>
      <c r="E131" s="814">
        <v>0</v>
      </c>
    </row>
    <row r="132" spans="1:5" ht="15.75" thickBot="1" x14ac:dyDescent="0.3">
      <c r="A132" s="837" t="s">
        <v>28</v>
      </c>
      <c r="B132" s="792" t="s">
        <v>846</v>
      </c>
      <c r="C132" s="760"/>
      <c r="D132" s="760"/>
      <c r="E132" s="761"/>
    </row>
    <row r="133" spans="1:5" ht="15.75" thickBot="1" x14ac:dyDescent="0.3">
      <c r="A133" s="777" t="s">
        <v>9</v>
      </c>
      <c r="B133" s="753" t="s">
        <v>847</v>
      </c>
      <c r="C133" s="754"/>
      <c r="D133" s="754"/>
      <c r="E133" s="755"/>
    </row>
    <row r="134" spans="1:5" ht="15.75" thickBot="1" x14ac:dyDescent="0.3">
      <c r="A134" s="777" t="s">
        <v>14</v>
      </c>
      <c r="B134" s="753" t="s">
        <v>848</v>
      </c>
      <c r="C134" s="754"/>
      <c r="D134" s="754"/>
      <c r="E134" s="755"/>
    </row>
    <row r="135" spans="1:5" x14ac:dyDescent="0.25">
      <c r="A135" s="762"/>
      <c r="B135" s="795">
        <v>2019</v>
      </c>
      <c r="C135" s="795">
        <v>2020</v>
      </c>
      <c r="D135" s="795">
        <v>2021</v>
      </c>
      <c r="E135" s="795">
        <v>2022</v>
      </c>
    </row>
    <row r="136" spans="1:5" ht="15.75" thickBot="1" x14ac:dyDescent="0.3">
      <c r="A136" s="764"/>
      <c r="B136" s="798" t="s">
        <v>5</v>
      </c>
      <c r="C136" s="798" t="s">
        <v>6</v>
      </c>
      <c r="D136" s="798" t="s">
        <v>6</v>
      </c>
      <c r="E136" s="798" t="s">
        <v>6</v>
      </c>
    </row>
    <row r="137" spans="1:5" ht="15.75" thickBot="1" x14ac:dyDescent="0.3">
      <c r="A137" s="777" t="s">
        <v>8</v>
      </c>
      <c r="B137" s="1007"/>
      <c r="C137" s="1007"/>
      <c r="D137" s="1007"/>
      <c r="E137" s="1007"/>
    </row>
    <row r="138" spans="1:5" ht="15.75" thickBot="1" x14ac:dyDescent="0.3">
      <c r="A138" s="777" t="s">
        <v>15</v>
      </c>
      <c r="B138" s="1007"/>
      <c r="C138" s="1007">
        <v>875</v>
      </c>
      <c r="D138" s="1007">
        <v>0</v>
      </c>
      <c r="E138" s="1007">
        <v>0</v>
      </c>
    </row>
    <row r="139" spans="1:5" ht="15.75" thickBot="1" x14ac:dyDescent="0.3">
      <c r="A139" s="777" t="s">
        <v>23</v>
      </c>
      <c r="B139" s="800" t="e">
        <f>B138/B137</f>
        <v>#DIV/0!</v>
      </c>
      <c r="C139" s="800" t="e">
        <f>C138/C137</f>
        <v>#DIV/0!</v>
      </c>
      <c r="D139" s="800" t="e">
        <f>D138/D137</f>
        <v>#DIV/0!</v>
      </c>
      <c r="E139" s="800" t="e">
        <f>E138/E137</f>
        <v>#DIV/0!</v>
      </c>
    </row>
    <row r="140" spans="1:5" ht="15.75" thickBot="1" x14ac:dyDescent="0.3">
      <c r="A140" s="777" t="s">
        <v>16</v>
      </c>
      <c r="B140" s="802" t="s">
        <v>22</v>
      </c>
      <c r="C140" s="767" t="e">
        <f t="shared" ref="C140:E142" si="8">C137/B137-1</f>
        <v>#DIV/0!</v>
      </c>
      <c r="D140" s="767" t="e">
        <f t="shared" si="8"/>
        <v>#DIV/0!</v>
      </c>
      <c r="E140" s="767" t="e">
        <f t="shared" si="8"/>
        <v>#DIV/0!</v>
      </c>
    </row>
    <row r="141" spans="1:5" ht="30.75" thickBot="1" x14ac:dyDescent="0.3">
      <c r="A141" s="777" t="s">
        <v>17</v>
      </c>
      <c r="B141" s="802" t="s">
        <v>22</v>
      </c>
      <c r="C141" s="767" t="e">
        <f t="shared" si="8"/>
        <v>#DIV/0!</v>
      </c>
      <c r="D141" s="767">
        <f t="shared" si="8"/>
        <v>-1</v>
      </c>
      <c r="E141" s="767" t="e">
        <f t="shared" si="8"/>
        <v>#DIV/0!</v>
      </c>
    </row>
    <row r="142" spans="1:5" ht="30.75" thickBot="1" x14ac:dyDescent="0.3">
      <c r="A142" s="777" t="s">
        <v>18</v>
      </c>
      <c r="B142" s="802" t="s">
        <v>22</v>
      </c>
      <c r="C142" s="767" t="e">
        <f t="shared" si="8"/>
        <v>#DIV/0!</v>
      </c>
      <c r="D142" s="767" t="e">
        <f t="shared" si="8"/>
        <v>#DIV/0!</v>
      </c>
      <c r="E142" s="767" t="e">
        <f t="shared" si="8"/>
        <v>#DIV/0!</v>
      </c>
    </row>
    <row r="143" spans="1:5" ht="15.75" thickBot="1" x14ac:dyDescent="0.3">
      <c r="A143" s="843" t="s">
        <v>775</v>
      </c>
      <c r="B143" s="807"/>
      <c r="C143" s="807"/>
      <c r="D143" s="807"/>
      <c r="E143" s="844"/>
    </row>
    <row r="144" spans="1:5" x14ac:dyDescent="0.25">
      <c r="A144" s="762"/>
      <c r="B144" s="795">
        <v>2019</v>
      </c>
      <c r="C144" s="795">
        <v>2020</v>
      </c>
      <c r="D144" s="795">
        <v>2021</v>
      </c>
      <c r="E144" s="795">
        <v>2022</v>
      </c>
    </row>
    <row r="145" spans="1:5" ht="15.75" thickBot="1" x14ac:dyDescent="0.3">
      <c r="A145" s="764"/>
      <c r="B145" s="1007" t="s">
        <v>5</v>
      </c>
      <c r="C145" s="1007" t="s">
        <v>6</v>
      </c>
      <c r="D145" s="1007" t="s">
        <v>6</v>
      </c>
      <c r="E145" s="1007" t="s">
        <v>6</v>
      </c>
    </row>
    <row r="146" spans="1:5" ht="15" customHeight="1" thickBot="1" x14ac:dyDescent="0.3">
      <c r="A146" s="831" t="s">
        <v>41</v>
      </c>
      <c r="B146" s="1007">
        <v>0</v>
      </c>
      <c r="C146" s="1007">
        <v>875</v>
      </c>
      <c r="D146" s="1007">
        <v>0</v>
      </c>
      <c r="E146" s="1007">
        <v>0</v>
      </c>
    </row>
    <row r="147" spans="1:5" ht="15" customHeight="1" thickBot="1" x14ac:dyDescent="0.3">
      <c r="A147" s="1005" t="s">
        <v>839</v>
      </c>
      <c r="B147" s="1009">
        <f>B146</f>
        <v>0</v>
      </c>
      <c r="C147" s="1009">
        <f t="shared" ref="C147:E147" si="9">C146</f>
        <v>875</v>
      </c>
      <c r="D147" s="1009">
        <f t="shared" si="9"/>
        <v>0</v>
      </c>
      <c r="E147" s="1009">
        <f t="shared" si="9"/>
        <v>0</v>
      </c>
    </row>
    <row r="148" spans="1:5" ht="15.75" thickBot="1" x14ac:dyDescent="0.3">
      <c r="A148" s="845" t="s">
        <v>33</v>
      </c>
      <c r="B148" s="814">
        <f>B146</f>
        <v>0</v>
      </c>
      <c r="C148" s="814">
        <v>875</v>
      </c>
      <c r="D148" s="814">
        <v>0</v>
      </c>
      <c r="E148" s="814">
        <v>0</v>
      </c>
    </row>
    <row r="149" spans="1:5" ht="15.75" thickBot="1" x14ac:dyDescent="0.3">
      <c r="A149" s="837" t="s">
        <v>28</v>
      </c>
      <c r="B149" s="792" t="s">
        <v>849</v>
      </c>
      <c r="C149" s="760"/>
      <c r="D149" s="760"/>
      <c r="E149" s="761"/>
    </row>
    <row r="150" spans="1:5" ht="15.75" thickBot="1" x14ac:dyDescent="0.3">
      <c r="A150" s="777" t="s">
        <v>9</v>
      </c>
      <c r="B150" s="975"/>
      <c r="C150" s="976"/>
      <c r="D150" s="976"/>
      <c r="E150" s="977"/>
    </row>
    <row r="151" spans="1:5" ht="15.75" thickBot="1" x14ac:dyDescent="0.3">
      <c r="A151" s="777" t="s">
        <v>14</v>
      </c>
      <c r="B151" s="792"/>
      <c r="C151" s="760"/>
      <c r="D151" s="760"/>
      <c r="E151" s="761"/>
    </row>
    <row r="152" spans="1:5" x14ac:dyDescent="0.25">
      <c r="A152" s="762"/>
      <c r="B152" s="795">
        <v>2019</v>
      </c>
      <c r="C152" s="795">
        <v>2020</v>
      </c>
      <c r="D152" s="795">
        <v>2021</v>
      </c>
      <c r="E152" s="795">
        <v>2022</v>
      </c>
    </row>
    <row r="153" spans="1:5" ht="15.75" thickBot="1" x14ac:dyDescent="0.3">
      <c r="A153" s="764"/>
      <c r="B153" s="798" t="s">
        <v>5</v>
      </c>
      <c r="C153" s="798" t="s">
        <v>6</v>
      </c>
      <c r="D153" s="798" t="s">
        <v>6</v>
      </c>
      <c r="E153" s="798" t="s">
        <v>6</v>
      </c>
    </row>
    <row r="154" spans="1:5" ht="15.75" thickBot="1" x14ac:dyDescent="0.3">
      <c r="A154" s="777" t="s">
        <v>8</v>
      </c>
      <c r="B154" s="1007"/>
      <c r="C154" s="1007"/>
      <c r="D154" s="1007"/>
      <c r="E154" s="1007"/>
    </row>
    <row r="155" spans="1:5" ht="15.75" thickBot="1" x14ac:dyDescent="0.3">
      <c r="A155" s="777" t="s">
        <v>15</v>
      </c>
      <c r="B155" s="1007"/>
      <c r="C155" s="1007">
        <v>639</v>
      </c>
      <c r="D155" s="1007">
        <v>0</v>
      </c>
      <c r="E155" s="1007">
        <v>0</v>
      </c>
    </row>
    <row r="156" spans="1:5" ht="15.75" thickBot="1" x14ac:dyDescent="0.3">
      <c r="A156" s="777" t="s">
        <v>23</v>
      </c>
      <c r="B156" s="800" t="e">
        <f>B155/B154</f>
        <v>#DIV/0!</v>
      </c>
      <c r="C156" s="800" t="e">
        <f>C155/C154</f>
        <v>#DIV/0!</v>
      </c>
      <c r="D156" s="800" t="e">
        <f>D155/D154</f>
        <v>#DIV/0!</v>
      </c>
      <c r="E156" s="800" t="e">
        <f>E155/E154</f>
        <v>#DIV/0!</v>
      </c>
    </row>
    <row r="157" spans="1:5" ht="15.75" thickBot="1" x14ac:dyDescent="0.3">
      <c r="A157" s="777" t="s">
        <v>16</v>
      </c>
      <c r="B157" s="802" t="s">
        <v>22</v>
      </c>
      <c r="C157" s="767" t="e">
        <f t="shared" ref="C157:E159" si="10">C154/B154-1</f>
        <v>#DIV/0!</v>
      </c>
      <c r="D157" s="767" t="e">
        <f t="shared" si="10"/>
        <v>#DIV/0!</v>
      </c>
      <c r="E157" s="767" t="e">
        <f t="shared" si="10"/>
        <v>#DIV/0!</v>
      </c>
    </row>
    <row r="158" spans="1:5" ht="30.75" thickBot="1" x14ac:dyDescent="0.3">
      <c r="A158" s="777" t="s">
        <v>17</v>
      </c>
      <c r="B158" s="802" t="s">
        <v>22</v>
      </c>
      <c r="C158" s="767" t="e">
        <f t="shared" si="10"/>
        <v>#DIV/0!</v>
      </c>
      <c r="D158" s="767">
        <f t="shared" si="10"/>
        <v>-1</v>
      </c>
      <c r="E158" s="767" t="e">
        <f t="shared" si="10"/>
        <v>#DIV/0!</v>
      </c>
    </row>
    <row r="159" spans="1:5" ht="30.75" thickBot="1" x14ac:dyDescent="0.3">
      <c r="A159" s="777" t="s">
        <v>18</v>
      </c>
      <c r="B159" s="802" t="s">
        <v>22</v>
      </c>
      <c r="C159" s="767" t="e">
        <f t="shared" si="10"/>
        <v>#DIV/0!</v>
      </c>
      <c r="D159" s="767" t="e">
        <f t="shared" si="10"/>
        <v>#DIV/0!</v>
      </c>
      <c r="E159" s="767" t="e">
        <f t="shared" si="10"/>
        <v>#DIV/0!</v>
      </c>
    </row>
    <row r="160" spans="1:5" ht="15.75" thickBot="1" x14ac:dyDescent="0.3">
      <c r="A160" s="843" t="s">
        <v>775</v>
      </c>
      <c r="B160" s="807"/>
      <c r="C160" s="807"/>
      <c r="D160" s="807"/>
      <c r="E160" s="844"/>
    </row>
    <row r="161" spans="1:7" x14ac:dyDescent="0.25">
      <c r="A161" s="762"/>
      <c r="B161" s="795">
        <v>2019</v>
      </c>
      <c r="C161" s="795">
        <v>2020</v>
      </c>
      <c r="D161" s="795">
        <v>2021</v>
      </c>
      <c r="E161" s="795">
        <v>2022</v>
      </c>
    </row>
    <row r="162" spans="1:7" ht="15.75" thickBot="1" x14ac:dyDescent="0.3">
      <c r="A162" s="764"/>
      <c r="B162" s="1007" t="s">
        <v>5</v>
      </c>
      <c r="C162" s="1007" t="s">
        <v>6</v>
      </c>
      <c r="D162" s="1007" t="s">
        <v>6</v>
      </c>
      <c r="E162" s="1007" t="s">
        <v>6</v>
      </c>
    </row>
    <row r="163" spans="1:7" ht="15.75" thickBot="1" x14ac:dyDescent="0.3">
      <c r="A163" s="831" t="s">
        <v>41</v>
      </c>
      <c r="B163" s="1007">
        <v>0</v>
      </c>
      <c r="C163" s="1007">
        <v>639</v>
      </c>
      <c r="D163" s="1007">
        <v>0</v>
      </c>
      <c r="E163" s="1007">
        <v>0</v>
      </c>
    </row>
    <row r="164" spans="1:7" ht="15.75" thickBot="1" x14ac:dyDescent="0.3">
      <c r="A164" s="1005" t="s">
        <v>839</v>
      </c>
      <c r="B164" s="1007">
        <v>0</v>
      </c>
      <c r="C164" s="1007">
        <v>639</v>
      </c>
      <c r="D164" s="1007">
        <v>0</v>
      </c>
      <c r="E164" s="1007">
        <v>0</v>
      </c>
    </row>
    <row r="165" spans="1:7" ht="15.75" thickBot="1" x14ac:dyDescent="0.3">
      <c r="A165" s="845" t="s">
        <v>33</v>
      </c>
      <c r="B165" s="814">
        <f>B163</f>
        <v>0</v>
      </c>
      <c r="C165" s="814">
        <v>639</v>
      </c>
      <c r="D165" s="814">
        <v>0</v>
      </c>
      <c r="E165" s="814">
        <v>0</v>
      </c>
    </row>
    <row r="166" spans="1:7" x14ac:dyDescent="0.25">
      <c r="A166" s="1010" t="s">
        <v>39</v>
      </c>
      <c r="B166" s="1011"/>
      <c r="C166" s="1012"/>
      <c r="D166" s="1012"/>
      <c r="E166" s="1013"/>
    </row>
    <row r="167" spans="1:7" x14ac:dyDescent="0.25">
      <c r="A167" s="1014"/>
      <c r="B167" s="1015"/>
      <c r="C167" s="1016"/>
      <c r="D167" s="1016"/>
      <c r="E167" s="1017"/>
    </row>
    <row r="168" spans="1:7" ht="15.75" thickBot="1" x14ac:dyDescent="0.3">
      <c r="A168" s="1018"/>
      <c r="B168" s="1019"/>
      <c r="C168" s="1020"/>
      <c r="D168" s="1020"/>
      <c r="E168" s="1021"/>
    </row>
    <row r="169" spans="1:7" ht="15.75" thickBot="1" x14ac:dyDescent="0.3">
      <c r="A169" s="893"/>
      <c r="B169" s="1022">
        <v>2019</v>
      </c>
      <c r="C169" s="1022">
        <v>2020</v>
      </c>
      <c r="D169" s="1022">
        <v>2021</v>
      </c>
      <c r="E169" s="1022">
        <v>2022</v>
      </c>
    </row>
    <row r="170" spans="1:7" ht="43.5" thickBot="1" x14ac:dyDescent="0.3">
      <c r="A170" s="1023" t="s">
        <v>46</v>
      </c>
      <c r="B170" s="822"/>
      <c r="C170" s="822">
        <f>C28+C52+C76+C103+C121+C138+C155</f>
        <v>499999</v>
      </c>
      <c r="D170" s="822">
        <f>D28+D52+D76+D103+D121+D138+D155</f>
        <v>300000</v>
      </c>
      <c r="E170" s="822">
        <f>E28+E52+E76+E103+E121+E138+E155</f>
        <v>300000</v>
      </c>
    </row>
    <row r="171" spans="1:7" ht="43.5" thickBot="1" x14ac:dyDescent="0.3">
      <c r="A171" s="770" t="s">
        <v>47</v>
      </c>
      <c r="B171" s="822"/>
      <c r="C171" s="822">
        <f>C172+C174+C176+C178+C180+C182+C184+C186+C191</f>
        <v>499999</v>
      </c>
      <c r="D171" s="822">
        <f t="shared" ref="D171:E171" si="11">D172+D174+D176+D178+D180+D182+D184+D186+D191</f>
        <v>300000</v>
      </c>
      <c r="E171" s="822">
        <f t="shared" si="11"/>
        <v>300000</v>
      </c>
      <c r="F171" s="822"/>
      <c r="G171" s="55"/>
    </row>
    <row r="172" spans="1:7" ht="15.75" thickBot="1" x14ac:dyDescent="0.3">
      <c r="A172" s="1024" t="s">
        <v>0</v>
      </c>
      <c r="B172" s="1025"/>
      <c r="C172" s="1025"/>
      <c r="D172" s="1025"/>
      <c r="E172" s="1025"/>
    </row>
    <row r="173" spans="1:7" ht="15.75" thickBot="1" x14ac:dyDescent="0.3">
      <c r="A173" s="1026" t="s">
        <v>48</v>
      </c>
      <c r="B173" s="1025"/>
      <c r="C173" s="1025"/>
      <c r="D173" s="1025"/>
      <c r="E173" s="1025"/>
    </row>
    <row r="174" spans="1:7" ht="29.25" thickBot="1" x14ac:dyDescent="0.3">
      <c r="A174" s="1024" t="s">
        <v>31</v>
      </c>
      <c r="B174" s="1025"/>
      <c r="C174" s="1025"/>
      <c r="D174" s="1025"/>
      <c r="E174" s="1025"/>
    </row>
    <row r="175" spans="1:7" ht="15.75" thickBot="1" x14ac:dyDescent="0.3">
      <c r="A175" s="1026" t="s">
        <v>48</v>
      </c>
      <c r="B175" s="1025"/>
      <c r="C175" s="1025"/>
      <c r="D175" s="1025"/>
      <c r="E175" s="1025"/>
    </row>
    <row r="176" spans="1:7" ht="29.25" thickBot="1" x14ac:dyDescent="0.3">
      <c r="A176" s="1024" t="s">
        <v>1</v>
      </c>
      <c r="B176" s="1025"/>
      <c r="C176" s="1025"/>
      <c r="D176" s="1025"/>
      <c r="E176" s="1025"/>
    </row>
    <row r="177" spans="1:7" ht="15.75" thickBot="1" x14ac:dyDescent="0.3">
      <c r="A177" s="1026" t="s">
        <v>48</v>
      </c>
      <c r="B177" s="1025"/>
      <c r="C177" s="1025"/>
      <c r="D177" s="1025"/>
      <c r="E177" s="1025"/>
    </row>
    <row r="178" spans="1:7" ht="15.75" thickBot="1" x14ac:dyDescent="0.3">
      <c r="A178" s="1027" t="s">
        <v>2</v>
      </c>
      <c r="B178" s="1025"/>
      <c r="C178" s="1025"/>
      <c r="D178" s="1025"/>
      <c r="E178" s="1025"/>
      <c r="G178" s="1">
        <f>E170-E171</f>
        <v>0</v>
      </c>
    </row>
    <row r="179" spans="1:7" ht="15.75" thickBot="1" x14ac:dyDescent="0.3">
      <c r="A179" s="1026" t="s">
        <v>48</v>
      </c>
      <c r="B179" s="1025"/>
      <c r="C179" s="1025"/>
      <c r="D179" s="1025"/>
      <c r="E179" s="1025"/>
    </row>
    <row r="180" spans="1:7" ht="30.75" thickBot="1" x14ac:dyDescent="0.3">
      <c r="A180" s="1027" t="s">
        <v>24</v>
      </c>
      <c r="B180" s="1025"/>
      <c r="C180" s="1025">
        <f>C181</f>
        <v>60000</v>
      </c>
      <c r="D180" s="1025">
        <f t="shared" ref="D180:E180" si="12">D181</f>
        <v>60000</v>
      </c>
      <c r="E180" s="1025">
        <f t="shared" si="12"/>
        <v>60000</v>
      </c>
    </row>
    <row r="181" spans="1:7" ht="15.75" thickBot="1" x14ac:dyDescent="0.3">
      <c r="A181" s="1026" t="s">
        <v>48</v>
      </c>
      <c r="B181" s="1025"/>
      <c r="C181" s="1025">
        <f>C89</f>
        <v>60000</v>
      </c>
      <c r="D181" s="1025">
        <f t="shared" ref="D181:E181" si="13">D89</f>
        <v>60000</v>
      </c>
      <c r="E181" s="1025">
        <f t="shared" si="13"/>
        <v>60000</v>
      </c>
    </row>
    <row r="182" spans="1:7" ht="15.75" thickBot="1" x14ac:dyDescent="0.3">
      <c r="A182" s="1027" t="s">
        <v>25</v>
      </c>
      <c r="B182" s="1025"/>
      <c r="C182" s="1025">
        <f>C183</f>
        <v>150000</v>
      </c>
      <c r="D182" s="1025">
        <f t="shared" ref="D182:E182" si="14">D183</f>
        <v>150000</v>
      </c>
      <c r="E182" s="1025">
        <f t="shared" si="14"/>
        <v>150000</v>
      </c>
    </row>
    <row r="183" spans="1:7" ht="15.75" thickBot="1" x14ac:dyDescent="0.3">
      <c r="A183" s="1026" t="s">
        <v>48</v>
      </c>
      <c r="B183" s="1025"/>
      <c r="C183" s="1025">
        <f>C41</f>
        <v>150000</v>
      </c>
      <c r="D183" s="1025">
        <f t="shared" ref="D183:E183" si="15">D41</f>
        <v>150000</v>
      </c>
      <c r="E183" s="1025">
        <f t="shared" si="15"/>
        <v>150000</v>
      </c>
    </row>
    <row r="184" spans="1:7" ht="30.75" thickBot="1" x14ac:dyDescent="0.3">
      <c r="A184" s="1027" t="s">
        <v>3</v>
      </c>
      <c r="B184" s="1025"/>
      <c r="C184" s="1025">
        <f>C185</f>
        <v>90000</v>
      </c>
      <c r="D184" s="1025">
        <f t="shared" ref="D184:E184" si="16">D185</f>
        <v>90000</v>
      </c>
      <c r="E184" s="1025">
        <f t="shared" si="16"/>
        <v>90000</v>
      </c>
    </row>
    <row r="185" spans="1:7" ht="15.75" thickBot="1" x14ac:dyDescent="0.3">
      <c r="A185" s="1026" t="s">
        <v>48</v>
      </c>
      <c r="B185" s="1025"/>
      <c r="C185" s="1025">
        <f>C67</f>
        <v>90000</v>
      </c>
      <c r="D185" s="1025">
        <f t="shared" ref="D185:E185" si="17">D67</f>
        <v>90000</v>
      </c>
      <c r="E185" s="1025">
        <f t="shared" si="17"/>
        <v>90000</v>
      </c>
    </row>
    <row r="186" spans="1:7" ht="15.75" thickBot="1" x14ac:dyDescent="0.3">
      <c r="A186" s="1027" t="s">
        <v>19</v>
      </c>
      <c r="B186" s="1025"/>
      <c r="C186" s="1025"/>
      <c r="D186" s="1025"/>
      <c r="E186" s="1025"/>
    </row>
    <row r="187" spans="1:7" ht="15.75" thickBot="1" x14ac:dyDescent="0.3">
      <c r="A187" s="1026" t="s">
        <v>48</v>
      </c>
      <c r="B187" s="1025"/>
      <c r="C187" s="1025"/>
      <c r="D187" s="1025"/>
      <c r="E187" s="1025"/>
    </row>
    <row r="188" spans="1:7" ht="15.75" thickBot="1" x14ac:dyDescent="0.3">
      <c r="A188" s="1026" t="s">
        <v>76</v>
      </c>
      <c r="B188" s="1025"/>
      <c r="C188" s="1025"/>
      <c r="D188" s="1025"/>
      <c r="E188" s="1025"/>
    </row>
    <row r="189" spans="1:7" ht="15.75" thickBot="1" x14ac:dyDescent="0.3">
      <c r="A189" s="1026" t="s">
        <v>74</v>
      </c>
      <c r="B189" s="1025"/>
      <c r="C189" s="1025"/>
      <c r="D189" s="1025"/>
      <c r="E189" s="1025"/>
    </row>
    <row r="190" spans="1:7" ht="15.75" thickBot="1" x14ac:dyDescent="0.3">
      <c r="A190" s="1026" t="s">
        <v>75</v>
      </c>
      <c r="B190" s="1025"/>
      <c r="C190" s="1025"/>
      <c r="D190" s="1025"/>
      <c r="E190" s="1025"/>
    </row>
    <row r="191" spans="1:7" ht="15.75" thickBot="1" x14ac:dyDescent="0.3">
      <c r="A191" s="1027" t="s">
        <v>20</v>
      </c>
      <c r="B191" s="1025"/>
      <c r="C191" s="1025">
        <f>C192</f>
        <v>199999</v>
      </c>
      <c r="D191" s="1025">
        <f>D192</f>
        <v>0</v>
      </c>
      <c r="E191" s="1025">
        <f>E192</f>
        <v>0</v>
      </c>
    </row>
    <row r="192" spans="1:7" ht="15.75" thickBot="1" x14ac:dyDescent="0.3">
      <c r="A192" s="1026" t="s">
        <v>48</v>
      </c>
      <c r="B192" s="1025"/>
      <c r="C192" s="1025">
        <f>C112+C130+C147+C164</f>
        <v>199999</v>
      </c>
      <c r="D192" s="1025">
        <f t="shared" ref="D192:E192" si="18">D112+D130+D147+D164</f>
        <v>0</v>
      </c>
      <c r="E192" s="1025">
        <f t="shared" si="18"/>
        <v>0</v>
      </c>
    </row>
    <row r="193" spans="1:5" ht="15.75" thickBot="1" x14ac:dyDescent="0.3">
      <c r="A193" s="1026" t="s">
        <v>76</v>
      </c>
      <c r="B193" s="1025"/>
      <c r="C193" s="1025"/>
      <c r="D193" s="1025"/>
      <c r="E193" s="1025"/>
    </row>
    <row r="194" spans="1:5" ht="15.75" thickBot="1" x14ac:dyDescent="0.3">
      <c r="A194" s="1026" t="s">
        <v>74</v>
      </c>
      <c r="B194" s="1025"/>
      <c r="C194" s="1025"/>
      <c r="D194" s="1025"/>
      <c r="E194" s="1025"/>
    </row>
    <row r="195" spans="1:5" ht="15.75" thickBot="1" x14ac:dyDescent="0.3">
      <c r="A195" s="1026" t="s">
        <v>75</v>
      </c>
      <c r="B195" s="1025"/>
      <c r="C195" s="1025"/>
      <c r="D195" s="1025"/>
      <c r="E195" s="1025"/>
    </row>
    <row r="196" spans="1:5" ht="15.75" thickBot="1" x14ac:dyDescent="0.3">
      <c r="A196" s="766" t="s">
        <v>35</v>
      </c>
      <c r="B196" s="1025">
        <f>IF(B171-B170=0,0,"Error")</f>
        <v>0</v>
      </c>
      <c r="C196" s="1025">
        <v>0</v>
      </c>
      <c r="D196" s="1025">
        <f t="shared" ref="D196:E196" si="19">IF(D171-D170=0,0,"Error")</f>
        <v>0</v>
      </c>
      <c r="E196" s="1025">
        <f t="shared" si="19"/>
        <v>0</v>
      </c>
    </row>
  </sheetData>
  <mergeCells count="62">
    <mergeCell ref="A166:A168"/>
    <mergeCell ref="B166:E168"/>
    <mergeCell ref="B149:E149"/>
    <mergeCell ref="B150:E150"/>
    <mergeCell ref="B151:E151"/>
    <mergeCell ref="A152:A153"/>
    <mergeCell ref="A160:E160"/>
    <mergeCell ref="A161:A162"/>
    <mergeCell ref="B132:E132"/>
    <mergeCell ref="B133:E133"/>
    <mergeCell ref="B134:E134"/>
    <mergeCell ref="A135:A136"/>
    <mergeCell ref="A143:E143"/>
    <mergeCell ref="A144:A145"/>
    <mergeCell ref="B115:E115"/>
    <mergeCell ref="B116:E116"/>
    <mergeCell ref="B117:E117"/>
    <mergeCell ref="A118:A119"/>
    <mergeCell ref="A126:E126"/>
    <mergeCell ref="A127:A128"/>
    <mergeCell ref="B98:E98"/>
    <mergeCell ref="B99:E99"/>
    <mergeCell ref="A100:A101"/>
    <mergeCell ref="A108:E108"/>
    <mergeCell ref="A109:A110"/>
    <mergeCell ref="B114:E114"/>
    <mergeCell ref="A81:E81"/>
    <mergeCell ref="A82:A83"/>
    <mergeCell ref="A94:E94"/>
    <mergeCell ref="A95:E95"/>
    <mergeCell ref="B96:E96"/>
    <mergeCell ref="B97:E97"/>
    <mergeCell ref="A57:E57"/>
    <mergeCell ref="A58:A59"/>
    <mergeCell ref="B70:E70"/>
    <mergeCell ref="B71:E71"/>
    <mergeCell ref="B72:E72"/>
    <mergeCell ref="A73:A74"/>
    <mergeCell ref="A33:E33"/>
    <mergeCell ref="A34:A35"/>
    <mergeCell ref="B46:E46"/>
    <mergeCell ref="B47:E47"/>
    <mergeCell ref="B48:E48"/>
    <mergeCell ref="A49:A50"/>
    <mergeCell ref="A20:E20"/>
    <mergeCell ref="A21:E21"/>
    <mergeCell ref="B22:E22"/>
    <mergeCell ref="B23:E23"/>
    <mergeCell ref="B24:E24"/>
    <mergeCell ref="A25:A26"/>
    <mergeCell ref="A8:E8"/>
    <mergeCell ref="A9:E10"/>
    <mergeCell ref="B11:E11"/>
    <mergeCell ref="A12:A13"/>
    <mergeCell ref="B16:E16"/>
    <mergeCell ref="A17:E17"/>
    <mergeCell ref="A1:E1"/>
    <mergeCell ref="A2:E2"/>
    <mergeCell ref="A3:E3"/>
    <mergeCell ref="B5:E5"/>
    <mergeCell ref="B6:E6"/>
    <mergeCell ref="B7:E7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71"/>
  <sheetViews>
    <sheetView topLeftCell="A346" zoomScaleNormal="100" workbookViewId="0">
      <selection activeCell="I349" sqref="I349:K355"/>
    </sheetView>
  </sheetViews>
  <sheetFormatPr defaultRowHeight="15" x14ac:dyDescent="0.25"/>
  <cols>
    <col min="1" max="1" width="20" style="36" customWidth="1"/>
    <col min="2" max="2" width="18.5703125" style="36" customWidth="1"/>
    <col min="3" max="3" width="17.7109375" style="36" customWidth="1"/>
    <col min="4" max="5" width="17.28515625" style="36" customWidth="1"/>
    <col min="6" max="6" width="17.5703125" style="36" customWidth="1"/>
  </cols>
  <sheetData>
    <row r="1" spans="1:5" ht="15.75" x14ac:dyDescent="0.25">
      <c r="A1" s="381" t="s">
        <v>193</v>
      </c>
      <c r="B1" s="381"/>
      <c r="C1" s="381"/>
      <c r="D1" s="381"/>
      <c r="E1" s="381"/>
    </row>
    <row r="2" spans="1:5" ht="18" customHeight="1" x14ac:dyDescent="0.25">
      <c r="A2" s="20" t="s">
        <v>133</v>
      </c>
    </row>
    <row r="3" spans="1:5" ht="18" customHeight="1" x14ac:dyDescent="0.25">
      <c r="A3" s="441" t="s">
        <v>134</v>
      </c>
      <c r="B3" s="441"/>
      <c r="C3" s="441"/>
      <c r="D3" s="441"/>
      <c r="E3" s="441"/>
    </row>
    <row r="4" spans="1:5" ht="15.75" thickBot="1" x14ac:dyDescent="0.3"/>
    <row r="5" spans="1:5" ht="26.25" thickBot="1" x14ac:dyDescent="0.3">
      <c r="A5" s="21" t="s">
        <v>21</v>
      </c>
      <c r="B5" s="442" t="s">
        <v>77</v>
      </c>
      <c r="C5" s="443"/>
      <c r="D5" s="443"/>
      <c r="E5" s="444"/>
    </row>
    <row r="6" spans="1:5" ht="15.75" thickBot="1" x14ac:dyDescent="0.3">
      <c r="A6" s="21" t="s">
        <v>4</v>
      </c>
      <c r="B6" s="401" t="s">
        <v>78</v>
      </c>
      <c r="C6" s="402"/>
      <c r="D6" s="402"/>
      <c r="E6" s="403"/>
    </row>
    <row r="7" spans="1:5" ht="26.25" thickBot="1" x14ac:dyDescent="0.3">
      <c r="A7" s="21" t="s">
        <v>26</v>
      </c>
      <c r="B7" s="404" t="s">
        <v>135</v>
      </c>
      <c r="C7" s="405"/>
      <c r="D7" s="405"/>
      <c r="E7" s="406"/>
    </row>
    <row r="8" spans="1:5" ht="15.75" thickBot="1" x14ac:dyDescent="0.3">
      <c r="A8" s="445" t="s">
        <v>7</v>
      </c>
      <c r="B8" s="446"/>
      <c r="C8" s="446"/>
      <c r="D8" s="446"/>
      <c r="E8" s="447"/>
    </row>
    <row r="9" spans="1:5" ht="15" customHeight="1" x14ac:dyDescent="0.25">
      <c r="A9" s="448" t="s">
        <v>79</v>
      </c>
      <c r="B9" s="449"/>
      <c r="C9" s="449"/>
      <c r="D9" s="449"/>
      <c r="E9" s="450"/>
    </row>
    <row r="10" spans="1:5" ht="36.75" customHeight="1" x14ac:dyDescent="0.25">
      <c r="A10" s="451"/>
      <c r="B10" s="452"/>
      <c r="C10" s="452"/>
      <c r="D10" s="452"/>
      <c r="E10" s="453"/>
    </row>
    <row r="11" spans="1:5" ht="15.75" thickBot="1" x14ac:dyDescent="0.3">
      <c r="A11" s="454"/>
      <c r="B11" s="455"/>
      <c r="C11" s="455"/>
      <c r="D11" s="455"/>
      <c r="E11" s="456"/>
    </row>
    <row r="12" spans="1:5" ht="38.25" customHeight="1" thickBot="1" x14ac:dyDescent="0.3">
      <c r="A12" s="61" t="s">
        <v>10</v>
      </c>
      <c r="B12" s="397" t="s">
        <v>80</v>
      </c>
      <c r="C12" s="398"/>
      <c r="D12" s="398"/>
      <c r="E12" s="399"/>
    </row>
    <row r="13" spans="1:5" ht="23.25" customHeight="1" x14ac:dyDescent="0.25">
      <c r="A13" s="395" t="s">
        <v>81</v>
      </c>
      <c r="B13" s="23">
        <v>2019</v>
      </c>
      <c r="C13" s="23">
        <v>2020</v>
      </c>
      <c r="D13" s="23">
        <v>2021</v>
      </c>
      <c r="E13" s="23">
        <v>2022</v>
      </c>
    </row>
    <row r="14" spans="1:5" ht="15.75" thickBot="1" x14ac:dyDescent="0.3">
      <c r="A14" s="396"/>
      <c r="B14" s="24" t="s">
        <v>5</v>
      </c>
      <c r="C14" s="24" t="s">
        <v>6</v>
      </c>
      <c r="D14" s="24" t="s">
        <v>6</v>
      </c>
      <c r="E14" s="24" t="s">
        <v>6</v>
      </c>
    </row>
    <row r="15" spans="1:5" ht="85.5" customHeight="1" thickBot="1" x14ac:dyDescent="0.3">
      <c r="A15" s="26" t="s">
        <v>82</v>
      </c>
      <c r="B15" s="62" t="s">
        <v>83</v>
      </c>
      <c r="C15" s="62" t="s">
        <v>84</v>
      </c>
      <c r="D15" s="62" t="s">
        <v>85</v>
      </c>
      <c r="E15" s="62" t="s">
        <v>140</v>
      </c>
    </row>
    <row r="16" spans="1:5" ht="75.75" customHeight="1" thickBot="1" x14ac:dyDescent="0.3">
      <c r="A16" s="28" t="s">
        <v>86</v>
      </c>
      <c r="B16" s="27">
        <v>0.6</v>
      </c>
      <c r="C16" s="27">
        <v>0.63</v>
      </c>
      <c r="D16" s="27">
        <v>0.65</v>
      </c>
      <c r="E16" s="27">
        <v>0.7</v>
      </c>
    </row>
    <row r="17" spans="1:6" ht="23.25" thickBot="1" x14ac:dyDescent="0.3">
      <c r="A17" s="28" t="s">
        <v>87</v>
      </c>
      <c r="B17" s="27" t="s">
        <v>30</v>
      </c>
      <c r="C17" s="27" t="s">
        <v>27</v>
      </c>
      <c r="D17" s="27" t="s">
        <v>27</v>
      </c>
      <c r="E17" s="27" t="s">
        <v>27</v>
      </c>
    </row>
    <row r="18" spans="1:6" ht="83.25" customHeight="1" thickBot="1" x14ac:dyDescent="0.3">
      <c r="A18" s="34" t="s">
        <v>12</v>
      </c>
      <c r="B18" s="397" t="s">
        <v>88</v>
      </c>
      <c r="C18" s="398"/>
      <c r="D18" s="398"/>
      <c r="E18" s="399"/>
    </row>
    <row r="19" spans="1:6" ht="23.25" customHeight="1" thickBot="1" x14ac:dyDescent="0.3">
      <c r="A19" s="397" t="s">
        <v>89</v>
      </c>
      <c r="B19" s="398"/>
      <c r="C19" s="398"/>
      <c r="D19" s="398"/>
      <c r="E19" s="399"/>
    </row>
    <row r="20" spans="1:6" ht="102.75" customHeight="1" thickBot="1" x14ac:dyDescent="0.3">
      <c r="A20" s="26" t="s">
        <v>90</v>
      </c>
      <c r="B20" s="63" t="s">
        <v>141</v>
      </c>
      <c r="C20" s="62" t="s">
        <v>142</v>
      </c>
      <c r="D20" s="62" t="s">
        <v>143</v>
      </c>
      <c r="E20" s="62" t="s">
        <v>144</v>
      </c>
    </row>
    <row r="21" spans="1:6" ht="30" customHeight="1" thickBot="1" x14ac:dyDescent="0.3">
      <c r="A21" s="28" t="s">
        <v>91</v>
      </c>
      <c r="B21" s="62" t="s">
        <v>223</v>
      </c>
      <c r="C21" s="27" t="s">
        <v>145</v>
      </c>
      <c r="D21" s="27" t="s">
        <v>146</v>
      </c>
      <c r="E21" s="27" t="s">
        <v>147</v>
      </c>
    </row>
    <row r="22" spans="1:6" ht="34.5" thickBot="1" x14ac:dyDescent="0.3">
      <c r="A22" s="28" t="s">
        <v>92</v>
      </c>
      <c r="B22" s="64">
        <v>260</v>
      </c>
      <c r="C22" s="64">
        <v>250</v>
      </c>
      <c r="D22" s="64">
        <v>200</v>
      </c>
      <c r="E22" s="64">
        <v>180</v>
      </c>
    </row>
    <row r="23" spans="1:6" ht="15.75" thickBot="1" x14ac:dyDescent="0.3">
      <c r="A23" s="460" t="s">
        <v>32</v>
      </c>
      <c r="B23" s="461"/>
      <c r="C23" s="461"/>
      <c r="D23" s="461"/>
      <c r="E23" s="462"/>
    </row>
    <row r="24" spans="1:6" ht="18.75" customHeight="1" thickBot="1" x14ac:dyDescent="0.3">
      <c r="A24" s="457" t="s">
        <v>93</v>
      </c>
      <c r="B24" s="458"/>
      <c r="C24" s="458"/>
      <c r="D24" s="458"/>
      <c r="E24" s="459"/>
    </row>
    <row r="25" spans="1:6" ht="31.5" customHeight="1" thickBot="1" x14ac:dyDescent="0.3">
      <c r="A25" s="65" t="s">
        <v>94</v>
      </c>
      <c r="B25" s="407" t="s">
        <v>95</v>
      </c>
      <c r="C25" s="408"/>
      <c r="D25" s="408"/>
      <c r="E25" s="409"/>
    </row>
    <row r="26" spans="1:6" ht="15.75" customHeight="1" thickBot="1" x14ac:dyDescent="0.3">
      <c r="A26" s="28" t="s">
        <v>9</v>
      </c>
      <c r="B26" s="397" t="s">
        <v>96</v>
      </c>
      <c r="C26" s="398"/>
      <c r="D26" s="398"/>
      <c r="E26" s="399"/>
    </row>
    <row r="27" spans="1:6" ht="12.75" customHeight="1" thickBot="1" x14ac:dyDescent="0.3">
      <c r="A27" s="28" t="s">
        <v>14</v>
      </c>
      <c r="B27" s="407" t="s">
        <v>97</v>
      </c>
      <c r="C27" s="408"/>
      <c r="D27" s="408"/>
      <c r="E27" s="409"/>
    </row>
    <row r="28" spans="1:6" ht="12.75" customHeight="1" x14ac:dyDescent="0.25">
      <c r="A28" s="395"/>
      <c r="B28" s="29">
        <v>2019</v>
      </c>
      <c r="C28" s="29">
        <v>2020</v>
      </c>
      <c r="D28" s="29">
        <v>2021</v>
      </c>
      <c r="E28" s="29">
        <v>2022</v>
      </c>
    </row>
    <row r="29" spans="1:6" ht="15.75" thickBot="1" x14ac:dyDescent="0.3">
      <c r="A29" s="396"/>
      <c r="B29" s="30" t="s">
        <v>5</v>
      </c>
      <c r="C29" s="30" t="s">
        <v>6</v>
      </c>
      <c r="D29" s="30" t="s">
        <v>6</v>
      </c>
      <c r="E29" s="30" t="s">
        <v>6</v>
      </c>
    </row>
    <row r="30" spans="1:6" ht="15.75" thickBot="1" x14ac:dyDescent="0.3">
      <c r="A30" s="28" t="s">
        <v>8</v>
      </c>
      <c r="B30" s="31">
        <v>159210</v>
      </c>
      <c r="C30" s="31">
        <v>164000</v>
      </c>
      <c r="D30" s="31">
        <v>167170</v>
      </c>
      <c r="E30" s="31">
        <v>170354</v>
      </c>
    </row>
    <row r="31" spans="1:6" ht="15.75" thickBot="1" x14ac:dyDescent="0.3">
      <c r="A31" s="28" t="s">
        <v>15</v>
      </c>
      <c r="B31" s="31">
        <f>B59</f>
        <v>2091694</v>
      </c>
      <c r="C31" s="31">
        <f t="shared" ref="C31:E31" si="0">C59</f>
        <v>2214600</v>
      </c>
      <c r="D31" s="31">
        <f t="shared" si="0"/>
        <v>2282000</v>
      </c>
      <c r="E31" s="31">
        <f t="shared" si="0"/>
        <v>2382000</v>
      </c>
    </row>
    <row r="32" spans="1:6" ht="23.25" thickBot="1" x14ac:dyDescent="0.3">
      <c r="A32" s="28" t="s">
        <v>23</v>
      </c>
      <c r="B32" s="31">
        <f>B31/B30</f>
        <v>13.137956158532756</v>
      </c>
      <c r="C32" s="31">
        <f>C31/C30</f>
        <v>13.503658536585366</v>
      </c>
      <c r="D32" s="31">
        <f>D31/D30</f>
        <v>13.650774660525213</v>
      </c>
      <c r="E32" s="31">
        <f>E31/E30</f>
        <v>13.982647897906713</v>
      </c>
      <c r="F32" s="47"/>
    </row>
    <row r="33" spans="1:5" ht="15.75" thickBot="1" x14ac:dyDescent="0.3">
      <c r="A33" s="28" t="s">
        <v>16</v>
      </c>
      <c r="B33" s="32" t="s">
        <v>22</v>
      </c>
      <c r="C33" s="33">
        <f t="shared" ref="C33:E35" si="1">C30/B30-1</f>
        <v>3.0086049871239195E-2</v>
      </c>
      <c r="D33" s="33">
        <f t="shared" si="1"/>
        <v>1.9329268292682888E-2</v>
      </c>
      <c r="E33" s="33">
        <f t="shared" si="1"/>
        <v>1.9046479631512847E-2</v>
      </c>
    </row>
    <row r="34" spans="1:5" ht="23.25" thickBot="1" x14ac:dyDescent="0.3">
      <c r="A34" s="28" t="s">
        <v>17</v>
      </c>
      <c r="B34" s="32" t="s">
        <v>22</v>
      </c>
      <c r="C34" s="33">
        <f t="shared" si="1"/>
        <v>5.8759072789805744E-2</v>
      </c>
      <c r="D34" s="33">
        <f t="shared" si="1"/>
        <v>3.043438995755432E-2</v>
      </c>
      <c r="E34" s="33">
        <f t="shared" si="1"/>
        <v>4.382120946538115E-2</v>
      </c>
    </row>
    <row r="35" spans="1:5" ht="21" customHeight="1" thickBot="1" x14ac:dyDescent="0.3">
      <c r="A35" s="28" t="s">
        <v>18</v>
      </c>
      <c r="B35" s="32" t="s">
        <v>22</v>
      </c>
      <c r="C35" s="33">
        <f t="shared" si="1"/>
        <v>2.783556084673755E-2</v>
      </c>
      <c r="D35" s="33">
        <f t="shared" si="1"/>
        <v>1.0894538212830707E-2</v>
      </c>
      <c r="E35" s="33">
        <f t="shared" si="1"/>
        <v>2.4311677954892641E-2</v>
      </c>
    </row>
    <row r="36" spans="1:5" ht="12.75" customHeight="1" x14ac:dyDescent="0.25">
      <c r="A36" s="395"/>
      <c r="B36" s="29">
        <v>2019</v>
      </c>
      <c r="C36" s="29">
        <v>2020</v>
      </c>
      <c r="D36" s="29">
        <v>2021</v>
      </c>
      <c r="E36" s="29">
        <v>2022</v>
      </c>
    </row>
    <row r="37" spans="1:5" ht="13.5" customHeight="1" thickBot="1" x14ac:dyDescent="0.3">
      <c r="A37" s="396"/>
      <c r="B37" s="30" t="s">
        <v>5</v>
      </c>
      <c r="C37" s="30" t="s">
        <v>6</v>
      </c>
      <c r="D37" s="30" t="s">
        <v>6</v>
      </c>
      <c r="E37" s="30" t="s">
        <v>6</v>
      </c>
    </row>
    <row r="38" spans="1:5" ht="15.75" thickBot="1" x14ac:dyDescent="0.3">
      <c r="A38" s="66" t="s">
        <v>0</v>
      </c>
      <c r="B38" s="67">
        <v>1357000</v>
      </c>
      <c r="C38" s="68">
        <v>1500000</v>
      </c>
      <c r="D38" s="68">
        <f>D39</f>
        <v>1500000</v>
      </c>
      <c r="E38" s="68">
        <v>1500000</v>
      </c>
    </row>
    <row r="39" spans="1:5" ht="15.75" thickBot="1" x14ac:dyDescent="0.3">
      <c r="A39" s="69" t="s">
        <v>48</v>
      </c>
      <c r="B39" s="67">
        <v>1357000</v>
      </c>
      <c r="C39" s="67">
        <v>1500000</v>
      </c>
      <c r="D39" s="67">
        <v>1500000</v>
      </c>
      <c r="E39" s="67">
        <v>1500000</v>
      </c>
    </row>
    <row r="40" spans="1:5" ht="15.75" thickBot="1" x14ac:dyDescent="0.3">
      <c r="A40" s="69" t="s">
        <v>49</v>
      </c>
      <c r="B40" s="67"/>
      <c r="C40" s="70"/>
      <c r="D40" s="70"/>
      <c r="E40" s="70"/>
    </row>
    <row r="41" spans="1:5" ht="24.75" thickBot="1" x14ac:dyDescent="0.3">
      <c r="A41" s="66" t="s">
        <v>31</v>
      </c>
      <c r="B41" s="67">
        <v>230000</v>
      </c>
      <c r="C41" s="67">
        <v>300000</v>
      </c>
      <c r="D41" s="67">
        <v>300000</v>
      </c>
      <c r="E41" s="67">
        <v>300000</v>
      </c>
    </row>
    <row r="42" spans="1:5" ht="15.75" thickBot="1" x14ac:dyDescent="0.3">
      <c r="A42" s="69" t="s">
        <v>48</v>
      </c>
      <c r="B42" s="67">
        <v>230000</v>
      </c>
      <c r="C42" s="67">
        <v>300000</v>
      </c>
      <c r="D42" s="67">
        <v>300000</v>
      </c>
      <c r="E42" s="67">
        <v>300000</v>
      </c>
    </row>
    <row r="43" spans="1:5" ht="15.75" thickBot="1" x14ac:dyDescent="0.3">
      <c r="A43" s="69" t="s">
        <v>49</v>
      </c>
      <c r="B43" s="67"/>
      <c r="C43" s="68"/>
      <c r="D43" s="68"/>
      <c r="E43" s="68"/>
    </row>
    <row r="44" spans="1:5" ht="24.75" thickBot="1" x14ac:dyDescent="0.3">
      <c r="A44" s="66" t="s">
        <v>1</v>
      </c>
      <c r="B44" s="68">
        <f>B45</f>
        <v>468485</v>
      </c>
      <c r="C44" s="68">
        <f>C45</f>
        <v>413340</v>
      </c>
      <c r="D44" s="68">
        <v>480740</v>
      </c>
      <c r="E44" s="68">
        <v>580740</v>
      </c>
    </row>
    <row r="45" spans="1:5" ht="15.75" thickBot="1" x14ac:dyDescent="0.3">
      <c r="A45" s="69" t="s">
        <v>48</v>
      </c>
      <c r="B45" s="67">
        <v>468485</v>
      </c>
      <c r="C45" s="67">
        <v>413340</v>
      </c>
      <c r="D45" s="67">
        <v>480740</v>
      </c>
      <c r="E45" s="67">
        <v>580740</v>
      </c>
    </row>
    <row r="46" spans="1:5" ht="15.75" thickBot="1" x14ac:dyDescent="0.3">
      <c r="A46" s="69" t="s">
        <v>49</v>
      </c>
      <c r="B46" s="67"/>
      <c r="C46" s="68"/>
      <c r="D46" s="68"/>
      <c r="E46" s="68"/>
    </row>
    <row r="47" spans="1:5" ht="15.75" thickBot="1" x14ac:dyDescent="0.3">
      <c r="A47" s="66" t="s">
        <v>2</v>
      </c>
      <c r="B47" s="67">
        <v>0</v>
      </c>
      <c r="C47" s="68">
        <v>0</v>
      </c>
      <c r="D47" s="68">
        <v>0</v>
      </c>
      <c r="E47" s="68">
        <v>0</v>
      </c>
    </row>
    <row r="48" spans="1:5" ht="15.75" thickBot="1" x14ac:dyDescent="0.3">
      <c r="A48" s="69" t="s">
        <v>48</v>
      </c>
      <c r="B48" s="67"/>
      <c r="C48" s="68"/>
      <c r="D48" s="68"/>
      <c r="E48" s="68"/>
    </row>
    <row r="49" spans="1:6" ht="15.75" thickBot="1" x14ac:dyDescent="0.3">
      <c r="A49" s="69" t="s">
        <v>49</v>
      </c>
      <c r="B49" s="67"/>
      <c r="C49" s="68"/>
      <c r="D49" s="68"/>
      <c r="E49" s="68"/>
    </row>
    <row r="50" spans="1:6" ht="24.75" thickBot="1" x14ac:dyDescent="0.3">
      <c r="A50" s="66" t="s">
        <v>24</v>
      </c>
      <c r="B50" s="67">
        <v>0</v>
      </c>
      <c r="C50" s="68">
        <v>0</v>
      </c>
      <c r="D50" s="68">
        <v>0</v>
      </c>
      <c r="E50" s="68">
        <v>0</v>
      </c>
    </row>
    <row r="51" spans="1:6" ht="15.75" thickBot="1" x14ac:dyDescent="0.3">
      <c r="A51" s="69" t="s">
        <v>48</v>
      </c>
      <c r="B51" s="67"/>
      <c r="C51" s="68"/>
      <c r="D51" s="68"/>
      <c r="E51" s="68"/>
    </row>
    <row r="52" spans="1:6" ht="15.75" thickBot="1" x14ac:dyDescent="0.3">
      <c r="A52" s="69" t="s">
        <v>49</v>
      </c>
      <c r="B52" s="67"/>
      <c r="C52" s="68"/>
      <c r="D52" s="68"/>
      <c r="E52" s="68"/>
    </row>
    <row r="53" spans="1:6" ht="24.75" thickBot="1" x14ac:dyDescent="0.3">
      <c r="A53" s="66" t="s">
        <v>25</v>
      </c>
      <c r="B53" s="67">
        <v>1260</v>
      </c>
      <c r="C53" s="67">
        <v>1260</v>
      </c>
      <c r="D53" s="67">
        <v>1260</v>
      </c>
      <c r="E53" s="67">
        <v>1260</v>
      </c>
    </row>
    <row r="54" spans="1:6" ht="15.75" thickBot="1" x14ac:dyDescent="0.3">
      <c r="A54" s="69" t="s">
        <v>48</v>
      </c>
      <c r="B54" s="67">
        <v>1260</v>
      </c>
      <c r="C54" s="67">
        <v>1260</v>
      </c>
      <c r="D54" s="67">
        <v>1260</v>
      </c>
      <c r="E54" s="67">
        <v>1260</v>
      </c>
    </row>
    <row r="55" spans="1:6" ht="15.75" thickBot="1" x14ac:dyDescent="0.3">
      <c r="A55" s="69" t="s">
        <v>49</v>
      </c>
      <c r="B55" s="67"/>
      <c r="C55" s="68"/>
      <c r="D55" s="68"/>
      <c r="E55" s="68"/>
    </row>
    <row r="56" spans="1:6" ht="24.75" thickBot="1" x14ac:dyDescent="0.3">
      <c r="A56" s="66" t="s">
        <v>3</v>
      </c>
      <c r="B56" s="67">
        <v>34949</v>
      </c>
      <c r="C56" s="68">
        <v>0</v>
      </c>
      <c r="D56" s="68">
        <f>C56*1.03*0.99</f>
        <v>0</v>
      </c>
      <c r="E56" s="68">
        <f>D56*1.03*0.99</f>
        <v>0</v>
      </c>
    </row>
    <row r="57" spans="1:6" ht="15.75" thickBot="1" x14ac:dyDescent="0.3">
      <c r="A57" s="69" t="s">
        <v>48</v>
      </c>
      <c r="B57" s="67">
        <v>34949</v>
      </c>
      <c r="C57" s="68">
        <v>0</v>
      </c>
      <c r="D57" s="68">
        <f>C57*1.03*0.99</f>
        <v>0</v>
      </c>
      <c r="E57" s="68">
        <f>D57*1.03*0.99</f>
        <v>0</v>
      </c>
      <c r="F57" s="71"/>
    </row>
    <row r="58" spans="1:6" ht="15.75" thickBot="1" x14ac:dyDescent="0.3">
      <c r="A58" s="69" t="s">
        <v>49</v>
      </c>
      <c r="B58" s="67"/>
      <c r="C58" s="72"/>
      <c r="D58" s="73"/>
      <c r="E58" s="73"/>
    </row>
    <row r="59" spans="1:6" ht="24.75" thickBot="1" x14ac:dyDescent="0.3">
      <c r="A59" s="74" t="s">
        <v>33</v>
      </c>
      <c r="B59" s="67">
        <f>B38+B41+B44+B47+B50+B53+B56</f>
        <v>2091694</v>
      </c>
      <c r="C59" s="67">
        <f t="shared" ref="C59:E59" si="2">C38+C41+C44+C47+C50+C53+C56</f>
        <v>2214600</v>
      </c>
      <c r="D59" s="67">
        <f t="shared" si="2"/>
        <v>2282000</v>
      </c>
      <c r="E59" s="67">
        <f t="shared" si="2"/>
        <v>2382000</v>
      </c>
    </row>
    <row r="60" spans="1:6" ht="15.75" thickBot="1" x14ac:dyDescent="0.3">
      <c r="A60" s="75" t="s">
        <v>35</v>
      </c>
      <c r="B60" s="76">
        <f>IF(B59-B31=0,0,"Error")</f>
        <v>0</v>
      </c>
      <c r="C60" s="76">
        <f>IF(C59-C31=0,0,"Error")</f>
        <v>0</v>
      </c>
      <c r="D60" s="76">
        <f>IF(D59-D31=0,0,"Error")</f>
        <v>0</v>
      </c>
      <c r="E60" s="76">
        <f>IF(E59-E31=0,0,"Error")</f>
        <v>0</v>
      </c>
    </row>
    <row r="61" spans="1:6" ht="15.75" thickBot="1" x14ac:dyDescent="0.3">
      <c r="A61" s="77" t="s">
        <v>53</v>
      </c>
      <c r="B61" s="407" t="s">
        <v>98</v>
      </c>
      <c r="C61" s="408"/>
      <c r="D61" s="408"/>
      <c r="E61" s="409"/>
    </row>
    <row r="62" spans="1:6" ht="17.25" customHeight="1" thickBot="1" x14ac:dyDescent="0.3">
      <c r="A62" s="28" t="s">
        <v>9</v>
      </c>
      <c r="B62" s="397" t="s">
        <v>99</v>
      </c>
      <c r="C62" s="398"/>
      <c r="D62" s="398"/>
      <c r="E62" s="399"/>
    </row>
    <row r="63" spans="1:6" ht="15.75" thickBot="1" x14ac:dyDescent="0.3">
      <c r="A63" s="28" t="s">
        <v>14</v>
      </c>
      <c r="B63" s="407" t="s">
        <v>100</v>
      </c>
      <c r="C63" s="408"/>
      <c r="D63" s="408"/>
      <c r="E63" s="409"/>
    </row>
    <row r="64" spans="1:6" ht="12.75" customHeight="1" thickBot="1" x14ac:dyDescent="0.3">
      <c r="A64" s="28" t="s">
        <v>8</v>
      </c>
      <c r="B64" s="31">
        <v>47000</v>
      </c>
      <c r="C64" s="31">
        <v>47000</v>
      </c>
      <c r="D64" s="31">
        <v>49000</v>
      </c>
      <c r="E64" s="31">
        <v>49000</v>
      </c>
    </row>
    <row r="65" spans="1:5" ht="13.5" customHeight="1" x14ac:dyDescent="0.25">
      <c r="A65" s="395"/>
      <c r="B65" s="29">
        <v>2019</v>
      </c>
      <c r="C65" s="29">
        <v>2020</v>
      </c>
      <c r="D65" s="29">
        <v>2021</v>
      </c>
      <c r="E65" s="29">
        <v>2022</v>
      </c>
    </row>
    <row r="66" spans="1:5" ht="15.75" thickBot="1" x14ac:dyDescent="0.3">
      <c r="A66" s="396"/>
      <c r="B66" s="30" t="s">
        <v>5</v>
      </c>
      <c r="C66" s="30" t="s">
        <v>6</v>
      </c>
      <c r="D66" s="30" t="s">
        <v>6</v>
      </c>
      <c r="E66" s="30" t="s">
        <v>6</v>
      </c>
    </row>
    <row r="67" spans="1:5" ht="21" customHeight="1" thickBot="1" x14ac:dyDescent="0.3">
      <c r="A67" s="28" t="s">
        <v>15</v>
      </c>
      <c r="B67" s="31">
        <v>15400</v>
      </c>
      <c r="C67" s="31">
        <v>15400</v>
      </c>
      <c r="D67" s="31">
        <v>18000</v>
      </c>
      <c r="E67" s="31">
        <v>18000</v>
      </c>
    </row>
    <row r="68" spans="1:5" ht="21.75" customHeight="1" thickBot="1" x14ac:dyDescent="0.3">
      <c r="A68" s="28" t="s">
        <v>23</v>
      </c>
      <c r="B68" s="31">
        <f>B67/B64</f>
        <v>0.32765957446808508</v>
      </c>
      <c r="C68" s="31">
        <f>C67/C64</f>
        <v>0.32765957446808508</v>
      </c>
      <c r="D68" s="31">
        <f>D67/D64</f>
        <v>0.36734693877551022</v>
      </c>
      <c r="E68" s="31">
        <f>E67/E64</f>
        <v>0.36734693877551022</v>
      </c>
    </row>
    <row r="69" spans="1:5" ht="24.75" customHeight="1" thickBot="1" x14ac:dyDescent="0.3">
      <c r="A69" s="28" t="s">
        <v>16</v>
      </c>
      <c r="B69" s="32"/>
      <c r="C69" s="33">
        <f>C64/B64-1</f>
        <v>0</v>
      </c>
      <c r="D69" s="33">
        <f>D64/C64-1</f>
        <v>4.2553191489361764E-2</v>
      </c>
      <c r="E69" s="33">
        <f>E64/D64-1</f>
        <v>0</v>
      </c>
    </row>
    <row r="70" spans="1:5" ht="25.5" customHeight="1" thickBot="1" x14ac:dyDescent="0.3">
      <c r="A70" s="28" t="s">
        <v>17</v>
      </c>
      <c r="B70" s="32"/>
      <c r="C70" s="33">
        <f t="shared" ref="C70:E71" si="3">C67/B67-1</f>
        <v>0</v>
      </c>
      <c r="D70" s="33">
        <f t="shared" si="3"/>
        <v>0.16883116883116878</v>
      </c>
      <c r="E70" s="33">
        <f t="shared" si="3"/>
        <v>0</v>
      </c>
    </row>
    <row r="71" spans="1:5" ht="23.25" thickBot="1" x14ac:dyDescent="0.3">
      <c r="A71" s="28" t="s">
        <v>18</v>
      </c>
      <c r="B71" s="32"/>
      <c r="C71" s="33">
        <f t="shared" si="3"/>
        <v>0</v>
      </c>
      <c r="D71" s="33">
        <f t="shared" si="3"/>
        <v>0.12112377418499887</v>
      </c>
      <c r="E71" s="33">
        <f t="shared" si="3"/>
        <v>0</v>
      </c>
    </row>
    <row r="72" spans="1:5" ht="24.75" customHeight="1" thickBot="1" x14ac:dyDescent="0.3">
      <c r="A72" s="428" t="s">
        <v>70</v>
      </c>
      <c r="B72" s="429"/>
      <c r="C72" s="429"/>
      <c r="D72" s="429"/>
      <c r="E72" s="430"/>
    </row>
    <row r="73" spans="1:5" ht="12.75" customHeight="1" x14ac:dyDescent="0.25">
      <c r="A73" s="395"/>
      <c r="B73" s="29">
        <v>2019</v>
      </c>
      <c r="C73" s="29">
        <v>2020</v>
      </c>
      <c r="D73" s="29">
        <v>2021</v>
      </c>
      <c r="E73" s="29">
        <v>2022</v>
      </c>
    </row>
    <row r="74" spans="1:5" ht="9" customHeight="1" thickBot="1" x14ac:dyDescent="0.3">
      <c r="A74" s="396"/>
      <c r="B74" s="30" t="s">
        <v>5</v>
      </c>
      <c r="C74" s="30" t="s">
        <v>6</v>
      </c>
      <c r="D74" s="30" t="s">
        <v>6</v>
      </c>
      <c r="E74" s="30" t="s">
        <v>6</v>
      </c>
    </row>
    <row r="75" spans="1:5" ht="24.75" customHeight="1" thickBot="1" x14ac:dyDescent="0.3">
      <c r="A75" s="66" t="s">
        <v>0</v>
      </c>
      <c r="B75" s="68"/>
      <c r="C75" s="68"/>
      <c r="D75" s="68"/>
      <c r="E75" s="68"/>
    </row>
    <row r="76" spans="1:5" ht="38.25" customHeight="1" thickBot="1" x14ac:dyDescent="0.3">
      <c r="A76" s="69" t="s">
        <v>48</v>
      </c>
      <c r="B76" s="67"/>
      <c r="C76" s="70"/>
      <c r="D76" s="70"/>
      <c r="E76" s="70"/>
    </row>
    <row r="77" spans="1:5" ht="24.75" customHeight="1" thickBot="1" x14ac:dyDescent="0.3">
      <c r="A77" s="69" t="s">
        <v>49</v>
      </c>
      <c r="B77" s="67"/>
      <c r="C77" s="70"/>
      <c r="D77" s="70"/>
      <c r="E77" s="70"/>
    </row>
    <row r="78" spans="1:5" ht="24.75" customHeight="1" thickBot="1" x14ac:dyDescent="0.3">
      <c r="A78" s="66" t="s">
        <v>31</v>
      </c>
      <c r="B78" s="68"/>
      <c r="C78" s="68"/>
      <c r="D78" s="68"/>
      <c r="E78" s="68"/>
    </row>
    <row r="79" spans="1:5" ht="15.75" thickBot="1" x14ac:dyDescent="0.3">
      <c r="A79" s="69" t="s">
        <v>48</v>
      </c>
      <c r="B79" s="67"/>
      <c r="C79" s="68"/>
      <c r="D79" s="68"/>
      <c r="E79" s="68"/>
    </row>
    <row r="80" spans="1:5" ht="15.75" thickBot="1" x14ac:dyDescent="0.3">
      <c r="A80" s="69" t="s">
        <v>49</v>
      </c>
      <c r="B80" s="67"/>
      <c r="C80" s="68"/>
      <c r="D80" s="68"/>
      <c r="E80" s="68"/>
    </row>
    <row r="81" spans="1:5" ht="24.75" customHeight="1" thickBot="1" x14ac:dyDescent="0.3">
      <c r="A81" s="66" t="s">
        <v>1</v>
      </c>
      <c r="B81" s="68">
        <v>15400</v>
      </c>
      <c r="C81" s="68">
        <f>C82</f>
        <v>15400</v>
      </c>
      <c r="D81" s="68">
        <v>18000</v>
      </c>
      <c r="E81" s="68">
        <v>18000</v>
      </c>
    </row>
    <row r="82" spans="1:5" ht="15.75" thickBot="1" x14ac:dyDescent="0.3">
      <c r="A82" s="69" t="s">
        <v>48</v>
      </c>
      <c r="B82" s="67">
        <v>15400</v>
      </c>
      <c r="C82" s="67">
        <v>15400</v>
      </c>
      <c r="D82" s="67">
        <v>18000</v>
      </c>
      <c r="E82" s="67">
        <v>18000</v>
      </c>
    </row>
    <row r="83" spans="1:5" ht="15.75" thickBot="1" x14ac:dyDescent="0.3">
      <c r="A83" s="69" t="s">
        <v>49</v>
      </c>
      <c r="B83" s="67"/>
      <c r="C83" s="68"/>
      <c r="D83" s="68"/>
      <c r="E83" s="68"/>
    </row>
    <row r="84" spans="1:5" ht="15.75" thickBot="1" x14ac:dyDescent="0.3">
      <c r="A84" s="66" t="s">
        <v>2</v>
      </c>
      <c r="B84" s="67"/>
      <c r="C84" s="68"/>
      <c r="D84" s="68"/>
      <c r="E84" s="68"/>
    </row>
    <row r="85" spans="1:5" ht="15.75" thickBot="1" x14ac:dyDescent="0.3">
      <c r="A85" s="69" t="s">
        <v>48</v>
      </c>
      <c r="B85" s="67"/>
      <c r="C85" s="68"/>
      <c r="D85" s="68"/>
      <c r="E85" s="68"/>
    </row>
    <row r="86" spans="1:5" ht="15.75" thickBot="1" x14ac:dyDescent="0.3">
      <c r="A86" s="69" t="s">
        <v>49</v>
      </c>
      <c r="B86" s="67"/>
      <c r="C86" s="68"/>
      <c r="D86" s="68"/>
      <c r="E86" s="68"/>
    </row>
    <row r="87" spans="1:5" ht="24.75" thickBot="1" x14ac:dyDescent="0.3">
      <c r="A87" s="66" t="s">
        <v>24</v>
      </c>
      <c r="B87" s="67"/>
      <c r="C87" s="68"/>
      <c r="D87" s="68"/>
      <c r="E87" s="68"/>
    </row>
    <row r="88" spans="1:5" ht="15.75" thickBot="1" x14ac:dyDescent="0.3">
      <c r="A88" s="69" t="s">
        <v>48</v>
      </c>
      <c r="B88" s="67"/>
      <c r="C88" s="68"/>
      <c r="D88" s="68"/>
      <c r="E88" s="68"/>
    </row>
    <row r="89" spans="1:5" ht="15.75" thickBot="1" x14ac:dyDescent="0.3">
      <c r="A89" s="69" t="s">
        <v>49</v>
      </c>
      <c r="B89" s="67"/>
      <c r="C89" s="68"/>
      <c r="D89" s="68"/>
      <c r="E89" s="68"/>
    </row>
    <row r="90" spans="1:5" ht="24.75" thickBot="1" x14ac:dyDescent="0.3">
      <c r="A90" s="66" t="s">
        <v>25</v>
      </c>
      <c r="B90" s="67"/>
      <c r="C90" s="68"/>
      <c r="D90" s="68"/>
      <c r="E90" s="68"/>
    </row>
    <row r="91" spans="1:5" ht="15.75" thickBot="1" x14ac:dyDescent="0.3">
      <c r="A91" s="69" t="s">
        <v>48</v>
      </c>
      <c r="B91" s="67"/>
      <c r="C91" s="68"/>
      <c r="D91" s="68"/>
      <c r="E91" s="68"/>
    </row>
    <row r="92" spans="1:5" ht="15.75" thickBot="1" x14ac:dyDescent="0.3">
      <c r="A92" s="69" t="s">
        <v>49</v>
      </c>
      <c r="B92" s="67"/>
      <c r="C92" s="68"/>
      <c r="D92" s="68"/>
      <c r="E92" s="68"/>
    </row>
    <row r="93" spans="1:5" ht="24.75" thickBot="1" x14ac:dyDescent="0.3">
      <c r="A93" s="66" t="s">
        <v>3</v>
      </c>
      <c r="B93" s="67"/>
      <c r="C93" s="68"/>
      <c r="D93" s="68"/>
      <c r="E93" s="68"/>
    </row>
    <row r="94" spans="1:5" ht="15.75" thickBot="1" x14ac:dyDescent="0.3">
      <c r="A94" s="69" t="s">
        <v>48</v>
      </c>
      <c r="B94" s="67"/>
      <c r="C94" s="68"/>
      <c r="D94" s="68"/>
      <c r="E94" s="68"/>
    </row>
    <row r="95" spans="1:5" ht="15.75" thickBot="1" x14ac:dyDescent="0.3">
      <c r="A95" s="69" t="s">
        <v>49</v>
      </c>
      <c r="B95" s="67"/>
      <c r="C95" s="68"/>
      <c r="D95" s="68"/>
      <c r="E95" s="68"/>
    </row>
    <row r="96" spans="1:5" ht="24.75" thickBot="1" x14ac:dyDescent="0.3">
      <c r="A96" s="78" t="s">
        <v>55</v>
      </c>
      <c r="B96" s="67">
        <f>B93+B90+B87+B84+B81+B78+B75</f>
        <v>15400</v>
      </c>
      <c r="C96" s="67">
        <f>C93+C90+C87+C84+C81+C78+C75</f>
        <v>15400</v>
      </c>
      <c r="D96" s="67">
        <f>D93+D90+D87+D84+D81+D78+D75</f>
        <v>18000</v>
      </c>
      <c r="E96" s="67">
        <f>E93+E90+E87+E84+E81+E78+E75</f>
        <v>18000</v>
      </c>
    </row>
    <row r="97" spans="1:5" ht="17.25" customHeight="1" thickBot="1" x14ac:dyDescent="0.3">
      <c r="A97" s="75" t="s">
        <v>35</v>
      </c>
      <c r="B97" s="76">
        <f>IF(B96-B67=0,0,"Error")</f>
        <v>0</v>
      </c>
      <c r="C97" s="76">
        <f>IF(C96-C67=0,0,"Error")</f>
        <v>0</v>
      </c>
      <c r="D97" s="76">
        <f>IF(D96-D67=0,0,"Error")</f>
        <v>0</v>
      </c>
      <c r="E97" s="76">
        <f>IF(E96-E67=0,0,"Error")</f>
        <v>0</v>
      </c>
    </row>
    <row r="98" spans="1:5" ht="15.75" thickBot="1" x14ac:dyDescent="0.3">
      <c r="A98" s="77" t="s">
        <v>54</v>
      </c>
      <c r="B98" s="407" t="s">
        <v>101</v>
      </c>
      <c r="C98" s="408"/>
      <c r="D98" s="408"/>
      <c r="E98" s="409"/>
    </row>
    <row r="99" spans="1:5" ht="26.25" customHeight="1" thickBot="1" x14ac:dyDescent="0.3">
      <c r="A99" s="28" t="s">
        <v>9</v>
      </c>
      <c r="B99" s="407" t="s">
        <v>101</v>
      </c>
      <c r="C99" s="408"/>
      <c r="D99" s="408"/>
      <c r="E99" s="409"/>
    </row>
    <row r="100" spans="1:5" ht="15.75" thickBot="1" x14ac:dyDescent="0.3">
      <c r="A100" s="28" t="s">
        <v>14</v>
      </c>
      <c r="B100" s="407" t="s">
        <v>102</v>
      </c>
      <c r="C100" s="408"/>
      <c r="D100" s="408"/>
      <c r="E100" s="409"/>
    </row>
    <row r="101" spans="1:5" ht="12.75" customHeight="1" thickBot="1" x14ac:dyDescent="0.3">
      <c r="A101" s="28" t="s">
        <v>8</v>
      </c>
      <c r="B101" s="31">
        <v>200</v>
      </c>
      <c r="C101" s="31">
        <v>200</v>
      </c>
      <c r="D101" s="31">
        <v>200</v>
      </c>
      <c r="E101" s="31">
        <v>200</v>
      </c>
    </row>
    <row r="102" spans="1:5" ht="9" customHeight="1" x14ac:dyDescent="0.25">
      <c r="A102" s="395"/>
      <c r="B102" s="29">
        <v>2019</v>
      </c>
      <c r="C102" s="29">
        <v>2020</v>
      </c>
      <c r="D102" s="29">
        <v>2021</v>
      </c>
      <c r="E102" s="29">
        <v>2022</v>
      </c>
    </row>
    <row r="103" spans="1:5" ht="15.75" thickBot="1" x14ac:dyDescent="0.3">
      <c r="A103" s="396"/>
      <c r="B103" s="30" t="s">
        <v>5</v>
      </c>
      <c r="C103" s="30" t="s">
        <v>6</v>
      </c>
      <c r="D103" s="30" t="s">
        <v>6</v>
      </c>
      <c r="E103" s="30" t="s">
        <v>6</v>
      </c>
    </row>
    <row r="104" spans="1:5" ht="15.75" thickBot="1" x14ac:dyDescent="0.3">
      <c r="A104" s="28" t="s">
        <v>15</v>
      </c>
      <c r="B104" s="31">
        <f>B133</f>
        <v>142307</v>
      </c>
      <c r="C104" s="31">
        <f t="shared" ref="C104:E104" si="4">C133</f>
        <v>300000</v>
      </c>
      <c r="D104" s="31">
        <f t="shared" si="4"/>
        <v>300000</v>
      </c>
      <c r="E104" s="31">
        <f t="shared" si="4"/>
        <v>350000</v>
      </c>
    </row>
    <row r="105" spans="1:5" ht="23.25" thickBot="1" x14ac:dyDescent="0.3">
      <c r="A105" s="28" t="s">
        <v>23</v>
      </c>
      <c r="B105" s="31">
        <f>B104/B101</f>
        <v>711.53499999999997</v>
      </c>
      <c r="C105" s="31">
        <f>C104/C101</f>
        <v>1500</v>
      </c>
      <c r="D105" s="31">
        <f>D104/D101</f>
        <v>1500</v>
      </c>
      <c r="E105" s="31">
        <f>E104/E101</f>
        <v>1750</v>
      </c>
    </row>
    <row r="106" spans="1:5" ht="15.75" thickBot="1" x14ac:dyDescent="0.3">
      <c r="A106" s="28" t="s">
        <v>16</v>
      </c>
      <c r="B106" s="32"/>
      <c r="C106" s="33">
        <f>C101/B101-1</f>
        <v>0</v>
      </c>
      <c r="D106" s="33">
        <f>D101/C101-1</f>
        <v>0</v>
      </c>
      <c r="E106" s="33">
        <f>E101/D101-1</f>
        <v>0</v>
      </c>
    </row>
    <row r="107" spans="1:5" ht="27.75" customHeight="1" thickBot="1" x14ac:dyDescent="0.3">
      <c r="A107" s="28" t="s">
        <v>17</v>
      </c>
      <c r="B107" s="32"/>
      <c r="C107" s="33">
        <f t="shared" ref="C107:E108" si="5">C104/B104-1</f>
        <v>1.108118363819067</v>
      </c>
      <c r="D107" s="33">
        <f t="shared" si="5"/>
        <v>0</v>
      </c>
      <c r="E107" s="33">
        <f t="shared" si="5"/>
        <v>0.16666666666666674</v>
      </c>
    </row>
    <row r="108" spans="1:5" ht="32.25" customHeight="1" thickBot="1" x14ac:dyDescent="0.3">
      <c r="A108" s="28" t="s">
        <v>18</v>
      </c>
      <c r="B108" s="32"/>
      <c r="C108" s="33">
        <f t="shared" si="5"/>
        <v>1.1081183638190675</v>
      </c>
      <c r="D108" s="33">
        <f t="shared" si="5"/>
        <v>0</v>
      </c>
      <c r="E108" s="33">
        <f t="shared" si="5"/>
        <v>0.16666666666666674</v>
      </c>
    </row>
    <row r="109" spans="1:5" ht="24.75" customHeight="1" thickBot="1" x14ac:dyDescent="0.3">
      <c r="A109" s="428" t="s">
        <v>71</v>
      </c>
      <c r="B109" s="429"/>
      <c r="C109" s="429"/>
      <c r="D109" s="429"/>
      <c r="E109" s="430"/>
    </row>
    <row r="110" spans="1:5" ht="12.75" customHeight="1" x14ac:dyDescent="0.25">
      <c r="A110" s="395"/>
      <c r="B110" s="29">
        <v>2019</v>
      </c>
      <c r="C110" s="29">
        <v>2020</v>
      </c>
      <c r="D110" s="29">
        <v>2021</v>
      </c>
      <c r="E110" s="29">
        <v>2022</v>
      </c>
    </row>
    <row r="111" spans="1:5" ht="9" customHeight="1" thickBot="1" x14ac:dyDescent="0.3">
      <c r="A111" s="396"/>
      <c r="B111" s="30" t="s">
        <v>5</v>
      </c>
      <c r="C111" s="30" t="s">
        <v>6</v>
      </c>
      <c r="D111" s="30" t="s">
        <v>6</v>
      </c>
      <c r="E111" s="30" t="s">
        <v>6</v>
      </c>
    </row>
    <row r="112" spans="1:5" ht="24.75" customHeight="1" thickBot="1" x14ac:dyDescent="0.3">
      <c r="A112" s="66" t="s">
        <v>0</v>
      </c>
      <c r="B112" s="68"/>
      <c r="C112" s="68"/>
      <c r="D112" s="68"/>
      <c r="E112" s="68"/>
    </row>
    <row r="113" spans="1:5" ht="15.75" thickBot="1" x14ac:dyDescent="0.3">
      <c r="A113" s="69" t="s">
        <v>48</v>
      </c>
      <c r="B113" s="67"/>
      <c r="C113" s="70"/>
      <c r="D113" s="70"/>
      <c r="E113" s="70"/>
    </row>
    <row r="114" spans="1:5" ht="15.75" thickBot="1" x14ac:dyDescent="0.3">
      <c r="A114" s="69" t="s">
        <v>49</v>
      </c>
      <c r="B114" s="67"/>
      <c r="C114" s="70"/>
      <c r="D114" s="70"/>
      <c r="E114" s="70"/>
    </row>
    <row r="115" spans="1:5" ht="24.75" customHeight="1" thickBot="1" x14ac:dyDescent="0.3">
      <c r="A115" s="66" t="s">
        <v>31</v>
      </c>
      <c r="B115" s="68"/>
      <c r="C115" s="68"/>
      <c r="D115" s="68"/>
      <c r="E115" s="68"/>
    </row>
    <row r="116" spans="1:5" ht="15.75" thickBot="1" x14ac:dyDescent="0.3">
      <c r="A116" s="69" t="s">
        <v>48</v>
      </c>
      <c r="B116" s="67"/>
      <c r="C116" s="68"/>
      <c r="D116" s="68"/>
      <c r="E116" s="68"/>
    </row>
    <row r="117" spans="1:5" ht="15.75" thickBot="1" x14ac:dyDescent="0.3">
      <c r="A117" s="69" t="s">
        <v>49</v>
      </c>
      <c r="B117" s="67"/>
      <c r="C117" s="68"/>
      <c r="D117" s="68"/>
      <c r="E117" s="68"/>
    </row>
    <row r="118" spans="1:5" ht="24.75" customHeight="1" thickBot="1" x14ac:dyDescent="0.3">
      <c r="A118" s="66" t="s">
        <v>1</v>
      </c>
      <c r="B118" s="31">
        <v>142307</v>
      </c>
      <c r="C118" s="31">
        <f>C119</f>
        <v>300000</v>
      </c>
      <c r="D118" s="31">
        <f>D119</f>
        <v>300000</v>
      </c>
      <c r="E118" s="31">
        <v>350000</v>
      </c>
    </row>
    <row r="119" spans="1:5" ht="15.75" thickBot="1" x14ac:dyDescent="0.3">
      <c r="A119" s="69" t="s">
        <v>48</v>
      </c>
      <c r="B119" s="31">
        <v>142307</v>
      </c>
      <c r="C119" s="79">
        <v>300000</v>
      </c>
      <c r="D119" s="79">
        <v>300000</v>
      </c>
      <c r="E119" s="79">
        <v>350000</v>
      </c>
    </row>
    <row r="120" spans="1:5" ht="15.75" customHeight="1" thickBot="1" x14ac:dyDescent="0.3">
      <c r="A120" s="69" t="s">
        <v>49</v>
      </c>
      <c r="B120" s="67"/>
      <c r="C120" s="68"/>
      <c r="D120" s="68"/>
      <c r="E120" s="68"/>
    </row>
    <row r="121" spans="1:5" ht="15.75" thickBot="1" x14ac:dyDescent="0.3">
      <c r="A121" s="66" t="s">
        <v>2</v>
      </c>
      <c r="B121" s="67"/>
      <c r="C121" s="68"/>
      <c r="D121" s="68"/>
      <c r="E121" s="68"/>
    </row>
    <row r="122" spans="1:5" ht="15.75" thickBot="1" x14ac:dyDescent="0.3">
      <c r="A122" s="69" t="s">
        <v>48</v>
      </c>
      <c r="B122" s="67"/>
      <c r="C122" s="68"/>
      <c r="D122" s="68"/>
      <c r="E122" s="68"/>
    </row>
    <row r="123" spans="1:5" ht="15.75" thickBot="1" x14ac:dyDescent="0.3">
      <c r="A123" s="69" t="s">
        <v>49</v>
      </c>
      <c r="B123" s="67"/>
      <c r="C123" s="68"/>
      <c r="D123" s="68"/>
      <c r="E123" s="68"/>
    </row>
    <row r="124" spans="1:5" ht="24.75" thickBot="1" x14ac:dyDescent="0.3">
      <c r="A124" s="66" t="s">
        <v>24</v>
      </c>
      <c r="B124" s="67"/>
      <c r="C124" s="68"/>
      <c r="D124" s="68"/>
      <c r="E124" s="68"/>
    </row>
    <row r="125" spans="1:5" ht="15.75" thickBot="1" x14ac:dyDescent="0.3">
      <c r="A125" s="69" t="s">
        <v>48</v>
      </c>
      <c r="B125" s="67"/>
      <c r="C125" s="68"/>
      <c r="D125" s="68"/>
      <c r="E125" s="68"/>
    </row>
    <row r="126" spans="1:5" ht="15" customHeight="1" thickBot="1" x14ac:dyDescent="0.3">
      <c r="A126" s="69" t="s">
        <v>49</v>
      </c>
      <c r="B126" s="67"/>
      <c r="C126" s="68"/>
      <c r="D126" s="68"/>
      <c r="E126" s="68"/>
    </row>
    <row r="127" spans="1:5" ht="24.75" thickBot="1" x14ac:dyDescent="0.3">
      <c r="A127" s="66" t="s">
        <v>25</v>
      </c>
      <c r="B127" s="67">
        <v>0</v>
      </c>
      <c r="C127" s="68">
        <v>0</v>
      </c>
      <c r="D127" s="68">
        <v>0</v>
      </c>
      <c r="E127" s="68">
        <v>0</v>
      </c>
    </row>
    <row r="128" spans="1:5" ht="15.75" thickBot="1" x14ac:dyDescent="0.3">
      <c r="A128" s="69" t="s">
        <v>48</v>
      </c>
      <c r="B128" s="67"/>
      <c r="C128" s="68"/>
      <c r="D128" s="68"/>
      <c r="E128" s="68"/>
    </row>
    <row r="129" spans="1:5" ht="15.75" thickBot="1" x14ac:dyDescent="0.3">
      <c r="A129" s="69" t="s">
        <v>49</v>
      </c>
      <c r="B129" s="67"/>
      <c r="C129" s="68"/>
      <c r="D129" s="68"/>
      <c r="E129" s="68"/>
    </row>
    <row r="130" spans="1:5" ht="24.75" thickBot="1" x14ac:dyDescent="0.3">
      <c r="A130" s="66" t="s">
        <v>3</v>
      </c>
      <c r="B130" s="67"/>
      <c r="C130" s="68"/>
      <c r="D130" s="68"/>
      <c r="E130" s="68"/>
    </row>
    <row r="131" spans="1:5" ht="15.75" thickBot="1" x14ac:dyDescent="0.3">
      <c r="A131" s="69" t="s">
        <v>48</v>
      </c>
      <c r="B131" s="67"/>
      <c r="C131" s="68"/>
      <c r="D131" s="68"/>
      <c r="E131" s="68"/>
    </row>
    <row r="132" spans="1:5" ht="15.75" thickBot="1" x14ac:dyDescent="0.3">
      <c r="A132" s="69" t="s">
        <v>49</v>
      </c>
      <c r="B132" s="67"/>
      <c r="C132" s="68"/>
      <c r="D132" s="68"/>
      <c r="E132" s="68"/>
    </row>
    <row r="133" spans="1:5" ht="24.75" thickBot="1" x14ac:dyDescent="0.3">
      <c r="A133" s="78" t="s">
        <v>56</v>
      </c>
      <c r="B133" s="67">
        <f>B130+B127+B124+B121+B118+B115+B112</f>
        <v>142307</v>
      </c>
      <c r="C133" s="67">
        <f>C130+C127+C124+C121+C118+C115+C112</f>
        <v>300000</v>
      </c>
      <c r="D133" s="67">
        <f>D130+D127+D124+D121+D118+D115+D112</f>
        <v>300000</v>
      </c>
      <c r="E133" s="67">
        <f>E130+E127+E124+E121+E118+E115+E112</f>
        <v>350000</v>
      </c>
    </row>
    <row r="134" spans="1:5" ht="17.25" customHeight="1" thickBot="1" x14ac:dyDescent="0.3">
      <c r="A134" s="75" t="s">
        <v>35</v>
      </c>
      <c r="B134" s="76">
        <f>IF(B133-B104=0,0,"Error")</f>
        <v>0</v>
      </c>
      <c r="C134" s="76">
        <f>IF(C133-C104=0,0,"Error")</f>
        <v>0</v>
      </c>
      <c r="D134" s="76">
        <f>IF(D133-D104=0,0,"Error")</f>
        <v>0</v>
      </c>
      <c r="E134" s="76">
        <f>IF(E133-E104=0,0,"Error")</f>
        <v>0</v>
      </c>
    </row>
    <row r="135" spans="1:5" ht="15.75" thickBot="1" x14ac:dyDescent="0.3">
      <c r="A135" s="457" t="s">
        <v>44</v>
      </c>
      <c r="B135" s="458"/>
      <c r="C135" s="458"/>
      <c r="D135" s="458"/>
      <c r="E135" s="459"/>
    </row>
    <row r="136" spans="1:5" ht="15.75" thickBot="1" x14ac:dyDescent="0.3">
      <c r="A136" s="457" t="s">
        <v>38</v>
      </c>
      <c r="B136" s="458"/>
      <c r="C136" s="458"/>
      <c r="D136" s="458"/>
      <c r="E136" s="459"/>
    </row>
    <row r="137" spans="1:5" ht="15.75" customHeight="1" thickBot="1" x14ac:dyDescent="0.3">
      <c r="A137" s="28"/>
      <c r="B137" s="431" t="s">
        <v>103</v>
      </c>
      <c r="C137" s="432"/>
      <c r="D137" s="432"/>
      <c r="E137" s="433"/>
    </row>
    <row r="138" spans="1:5" ht="30.75" customHeight="1" thickBot="1" x14ac:dyDescent="0.3">
      <c r="A138" s="65" t="s">
        <v>132</v>
      </c>
      <c r="B138" s="65" t="s">
        <v>104</v>
      </c>
      <c r="C138" s="80" t="s">
        <v>257</v>
      </c>
      <c r="D138" s="463"/>
      <c r="E138" s="440"/>
    </row>
    <row r="139" spans="1:5" ht="17.25" customHeight="1" thickBot="1" x14ac:dyDescent="0.3">
      <c r="A139" s="28" t="s">
        <v>9</v>
      </c>
      <c r="B139" s="431" t="s">
        <v>104</v>
      </c>
      <c r="C139" s="432"/>
      <c r="D139" s="432"/>
      <c r="E139" s="433"/>
    </row>
    <row r="140" spans="1:5" ht="15.75" thickBot="1" x14ac:dyDescent="0.3">
      <c r="A140" s="28" t="s">
        <v>14</v>
      </c>
      <c r="B140" s="407"/>
      <c r="C140" s="408"/>
      <c r="D140" s="408"/>
      <c r="E140" s="409"/>
    </row>
    <row r="141" spans="1:5" ht="12.75" customHeight="1" x14ac:dyDescent="0.25">
      <c r="A141" s="395"/>
      <c r="B141" s="29">
        <v>2019</v>
      </c>
      <c r="C141" s="29">
        <v>2020</v>
      </c>
      <c r="D141" s="29">
        <v>2021</v>
      </c>
      <c r="E141" s="29">
        <v>2022</v>
      </c>
    </row>
    <row r="142" spans="1:5" ht="14.25" customHeight="1" thickBot="1" x14ac:dyDescent="0.3">
      <c r="A142" s="396"/>
      <c r="B142" s="30" t="s">
        <v>5</v>
      </c>
      <c r="C142" s="30" t="s">
        <v>6</v>
      </c>
      <c r="D142" s="30" t="s">
        <v>6</v>
      </c>
      <c r="E142" s="30" t="s">
        <v>6</v>
      </c>
    </row>
    <row r="143" spans="1:5" ht="15.75" thickBot="1" x14ac:dyDescent="0.3">
      <c r="A143" s="28" t="s">
        <v>8</v>
      </c>
      <c r="B143" s="31">
        <v>20</v>
      </c>
      <c r="C143" s="31">
        <v>0</v>
      </c>
      <c r="D143" s="31">
        <v>0</v>
      </c>
      <c r="E143" s="31">
        <v>100</v>
      </c>
    </row>
    <row r="144" spans="1:5" ht="28.5" customHeight="1" thickBot="1" x14ac:dyDescent="0.3">
      <c r="A144" s="28" t="s">
        <v>15</v>
      </c>
      <c r="B144" s="31">
        <f>B162</f>
        <v>4000</v>
      </c>
      <c r="C144" s="31">
        <f t="shared" ref="C144:E144" si="6">C162</f>
        <v>0</v>
      </c>
      <c r="D144" s="31">
        <f t="shared" si="6"/>
        <v>33000</v>
      </c>
      <c r="E144" s="31">
        <f t="shared" si="6"/>
        <v>33000</v>
      </c>
    </row>
    <row r="145" spans="1:6" ht="24" customHeight="1" thickBot="1" x14ac:dyDescent="0.3">
      <c r="A145" s="28" t="s">
        <v>23</v>
      </c>
      <c r="B145" s="31" t="e">
        <v>#DIV/0!</v>
      </c>
      <c r="C145" s="31" t="e">
        <v>#DIV/0!</v>
      </c>
      <c r="D145" s="31" t="e">
        <v>#DIV/0!</v>
      </c>
      <c r="E145" s="31" t="e">
        <v>#DIV/0!</v>
      </c>
    </row>
    <row r="146" spans="1:6" ht="19.5" customHeight="1" thickBot="1" x14ac:dyDescent="0.3">
      <c r="A146" s="28" t="s">
        <v>16</v>
      </c>
      <c r="B146" s="32" t="s">
        <v>22</v>
      </c>
      <c r="C146" s="33" t="e">
        <v>#DIV/0!</v>
      </c>
      <c r="D146" s="33" t="e">
        <v>#DIV/0!</v>
      </c>
      <c r="E146" s="33" t="e">
        <v>#DIV/0!</v>
      </c>
      <c r="F146" s="47"/>
    </row>
    <row r="147" spans="1:6" ht="28.5" customHeight="1" thickBot="1" x14ac:dyDescent="0.3">
      <c r="A147" s="28" t="s">
        <v>17</v>
      </c>
      <c r="B147" s="32" t="s">
        <v>22</v>
      </c>
      <c r="C147" s="33">
        <v>-1</v>
      </c>
      <c r="D147" s="33" t="e">
        <v>#DIV/0!</v>
      </c>
      <c r="E147" s="33">
        <v>-1</v>
      </c>
    </row>
    <row r="148" spans="1:6" ht="23.25" thickBot="1" x14ac:dyDescent="0.3">
      <c r="A148" s="28" t="s">
        <v>18</v>
      </c>
      <c r="B148" s="32" t="s">
        <v>22</v>
      </c>
      <c r="C148" s="33" t="e">
        <v>#DIV/0!</v>
      </c>
      <c r="D148" s="33" t="e">
        <v>#DIV/0!</v>
      </c>
      <c r="E148" s="33" t="e">
        <v>#DIV/0!</v>
      </c>
    </row>
    <row r="149" spans="1:6" ht="15.75" customHeight="1" thickBot="1" x14ac:dyDescent="0.3">
      <c r="A149" s="428" t="s">
        <v>59</v>
      </c>
      <c r="B149" s="429"/>
      <c r="C149" s="429"/>
      <c r="D149" s="429"/>
      <c r="E149" s="430"/>
    </row>
    <row r="150" spans="1:6" ht="17.25" customHeight="1" x14ac:dyDescent="0.25">
      <c r="A150" s="395"/>
      <c r="B150" s="29">
        <v>2019</v>
      </c>
      <c r="C150" s="29">
        <v>2020</v>
      </c>
      <c r="D150" s="29">
        <v>2021</v>
      </c>
      <c r="E150" s="29">
        <v>2022</v>
      </c>
    </row>
    <row r="151" spans="1:6" ht="15.75" thickBot="1" x14ac:dyDescent="0.3">
      <c r="A151" s="396"/>
      <c r="B151" s="30" t="s">
        <v>5</v>
      </c>
      <c r="C151" s="30" t="s">
        <v>6</v>
      </c>
      <c r="D151" s="30" t="s">
        <v>6</v>
      </c>
      <c r="E151" s="30" t="s">
        <v>6</v>
      </c>
    </row>
    <row r="152" spans="1:6" ht="24" customHeight="1" thickBot="1" x14ac:dyDescent="0.3">
      <c r="A152" s="66" t="s">
        <v>40</v>
      </c>
      <c r="B152" s="68">
        <f>B153+B154+B155+B156</f>
        <v>0</v>
      </c>
      <c r="C152" s="68">
        <f>C153+C154+C155+C156</f>
        <v>0</v>
      </c>
      <c r="D152" s="68">
        <f>D153+D154+D155+D156</f>
        <v>0</v>
      </c>
      <c r="E152" s="68">
        <f>E153+E154+E155+E156</f>
        <v>0</v>
      </c>
    </row>
    <row r="153" spans="1:6" ht="12.75" customHeight="1" thickBot="1" x14ac:dyDescent="0.3">
      <c r="A153" s="69" t="s">
        <v>48</v>
      </c>
      <c r="B153" s="68"/>
      <c r="C153" s="68"/>
      <c r="D153" s="68"/>
      <c r="E153" s="68"/>
    </row>
    <row r="154" spans="1:6" ht="12.75" customHeight="1" thickBot="1" x14ac:dyDescent="0.3">
      <c r="A154" s="69" t="s">
        <v>73</v>
      </c>
      <c r="B154" s="68"/>
      <c r="C154" s="68"/>
      <c r="D154" s="68"/>
      <c r="E154" s="68"/>
    </row>
    <row r="155" spans="1:6" ht="12.75" customHeight="1" thickBot="1" x14ac:dyDescent="0.3">
      <c r="A155" s="69" t="s">
        <v>74</v>
      </c>
      <c r="B155" s="68"/>
      <c r="C155" s="68"/>
      <c r="D155" s="68"/>
      <c r="E155" s="68"/>
    </row>
    <row r="156" spans="1:6" ht="12.75" customHeight="1" thickBot="1" x14ac:dyDescent="0.3">
      <c r="A156" s="69" t="s">
        <v>75</v>
      </c>
      <c r="B156" s="68"/>
      <c r="C156" s="68"/>
      <c r="D156" s="68"/>
      <c r="E156" s="68"/>
    </row>
    <row r="157" spans="1:6" ht="28.5" customHeight="1" thickBot="1" x14ac:dyDescent="0.3">
      <c r="A157" s="66" t="s">
        <v>41</v>
      </c>
      <c r="B157" s="81">
        <v>4000</v>
      </c>
      <c r="C157" s="81">
        <v>0</v>
      </c>
      <c r="D157" s="81">
        <v>33000</v>
      </c>
      <c r="E157" s="81">
        <v>33000</v>
      </c>
    </row>
    <row r="158" spans="1:6" ht="16.5" customHeight="1" thickBot="1" x14ac:dyDescent="0.3">
      <c r="A158" s="69" t="s">
        <v>48</v>
      </c>
      <c r="B158" s="82">
        <f>B157</f>
        <v>4000</v>
      </c>
      <c r="C158" s="82">
        <v>0</v>
      </c>
      <c r="D158" s="82">
        <v>33000</v>
      </c>
      <c r="E158" s="82">
        <v>33000</v>
      </c>
    </row>
    <row r="159" spans="1:6" ht="13.5" customHeight="1" thickBot="1" x14ac:dyDescent="0.3">
      <c r="A159" s="69" t="s">
        <v>73</v>
      </c>
      <c r="B159" s="68"/>
      <c r="C159" s="68"/>
      <c r="D159" s="68"/>
      <c r="E159" s="68"/>
    </row>
    <row r="160" spans="1:6" ht="13.5" customHeight="1" thickBot="1" x14ac:dyDescent="0.3">
      <c r="A160" s="69" t="s">
        <v>74</v>
      </c>
      <c r="B160" s="68"/>
      <c r="C160" s="68"/>
      <c r="D160" s="68"/>
      <c r="E160" s="68"/>
    </row>
    <row r="161" spans="1:6" ht="13.5" customHeight="1" thickBot="1" x14ac:dyDescent="0.3">
      <c r="A161" s="69" t="s">
        <v>75</v>
      </c>
      <c r="B161" s="68"/>
      <c r="C161" s="68"/>
      <c r="D161" s="68"/>
      <c r="E161" s="68"/>
    </row>
    <row r="162" spans="1:6" ht="24.75" thickBot="1" x14ac:dyDescent="0.3">
      <c r="A162" s="83" t="s">
        <v>72</v>
      </c>
      <c r="B162" s="67">
        <f>B157+B152</f>
        <v>4000</v>
      </c>
      <c r="C162" s="67">
        <f>C157+C152</f>
        <v>0</v>
      </c>
      <c r="D162" s="67">
        <f>D157+D152</f>
        <v>33000</v>
      </c>
      <c r="E162" s="67">
        <f>E157+E152</f>
        <v>33000</v>
      </c>
    </row>
    <row r="163" spans="1:6" ht="9.75" customHeight="1" x14ac:dyDescent="0.25">
      <c r="A163" s="413" t="s">
        <v>39</v>
      </c>
      <c r="B163" s="416"/>
      <c r="C163" s="417"/>
      <c r="D163" s="417"/>
      <c r="E163" s="418"/>
    </row>
    <row r="164" spans="1:6" x14ac:dyDescent="0.25">
      <c r="A164" s="414"/>
      <c r="B164" s="419"/>
      <c r="C164" s="420"/>
      <c r="D164" s="420"/>
      <c r="E164" s="421"/>
    </row>
    <row r="165" spans="1:6" ht="25.5" customHeight="1" thickBot="1" x14ac:dyDescent="0.3">
      <c r="A165" s="415"/>
      <c r="B165" s="422"/>
      <c r="C165" s="423"/>
      <c r="D165" s="423"/>
      <c r="E165" s="424"/>
      <c r="F165" s="47"/>
    </row>
    <row r="166" spans="1:6" ht="25.5" customHeight="1" thickBot="1" x14ac:dyDescent="0.3">
      <c r="A166" s="84" t="s">
        <v>105</v>
      </c>
      <c r="B166" s="431" t="s">
        <v>103</v>
      </c>
      <c r="C166" s="432"/>
      <c r="D166" s="432"/>
      <c r="E166" s="433"/>
      <c r="F166" s="47"/>
    </row>
    <row r="167" spans="1:6" ht="14.25" customHeight="1" thickBot="1" x14ac:dyDescent="0.3">
      <c r="A167" s="65" t="s">
        <v>60</v>
      </c>
      <c r="B167" s="65" t="s">
        <v>106</v>
      </c>
      <c r="C167" s="80"/>
      <c r="D167" s="439"/>
      <c r="E167" s="440"/>
      <c r="F167" s="47"/>
    </row>
    <row r="168" spans="1:6" ht="17.25" customHeight="1" thickBot="1" x14ac:dyDescent="0.3">
      <c r="A168" s="28" t="s">
        <v>9</v>
      </c>
      <c r="B168" s="431" t="s">
        <v>107</v>
      </c>
      <c r="C168" s="432"/>
      <c r="D168" s="432"/>
      <c r="E168" s="433"/>
      <c r="F168" s="47"/>
    </row>
    <row r="169" spans="1:6" ht="15.75" customHeight="1" thickBot="1" x14ac:dyDescent="0.3">
      <c r="A169" s="28" t="s">
        <v>14</v>
      </c>
      <c r="B169" s="407"/>
      <c r="C169" s="408"/>
      <c r="D169" s="408"/>
      <c r="E169" s="409"/>
      <c r="F169" s="47"/>
    </row>
    <row r="170" spans="1:6" ht="15.75" customHeight="1" x14ac:dyDescent="0.25">
      <c r="A170" s="395"/>
      <c r="B170" s="29">
        <v>2019</v>
      </c>
      <c r="C170" s="29">
        <v>2020</v>
      </c>
      <c r="D170" s="29">
        <v>2021</v>
      </c>
      <c r="E170" s="29">
        <v>2022</v>
      </c>
      <c r="F170" s="47"/>
    </row>
    <row r="171" spans="1:6" ht="15.75" customHeight="1" thickBot="1" x14ac:dyDescent="0.3">
      <c r="A171" s="396"/>
      <c r="B171" s="30" t="s">
        <v>5</v>
      </c>
      <c r="C171" s="30" t="s">
        <v>6</v>
      </c>
      <c r="D171" s="30" t="s">
        <v>6</v>
      </c>
      <c r="E171" s="30" t="s">
        <v>6</v>
      </c>
      <c r="F171" s="47"/>
    </row>
    <row r="172" spans="1:6" ht="25.5" customHeight="1" thickBot="1" x14ac:dyDescent="0.3">
      <c r="A172" s="28" t="s">
        <v>8</v>
      </c>
      <c r="B172" s="31"/>
      <c r="C172" s="68"/>
      <c r="D172" s="68"/>
      <c r="E172" s="85"/>
    </row>
    <row r="173" spans="1:6" ht="24" customHeight="1" thickBot="1" x14ac:dyDescent="0.3">
      <c r="A173" s="28" t="s">
        <v>15</v>
      </c>
      <c r="B173" s="31">
        <v>0</v>
      </c>
      <c r="C173" s="31">
        <v>0</v>
      </c>
      <c r="D173" s="31">
        <f>D191</f>
        <v>15000</v>
      </c>
      <c r="E173" s="31">
        <f>E191</f>
        <v>50000</v>
      </c>
    </row>
    <row r="174" spans="1:6" ht="25.5" customHeight="1" thickBot="1" x14ac:dyDescent="0.3">
      <c r="A174" s="28" t="s">
        <v>23</v>
      </c>
      <c r="B174" s="31"/>
      <c r="C174" s="68"/>
      <c r="D174" s="68"/>
      <c r="E174" s="68"/>
    </row>
    <row r="175" spans="1:6" ht="23.25" customHeight="1" thickBot="1" x14ac:dyDescent="0.3">
      <c r="A175" s="28" t="s">
        <v>16</v>
      </c>
      <c r="B175" s="32"/>
      <c r="C175" s="33" t="e">
        <f t="shared" ref="C175:E177" si="7">C172/B172-1</f>
        <v>#DIV/0!</v>
      </c>
      <c r="D175" s="33" t="e">
        <f t="shared" si="7"/>
        <v>#DIV/0!</v>
      </c>
      <c r="E175" s="33" t="e">
        <f t="shared" si="7"/>
        <v>#DIV/0!</v>
      </c>
    </row>
    <row r="176" spans="1:6" ht="25.5" customHeight="1" thickBot="1" x14ac:dyDescent="0.3">
      <c r="A176" s="28" t="s">
        <v>17</v>
      </c>
      <c r="B176" s="32"/>
      <c r="C176" s="33" t="e">
        <f t="shared" si="7"/>
        <v>#DIV/0!</v>
      </c>
      <c r="D176" s="33" t="e">
        <f t="shared" si="7"/>
        <v>#DIV/0!</v>
      </c>
      <c r="E176" s="33">
        <f t="shared" si="7"/>
        <v>2.3333333333333335</v>
      </c>
    </row>
    <row r="177" spans="1:5" ht="29.25" customHeight="1" thickBot="1" x14ac:dyDescent="0.3">
      <c r="A177" s="28" t="s">
        <v>18</v>
      </c>
      <c r="B177" s="32"/>
      <c r="C177" s="33" t="e">
        <f t="shared" si="7"/>
        <v>#DIV/0!</v>
      </c>
      <c r="D177" s="33" t="e">
        <f t="shared" si="7"/>
        <v>#DIV/0!</v>
      </c>
      <c r="E177" s="33" t="e">
        <f t="shared" si="7"/>
        <v>#DIV/0!</v>
      </c>
    </row>
    <row r="178" spans="1:5" ht="15.75" customHeight="1" thickBot="1" x14ac:dyDescent="0.3">
      <c r="A178" s="397" t="s">
        <v>148</v>
      </c>
      <c r="B178" s="398"/>
      <c r="C178" s="398"/>
      <c r="D178" s="398"/>
      <c r="E178" s="399"/>
    </row>
    <row r="179" spans="1:5" x14ac:dyDescent="0.25">
      <c r="A179" s="22"/>
      <c r="B179" s="29">
        <v>2019</v>
      </c>
      <c r="C179" s="29">
        <v>2020</v>
      </c>
      <c r="D179" s="29">
        <v>2021</v>
      </c>
      <c r="E179" s="29">
        <v>2022</v>
      </c>
    </row>
    <row r="180" spans="1:5" ht="15.75" thickBot="1" x14ac:dyDescent="0.3">
      <c r="A180" s="32"/>
      <c r="B180" s="30" t="s">
        <v>5</v>
      </c>
      <c r="C180" s="30" t="s">
        <v>6</v>
      </c>
      <c r="D180" s="30" t="s">
        <v>6</v>
      </c>
      <c r="E180" s="30" t="s">
        <v>6</v>
      </c>
    </row>
    <row r="181" spans="1:5" ht="28.5" customHeight="1" thickBot="1" x14ac:dyDescent="0.3">
      <c r="A181" s="66" t="s">
        <v>19</v>
      </c>
      <c r="B181" s="68">
        <f>B182+B183+B184+B185</f>
        <v>0</v>
      </c>
      <c r="C181" s="68">
        <f>C182+C183+C184+C185</f>
        <v>0</v>
      </c>
      <c r="D181" s="68">
        <f>D182+D183+D184+D185</f>
        <v>0</v>
      </c>
      <c r="E181" s="68">
        <f>E182+E183+E184+E185</f>
        <v>0</v>
      </c>
    </row>
    <row r="182" spans="1:5" ht="15.75" thickBot="1" x14ac:dyDescent="0.3">
      <c r="A182" s="69" t="s">
        <v>48</v>
      </c>
      <c r="B182" s="68"/>
      <c r="C182" s="68"/>
      <c r="D182" s="68"/>
      <c r="E182" s="68"/>
    </row>
    <row r="183" spans="1:5" ht="15.75" thickBot="1" x14ac:dyDescent="0.3">
      <c r="A183" s="69" t="s">
        <v>73</v>
      </c>
      <c r="B183" s="68"/>
      <c r="C183" s="68"/>
      <c r="D183" s="68"/>
      <c r="E183" s="68"/>
    </row>
    <row r="184" spans="1:5" ht="15.75" thickBot="1" x14ac:dyDescent="0.3">
      <c r="A184" s="69" t="s">
        <v>74</v>
      </c>
      <c r="B184" s="68"/>
      <c r="C184" s="68"/>
      <c r="D184" s="68"/>
      <c r="E184" s="68"/>
    </row>
    <row r="185" spans="1:5" ht="15.75" thickBot="1" x14ac:dyDescent="0.3">
      <c r="A185" s="69" t="s">
        <v>75</v>
      </c>
      <c r="B185" s="68"/>
      <c r="C185" s="68"/>
      <c r="D185" s="68"/>
      <c r="E185" s="68"/>
    </row>
    <row r="186" spans="1:5" ht="30.75" customHeight="1" thickBot="1" x14ac:dyDescent="0.3">
      <c r="A186" s="66" t="s">
        <v>20</v>
      </c>
      <c r="B186" s="68">
        <f>B187+B188+B189+B190</f>
        <v>0</v>
      </c>
      <c r="C186" s="68">
        <v>0</v>
      </c>
      <c r="D186" s="68">
        <f>D187+D188+D189+D190</f>
        <v>15000</v>
      </c>
      <c r="E186" s="68">
        <v>50000</v>
      </c>
    </row>
    <row r="187" spans="1:5" ht="17.25" customHeight="1" thickBot="1" x14ac:dyDescent="0.3">
      <c r="A187" s="69" t="s">
        <v>48</v>
      </c>
      <c r="B187" s="68">
        <v>0</v>
      </c>
      <c r="C187" s="68">
        <v>0</v>
      </c>
      <c r="D187" s="68">
        <v>15000</v>
      </c>
      <c r="E187" s="68">
        <v>50000</v>
      </c>
    </row>
    <row r="188" spans="1:5" ht="17.25" customHeight="1" thickBot="1" x14ac:dyDescent="0.3">
      <c r="A188" s="69" t="s">
        <v>73</v>
      </c>
      <c r="B188" s="68"/>
      <c r="C188" s="68"/>
      <c r="D188" s="68"/>
      <c r="E188" s="68"/>
    </row>
    <row r="189" spans="1:5" ht="17.25" customHeight="1" thickBot="1" x14ac:dyDescent="0.3">
      <c r="A189" s="69" t="s">
        <v>74</v>
      </c>
      <c r="B189" s="68"/>
      <c r="C189" s="68"/>
      <c r="D189" s="68"/>
      <c r="E189" s="68"/>
    </row>
    <row r="190" spans="1:5" ht="17.25" customHeight="1" thickBot="1" x14ac:dyDescent="0.3">
      <c r="A190" s="69" t="s">
        <v>75</v>
      </c>
      <c r="B190" s="68"/>
      <c r="C190" s="68"/>
      <c r="D190" s="68"/>
      <c r="E190" s="68"/>
    </row>
    <row r="191" spans="1:5" ht="24.75" thickBot="1" x14ac:dyDescent="0.3">
      <c r="A191" s="83" t="s">
        <v>61</v>
      </c>
      <c r="B191" s="68">
        <f>B181+B186</f>
        <v>0</v>
      </c>
      <c r="C191" s="68">
        <f>C181+C186</f>
        <v>0</v>
      </c>
      <c r="D191" s="68">
        <f>D181+D186</f>
        <v>15000</v>
      </c>
      <c r="E191" s="68">
        <f>E181+E186</f>
        <v>50000</v>
      </c>
    </row>
    <row r="192" spans="1:5" ht="12.75" customHeight="1" x14ac:dyDescent="0.25">
      <c r="A192" s="413" t="s">
        <v>108</v>
      </c>
      <c r="B192" s="416"/>
      <c r="C192" s="417"/>
      <c r="D192" s="417"/>
      <c r="E192" s="418"/>
    </row>
    <row r="193" spans="1:5" ht="9" customHeight="1" x14ac:dyDescent="0.25">
      <c r="A193" s="414"/>
      <c r="B193" s="419"/>
      <c r="C193" s="420"/>
      <c r="D193" s="420"/>
      <c r="E193" s="421"/>
    </row>
    <row r="194" spans="1:5" ht="15.75" thickBot="1" x14ac:dyDescent="0.3">
      <c r="A194" s="415"/>
      <c r="B194" s="422"/>
      <c r="C194" s="423"/>
      <c r="D194" s="423"/>
      <c r="E194" s="424"/>
    </row>
    <row r="195" spans="1:5" ht="15.75" customHeight="1" thickBot="1" x14ac:dyDescent="0.3">
      <c r="A195" s="28" t="s">
        <v>109</v>
      </c>
      <c r="B195" s="431" t="s">
        <v>103</v>
      </c>
      <c r="C195" s="432"/>
      <c r="D195" s="432"/>
      <c r="E195" s="433"/>
    </row>
    <row r="196" spans="1:5" ht="39" customHeight="1" thickBot="1" x14ac:dyDescent="0.3">
      <c r="A196" s="65" t="s">
        <v>62</v>
      </c>
      <c r="B196" s="65" t="s">
        <v>110</v>
      </c>
      <c r="C196" s="80" t="s">
        <v>109</v>
      </c>
      <c r="D196" s="439"/>
      <c r="E196" s="440"/>
    </row>
    <row r="197" spans="1:5" ht="15.75" customHeight="1" thickBot="1" x14ac:dyDescent="0.3">
      <c r="A197" s="28" t="s">
        <v>9</v>
      </c>
      <c r="B197" s="431" t="s">
        <v>110</v>
      </c>
      <c r="C197" s="432"/>
      <c r="D197" s="432"/>
      <c r="E197" s="433"/>
    </row>
    <row r="198" spans="1:5" ht="15.75" thickBot="1" x14ac:dyDescent="0.3">
      <c r="A198" s="28" t="s">
        <v>14</v>
      </c>
      <c r="B198" s="397"/>
      <c r="C198" s="398"/>
      <c r="D198" s="398"/>
      <c r="E198" s="399"/>
    </row>
    <row r="199" spans="1:5" x14ac:dyDescent="0.25">
      <c r="A199" s="395"/>
      <c r="B199" s="29">
        <v>2019</v>
      </c>
      <c r="C199" s="29">
        <v>2020</v>
      </c>
      <c r="D199" s="29">
        <v>2021</v>
      </c>
      <c r="E199" s="29">
        <v>2022</v>
      </c>
    </row>
    <row r="200" spans="1:5" ht="15.75" thickBot="1" x14ac:dyDescent="0.3">
      <c r="A200" s="396"/>
      <c r="B200" s="30" t="s">
        <v>5</v>
      </c>
      <c r="C200" s="30" t="s">
        <v>6</v>
      </c>
      <c r="D200" s="30" t="s">
        <v>6</v>
      </c>
      <c r="E200" s="30" t="s">
        <v>6</v>
      </c>
    </row>
    <row r="201" spans="1:5" ht="15.75" thickBot="1" x14ac:dyDescent="0.3">
      <c r="A201" s="28" t="s">
        <v>8</v>
      </c>
      <c r="B201" s="31"/>
      <c r="C201" s="31"/>
      <c r="D201" s="31"/>
      <c r="E201" s="31"/>
    </row>
    <row r="202" spans="1:5" ht="35.25" customHeight="1" thickBot="1" x14ac:dyDescent="0.3">
      <c r="A202" s="28" t="s">
        <v>15</v>
      </c>
      <c r="B202" s="31">
        <v>840790</v>
      </c>
      <c r="C202" s="31">
        <f>C220</f>
        <v>350000</v>
      </c>
      <c r="D202" s="31">
        <f t="shared" ref="D202:E202" si="8">D220</f>
        <v>320000</v>
      </c>
      <c r="E202" s="31">
        <f t="shared" si="8"/>
        <v>0</v>
      </c>
    </row>
    <row r="203" spans="1:5" ht="26.25" customHeight="1" thickBot="1" x14ac:dyDescent="0.3">
      <c r="A203" s="28" t="s">
        <v>23</v>
      </c>
      <c r="B203" s="31" t="e">
        <f>B202/B201</f>
        <v>#DIV/0!</v>
      </c>
      <c r="C203" s="31" t="e">
        <f>C202/C201</f>
        <v>#DIV/0!</v>
      </c>
      <c r="D203" s="31" t="e">
        <f>D202/D201</f>
        <v>#DIV/0!</v>
      </c>
      <c r="E203" s="31" t="e">
        <f>E202/E201</f>
        <v>#DIV/0!</v>
      </c>
    </row>
    <row r="204" spans="1:5" ht="23.25" customHeight="1" thickBot="1" x14ac:dyDescent="0.3">
      <c r="A204" s="28" t="s">
        <v>16</v>
      </c>
      <c r="B204" s="32" t="s">
        <v>22</v>
      </c>
      <c r="C204" s="86" t="e">
        <f t="shared" ref="C204:E206" si="9">C201/B201-1</f>
        <v>#DIV/0!</v>
      </c>
      <c r="D204" s="86" t="e">
        <f t="shared" si="9"/>
        <v>#DIV/0!</v>
      </c>
      <c r="E204" s="86" t="e">
        <f t="shared" si="9"/>
        <v>#DIV/0!</v>
      </c>
    </row>
    <row r="205" spans="1:5" ht="21" customHeight="1" thickBot="1" x14ac:dyDescent="0.3">
      <c r="A205" s="28" t="s">
        <v>17</v>
      </c>
      <c r="B205" s="32" t="s">
        <v>22</v>
      </c>
      <c r="C205" s="86">
        <f t="shared" si="9"/>
        <v>-0.58372483021919863</v>
      </c>
      <c r="D205" s="86">
        <f t="shared" si="9"/>
        <v>-8.5714285714285743E-2</v>
      </c>
      <c r="E205" s="86">
        <f t="shared" si="9"/>
        <v>-1</v>
      </c>
    </row>
    <row r="206" spans="1:5" ht="23.25" thickBot="1" x14ac:dyDescent="0.3">
      <c r="A206" s="28" t="s">
        <v>18</v>
      </c>
      <c r="B206" s="32" t="s">
        <v>22</v>
      </c>
      <c r="C206" s="86" t="e">
        <f t="shared" si="9"/>
        <v>#DIV/0!</v>
      </c>
      <c r="D206" s="86" t="e">
        <f t="shared" si="9"/>
        <v>#DIV/0!</v>
      </c>
      <c r="E206" s="86" t="e">
        <f t="shared" si="9"/>
        <v>#DIV/0!</v>
      </c>
    </row>
    <row r="207" spans="1:5" ht="15.75" customHeight="1" thickBot="1" x14ac:dyDescent="0.3">
      <c r="A207" s="428" t="s">
        <v>63</v>
      </c>
      <c r="B207" s="429"/>
      <c r="C207" s="429"/>
      <c r="D207" s="429"/>
      <c r="E207" s="430"/>
    </row>
    <row r="208" spans="1:5" x14ac:dyDescent="0.25">
      <c r="A208" s="395"/>
      <c r="B208" s="29">
        <v>2019</v>
      </c>
      <c r="C208" s="29">
        <v>2020</v>
      </c>
      <c r="D208" s="29">
        <v>2021</v>
      </c>
      <c r="E208" s="29">
        <v>2022</v>
      </c>
    </row>
    <row r="209" spans="1:5" ht="15.75" thickBot="1" x14ac:dyDescent="0.3">
      <c r="A209" s="396"/>
      <c r="B209" s="30" t="s">
        <v>5</v>
      </c>
      <c r="C209" s="30" t="s">
        <v>6</v>
      </c>
      <c r="D209" s="30" t="s">
        <v>6</v>
      </c>
      <c r="E209" s="30" t="s">
        <v>6</v>
      </c>
    </row>
    <row r="210" spans="1:5" ht="27" customHeight="1" thickBot="1" x14ac:dyDescent="0.3">
      <c r="A210" s="87" t="s">
        <v>40</v>
      </c>
      <c r="B210" s="82">
        <f>B211+B212+B213+B214</f>
        <v>0</v>
      </c>
      <c r="C210" s="82">
        <f>C211+C212+C213+C214</f>
        <v>0</v>
      </c>
      <c r="D210" s="82">
        <f>D211+D212+D213+D214</f>
        <v>0</v>
      </c>
      <c r="E210" s="82">
        <f>E211+E212+E213+E214</f>
        <v>0</v>
      </c>
    </row>
    <row r="211" spans="1:5" ht="15.75" thickBot="1" x14ac:dyDescent="0.3">
      <c r="A211" s="69" t="s">
        <v>48</v>
      </c>
      <c r="B211" s="68"/>
      <c r="C211" s="68"/>
      <c r="D211" s="68"/>
      <c r="E211" s="68"/>
    </row>
    <row r="212" spans="1:5" ht="15.75" thickBot="1" x14ac:dyDescent="0.3">
      <c r="A212" s="69" t="s">
        <v>73</v>
      </c>
      <c r="B212" s="68"/>
      <c r="C212" s="68"/>
      <c r="D212" s="68"/>
      <c r="E212" s="68"/>
    </row>
    <row r="213" spans="1:5" ht="15.75" thickBot="1" x14ac:dyDescent="0.3">
      <c r="A213" s="69" t="s">
        <v>74</v>
      </c>
      <c r="B213" s="68"/>
      <c r="C213" s="68"/>
      <c r="D213" s="68"/>
      <c r="E213" s="68"/>
    </row>
    <row r="214" spans="1:5" ht="15.75" thickBot="1" x14ac:dyDescent="0.3">
      <c r="A214" s="69" t="s">
        <v>75</v>
      </c>
      <c r="B214" s="68"/>
      <c r="C214" s="68"/>
      <c r="D214" s="68"/>
      <c r="E214" s="68"/>
    </row>
    <row r="215" spans="1:5" ht="27" customHeight="1" thickBot="1" x14ac:dyDescent="0.3">
      <c r="A215" s="88" t="s">
        <v>41</v>
      </c>
      <c r="B215" s="81">
        <f>B216+B217+B218+B219</f>
        <v>840790</v>
      </c>
      <c r="C215" s="81">
        <v>350000</v>
      </c>
      <c r="D215" s="81">
        <v>320000</v>
      </c>
      <c r="E215" s="81">
        <f>E216+E217+E218+E219</f>
        <v>0</v>
      </c>
    </row>
    <row r="216" spans="1:5" ht="15.75" thickBot="1" x14ac:dyDescent="0.3">
      <c r="A216" s="69" t="s">
        <v>48</v>
      </c>
      <c r="B216" s="81">
        <v>840790</v>
      </c>
      <c r="C216" s="81">
        <v>350000</v>
      </c>
      <c r="D216" s="81">
        <v>320000</v>
      </c>
      <c r="E216" s="81">
        <v>0</v>
      </c>
    </row>
    <row r="217" spans="1:5" ht="15.75" thickBot="1" x14ac:dyDescent="0.3">
      <c r="A217" s="69" t="s">
        <v>73</v>
      </c>
      <c r="B217" s="68"/>
      <c r="C217" s="68"/>
      <c r="D217" s="68"/>
      <c r="E217" s="68"/>
    </row>
    <row r="218" spans="1:5" ht="15.75" thickBot="1" x14ac:dyDescent="0.3">
      <c r="A218" s="69" t="s">
        <v>74</v>
      </c>
      <c r="B218" s="68"/>
      <c r="C218" s="68"/>
      <c r="D218" s="68"/>
      <c r="E218" s="68"/>
    </row>
    <row r="219" spans="1:5" ht="15.75" thickBot="1" x14ac:dyDescent="0.3">
      <c r="A219" s="69" t="s">
        <v>75</v>
      </c>
      <c r="B219" s="68"/>
      <c r="C219" s="68"/>
      <c r="D219" s="68"/>
      <c r="E219" s="68"/>
    </row>
    <row r="220" spans="1:5" ht="31.5" customHeight="1" thickBot="1" x14ac:dyDescent="0.3">
      <c r="A220" s="89" t="s">
        <v>64</v>
      </c>
      <c r="B220" s="81">
        <f>B215+B210</f>
        <v>840790</v>
      </c>
      <c r="C220" s="81">
        <f>C215+C210</f>
        <v>350000</v>
      </c>
      <c r="D220" s="81">
        <f>D215+D210</f>
        <v>320000</v>
      </c>
      <c r="E220" s="81">
        <f>E215+E210</f>
        <v>0</v>
      </c>
    </row>
    <row r="221" spans="1:5" ht="15" customHeight="1" x14ac:dyDescent="0.25">
      <c r="A221" s="413" t="s">
        <v>111</v>
      </c>
      <c r="B221" s="416"/>
      <c r="C221" s="417"/>
      <c r="D221" s="417"/>
      <c r="E221" s="418"/>
    </row>
    <row r="222" spans="1:5" x14ac:dyDescent="0.25">
      <c r="A222" s="414"/>
      <c r="B222" s="419"/>
      <c r="C222" s="420"/>
      <c r="D222" s="420"/>
      <c r="E222" s="421"/>
    </row>
    <row r="223" spans="1:5" ht="15.75" thickBot="1" x14ac:dyDescent="0.3">
      <c r="A223" s="415"/>
      <c r="B223" s="422"/>
      <c r="C223" s="423"/>
      <c r="D223" s="423"/>
      <c r="E223" s="424"/>
    </row>
    <row r="224" spans="1:5" ht="29.25" customHeight="1" thickBot="1" x14ac:dyDescent="0.3">
      <c r="A224" s="84" t="s">
        <v>105</v>
      </c>
      <c r="B224" s="431" t="s">
        <v>103</v>
      </c>
      <c r="C224" s="432"/>
      <c r="D224" s="432"/>
      <c r="E224" s="433"/>
    </row>
    <row r="225" spans="1:5" ht="54.75" customHeight="1" thickBot="1" x14ac:dyDescent="0.3">
      <c r="A225" s="65" t="s">
        <v>65</v>
      </c>
      <c r="B225" s="65" t="s">
        <v>112</v>
      </c>
      <c r="C225" s="80" t="s">
        <v>149</v>
      </c>
      <c r="D225" s="439"/>
      <c r="E225" s="440"/>
    </row>
    <row r="226" spans="1:5" ht="30.75" customHeight="1" thickBot="1" x14ac:dyDescent="0.3">
      <c r="A226" s="28" t="s">
        <v>9</v>
      </c>
      <c r="B226" s="432" t="s">
        <v>112</v>
      </c>
      <c r="C226" s="432"/>
      <c r="D226" s="432"/>
      <c r="E226" s="433"/>
    </row>
    <row r="227" spans="1:5" ht="15.75" thickBot="1" x14ac:dyDescent="0.3">
      <c r="A227" s="28" t="s">
        <v>14</v>
      </c>
      <c r="B227" s="397" t="s">
        <v>113</v>
      </c>
      <c r="C227" s="398"/>
      <c r="D227" s="398"/>
      <c r="E227" s="399"/>
    </row>
    <row r="228" spans="1:5" x14ac:dyDescent="0.25">
      <c r="A228" s="395"/>
      <c r="B228" s="29">
        <v>2019</v>
      </c>
      <c r="C228" s="29">
        <v>2020</v>
      </c>
      <c r="D228" s="29">
        <v>2021</v>
      </c>
      <c r="E228" s="29">
        <v>2022</v>
      </c>
    </row>
    <row r="229" spans="1:5" ht="15.75" thickBot="1" x14ac:dyDescent="0.3">
      <c r="A229" s="396"/>
      <c r="B229" s="30" t="s">
        <v>5</v>
      </c>
      <c r="C229" s="30" t="s">
        <v>6</v>
      </c>
      <c r="D229" s="30" t="s">
        <v>6</v>
      </c>
      <c r="E229" s="30" t="s">
        <v>6</v>
      </c>
    </row>
    <row r="230" spans="1:5" ht="15.75" thickBot="1" x14ac:dyDescent="0.3">
      <c r="A230" s="28" t="s">
        <v>8</v>
      </c>
      <c r="B230" s="31">
        <v>1</v>
      </c>
      <c r="C230" s="31">
        <v>1</v>
      </c>
      <c r="D230" s="31">
        <v>1</v>
      </c>
      <c r="E230" s="31"/>
    </row>
    <row r="231" spans="1:5" ht="15.75" thickBot="1" x14ac:dyDescent="0.3">
      <c r="A231" s="28" t="s">
        <v>15</v>
      </c>
      <c r="B231" s="31">
        <v>76000</v>
      </c>
      <c r="C231" s="31">
        <v>60000</v>
      </c>
      <c r="D231" s="31">
        <v>35000</v>
      </c>
      <c r="E231" s="31">
        <v>0</v>
      </c>
    </row>
    <row r="232" spans="1:5" ht="23.25" thickBot="1" x14ac:dyDescent="0.3">
      <c r="A232" s="28" t="s">
        <v>23</v>
      </c>
      <c r="B232" s="31">
        <f>B231/B230</f>
        <v>76000</v>
      </c>
      <c r="C232" s="31">
        <f>C231/C230</f>
        <v>60000</v>
      </c>
      <c r="D232" s="31">
        <f>D231/D230</f>
        <v>35000</v>
      </c>
      <c r="E232" s="31" t="e">
        <f>E231/E230</f>
        <v>#DIV/0!</v>
      </c>
    </row>
    <row r="233" spans="1:5" ht="15.75" thickBot="1" x14ac:dyDescent="0.3">
      <c r="A233" s="28" t="s">
        <v>16</v>
      </c>
      <c r="B233" s="32" t="s">
        <v>22</v>
      </c>
      <c r="C233" s="86">
        <f t="shared" ref="C233:E235" si="10">C230/B230-1</f>
        <v>0</v>
      </c>
      <c r="D233" s="86">
        <f t="shared" si="10"/>
        <v>0</v>
      </c>
      <c r="E233" s="86">
        <f t="shared" si="10"/>
        <v>-1</v>
      </c>
    </row>
    <row r="234" spans="1:5" ht="23.25" thickBot="1" x14ac:dyDescent="0.3">
      <c r="A234" s="28" t="s">
        <v>17</v>
      </c>
      <c r="B234" s="32" t="s">
        <v>22</v>
      </c>
      <c r="C234" s="86">
        <f t="shared" si="10"/>
        <v>-0.21052631578947367</v>
      </c>
      <c r="D234" s="86">
        <f t="shared" si="10"/>
        <v>-0.41666666666666663</v>
      </c>
      <c r="E234" s="86">
        <f t="shared" si="10"/>
        <v>-1</v>
      </c>
    </row>
    <row r="235" spans="1:5" ht="23.25" thickBot="1" x14ac:dyDescent="0.3">
      <c r="A235" s="28" t="s">
        <v>18</v>
      </c>
      <c r="B235" s="32" t="s">
        <v>22</v>
      </c>
      <c r="C235" s="86">
        <f t="shared" si="10"/>
        <v>-0.21052631578947367</v>
      </c>
      <c r="D235" s="86">
        <f t="shared" si="10"/>
        <v>-0.41666666666666663</v>
      </c>
      <c r="E235" s="86" t="e">
        <f t="shared" si="10"/>
        <v>#DIV/0!</v>
      </c>
    </row>
    <row r="236" spans="1:5" ht="15.75" customHeight="1" thickBot="1" x14ac:dyDescent="0.3">
      <c r="A236" s="428" t="s">
        <v>66</v>
      </c>
      <c r="B236" s="429"/>
      <c r="C236" s="429"/>
      <c r="D236" s="429"/>
      <c r="E236" s="430"/>
    </row>
    <row r="237" spans="1:5" x14ac:dyDescent="0.25">
      <c r="A237" s="395"/>
      <c r="B237" s="29">
        <v>2019</v>
      </c>
      <c r="C237" s="29">
        <v>2020</v>
      </c>
      <c r="D237" s="29">
        <v>2021</v>
      </c>
      <c r="E237" s="29">
        <v>2022</v>
      </c>
    </row>
    <row r="238" spans="1:5" ht="15.75" thickBot="1" x14ac:dyDescent="0.3">
      <c r="A238" s="396"/>
      <c r="B238" s="30" t="s">
        <v>5</v>
      </c>
      <c r="C238" s="30" t="s">
        <v>6</v>
      </c>
      <c r="D238" s="30" t="s">
        <v>6</v>
      </c>
      <c r="E238" s="30" t="s">
        <v>6</v>
      </c>
    </row>
    <row r="239" spans="1:5" ht="24.75" thickBot="1" x14ac:dyDescent="0.3">
      <c r="A239" s="87" t="s">
        <v>40</v>
      </c>
      <c r="B239" s="82">
        <f>B240+B241+B242+B243</f>
        <v>0</v>
      </c>
      <c r="C239" s="82">
        <f>C240+C241+C242+C243</f>
        <v>0</v>
      </c>
      <c r="D239" s="82">
        <f>D240+D241+D242+D243</f>
        <v>0</v>
      </c>
      <c r="E239" s="82">
        <f>E240+E241+E242+E243</f>
        <v>0</v>
      </c>
    </row>
    <row r="240" spans="1:5" ht="15.75" thickBot="1" x14ac:dyDescent="0.3">
      <c r="A240" s="69" t="s">
        <v>48</v>
      </c>
      <c r="B240" s="68"/>
      <c r="C240" s="68"/>
      <c r="D240" s="68"/>
      <c r="E240" s="68"/>
    </row>
    <row r="241" spans="1:5" ht="15.75" thickBot="1" x14ac:dyDescent="0.3">
      <c r="A241" s="69" t="s">
        <v>73</v>
      </c>
      <c r="B241" s="68"/>
      <c r="C241" s="68"/>
      <c r="D241" s="68"/>
      <c r="E241" s="68"/>
    </row>
    <row r="242" spans="1:5" ht="15.75" thickBot="1" x14ac:dyDescent="0.3">
      <c r="A242" s="69" t="s">
        <v>74</v>
      </c>
      <c r="B242" s="68"/>
      <c r="C242" s="68"/>
      <c r="D242" s="68"/>
      <c r="E242" s="68"/>
    </row>
    <row r="243" spans="1:5" ht="15.75" thickBot="1" x14ac:dyDescent="0.3">
      <c r="A243" s="69" t="s">
        <v>75</v>
      </c>
      <c r="B243" s="68"/>
      <c r="C243" s="68"/>
      <c r="D243" s="68"/>
      <c r="E243" s="68"/>
    </row>
    <row r="244" spans="1:5" ht="15.75" thickBot="1" x14ac:dyDescent="0.3">
      <c r="A244" s="88" t="s">
        <v>41</v>
      </c>
      <c r="B244" s="81">
        <v>76000000</v>
      </c>
      <c r="C244" s="81">
        <v>60000</v>
      </c>
      <c r="D244" s="81">
        <v>35000</v>
      </c>
      <c r="E244" s="81">
        <f>E245+E246+E247+E248</f>
        <v>0</v>
      </c>
    </row>
    <row r="245" spans="1:5" ht="15.75" thickBot="1" x14ac:dyDescent="0.3">
      <c r="A245" s="69" t="s">
        <v>48</v>
      </c>
      <c r="B245" s="81">
        <v>76000</v>
      </c>
      <c r="C245" s="81">
        <v>60000</v>
      </c>
      <c r="D245" s="81">
        <v>35000</v>
      </c>
      <c r="E245" s="68">
        <v>0</v>
      </c>
    </row>
    <row r="246" spans="1:5" ht="15.75" thickBot="1" x14ac:dyDescent="0.3">
      <c r="A246" s="69" t="s">
        <v>73</v>
      </c>
      <c r="B246" s="68"/>
      <c r="C246" s="68"/>
      <c r="D246" s="68"/>
      <c r="E246" s="68"/>
    </row>
    <row r="247" spans="1:5" ht="15.75" thickBot="1" x14ac:dyDescent="0.3">
      <c r="A247" s="69" t="s">
        <v>74</v>
      </c>
      <c r="B247" s="68"/>
      <c r="C247" s="68"/>
      <c r="D247" s="68"/>
      <c r="E247" s="68"/>
    </row>
    <row r="248" spans="1:5" ht="15.75" thickBot="1" x14ac:dyDescent="0.3">
      <c r="A248" s="69" t="s">
        <v>75</v>
      </c>
      <c r="B248" s="68"/>
      <c r="C248" s="68"/>
      <c r="D248" s="68"/>
      <c r="E248" s="68"/>
    </row>
    <row r="249" spans="1:5" ht="24.75" thickBot="1" x14ac:dyDescent="0.3">
      <c r="A249" s="90" t="s">
        <v>67</v>
      </c>
      <c r="B249" s="81">
        <f>B244+B239</f>
        <v>76000000</v>
      </c>
      <c r="C249" s="81">
        <f>C244+C239</f>
        <v>60000</v>
      </c>
      <c r="D249" s="81">
        <f>D244+D239</f>
        <v>35000</v>
      </c>
      <c r="E249" s="81">
        <f>E244+E239</f>
        <v>0</v>
      </c>
    </row>
    <row r="250" spans="1:5" ht="15" customHeight="1" x14ac:dyDescent="0.25">
      <c r="A250" s="413" t="s">
        <v>114</v>
      </c>
      <c r="B250" s="416"/>
      <c r="C250" s="417"/>
      <c r="D250" s="417"/>
      <c r="E250" s="418"/>
    </row>
    <row r="251" spans="1:5" ht="15.75" customHeight="1" x14ac:dyDescent="0.25">
      <c r="A251" s="414"/>
      <c r="B251" s="419"/>
      <c r="C251" s="420"/>
      <c r="D251" s="420"/>
      <c r="E251" s="421"/>
    </row>
    <row r="252" spans="1:5" ht="15.75" customHeight="1" thickBot="1" x14ac:dyDescent="0.3">
      <c r="A252" s="415"/>
      <c r="B252" s="422"/>
      <c r="C252" s="423"/>
      <c r="D252" s="423"/>
      <c r="E252" s="424"/>
    </row>
    <row r="253" spans="1:5" ht="18.75" customHeight="1" thickBot="1" x14ac:dyDescent="0.3">
      <c r="A253" s="84" t="s">
        <v>105</v>
      </c>
      <c r="B253" s="436" t="s">
        <v>522</v>
      </c>
      <c r="C253" s="437"/>
      <c r="D253" s="437"/>
      <c r="E253" s="438"/>
    </row>
    <row r="254" spans="1:5" ht="24" customHeight="1" thickBot="1" x14ac:dyDescent="0.3">
      <c r="A254" s="65" t="s">
        <v>68</v>
      </c>
      <c r="B254" s="91" t="s">
        <v>523</v>
      </c>
      <c r="C254" s="80" t="s">
        <v>524</v>
      </c>
      <c r="D254" s="439"/>
      <c r="E254" s="440"/>
    </row>
    <row r="255" spans="1:5" ht="15.75" customHeight="1" thickBot="1" x14ac:dyDescent="0.3">
      <c r="A255" s="28" t="s">
        <v>9</v>
      </c>
      <c r="B255" s="431" t="s">
        <v>523</v>
      </c>
      <c r="C255" s="432"/>
      <c r="D255" s="432"/>
      <c r="E255" s="433"/>
    </row>
    <row r="256" spans="1:5" ht="15.75" thickBot="1" x14ac:dyDescent="0.3">
      <c r="A256" s="28" t="s">
        <v>14</v>
      </c>
      <c r="B256" s="407" t="s">
        <v>525</v>
      </c>
      <c r="C256" s="408"/>
      <c r="D256" s="408"/>
      <c r="E256" s="409"/>
    </row>
    <row r="257" spans="1:5" x14ac:dyDescent="0.25">
      <c r="A257" s="434"/>
      <c r="B257" s="29">
        <v>2019</v>
      </c>
      <c r="C257" s="29">
        <v>2020</v>
      </c>
      <c r="D257" s="29">
        <v>2021</v>
      </c>
      <c r="E257" s="29">
        <v>2022</v>
      </c>
    </row>
    <row r="258" spans="1:5" ht="15.75" thickBot="1" x14ac:dyDescent="0.3">
      <c r="A258" s="435"/>
      <c r="B258" s="30" t="s">
        <v>5</v>
      </c>
      <c r="C258" s="30" t="s">
        <v>6</v>
      </c>
      <c r="D258" s="30" t="s">
        <v>6</v>
      </c>
      <c r="E258" s="30" t="s">
        <v>6</v>
      </c>
    </row>
    <row r="259" spans="1:5" ht="15.75" thickBot="1" x14ac:dyDescent="0.3">
      <c r="A259" s="28" t="s">
        <v>8</v>
      </c>
      <c r="B259" s="31">
        <v>1</v>
      </c>
      <c r="C259" s="68"/>
      <c r="D259" s="68"/>
      <c r="E259" s="68"/>
    </row>
    <row r="260" spans="1:5" ht="15.75" thickBot="1" x14ac:dyDescent="0.3">
      <c r="A260" s="28" t="s">
        <v>15</v>
      </c>
      <c r="B260" s="31">
        <v>5000</v>
      </c>
      <c r="C260" s="31">
        <v>0</v>
      </c>
      <c r="D260" s="31">
        <v>0</v>
      </c>
      <c r="E260" s="31">
        <v>0</v>
      </c>
    </row>
    <row r="261" spans="1:5" ht="23.25" thickBot="1" x14ac:dyDescent="0.3">
      <c r="A261" s="28" t="s">
        <v>23</v>
      </c>
      <c r="B261" s="31"/>
      <c r="C261" s="68"/>
      <c r="D261" s="68"/>
      <c r="E261" s="68"/>
    </row>
    <row r="262" spans="1:5" ht="15.75" thickBot="1" x14ac:dyDescent="0.3">
      <c r="A262" s="28" t="s">
        <v>16</v>
      </c>
      <c r="B262" s="32"/>
      <c r="C262" s="33">
        <f t="shared" ref="C262:E264" si="11">C259/B259-1</f>
        <v>-1</v>
      </c>
      <c r="D262" s="33" t="e">
        <f t="shared" si="11"/>
        <v>#DIV/0!</v>
      </c>
      <c r="E262" s="33" t="e">
        <f t="shared" si="11"/>
        <v>#DIV/0!</v>
      </c>
    </row>
    <row r="263" spans="1:5" ht="23.25" thickBot="1" x14ac:dyDescent="0.3">
      <c r="A263" s="28" t="s">
        <v>17</v>
      </c>
      <c r="B263" s="32"/>
      <c r="C263" s="33">
        <f t="shared" si="11"/>
        <v>-1</v>
      </c>
      <c r="D263" s="33" t="e">
        <f t="shared" si="11"/>
        <v>#DIV/0!</v>
      </c>
      <c r="E263" s="33" t="e">
        <f t="shared" si="11"/>
        <v>#DIV/0!</v>
      </c>
    </row>
    <row r="264" spans="1:5" ht="23.25" thickBot="1" x14ac:dyDescent="0.3">
      <c r="A264" s="28" t="s">
        <v>18</v>
      </c>
      <c r="B264" s="32"/>
      <c r="C264" s="33" t="e">
        <f t="shared" si="11"/>
        <v>#DIV/0!</v>
      </c>
      <c r="D264" s="33" t="e">
        <f t="shared" si="11"/>
        <v>#DIV/0!</v>
      </c>
      <c r="E264" s="33" t="e">
        <f t="shared" si="11"/>
        <v>#DIV/0!</v>
      </c>
    </row>
    <row r="265" spans="1:5" ht="15.75" customHeight="1" thickBot="1" x14ac:dyDescent="0.3">
      <c r="A265" s="428" t="s">
        <v>526</v>
      </c>
      <c r="B265" s="429"/>
      <c r="C265" s="429"/>
      <c r="D265" s="429"/>
      <c r="E265" s="430"/>
    </row>
    <row r="266" spans="1:5" x14ac:dyDescent="0.25">
      <c r="A266" s="395"/>
      <c r="B266" s="29">
        <v>2019</v>
      </c>
      <c r="C266" s="29">
        <v>2020</v>
      </c>
      <c r="D266" s="29">
        <v>2021</v>
      </c>
      <c r="E266" s="29">
        <v>2022</v>
      </c>
    </row>
    <row r="267" spans="1:5" ht="15.75" thickBot="1" x14ac:dyDescent="0.3">
      <c r="A267" s="396"/>
      <c r="B267" s="30" t="s">
        <v>5</v>
      </c>
      <c r="C267" s="30" t="s">
        <v>6</v>
      </c>
      <c r="D267" s="30" t="s">
        <v>6</v>
      </c>
      <c r="E267" s="30" t="s">
        <v>6</v>
      </c>
    </row>
    <row r="268" spans="1:5" ht="24.75" thickBot="1" x14ac:dyDescent="0.3">
      <c r="A268" s="87" t="s">
        <v>40</v>
      </c>
      <c r="B268" s="82">
        <f>B269+B270+B271+B272</f>
        <v>0</v>
      </c>
      <c r="C268" s="82">
        <f>C269+C270+C271+C272</f>
        <v>0</v>
      </c>
      <c r="D268" s="82">
        <f>D269+D270+D271+D272</f>
        <v>0</v>
      </c>
      <c r="E268" s="82">
        <f>E269+E270+E271+E272</f>
        <v>0</v>
      </c>
    </row>
    <row r="269" spans="1:5" ht="15.75" thickBot="1" x14ac:dyDescent="0.3">
      <c r="A269" s="69" t="s">
        <v>48</v>
      </c>
      <c r="B269" s="68"/>
      <c r="C269" s="68"/>
      <c r="D269" s="68"/>
      <c r="E269" s="68"/>
    </row>
    <row r="270" spans="1:5" ht="15.75" thickBot="1" x14ac:dyDescent="0.3">
      <c r="A270" s="69" t="s">
        <v>73</v>
      </c>
      <c r="B270" s="68"/>
      <c r="C270" s="68"/>
      <c r="D270" s="68"/>
      <c r="E270" s="68"/>
    </row>
    <row r="271" spans="1:5" ht="15.75" thickBot="1" x14ac:dyDescent="0.3">
      <c r="A271" s="69" t="s">
        <v>74</v>
      </c>
      <c r="B271" s="68"/>
      <c r="C271" s="68"/>
      <c r="D271" s="68"/>
      <c r="E271" s="68"/>
    </row>
    <row r="272" spans="1:5" ht="15.75" thickBot="1" x14ac:dyDescent="0.3">
      <c r="A272" s="69" t="s">
        <v>75</v>
      </c>
      <c r="B272" s="68"/>
      <c r="C272" s="68"/>
      <c r="D272" s="68"/>
      <c r="E272" s="68"/>
    </row>
    <row r="273" spans="1:5" ht="15.75" thickBot="1" x14ac:dyDescent="0.3">
      <c r="A273" s="88" t="s">
        <v>41</v>
      </c>
      <c r="B273" s="82">
        <v>5000</v>
      </c>
      <c r="C273" s="82">
        <f>C274+C275+C276+C277</f>
        <v>0</v>
      </c>
      <c r="D273" s="82">
        <f>D274+D275+D276+D277</f>
        <v>0</v>
      </c>
      <c r="E273" s="82">
        <f>E274+E275+E276+E277</f>
        <v>0</v>
      </c>
    </row>
    <row r="274" spans="1:5" ht="15.75" thickBot="1" x14ac:dyDescent="0.3">
      <c r="A274" s="69" t="s">
        <v>48</v>
      </c>
      <c r="B274" s="81">
        <v>5000</v>
      </c>
      <c r="C274" s="81">
        <v>0</v>
      </c>
      <c r="D274" s="81">
        <v>0</v>
      </c>
      <c r="E274" s="81">
        <v>0</v>
      </c>
    </row>
    <row r="275" spans="1:5" ht="15.75" thickBot="1" x14ac:dyDescent="0.3">
      <c r="A275" s="69" t="s">
        <v>73</v>
      </c>
      <c r="B275" s="68"/>
      <c r="C275" s="68"/>
      <c r="D275" s="68"/>
      <c r="E275" s="68"/>
    </row>
    <row r="276" spans="1:5" ht="15.75" thickBot="1" x14ac:dyDescent="0.3">
      <c r="A276" s="69" t="s">
        <v>74</v>
      </c>
      <c r="B276" s="68"/>
      <c r="C276" s="68"/>
      <c r="D276" s="68"/>
      <c r="E276" s="68"/>
    </row>
    <row r="277" spans="1:5" ht="15.75" thickBot="1" x14ac:dyDescent="0.3">
      <c r="A277" s="69" t="s">
        <v>75</v>
      </c>
      <c r="B277" s="68"/>
      <c r="C277" s="68"/>
      <c r="D277" s="68"/>
      <c r="E277" s="68"/>
    </row>
    <row r="278" spans="1:5" ht="24.75" thickBot="1" x14ac:dyDescent="0.3">
      <c r="A278" s="89" t="s">
        <v>69</v>
      </c>
      <c r="B278" s="81">
        <f>B273+B268</f>
        <v>5000</v>
      </c>
      <c r="C278" s="81">
        <f>C273+C268</f>
        <v>0</v>
      </c>
      <c r="D278" s="81">
        <f>D273+D268</f>
        <v>0</v>
      </c>
      <c r="E278" s="81">
        <f>E273+E268</f>
        <v>0</v>
      </c>
    </row>
    <row r="279" spans="1:5" ht="15" customHeight="1" x14ac:dyDescent="0.25">
      <c r="A279" s="413" t="s">
        <v>115</v>
      </c>
      <c r="B279" s="416"/>
      <c r="C279" s="417"/>
      <c r="D279" s="417"/>
      <c r="E279" s="418"/>
    </row>
    <row r="280" spans="1:5" x14ac:dyDescent="0.25">
      <c r="A280" s="414"/>
      <c r="B280" s="419"/>
      <c r="C280" s="420"/>
      <c r="D280" s="420"/>
      <c r="E280" s="421"/>
    </row>
    <row r="281" spans="1:5" ht="15.75" customHeight="1" thickBot="1" x14ac:dyDescent="0.3">
      <c r="A281" s="415"/>
      <c r="B281" s="422"/>
      <c r="C281" s="423"/>
      <c r="D281" s="423"/>
      <c r="E281" s="424"/>
    </row>
    <row r="282" spans="1:5" ht="23.25" thickBot="1" x14ac:dyDescent="0.3">
      <c r="A282" s="84" t="s">
        <v>105</v>
      </c>
      <c r="B282" s="436" t="s">
        <v>522</v>
      </c>
      <c r="C282" s="437"/>
      <c r="D282" s="437"/>
      <c r="E282" s="438"/>
    </row>
    <row r="283" spans="1:5" ht="23.25" thickBot="1" x14ac:dyDescent="0.3">
      <c r="A283" s="65" t="s">
        <v>272</v>
      </c>
      <c r="B283" s="91" t="s">
        <v>527</v>
      </c>
      <c r="C283" s="80" t="s">
        <v>528</v>
      </c>
      <c r="D283" s="439"/>
      <c r="E283" s="440"/>
    </row>
    <row r="284" spans="1:5" ht="15.75" customHeight="1" thickBot="1" x14ac:dyDescent="0.3">
      <c r="A284" s="28" t="s">
        <v>9</v>
      </c>
      <c r="B284" s="431" t="s">
        <v>527</v>
      </c>
      <c r="C284" s="432"/>
      <c r="D284" s="432"/>
      <c r="E284" s="433"/>
    </row>
    <row r="285" spans="1:5" ht="15.75" thickBot="1" x14ac:dyDescent="0.3">
      <c r="A285" s="28" t="s">
        <v>14</v>
      </c>
      <c r="B285" s="407" t="s">
        <v>525</v>
      </c>
      <c r="C285" s="408"/>
      <c r="D285" s="408"/>
      <c r="E285" s="409"/>
    </row>
    <row r="286" spans="1:5" x14ac:dyDescent="0.25">
      <c r="A286" s="434"/>
      <c r="B286" s="29">
        <v>2019</v>
      </c>
      <c r="C286" s="29">
        <v>2020</v>
      </c>
      <c r="D286" s="29">
        <v>2021</v>
      </c>
      <c r="E286" s="29">
        <v>2022</v>
      </c>
    </row>
    <row r="287" spans="1:5" ht="15.75" thickBot="1" x14ac:dyDescent="0.3">
      <c r="A287" s="435"/>
      <c r="B287" s="30" t="s">
        <v>5</v>
      </c>
      <c r="C287" s="30" t="s">
        <v>6</v>
      </c>
      <c r="D287" s="30" t="s">
        <v>6</v>
      </c>
      <c r="E287" s="30" t="s">
        <v>6</v>
      </c>
    </row>
    <row r="288" spans="1:5" ht="15.75" thickBot="1" x14ac:dyDescent="0.3">
      <c r="A288" s="28" t="s">
        <v>8</v>
      </c>
      <c r="B288" s="31">
        <v>1</v>
      </c>
      <c r="C288" s="68"/>
      <c r="D288" s="68"/>
      <c r="E288" s="68"/>
    </row>
    <row r="289" spans="1:5" ht="15.75" thickBot="1" x14ac:dyDescent="0.3">
      <c r="A289" s="28" t="s">
        <v>15</v>
      </c>
      <c r="B289" s="31">
        <v>6000</v>
      </c>
      <c r="C289" s="31">
        <v>0</v>
      </c>
      <c r="D289" s="31">
        <v>0</v>
      </c>
      <c r="E289" s="31">
        <v>0</v>
      </c>
    </row>
    <row r="290" spans="1:5" ht="23.25" thickBot="1" x14ac:dyDescent="0.3">
      <c r="A290" s="28" t="s">
        <v>23</v>
      </c>
      <c r="B290" s="31"/>
      <c r="C290" s="68"/>
      <c r="D290" s="68"/>
      <c r="E290" s="68"/>
    </row>
    <row r="291" spans="1:5" ht="15.75" thickBot="1" x14ac:dyDescent="0.3">
      <c r="A291" s="28" t="s">
        <v>16</v>
      </c>
      <c r="B291" s="32"/>
      <c r="C291" s="33">
        <f t="shared" ref="C291:E293" si="12">C288/B288-1</f>
        <v>-1</v>
      </c>
      <c r="D291" s="33" t="e">
        <f t="shared" si="12"/>
        <v>#DIV/0!</v>
      </c>
      <c r="E291" s="33" t="e">
        <f t="shared" si="12"/>
        <v>#DIV/0!</v>
      </c>
    </row>
    <row r="292" spans="1:5" ht="23.25" thickBot="1" x14ac:dyDescent="0.3">
      <c r="A292" s="28" t="s">
        <v>17</v>
      </c>
      <c r="B292" s="32"/>
      <c r="C292" s="33">
        <f t="shared" si="12"/>
        <v>-1</v>
      </c>
      <c r="D292" s="33" t="e">
        <f t="shared" si="12"/>
        <v>#DIV/0!</v>
      </c>
      <c r="E292" s="33" t="e">
        <f t="shared" si="12"/>
        <v>#DIV/0!</v>
      </c>
    </row>
    <row r="293" spans="1:5" ht="23.25" thickBot="1" x14ac:dyDescent="0.3">
      <c r="A293" s="28" t="s">
        <v>18</v>
      </c>
      <c r="B293" s="32"/>
      <c r="C293" s="33" t="e">
        <f t="shared" si="12"/>
        <v>#DIV/0!</v>
      </c>
      <c r="D293" s="33" t="e">
        <f t="shared" si="12"/>
        <v>#DIV/0!</v>
      </c>
      <c r="E293" s="33" t="e">
        <f t="shared" si="12"/>
        <v>#DIV/0!</v>
      </c>
    </row>
    <row r="294" spans="1:5" ht="15.75" customHeight="1" thickBot="1" x14ac:dyDescent="0.3">
      <c r="A294" s="428" t="s">
        <v>150</v>
      </c>
      <c r="B294" s="429"/>
      <c r="C294" s="429"/>
      <c r="D294" s="429"/>
      <c r="E294" s="430"/>
    </row>
    <row r="295" spans="1:5" x14ac:dyDescent="0.25">
      <c r="A295" s="395"/>
      <c r="B295" s="29">
        <v>2019</v>
      </c>
      <c r="C295" s="29">
        <v>2020</v>
      </c>
      <c r="D295" s="29">
        <v>2021</v>
      </c>
      <c r="E295" s="29">
        <v>2022</v>
      </c>
    </row>
    <row r="296" spans="1:5" ht="15.75" customHeight="1" thickBot="1" x14ac:dyDescent="0.3">
      <c r="A296" s="396"/>
      <c r="B296" s="30" t="s">
        <v>5</v>
      </c>
      <c r="C296" s="30" t="s">
        <v>6</v>
      </c>
      <c r="D296" s="30" t="s">
        <v>6</v>
      </c>
      <c r="E296" s="30" t="s">
        <v>6</v>
      </c>
    </row>
    <row r="297" spans="1:5" ht="24.75" thickBot="1" x14ac:dyDescent="0.3">
      <c r="A297" s="87" t="s">
        <v>40</v>
      </c>
      <c r="B297" s="82">
        <f>B298+B299+B300+B301</f>
        <v>0</v>
      </c>
      <c r="C297" s="82">
        <f>C298+C299+C300+C301</f>
        <v>0</v>
      </c>
      <c r="D297" s="82">
        <f>D298+D299+D300+D301</f>
        <v>0</v>
      </c>
      <c r="E297" s="82">
        <f>E298+E299+E300+E301</f>
        <v>0</v>
      </c>
    </row>
    <row r="298" spans="1:5" ht="15.75" thickBot="1" x14ac:dyDescent="0.3">
      <c r="A298" s="69" t="s">
        <v>48</v>
      </c>
      <c r="B298" s="68"/>
      <c r="C298" s="68"/>
      <c r="D298" s="68"/>
      <c r="E298" s="68"/>
    </row>
    <row r="299" spans="1:5" ht="15.75" thickBot="1" x14ac:dyDescent="0.3">
      <c r="A299" s="69" t="s">
        <v>73</v>
      </c>
      <c r="B299" s="68"/>
      <c r="C299" s="68"/>
      <c r="D299" s="68"/>
      <c r="E299" s="68"/>
    </row>
    <row r="300" spans="1:5" ht="15.75" thickBot="1" x14ac:dyDescent="0.3">
      <c r="A300" s="69" t="s">
        <v>74</v>
      </c>
      <c r="B300" s="68"/>
      <c r="C300" s="68"/>
      <c r="D300" s="68"/>
      <c r="E300" s="68"/>
    </row>
    <row r="301" spans="1:5" ht="15.75" thickBot="1" x14ac:dyDescent="0.3">
      <c r="A301" s="69" t="s">
        <v>75</v>
      </c>
      <c r="B301" s="68"/>
      <c r="C301" s="68"/>
      <c r="D301" s="68"/>
      <c r="E301" s="68"/>
    </row>
    <row r="302" spans="1:5" ht="15.75" thickBot="1" x14ac:dyDescent="0.3">
      <c r="A302" s="88" t="s">
        <v>41</v>
      </c>
      <c r="B302" s="82">
        <v>6000</v>
      </c>
      <c r="C302" s="82">
        <f>C303+C304+C305+C306</f>
        <v>0</v>
      </c>
      <c r="D302" s="82">
        <f>D303+D304+D305+D306</f>
        <v>0</v>
      </c>
      <c r="E302" s="82">
        <f>E303+E304+E305+E306</f>
        <v>0</v>
      </c>
    </row>
    <row r="303" spans="1:5" ht="15.75" thickBot="1" x14ac:dyDescent="0.3">
      <c r="A303" s="69" t="s">
        <v>48</v>
      </c>
      <c r="B303" s="81">
        <v>6000</v>
      </c>
      <c r="C303" s="81">
        <v>0</v>
      </c>
      <c r="D303" s="81">
        <v>0</v>
      </c>
      <c r="E303" s="81">
        <v>0</v>
      </c>
    </row>
    <row r="304" spans="1:5" ht="15.75" thickBot="1" x14ac:dyDescent="0.3">
      <c r="A304" s="69" t="s">
        <v>73</v>
      </c>
      <c r="B304" s="68"/>
      <c r="C304" s="68"/>
      <c r="D304" s="68"/>
      <c r="E304" s="68"/>
    </row>
    <row r="305" spans="1:5" ht="15.75" thickBot="1" x14ac:dyDescent="0.3">
      <c r="A305" s="69" t="s">
        <v>74</v>
      </c>
      <c r="B305" s="68"/>
      <c r="C305" s="68"/>
      <c r="D305" s="68"/>
      <c r="E305" s="68"/>
    </row>
    <row r="306" spans="1:5" ht="15.75" thickBot="1" x14ac:dyDescent="0.3">
      <c r="A306" s="69" t="s">
        <v>75</v>
      </c>
      <c r="B306" s="68"/>
      <c r="C306" s="68"/>
      <c r="D306" s="68"/>
      <c r="E306" s="68"/>
    </row>
    <row r="307" spans="1:5" ht="24.75" thickBot="1" x14ac:dyDescent="0.3">
      <c r="A307" s="89" t="s">
        <v>275</v>
      </c>
      <c r="B307" s="81">
        <f>B302+B297</f>
        <v>6000</v>
      </c>
      <c r="C307" s="81">
        <f>C302+C297</f>
        <v>0</v>
      </c>
      <c r="D307" s="81">
        <f>D302+D297</f>
        <v>0</v>
      </c>
      <c r="E307" s="81">
        <f>E302+E297</f>
        <v>0</v>
      </c>
    </row>
    <row r="308" spans="1:5" ht="15" customHeight="1" x14ac:dyDescent="0.25">
      <c r="A308" s="413" t="s">
        <v>529</v>
      </c>
      <c r="B308" s="416"/>
      <c r="C308" s="417"/>
      <c r="D308" s="417"/>
      <c r="E308" s="418"/>
    </row>
    <row r="309" spans="1:5" ht="35.25" customHeight="1" x14ac:dyDescent="0.25">
      <c r="A309" s="414"/>
      <c r="B309" s="419"/>
      <c r="C309" s="420"/>
      <c r="D309" s="420"/>
      <c r="E309" s="421"/>
    </row>
    <row r="310" spans="1:5" ht="15.75" thickBot="1" x14ac:dyDescent="0.3">
      <c r="A310" s="415"/>
      <c r="B310" s="422"/>
      <c r="C310" s="423"/>
      <c r="D310" s="423"/>
      <c r="E310" s="424"/>
    </row>
    <row r="311" spans="1:5" ht="15.75" customHeight="1" thickBot="1" x14ac:dyDescent="0.3">
      <c r="A311" s="84" t="s">
        <v>105</v>
      </c>
      <c r="B311" s="437" t="s">
        <v>117</v>
      </c>
      <c r="C311" s="437"/>
      <c r="D311" s="437"/>
      <c r="E311" s="438"/>
    </row>
    <row r="312" spans="1:5" ht="20.25" customHeight="1" thickBot="1" x14ac:dyDescent="0.3">
      <c r="A312" s="65" t="s">
        <v>277</v>
      </c>
      <c r="B312" s="92" t="s">
        <v>118</v>
      </c>
      <c r="C312" s="93" t="s">
        <v>116</v>
      </c>
      <c r="D312" s="94"/>
      <c r="E312" s="95"/>
    </row>
    <row r="313" spans="1:5" ht="18" customHeight="1" thickBot="1" x14ac:dyDescent="0.3">
      <c r="A313" s="28" t="s">
        <v>9</v>
      </c>
      <c r="B313" s="397" t="s">
        <v>118</v>
      </c>
      <c r="C313" s="398"/>
      <c r="D313" s="398"/>
      <c r="E313" s="399"/>
    </row>
    <row r="314" spans="1:5" ht="15.75" thickBot="1" x14ac:dyDescent="0.3">
      <c r="A314" s="28" t="s">
        <v>14</v>
      </c>
      <c r="B314" s="407" t="s">
        <v>530</v>
      </c>
      <c r="C314" s="408"/>
      <c r="D314" s="408"/>
      <c r="E314" s="409"/>
    </row>
    <row r="315" spans="1:5" x14ac:dyDescent="0.25">
      <c r="A315" s="395"/>
      <c r="B315" s="29">
        <v>2019</v>
      </c>
      <c r="C315" s="29">
        <v>2020</v>
      </c>
      <c r="D315" s="29">
        <v>2021</v>
      </c>
      <c r="E315" s="29">
        <v>2022</v>
      </c>
    </row>
    <row r="316" spans="1:5" ht="15.75" thickBot="1" x14ac:dyDescent="0.3">
      <c r="A316" s="396"/>
      <c r="B316" s="30" t="s">
        <v>5</v>
      </c>
      <c r="C316" s="30" t="s">
        <v>6</v>
      </c>
      <c r="D316" s="30" t="s">
        <v>6</v>
      </c>
      <c r="E316" s="30" t="s">
        <v>6</v>
      </c>
    </row>
    <row r="317" spans="1:5" ht="15.75" thickBot="1" x14ac:dyDescent="0.3">
      <c r="A317" s="28" t="s">
        <v>8</v>
      </c>
      <c r="B317" s="31">
        <v>1</v>
      </c>
      <c r="C317" s="31">
        <v>1</v>
      </c>
      <c r="D317" s="31"/>
      <c r="E317" s="31"/>
    </row>
    <row r="318" spans="1:5" ht="15.75" thickBot="1" x14ac:dyDescent="0.3">
      <c r="A318" s="28" t="s">
        <v>15</v>
      </c>
      <c r="B318" s="31">
        <f>B336</f>
        <v>6210</v>
      </c>
      <c r="C318" s="31">
        <f t="shared" ref="C318:E318" si="13">C336</f>
        <v>7000</v>
      </c>
      <c r="D318" s="31">
        <f t="shared" si="13"/>
        <v>0</v>
      </c>
      <c r="E318" s="31">
        <f t="shared" si="13"/>
        <v>0</v>
      </c>
    </row>
    <row r="319" spans="1:5" ht="23.25" thickBot="1" x14ac:dyDescent="0.3">
      <c r="A319" s="28" t="s">
        <v>23</v>
      </c>
      <c r="B319" s="31">
        <f>B318/B317</f>
        <v>6210</v>
      </c>
      <c r="C319" s="31">
        <f t="shared" ref="C319:E319" si="14">C318/C317</f>
        <v>7000</v>
      </c>
      <c r="D319" s="31">
        <v>0</v>
      </c>
      <c r="E319" s="31" t="e">
        <f t="shared" si="14"/>
        <v>#DIV/0!</v>
      </c>
    </row>
    <row r="320" spans="1:5" ht="15.75" thickBot="1" x14ac:dyDescent="0.3">
      <c r="A320" s="28" t="s">
        <v>16</v>
      </c>
      <c r="B320" s="32" t="s">
        <v>22</v>
      </c>
      <c r="C320" s="33">
        <f>C317/B317-1</f>
        <v>0</v>
      </c>
      <c r="D320" s="33">
        <f t="shared" ref="D320:E322" si="15">D317/C317-1</f>
        <v>-1</v>
      </c>
      <c r="E320" s="33" t="e">
        <f t="shared" si="15"/>
        <v>#DIV/0!</v>
      </c>
    </row>
    <row r="321" spans="1:5" ht="23.25" thickBot="1" x14ac:dyDescent="0.3">
      <c r="A321" s="28" t="s">
        <v>17</v>
      </c>
      <c r="B321" s="32" t="s">
        <v>22</v>
      </c>
      <c r="C321" s="33">
        <f>C318/B318-1</f>
        <v>0.12721417069243146</v>
      </c>
      <c r="D321" s="33">
        <f t="shared" si="15"/>
        <v>-1</v>
      </c>
      <c r="E321" s="33" t="e">
        <f t="shared" si="15"/>
        <v>#DIV/0!</v>
      </c>
    </row>
    <row r="322" spans="1:5" ht="23.25" thickBot="1" x14ac:dyDescent="0.3">
      <c r="A322" s="28" t="s">
        <v>18</v>
      </c>
      <c r="B322" s="32" t="s">
        <v>22</v>
      </c>
      <c r="C322" s="33">
        <f>C319/B319-1</f>
        <v>0.12721417069243146</v>
      </c>
      <c r="D322" s="33">
        <f t="shared" si="15"/>
        <v>-1</v>
      </c>
      <c r="E322" s="33" t="e">
        <f t="shared" si="15"/>
        <v>#DIV/0!</v>
      </c>
    </row>
    <row r="323" spans="1:5" ht="15.75" thickBot="1" x14ac:dyDescent="0.3">
      <c r="A323" s="428" t="s">
        <v>531</v>
      </c>
      <c r="B323" s="429"/>
      <c r="C323" s="429"/>
      <c r="D323" s="429"/>
      <c r="E323" s="430"/>
    </row>
    <row r="324" spans="1:5" x14ac:dyDescent="0.25">
      <c r="A324" s="395"/>
      <c r="B324" s="29">
        <v>2019</v>
      </c>
      <c r="C324" s="29">
        <v>2020</v>
      </c>
      <c r="D324" s="29">
        <v>2021</v>
      </c>
      <c r="E324" s="29">
        <v>2022</v>
      </c>
    </row>
    <row r="325" spans="1:5" ht="15.75" thickBot="1" x14ac:dyDescent="0.3">
      <c r="A325" s="396"/>
      <c r="B325" s="30" t="s">
        <v>5</v>
      </c>
      <c r="C325" s="30" t="s">
        <v>6</v>
      </c>
      <c r="D325" s="30" t="s">
        <v>6</v>
      </c>
      <c r="E325" s="30" t="s">
        <v>6</v>
      </c>
    </row>
    <row r="326" spans="1:5" ht="24.75" thickBot="1" x14ac:dyDescent="0.3">
      <c r="A326" s="66" t="s">
        <v>40</v>
      </c>
      <c r="B326" s="68">
        <v>6210</v>
      </c>
      <c r="C326" s="68">
        <v>7000</v>
      </c>
      <c r="D326" s="68">
        <v>0</v>
      </c>
      <c r="E326" s="68">
        <v>0</v>
      </c>
    </row>
    <row r="327" spans="1:5" ht="15.75" thickBot="1" x14ac:dyDescent="0.3">
      <c r="A327" s="69" t="s">
        <v>48</v>
      </c>
      <c r="B327" s="68">
        <v>6210</v>
      </c>
      <c r="C327" s="68">
        <v>7000</v>
      </c>
      <c r="D327" s="68">
        <v>0</v>
      </c>
      <c r="E327" s="68">
        <v>0</v>
      </c>
    </row>
    <row r="328" spans="1:5" ht="15.75" thickBot="1" x14ac:dyDescent="0.3">
      <c r="A328" s="69" t="s">
        <v>73</v>
      </c>
      <c r="B328" s="68"/>
      <c r="C328" s="68"/>
      <c r="D328" s="68"/>
      <c r="E328" s="68"/>
    </row>
    <row r="329" spans="1:5" ht="15.75" thickBot="1" x14ac:dyDescent="0.3">
      <c r="A329" s="69" t="s">
        <v>74</v>
      </c>
      <c r="B329" s="68"/>
      <c r="C329" s="68"/>
      <c r="D329" s="68"/>
      <c r="E329" s="68"/>
    </row>
    <row r="330" spans="1:5" ht="15.75" thickBot="1" x14ac:dyDescent="0.3">
      <c r="A330" s="69" t="s">
        <v>75</v>
      </c>
      <c r="B330" s="68"/>
      <c r="C330" s="68"/>
      <c r="D330" s="68"/>
      <c r="E330" s="68"/>
    </row>
    <row r="331" spans="1:5" ht="15.75" thickBot="1" x14ac:dyDescent="0.3">
      <c r="A331" s="66" t="s">
        <v>41</v>
      </c>
      <c r="B331" s="68">
        <f>B332+B333+B334+B335</f>
        <v>0</v>
      </c>
      <c r="C331" s="68">
        <f t="shared" ref="C331:E331" si="16">C332+C333+C334+C335</f>
        <v>0</v>
      </c>
      <c r="D331" s="68">
        <f t="shared" si="16"/>
        <v>0</v>
      </c>
      <c r="E331" s="68">
        <f t="shared" si="16"/>
        <v>0</v>
      </c>
    </row>
    <row r="332" spans="1:5" ht="15.75" thickBot="1" x14ac:dyDescent="0.3">
      <c r="A332" s="69" t="s">
        <v>48</v>
      </c>
      <c r="B332" s="68"/>
      <c r="C332" s="68"/>
      <c r="D332" s="68"/>
      <c r="E332" s="68"/>
    </row>
    <row r="333" spans="1:5" ht="15.75" thickBot="1" x14ac:dyDescent="0.3">
      <c r="A333" s="69" t="s">
        <v>73</v>
      </c>
      <c r="B333" s="68"/>
      <c r="C333" s="68"/>
      <c r="D333" s="68"/>
      <c r="E333" s="68"/>
    </row>
    <row r="334" spans="1:5" ht="15.75" thickBot="1" x14ac:dyDescent="0.3">
      <c r="A334" s="69" t="s">
        <v>74</v>
      </c>
      <c r="B334" s="68"/>
      <c r="C334" s="68"/>
      <c r="D334" s="68"/>
      <c r="E334" s="68"/>
    </row>
    <row r="335" spans="1:5" ht="15.75" thickBot="1" x14ac:dyDescent="0.3">
      <c r="A335" s="69" t="s">
        <v>75</v>
      </c>
      <c r="B335" s="68"/>
      <c r="C335" s="68"/>
      <c r="D335" s="68"/>
      <c r="E335" s="68"/>
    </row>
    <row r="336" spans="1:5" ht="24.75" thickBot="1" x14ac:dyDescent="0.3">
      <c r="A336" s="74" t="s">
        <v>332</v>
      </c>
      <c r="B336" s="67">
        <f>B331+B326</f>
        <v>6210</v>
      </c>
      <c r="C336" s="67">
        <f t="shared" ref="C336:E336" si="17">C331+C326</f>
        <v>7000</v>
      </c>
      <c r="D336" s="67">
        <f t="shared" si="17"/>
        <v>0</v>
      </c>
      <c r="E336" s="67">
        <f t="shared" si="17"/>
        <v>0</v>
      </c>
    </row>
    <row r="337" spans="1:5" ht="15.75" thickBot="1" x14ac:dyDescent="0.3">
      <c r="A337" s="75"/>
      <c r="B337" s="76"/>
      <c r="C337" s="76"/>
      <c r="D337" s="76"/>
      <c r="E337" s="76"/>
    </row>
    <row r="338" spans="1:5" ht="36.75" thickBot="1" x14ac:dyDescent="0.3">
      <c r="A338" s="34" t="s">
        <v>46</v>
      </c>
      <c r="B338" s="76">
        <f>B31+B67+B104+B144+B173+B202+B231+B260+B289+B318</f>
        <v>3187401</v>
      </c>
      <c r="C338" s="76">
        <f t="shared" ref="C338:E338" si="18">C31+C67+C104+C144+C173+C202+C231+C260+C289+C318</f>
        <v>2947000</v>
      </c>
      <c r="D338" s="76">
        <f t="shared" si="18"/>
        <v>3003000</v>
      </c>
      <c r="E338" s="76">
        <f t="shared" si="18"/>
        <v>2833000</v>
      </c>
    </row>
    <row r="339" spans="1:5" ht="36.75" thickBot="1" x14ac:dyDescent="0.3">
      <c r="A339" s="34" t="s">
        <v>47</v>
      </c>
      <c r="B339" s="76">
        <f>B133+B96+B59+B162+B191+B220+B249+B278+B307+B336</f>
        <v>79111401</v>
      </c>
      <c r="C339" s="76">
        <f t="shared" ref="C339:E339" si="19">C133+C96+C59+C162+C191+C220+C249+C278+C307+C336</f>
        <v>2947000</v>
      </c>
      <c r="D339" s="76">
        <f t="shared" si="19"/>
        <v>3003000</v>
      </c>
      <c r="E339" s="76">
        <f t="shared" si="19"/>
        <v>2833000</v>
      </c>
    </row>
    <row r="340" spans="1:5" ht="15.75" thickBot="1" x14ac:dyDescent="0.3">
      <c r="A340" s="66" t="s">
        <v>0</v>
      </c>
      <c r="B340" s="76">
        <f>B341+B342</f>
        <v>1357000</v>
      </c>
      <c r="C340" s="76">
        <f t="shared" ref="C340:E340" si="20">C341+C342</f>
        <v>1500000</v>
      </c>
      <c r="D340" s="76">
        <f t="shared" si="20"/>
        <v>1500000</v>
      </c>
      <c r="E340" s="76">
        <f t="shared" si="20"/>
        <v>1500000</v>
      </c>
    </row>
    <row r="341" spans="1:5" ht="15.75" thickBot="1" x14ac:dyDescent="0.3">
      <c r="A341" s="69" t="s">
        <v>48</v>
      </c>
      <c r="B341" s="67">
        <f>B39+B76+B113</f>
        <v>1357000</v>
      </c>
      <c r="C341" s="67">
        <f t="shared" ref="C341:E341" si="21">C39+C76+C113</f>
        <v>1500000</v>
      </c>
      <c r="D341" s="67">
        <f t="shared" si="21"/>
        <v>1500000</v>
      </c>
      <c r="E341" s="67">
        <f t="shared" si="21"/>
        <v>1500000</v>
      </c>
    </row>
    <row r="342" spans="1:5" ht="15.75" thickBot="1" x14ac:dyDescent="0.3">
      <c r="A342" s="69" t="s">
        <v>52</v>
      </c>
      <c r="B342" s="67">
        <f>B40+B77+B114</f>
        <v>0</v>
      </c>
      <c r="C342" s="67">
        <f>C40+C77+C114</f>
        <v>0</v>
      </c>
      <c r="D342" s="67">
        <f>D40+D77+D114</f>
        <v>0</v>
      </c>
      <c r="E342" s="67">
        <f>E40+E77+E114</f>
        <v>0</v>
      </c>
    </row>
    <row r="343" spans="1:5" ht="24.75" thickBot="1" x14ac:dyDescent="0.3">
      <c r="A343" s="66" t="s">
        <v>31</v>
      </c>
      <c r="B343" s="76">
        <f>B344+B345</f>
        <v>230000</v>
      </c>
      <c r="C343" s="76">
        <f t="shared" ref="C343:E343" si="22">C344+C345</f>
        <v>300000</v>
      </c>
      <c r="D343" s="76">
        <f t="shared" si="22"/>
        <v>300000</v>
      </c>
      <c r="E343" s="76">
        <f t="shared" si="22"/>
        <v>300000</v>
      </c>
    </row>
    <row r="344" spans="1:5" ht="15" customHeight="1" thickBot="1" x14ac:dyDescent="0.3">
      <c r="A344" s="69" t="s">
        <v>48</v>
      </c>
      <c r="B344" s="68">
        <f>B42+B79+B116</f>
        <v>230000</v>
      </c>
      <c r="C344" s="68">
        <f>C42+C79+C116</f>
        <v>300000</v>
      </c>
      <c r="D344" s="68">
        <f>D42+D79+D116</f>
        <v>300000</v>
      </c>
      <c r="E344" s="68">
        <f>E42+E79+E116</f>
        <v>300000</v>
      </c>
    </row>
    <row r="345" spans="1:5" ht="15.75" thickBot="1" x14ac:dyDescent="0.3">
      <c r="A345" s="69" t="s">
        <v>52</v>
      </c>
      <c r="B345" s="67">
        <f>B43+B80+B114</f>
        <v>0</v>
      </c>
      <c r="C345" s="67">
        <f>C43+C80+C114</f>
        <v>0</v>
      </c>
      <c r="D345" s="67">
        <f>D43+D80+D114</f>
        <v>0</v>
      </c>
      <c r="E345" s="67">
        <f>E43+E80+E114</f>
        <v>0</v>
      </c>
    </row>
    <row r="346" spans="1:5" ht="51.75" customHeight="1" thickBot="1" x14ac:dyDescent="0.3">
      <c r="A346" s="66" t="s">
        <v>1</v>
      </c>
      <c r="B346" s="76">
        <f>B347+B348</f>
        <v>626192</v>
      </c>
      <c r="C346" s="76">
        <f t="shared" ref="C346:E346" si="23">C347+C348</f>
        <v>728740</v>
      </c>
      <c r="D346" s="76">
        <f t="shared" si="23"/>
        <v>798740</v>
      </c>
      <c r="E346" s="76">
        <f t="shared" si="23"/>
        <v>948740</v>
      </c>
    </row>
    <row r="347" spans="1:5" ht="15.75" thickBot="1" x14ac:dyDescent="0.3">
      <c r="A347" s="69" t="s">
        <v>48</v>
      </c>
      <c r="B347" s="67">
        <f t="shared" ref="B347:E348" si="24">B45+B82+B119</f>
        <v>626192</v>
      </c>
      <c r="C347" s="67">
        <f t="shared" si="24"/>
        <v>728740</v>
      </c>
      <c r="D347" s="67">
        <f t="shared" si="24"/>
        <v>798740</v>
      </c>
      <c r="E347" s="67">
        <f t="shared" si="24"/>
        <v>948740</v>
      </c>
    </row>
    <row r="348" spans="1:5" ht="47.25" customHeight="1" thickBot="1" x14ac:dyDescent="0.3">
      <c r="A348" s="69" t="s">
        <v>52</v>
      </c>
      <c r="B348" s="67">
        <f t="shared" si="24"/>
        <v>0</v>
      </c>
      <c r="C348" s="67">
        <f t="shared" si="24"/>
        <v>0</v>
      </c>
      <c r="D348" s="67">
        <f t="shared" si="24"/>
        <v>0</v>
      </c>
      <c r="E348" s="67">
        <f t="shared" si="24"/>
        <v>0</v>
      </c>
    </row>
    <row r="349" spans="1:5" ht="15.75" thickBot="1" x14ac:dyDescent="0.3">
      <c r="A349" s="66" t="s">
        <v>2</v>
      </c>
      <c r="B349" s="76">
        <f>B350+B351</f>
        <v>0</v>
      </c>
      <c r="C349" s="76">
        <f t="shared" ref="C349:E349" si="25">C350+C351</f>
        <v>0</v>
      </c>
      <c r="D349" s="76">
        <f t="shared" si="25"/>
        <v>0</v>
      </c>
      <c r="E349" s="76">
        <f t="shared" si="25"/>
        <v>0</v>
      </c>
    </row>
    <row r="350" spans="1:5" ht="15.75" thickBot="1" x14ac:dyDescent="0.3">
      <c r="A350" s="69" t="s">
        <v>48</v>
      </c>
      <c r="B350" s="68">
        <f t="shared" ref="B350:E351" si="26">B48+B85+B122</f>
        <v>0</v>
      </c>
      <c r="C350" s="68">
        <f t="shared" si="26"/>
        <v>0</v>
      </c>
      <c r="D350" s="68">
        <f t="shared" si="26"/>
        <v>0</v>
      </c>
      <c r="E350" s="68">
        <f t="shared" si="26"/>
        <v>0</v>
      </c>
    </row>
    <row r="351" spans="1:5" ht="15.75" thickBot="1" x14ac:dyDescent="0.3">
      <c r="A351" s="69" t="s">
        <v>52</v>
      </c>
      <c r="B351" s="67">
        <f t="shared" si="26"/>
        <v>0</v>
      </c>
      <c r="C351" s="67">
        <f t="shared" si="26"/>
        <v>0</v>
      </c>
      <c r="D351" s="67">
        <f t="shared" si="26"/>
        <v>0</v>
      </c>
      <c r="E351" s="67">
        <f t="shared" si="26"/>
        <v>0</v>
      </c>
    </row>
    <row r="352" spans="1:5" ht="24.75" thickBot="1" x14ac:dyDescent="0.3">
      <c r="A352" s="66" t="s">
        <v>24</v>
      </c>
      <c r="B352" s="76">
        <f>B353+B354</f>
        <v>0</v>
      </c>
      <c r="C352" s="76">
        <f t="shared" ref="C352:E352" si="27">C353+C354</f>
        <v>0</v>
      </c>
      <c r="D352" s="76">
        <f t="shared" si="27"/>
        <v>0</v>
      </c>
      <c r="E352" s="76">
        <f t="shared" si="27"/>
        <v>0</v>
      </c>
    </row>
    <row r="353" spans="1:5" ht="15.75" thickBot="1" x14ac:dyDescent="0.3">
      <c r="A353" s="69" t="s">
        <v>48</v>
      </c>
      <c r="B353" s="68">
        <f t="shared" ref="B353:E354" si="28">B51+B88+B125</f>
        <v>0</v>
      </c>
      <c r="C353" s="68">
        <f t="shared" si="28"/>
        <v>0</v>
      </c>
      <c r="D353" s="68">
        <f t="shared" si="28"/>
        <v>0</v>
      </c>
      <c r="E353" s="68">
        <f t="shared" si="28"/>
        <v>0</v>
      </c>
    </row>
    <row r="354" spans="1:5" ht="15.75" thickBot="1" x14ac:dyDescent="0.3">
      <c r="A354" s="69" t="s">
        <v>52</v>
      </c>
      <c r="B354" s="67">
        <f t="shared" si="28"/>
        <v>0</v>
      </c>
      <c r="C354" s="67">
        <f t="shared" si="28"/>
        <v>0</v>
      </c>
      <c r="D354" s="67">
        <f t="shared" si="28"/>
        <v>0</v>
      </c>
      <c r="E354" s="67">
        <f t="shared" si="28"/>
        <v>0</v>
      </c>
    </row>
    <row r="355" spans="1:5" ht="24.75" thickBot="1" x14ac:dyDescent="0.3">
      <c r="A355" s="66" t="s">
        <v>25</v>
      </c>
      <c r="B355" s="76">
        <f>B356+B357</f>
        <v>1260</v>
      </c>
      <c r="C355" s="76">
        <f>C356+C357</f>
        <v>1260</v>
      </c>
      <c r="D355" s="76">
        <f t="shared" ref="D355:E355" si="29">D356+D357</f>
        <v>1260</v>
      </c>
      <c r="E355" s="76">
        <f t="shared" si="29"/>
        <v>1260</v>
      </c>
    </row>
    <row r="356" spans="1:5" ht="15.75" thickBot="1" x14ac:dyDescent="0.3">
      <c r="A356" s="69" t="s">
        <v>48</v>
      </c>
      <c r="B356" s="68">
        <f t="shared" ref="B356:E357" si="30">B54+B91+B128</f>
        <v>1260</v>
      </c>
      <c r="C356" s="68">
        <f t="shared" si="30"/>
        <v>1260</v>
      </c>
      <c r="D356" s="68">
        <f t="shared" si="30"/>
        <v>1260</v>
      </c>
      <c r="E356" s="68">
        <f t="shared" si="30"/>
        <v>1260</v>
      </c>
    </row>
    <row r="357" spans="1:5" ht="15.75" thickBot="1" x14ac:dyDescent="0.3">
      <c r="A357" s="69" t="s">
        <v>52</v>
      </c>
      <c r="B357" s="67">
        <f t="shared" si="30"/>
        <v>0</v>
      </c>
      <c r="C357" s="67">
        <f t="shared" si="30"/>
        <v>0</v>
      </c>
      <c r="D357" s="67">
        <f t="shared" si="30"/>
        <v>0</v>
      </c>
      <c r="E357" s="67">
        <f t="shared" si="30"/>
        <v>0</v>
      </c>
    </row>
    <row r="358" spans="1:5" ht="24.75" thickBot="1" x14ac:dyDescent="0.3">
      <c r="A358" s="66" t="s">
        <v>3</v>
      </c>
      <c r="B358" s="76">
        <f>B359+B360</f>
        <v>34949</v>
      </c>
      <c r="C358" s="76">
        <f t="shared" ref="C358:E358" si="31">C359+C360</f>
        <v>0</v>
      </c>
      <c r="D358" s="76">
        <f t="shared" si="31"/>
        <v>0</v>
      </c>
      <c r="E358" s="76">
        <f t="shared" si="31"/>
        <v>0</v>
      </c>
    </row>
    <row r="359" spans="1:5" ht="15.75" thickBot="1" x14ac:dyDescent="0.3">
      <c r="A359" s="69" t="s">
        <v>48</v>
      </c>
      <c r="B359" s="68">
        <f t="shared" ref="B359:E360" si="32">B57+B94+B131</f>
        <v>34949</v>
      </c>
      <c r="C359" s="68">
        <f t="shared" si="32"/>
        <v>0</v>
      </c>
      <c r="D359" s="68">
        <f t="shared" si="32"/>
        <v>0</v>
      </c>
      <c r="E359" s="68">
        <f t="shared" si="32"/>
        <v>0</v>
      </c>
    </row>
    <row r="360" spans="1:5" ht="15.75" thickBot="1" x14ac:dyDescent="0.3">
      <c r="A360" s="69" t="s">
        <v>52</v>
      </c>
      <c r="B360" s="67">
        <f t="shared" si="32"/>
        <v>0</v>
      </c>
      <c r="C360" s="67">
        <f t="shared" si="32"/>
        <v>0</v>
      </c>
      <c r="D360" s="67">
        <f t="shared" si="32"/>
        <v>0</v>
      </c>
      <c r="E360" s="67">
        <f t="shared" si="32"/>
        <v>0</v>
      </c>
    </row>
    <row r="361" spans="1:5" ht="24.75" thickBot="1" x14ac:dyDescent="0.3">
      <c r="A361" s="66" t="s">
        <v>19</v>
      </c>
      <c r="B361" s="76">
        <f>B362+B363+B364+B365</f>
        <v>6210</v>
      </c>
      <c r="C361" s="76">
        <f t="shared" ref="C361:E361" si="33">C362+C363+C364+C365</f>
        <v>7000</v>
      </c>
      <c r="D361" s="76">
        <f t="shared" si="33"/>
        <v>0</v>
      </c>
      <c r="E361" s="76">
        <f t="shared" si="33"/>
        <v>0</v>
      </c>
    </row>
    <row r="362" spans="1:5" ht="15.75" thickBot="1" x14ac:dyDescent="0.3">
      <c r="A362" s="69" t="s">
        <v>48</v>
      </c>
      <c r="B362" s="68">
        <f>B153+B182+B211+B240+B269+B298+B327</f>
        <v>6210</v>
      </c>
      <c r="C362" s="68">
        <f t="shared" ref="C362:E363" si="34">C153+C182+C211+C240+C269+C298+C327</f>
        <v>7000</v>
      </c>
      <c r="D362" s="68">
        <f t="shared" si="34"/>
        <v>0</v>
      </c>
      <c r="E362" s="68">
        <f t="shared" si="34"/>
        <v>0</v>
      </c>
    </row>
    <row r="363" spans="1:5" ht="15.75" thickBot="1" x14ac:dyDescent="0.3">
      <c r="A363" s="69" t="s">
        <v>76</v>
      </c>
      <c r="B363" s="68">
        <f>B154+B183+B212+B241+B270+B299+B328</f>
        <v>0</v>
      </c>
      <c r="C363" s="68">
        <f t="shared" si="34"/>
        <v>0</v>
      </c>
      <c r="D363" s="68">
        <f t="shared" si="34"/>
        <v>0</v>
      </c>
      <c r="E363" s="68">
        <f t="shared" si="34"/>
        <v>0</v>
      </c>
    </row>
    <row r="364" spans="1:5" ht="15.75" thickBot="1" x14ac:dyDescent="0.3">
      <c r="A364" s="69" t="s">
        <v>74</v>
      </c>
      <c r="B364" s="68">
        <f t="shared" ref="B364:E365" si="35">B155+B184+B213+B242+B271+B300+B329</f>
        <v>0</v>
      </c>
      <c r="C364" s="68">
        <f t="shared" si="35"/>
        <v>0</v>
      </c>
      <c r="D364" s="68">
        <f t="shared" si="35"/>
        <v>0</v>
      </c>
      <c r="E364" s="68">
        <f t="shared" si="35"/>
        <v>0</v>
      </c>
    </row>
    <row r="365" spans="1:5" ht="15.75" thickBot="1" x14ac:dyDescent="0.3">
      <c r="A365" s="69" t="s">
        <v>75</v>
      </c>
      <c r="B365" s="68">
        <f t="shared" si="35"/>
        <v>0</v>
      </c>
      <c r="C365" s="68">
        <f t="shared" si="35"/>
        <v>0</v>
      </c>
      <c r="D365" s="68">
        <f t="shared" si="35"/>
        <v>0</v>
      </c>
      <c r="E365" s="68">
        <f t="shared" si="35"/>
        <v>0</v>
      </c>
    </row>
    <row r="366" spans="1:5" ht="15.75" thickBot="1" x14ac:dyDescent="0.3">
      <c r="A366" s="66" t="s">
        <v>20</v>
      </c>
      <c r="B366" s="68">
        <f>B367+B368+B369+B370</f>
        <v>931790</v>
      </c>
      <c r="C366" s="68">
        <f t="shared" ref="C366:E366" si="36">C367+C368+C369+C370</f>
        <v>410000</v>
      </c>
      <c r="D366" s="68">
        <f t="shared" si="36"/>
        <v>403000</v>
      </c>
      <c r="E366" s="68">
        <f t="shared" si="36"/>
        <v>83000</v>
      </c>
    </row>
    <row r="367" spans="1:5" ht="15.75" thickBot="1" x14ac:dyDescent="0.3">
      <c r="A367" s="69" t="s">
        <v>48</v>
      </c>
      <c r="B367" s="68">
        <f>B158+B187+B245+B274+B303+B332+B216</f>
        <v>931790</v>
      </c>
      <c r="C367" s="68">
        <f t="shared" ref="C367:E367" si="37">C158+C187+C245+C274+C303+C332+C216</f>
        <v>410000</v>
      </c>
      <c r="D367" s="68">
        <f t="shared" si="37"/>
        <v>403000</v>
      </c>
      <c r="E367" s="68">
        <f t="shared" si="37"/>
        <v>83000</v>
      </c>
    </row>
    <row r="368" spans="1:5" ht="15.75" thickBot="1" x14ac:dyDescent="0.3">
      <c r="A368" s="69" t="s">
        <v>76</v>
      </c>
      <c r="B368" s="68">
        <f t="shared" ref="B368:E370" si="38">B159+B188+B246+B275+B304+B333</f>
        <v>0</v>
      </c>
      <c r="C368" s="68">
        <f t="shared" si="38"/>
        <v>0</v>
      </c>
      <c r="D368" s="68">
        <f t="shared" si="38"/>
        <v>0</v>
      </c>
      <c r="E368" s="68">
        <f t="shared" si="38"/>
        <v>0</v>
      </c>
    </row>
    <row r="369" spans="1:5" ht="15.75" thickBot="1" x14ac:dyDescent="0.3">
      <c r="A369" s="69" t="s">
        <v>74</v>
      </c>
      <c r="B369" s="68">
        <f t="shared" si="38"/>
        <v>0</v>
      </c>
      <c r="C369" s="68">
        <f t="shared" si="38"/>
        <v>0</v>
      </c>
      <c r="D369" s="68">
        <f t="shared" si="38"/>
        <v>0</v>
      </c>
      <c r="E369" s="68">
        <f t="shared" si="38"/>
        <v>0</v>
      </c>
    </row>
    <row r="370" spans="1:5" ht="15.75" thickBot="1" x14ac:dyDescent="0.3">
      <c r="A370" s="69" t="s">
        <v>75</v>
      </c>
      <c r="B370" s="68">
        <f t="shared" si="38"/>
        <v>0</v>
      </c>
      <c r="C370" s="68">
        <f t="shared" si="38"/>
        <v>0</v>
      </c>
      <c r="D370" s="68">
        <f t="shared" si="38"/>
        <v>0</v>
      </c>
      <c r="E370" s="68">
        <f t="shared" si="38"/>
        <v>0</v>
      </c>
    </row>
    <row r="371" spans="1:5" ht="15.75" thickBot="1" x14ac:dyDescent="0.3">
      <c r="A371" s="75" t="s">
        <v>35</v>
      </c>
      <c r="B371" s="76" t="str">
        <f>IF(B339-B338=0,0,"Error")</f>
        <v>Error</v>
      </c>
      <c r="C371" s="76">
        <f>IF(C339-C338=0,0,"Error")</f>
        <v>0</v>
      </c>
      <c r="D371" s="76">
        <f>IF(D339-D338=0,0,"Error")</f>
        <v>0</v>
      </c>
      <c r="E371" s="76">
        <f>IF(E339-E338=0,0,"Error")</f>
        <v>0</v>
      </c>
    </row>
  </sheetData>
  <mergeCells count="91">
    <mergeCell ref="B314:E314"/>
    <mergeCell ref="B166:E166"/>
    <mergeCell ref="D167:E167"/>
    <mergeCell ref="B285:E285"/>
    <mergeCell ref="B311:E311"/>
    <mergeCell ref="B313:E313"/>
    <mergeCell ref="B168:E168"/>
    <mergeCell ref="B169:E169"/>
    <mergeCell ref="D196:E196"/>
    <mergeCell ref="B197:E197"/>
    <mergeCell ref="B198:E198"/>
    <mergeCell ref="B224:E224"/>
    <mergeCell ref="D225:E225"/>
    <mergeCell ref="B226:E226"/>
    <mergeCell ref="B227:E227"/>
    <mergeCell ref="B253:E253"/>
    <mergeCell ref="B140:E140"/>
    <mergeCell ref="B98:E98"/>
    <mergeCell ref="B99:E99"/>
    <mergeCell ref="B100:E100"/>
    <mergeCell ref="A135:E135"/>
    <mergeCell ref="A136:E136"/>
    <mergeCell ref="A109:E109"/>
    <mergeCell ref="A110:A111"/>
    <mergeCell ref="B137:E137"/>
    <mergeCell ref="D138:E138"/>
    <mergeCell ref="B139:E139"/>
    <mergeCell ref="B63:E63"/>
    <mergeCell ref="A65:A66"/>
    <mergeCell ref="A72:E72"/>
    <mergeCell ref="A73:A74"/>
    <mergeCell ref="A102:A103"/>
    <mergeCell ref="B27:E27"/>
    <mergeCell ref="A28:A29"/>
    <mergeCell ref="A36:A37"/>
    <mergeCell ref="B61:E61"/>
    <mergeCell ref="B62:E62"/>
    <mergeCell ref="A9:E11"/>
    <mergeCell ref="A24:E24"/>
    <mergeCell ref="B25:E25"/>
    <mergeCell ref="B26:E26"/>
    <mergeCell ref="B12:E12"/>
    <mergeCell ref="A13:A14"/>
    <mergeCell ref="B18:E18"/>
    <mergeCell ref="A19:E19"/>
    <mergeCell ref="A23:E23"/>
    <mergeCell ref="A3:E3"/>
    <mergeCell ref="B5:E5"/>
    <mergeCell ref="B6:E6"/>
    <mergeCell ref="B7:E7"/>
    <mergeCell ref="A8:E8"/>
    <mergeCell ref="A141:A142"/>
    <mergeCell ref="A149:E149"/>
    <mergeCell ref="A150:A151"/>
    <mergeCell ref="A163:A165"/>
    <mergeCell ref="B163:E165"/>
    <mergeCell ref="A170:A171"/>
    <mergeCell ref="A178:E178"/>
    <mergeCell ref="A192:A194"/>
    <mergeCell ref="B192:E194"/>
    <mergeCell ref="B195:E195"/>
    <mergeCell ref="A199:A200"/>
    <mergeCell ref="A207:E207"/>
    <mergeCell ref="A208:A209"/>
    <mergeCell ref="A221:A223"/>
    <mergeCell ref="B221:E223"/>
    <mergeCell ref="B255:E255"/>
    <mergeCell ref="B256:E256"/>
    <mergeCell ref="A257:A258"/>
    <mergeCell ref="A265:E265"/>
    <mergeCell ref="A228:A229"/>
    <mergeCell ref="A236:E236"/>
    <mergeCell ref="A237:A238"/>
    <mergeCell ref="A250:A252"/>
    <mergeCell ref="B250:E252"/>
    <mergeCell ref="A1:E1"/>
    <mergeCell ref="A315:A316"/>
    <mergeCell ref="A323:E323"/>
    <mergeCell ref="A324:A325"/>
    <mergeCell ref="B284:E284"/>
    <mergeCell ref="A286:A287"/>
    <mergeCell ref="A294:E294"/>
    <mergeCell ref="A295:A296"/>
    <mergeCell ref="A308:A310"/>
    <mergeCell ref="B308:E310"/>
    <mergeCell ref="A266:A267"/>
    <mergeCell ref="A279:A281"/>
    <mergeCell ref="B279:E281"/>
    <mergeCell ref="B282:E282"/>
    <mergeCell ref="D283:E283"/>
    <mergeCell ref="D254:E254"/>
  </mergeCells>
  <pageMargins left="0.7" right="0.7" top="0.75" bottom="0.75" header="0.3" footer="0.3"/>
  <pageSetup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35"/>
  <sheetViews>
    <sheetView topLeftCell="A619" zoomScale="120" zoomScaleNormal="120" workbookViewId="0">
      <selection activeCell="F601" sqref="F1:X1048576"/>
    </sheetView>
  </sheetViews>
  <sheetFormatPr defaultRowHeight="15" x14ac:dyDescent="0.25"/>
  <cols>
    <col min="1" max="1" width="15.140625" style="12" customWidth="1"/>
    <col min="2" max="2" width="12.85546875" style="12" customWidth="1"/>
    <col min="3" max="3" width="13.28515625" style="12" customWidth="1"/>
    <col min="4" max="4" width="9.140625" style="12" customWidth="1"/>
    <col min="5" max="5" width="30.5703125" style="12" customWidth="1"/>
    <col min="6" max="16384" width="9.140625" style="12"/>
  </cols>
  <sheetData>
    <row r="1" spans="1:5" ht="15.75" x14ac:dyDescent="0.25">
      <c r="A1" s="381" t="s">
        <v>193</v>
      </c>
      <c r="B1" s="381"/>
      <c r="C1" s="381"/>
      <c r="D1" s="381"/>
      <c r="E1" s="381"/>
    </row>
    <row r="2" spans="1:5" ht="33.75" customHeight="1" thickBot="1" x14ac:dyDescent="0.3">
      <c r="A2" s="464" t="s">
        <v>133</v>
      </c>
      <c r="B2" s="464"/>
      <c r="C2" s="464"/>
      <c r="D2" s="464"/>
      <c r="E2" s="464"/>
    </row>
    <row r="3" spans="1:5" ht="51.75" customHeight="1" thickBot="1" x14ac:dyDescent="0.3">
      <c r="A3" s="96" t="s">
        <v>21</v>
      </c>
      <c r="B3" s="465" t="s">
        <v>337</v>
      </c>
      <c r="C3" s="465"/>
      <c r="D3" s="465"/>
      <c r="E3" s="465"/>
    </row>
    <row r="4" spans="1:5" ht="15.75" thickBot="1" x14ac:dyDescent="0.3">
      <c r="A4" s="96" t="s">
        <v>4</v>
      </c>
      <c r="B4" s="466" t="s">
        <v>119</v>
      </c>
      <c r="C4" s="467"/>
      <c r="D4" s="467"/>
      <c r="E4" s="468"/>
    </row>
    <row r="5" spans="1:5" ht="39" thickBot="1" x14ac:dyDescent="0.3">
      <c r="A5" s="96" t="s">
        <v>26</v>
      </c>
      <c r="B5" s="469" t="s">
        <v>135</v>
      </c>
      <c r="C5" s="470"/>
      <c r="D5" s="470"/>
      <c r="E5" s="471"/>
    </row>
    <row r="6" spans="1:5" ht="15.75" thickBot="1" x14ac:dyDescent="0.3">
      <c r="A6" s="472" t="s">
        <v>7</v>
      </c>
      <c r="B6" s="473"/>
      <c r="C6" s="473"/>
      <c r="D6" s="473"/>
      <c r="E6" s="474"/>
    </row>
    <row r="7" spans="1:5" ht="8.25" customHeight="1" thickBot="1" x14ac:dyDescent="0.3">
      <c r="A7" s="475" t="s">
        <v>120</v>
      </c>
      <c r="B7" s="476"/>
      <c r="C7" s="476"/>
      <c r="D7" s="476"/>
      <c r="E7" s="477"/>
    </row>
    <row r="8" spans="1:5" ht="11.25" customHeight="1" thickBot="1" x14ac:dyDescent="0.3">
      <c r="A8" s="475"/>
      <c r="B8" s="476"/>
      <c r="C8" s="476"/>
      <c r="D8" s="476"/>
      <c r="E8" s="477"/>
    </row>
    <row r="9" spans="1:5" ht="15.75" thickBot="1" x14ac:dyDescent="0.3">
      <c r="A9" s="475"/>
      <c r="B9" s="476"/>
      <c r="C9" s="476"/>
      <c r="D9" s="476"/>
      <c r="E9" s="477"/>
    </row>
    <row r="10" spans="1:5" ht="39" thickBot="1" x14ac:dyDescent="0.3">
      <c r="A10" s="97" t="s">
        <v>10</v>
      </c>
      <c r="B10" s="476" t="s">
        <v>338</v>
      </c>
      <c r="C10" s="478"/>
      <c r="D10" s="478"/>
      <c r="E10" s="479"/>
    </row>
    <row r="11" spans="1:5" ht="15" customHeight="1" x14ac:dyDescent="0.25">
      <c r="A11" s="480" t="s">
        <v>11</v>
      </c>
      <c r="B11" s="98">
        <v>2019</v>
      </c>
      <c r="C11" s="98">
        <v>2020</v>
      </c>
      <c r="D11" s="98">
        <v>2021</v>
      </c>
      <c r="E11" s="98">
        <v>2022</v>
      </c>
    </row>
    <row r="12" spans="1:5" ht="15.75" thickBot="1" x14ac:dyDescent="0.3">
      <c r="A12" s="481"/>
      <c r="B12" s="99" t="s">
        <v>5</v>
      </c>
      <c r="C12" s="99" t="s">
        <v>6</v>
      </c>
      <c r="D12" s="99" t="s">
        <v>6</v>
      </c>
      <c r="E12" s="99" t="s">
        <v>6</v>
      </c>
    </row>
    <row r="13" spans="1:5" s="13" customFormat="1" ht="34.5" thickBot="1" x14ac:dyDescent="0.3">
      <c r="A13" s="100" t="s">
        <v>339</v>
      </c>
      <c r="B13" s="101">
        <v>1</v>
      </c>
      <c r="C13" s="101">
        <v>1</v>
      </c>
      <c r="D13" s="101">
        <v>1</v>
      </c>
      <c r="E13" s="102">
        <v>1</v>
      </c>
    </row>
    <row r="14" spans="1:5" ht="36.75" thickBot="1" x14ac:dyDescent="0.3">
      <c r="A14" s="103" t="s">
        <v>12</v>
      </c>
      <c r="B14" s="475" t="s">
        <v>340</v>
      </c>
      <c r="C14" s="476"/>
      <c r="D14" s="476"/>
      <c r="E14" s="477"/>
    </row>
    <row r="15" spans="1:5" ht="15.75" customHeight="1" thickBot="1" x14ac:dyDescent="0.3">
      <c r="A15" s="410" t="s">
        <v>13</v>
      </c>
      <c r="B15" s="411"/>
      <c r="C15" s="411"/>
      <c r="D15" s="411"/>
      <c r="E15" s="412"/>
    </row>
    <row r="16" spans="1:5" ht="23.25" thickBot="1" x14ac:dyDescent="0.3">
      <c r="A16" s="104" t="s">
        <v>341</v>
      </c>
      <c r="B16" s="105" t="s">
        <v>30</v>
      </c>
      <c r="C16" s="106" t="s">
        <v>27</v>
      </c>
      <c r="D16" s="106" t="s">
        <v>27</v>
      </c>
      <c r="E16" s="106" t="s">
        <v>27</v>
      </c>
    </row>
    <row r="17" spans="1:5" s="13" customFormat="1" ht="68.25" thickBot="1" x14ac:dyDescent="0.3">
      <c r="A17" s="107" t="s">
        <v>342</v>
      </c>
      <c r="B17" s="108">
        <v>0.12</v>
      </c>
      <c r="C17" s="109">
        <v>0.14399999999999999</v>
      </c>
      <c r="D17" s="109">
        <v>0.16800000000000001</v>
      </c>
      <c r="E17" s="109">
        <v>0.18</v>
      </c>
    </row>
    <row r="18" spans="1:5" s="13" customFormat="1" ht="68.25" thickBot="1" x14ac:dyDescent="0.3">
      <c r="A18" s="107" t="s">
        <v>343</v>
      </c>
      <c r="B18" s="108">
        <v>0.12</v>
      </c>
      <c r="C18" s="109">
        <v>0.14399999999999999</v>
      </c>
      <c r="D18" s="109">
        <v>0.16800000000000001</v>
      </c>
      <c r="E18" s="109">
        <v>0.18</v>
      </c>
    </row>
    <row r="19" spans="1:5" s="13" customFormat="1" ht="68.25" thickBot="1" x14ac:dyDescent="0.3">
      <c r="A19" s="107" t="s">
        <v>344</v>
      </c>
      <c r="B19" s="108">
        <v>9.6000000000000002E-2</v>
      </c>
      <c r="C19" s="110" t="s">
        <v>345</v>
      </c>
      <c r="D19" s="109">
        <v>0.14000000000000001</v>
      </c>
      <c r="E19" s="109">
        <v>0.15</v>
      </c>
    </row>
    <row r="20" spans="1:5" s="13" customFormat="1" ht="90.75" thickBot="1" x14ac:dyDescent="0.3">
      <c r="A20" s="107" t="s">
        <v>346</v>
      </c>
      <c r="B20" s="108">
        <v>0.02</v>
      </c>
      <c r="C20" s="109">
        <v>0.02</v>
      </c>
      <c r="D20" s="109">
        <v>0.02</v>
      </c>
      <c r="E20" s="109">
        <v>0.02</v>
      </c>
    </row>
    <row r="21" spans="1:5" s="13" customFormat="1" ht="68.25" thickBot="1" x14ac:dyDescent="0.3">
      <c r="A21" s="111" t="s">
        <v>347</v>
      </c>
      <c r="B21" s="108">
        <v>0.04</v>
      </c>
      <c r="C21" s="109">
        <v>0.05</v>
      </c>
      <c r="D21" s="109">
        <v>0.06</v>
      </c>
      <c r="E21" s="109">
        <v>0.06</v>
      </c>
    </row>
    <row r="22" spans="1:5" s="13" customFormat="1" ht="45.75" thickBot="1" x14ac:dyDescent="0.3">
      <c r="A22" s="107" t="s">
        <v>348</v>
      </c>
      <c r="B22" s="108" t="s">
        <v>349</v>
      </c>
      <c r="C22" s="109" t="s">
        <v>349</v>
      </c>
      <c r="D22" s="109" t="s">
        <v>349</v>
      </c>
      <c r="E22" s="109" t="s">
        <v>349</v>
      </c>
    </row>
    <row r="23" spans="1:5" ht="15.75" thickBot="1" x14ac:dyDescent="0.3">
      <c r="A23" s="482" t="s">
        <v>32</v>
      </c>
      <c r="B23" s="483"/>
      <c r="C23" s="483"/>
      <c r="D23" s="483"/>
      <c r="E23" s="484"/>
    </row>
    <row r="24" spans="1:5" ht="15.75" thickBot="1" x14ac:dyDescent="0.3">
      <c r="A24" s="482" t="s">
        <v>93</v>
      </c>
      <c r="B24" s="483"/>
      <c r="C24" s="483"/>
      <c r="D24" s="483"/>
      <c r="E24" s="484"/>
    </row>
    <row r="25" spans="1:5" ht="15.75" thickBot="1" x14ac:dyDescent="0.3">
      <c r="A25" s="35" t="s">
        <v>28</v>
      </c>
      <c r="B25" s="485" t="s">
        <v>350</v>
      </c>
      <c r="C25" s="486"/>
      <c r="D25" s="486"/>
      <c r="E25" s="487"/>
    </row>
    <row r="26" spans="1:5" ht="23.25" thickBot="1" x14ac:dyDescent="0.3">
      <c r="A26" s="35" t="s">
        <v>9</v>
      </c>
      <c r="B26" s="488" t="s">
        <v>350</v>
      </c>
      <c r="C26" s="489"/>
      <c r="D26" s="489"/>
      <c r="E26" s="490"/>
    </row>
    <row r="27" spans="1:5" ht="15.75" thickBot="1" x14ac:dyDescent="0.3">
      <c r="A27" s="35" t="s">
        <v>14</v>
      </c>
      <c r="B27" s="485" t="s">
        <v>351</v>
      </c>
      <c r="C27" s="486"/>
      <c r="D27" s="486"/>
      <c r="E27" s="487"/>
    </row>
    <row r="28" spans="1:5" x14ac:dyDescent="0.25">
      <c r="A28" s="480"/>
      <c r="B28" s="112">
        <v>2019</v>
      </c>
      <c r="C28" s="112">
        <v>2020</v>
      </c>
      <c r="D28" s="112">
        <v>2021</v>
      </c>
      <c r="E28" s="112">
        <v>2022</v>
      </c>
    </row>
    <row r="29" spans="1:5" ht="15.75" thickBot="1" x14ac:dyDescent="0.3">
      <c r="A29" s="481"/>
      <c r="B29" s="113" t="s">
        <v>5</v>
      </c>
      <c r="C29" s="113" t="s">
        <v>6</v>
      </c>
      <c r="D29" s="113" t="s">
        <v>6</v>
      </c>
      <c r="E29" s="113" t="s">
        <v>6</v>
      </c>
    </row>
    <row r="30" spans="1:5" ht="15.75" thickBot="1" x14ac:dyDescent="0.3">
      <c r="A30" s="114" t="s">
        <v>8</v>
      </c>
      <c r="B30" s="115">
        <v>657758</v>
      </c>
      <c r="C30" s="115">
        <v>677490.74</v>
      </c>
      <c r="D30" s="115">
        <f>C30*1.03</f>
        <v>697815.46219999995</v>
      </c>
      <c r="E30" s="116">
        <f>D30*1.03</f>
        <v>718749.92606600001</v>
      </c>
    </row>
    <row r="31" spans="1:5" ht="23.25" thickBot="1" x14ac:dyDescent="0.3">
      <c r="A31" s="114" t="s">
        <v>15</v>
      </c>
      <c r="B31" s="116">
        <f>B60</f>
        <v>1577285</v>
      </c>
      <c r="C31" s="116">
        <f>C60</f>
        <v>1583553</v>
      </c>
      <c r="D31" s="116">
        <f>D60</f>
        <v>1591290</v>
      </c>
      <c r="E31" s="116">
        <f>E60</f>
        <v>1594712</v>
      </c>
    </row>
    <row r="32" spans="1:5" ht="23.25" thickBot="1" x14ac:dyDescent="0.3">
      <c r="A32" s="114" t="s">
        <v>23</v>
      </c>
      <c r="B32" s="116">
        <f>B31/B30</f>
        <v>2.3979715944161835</v>
      </c>
      <c r="C32" s="116">
        <f>C31/C30</f>
        <v>2.3373795485381836</v>
      </c>
      <c r="D32" s="116">
        <f>D31/D30</f>
        <v>2.2803879910931562</v>
      </c>
      <c r="E32" s="116">
        <f>E31/E30</f>
        <v>2.2187299673594176</v>
      </c>
    </row>
    <row r="33" spans="1:5" ht="23.25" thickBot="1" x14ac:dyDescent="0.3">
      <c r="A33" s="114" t="s">
        <v>16</v>
      </c>
      <c r="B33" s="117" t="s">
        <v>22</v>
      </c>
      <c r="C33" s="118">
        <f>C30/B30-1</f>
        <v>3.0000000000000027E-2</v>
      </c>
      <c r="D33" s="118">
        <f t="shared" ref="D33:E35" si="0">D30/C30-1</f>
        <v>3.0000000000000027E-2</v>
      </c>
      <c r="E33" s="118">
        <f t="shared" si="0"/>
        <v>3.0000000000000027E-2</v>
      </c>
    </row>
    <row r="34" spans="1:5" ht="23.25" thickBot="1" x14ac:dyDescent="0.3">
      <c r="A34" s="114" t="s">
        <v>17</v>
      </c>
      <c r="B34" s="117" t="s">
        <v>22</v>
      </c>
      <c r="C34" s="118">
        <f>C31/B31-1</f>
        <v>3.973917205831512E-3</v>
      </c>
      <c r="D34" s="118">
        <f t="shared" si="0"/>
        <v>4.88584846860185E-3</v>
      </c>
      <c r="E34" s="118">
        <f t="shared" si="0"/>
        <v>2.1504565478323023E-3</v>
      </c>
    </row>
    <row r="35" spans="1:5" ht="23.25" thickBot="1" x14ac:dyDescent="0.3">
      <c r="A35" s="114" t="s">
        <v>18</v>
      </c>
      <c r="B35" s="117" t="s">
        <v>22</v>
      </c>
      <c r="C35" s="118">
        <f>C32/B32-1</f>
        <v>-2.5268041547736431E-2</v>
      </c>
      <c r="D35" s="118">
        <f t="shared" si="0"/>
        <v>-2.4382671389706734E-2</v>
      </c>
      <c r="E35" s="118">
        <f t="shared" si="0"/>
        <v>-2.7038391701133868E-2</v>
      </c>
    </row>
    <row r="36" spans="1:5" ht="15.75" customHeight="1" thickBot="1" x14ac:dyDescent="0.3">
      <c r="A36" s="491" t="s">
        <v>352</v>
      </c>
      <c r="B36" s="492"/>
      <c r="C36" s="492"/>
      <c r="D36" s="492"/>
      <c r="E36" s="493"/>
    </row>
    <row r="37" spans="1:5" x14ac:dyDescent="0.25">
      <c r="A37" s="480"/>
      <c r="B37" s="112">
        <v>2019</v>
      </c>
      <c r="C37" s="112">
        <v>2020</v>
      </c>
      <c r="D37" s="112">
        <v>2021</v>
      </c>
      <c r="E37" s="112">
        <v>2022</v>
      </c>
    </row>
    <row r="38" spans="1:5" ht="15.75" thickBot="1" x14ac:dyDescent="0.3">
      <c r="A38" s="481"/>
      <c r="B38" s="113" t="s">
        <v>5</v>
      </c>
      <c r="C38" s="113" t="s">
        <v>6</v>
      </c>
      <c r="D38" s="113" t="s">
        <v>6</v>
      </c>
      <c r="E38" s="113" t="s">
        <v>6</v>
      </c>
    </row>
    <row r="39" spans="1:5" ht="15.75" thickBot="1" x14ac:dyDescent="0.3">
      <c r="A39" s="119" t="s">
        <v>0</v>
      </c>
      <c r="B39" s="120">
        <f>B40+B41</f>
        <v>1044040</v>
      </c>
      <c r="C39" s="120">
        <v>1101900</v>
      </c>
      <c r="D39" s="120">
        <f t="shared" ref="D39:E39" si="1">D40+D41</f>
        <v>1101900</v>
      </c>
      <c r="E39" s="120">
        <f t="shared" si="1"/>
        <v>1101900</v>
      </c>
    </row>
    <row r="40" spans="1:5" ht="14.25" customHeight="1" thickBot="1" x14ac:dyDescent="0.3">
      <c r="A40" s="121" t="s">
        <v>48</v>
      </c>
      <c r="B40" s="122">
        <v>1044040</v>
      </c>
      <c r="C40" s="122">
        <v>1101900</v>
      </c>
      <c r="D40" s="122">
        <v>1101900</v>
      </c>
      <c r="E40" s="122">
        <v>1101900</v>
      </c>
    </row>
    <row r="41" spans="1:5" ht="14.25" customHeight="1" thickBot="1" x14ac:dyDescent="0.3">
      <c r="A41" s="121" t="s">
        <v>49</v>
      </c>
      <c r="B41" s="122">
        <v>0</v>
      </c>
      <c r="C41" s="122">
        <v>0</v>
      </c>
      <c r="D41" s="122">
        <v>0</v>
      </c>
      <c r="E41" s="122">
        <v>0</v>
      </c>
    </row>
    <row r="42" spans="1:5" ht="36.75" thickBot="1" x14ac:dyDescent="0.3">
      <c r="A42" s="119" t="s">
        <v>31</v>
      </c>
      <c r="B42" s="120">
        <f>B43+B44</f>
        <v>169557</v>
      </c>
      <c r="C42" s="120">
        <v>182100</v>
      </c>
      <c r="D42" s="120">
        <v>182100</v>
      </c>
      <c r="E42" s="120">
        <f t="shared" ref="E42" si="2">E43+E44</f>
        <v>182100</v>
      </c>
    </row>
    <row r="43" spans="1:5" ht="12.75" customHeight="1" thickBot="1" x14ac:dyDescent="0.3">
      <c r="A43" s="121" t="s">
        <v>48</v>
      </c>
      <c r="B43" s="122">
        <v>169557</v>
      </c>
      <c r="C43" s="122">
        <v>182100</v>
      </c>
      <c r="D43" s="122">
        <v>182100</v>
      </c>
      <c r="E43" s="122">
        <v>182100</v>
      </c>
    </row>
    <row r="44" spans="1:5" ht="12.75" customHeight="1" thickBot="1" x14ac:dyDescent="0.3">
      <c r="A44" s="121" t="s">
        <v>49</v>
      </c>
      <c r="B44" s="122">
        <v>0</v>
      </c>
      <c r="C44" s="122">
        <v>0</v>
      </c>
      <c r="D44" s="122">
        <v>0</v>
      </c>
      <c r="E44" s="122">
        <v>0</v>
      </c>
    </row>
    <row r="45" spans="1:5" ht="24.75" thickBot="1" x14ac:dyDescent="0.3">
      <c r="A45" s="119" t="s">
        <v>1</v>
      </c>
      <c r="B45" s="122">
        <f>B46+B47</f>
        <v>350821</v>
      </c>
      <c r="C45" s="122">
        <f t="shared" ref="C45:E45" si="3">C46+C47</f>
        <v>294202</v>
      </c>
      <c r="D45" s="122">
        <f t="shared" si="3"/>
        <v>301939</v>
      </c>
      <c r="E45" s="122">
        <f t="shared" si="3"/>
        <v>305361</v>
      </c>
    </row>
    <row r="46" spans="1:5" ht="14.25" customHeight="1" thickBot="1" x14ac:dyDescent="0.3">
      <c r="A46" s="121" t="s">
        <v>48</v>
      </c>
      <c r="B46" s="122">
        <f>270181+80640</f>
        <v>350821</v>
      </c>
      <c r="C46" s="122">
        <v>294202</v>
      </c>
      <c r="D46" s="122">
        <v>301939</v>
      </c>
      <c r="E46" s="122">
        <v>305361</v>
      </c>
    </row>
    <row r="47" spans="1:5" ht="14.25" customHeight="1" thickBot="1" x14ac:dyDescent="0.3">
      <c r="A47" s="121" t="s">
        <v>49</v>
      </c>
      <c r="B47" s="122">
        <v>0</v>
      </c>
      <c r="C47" s="120">
        <v>0</v>
      </c>
      <c r="D47" s="120">
        <v>0</v>
      </c>
      <c r="E47" s="120">
        <v>0</v>
      </c>
    </row>
    <row r="48" spans="1:5" ht="15.75" thickBot="1" x14ac:dyDescent="0.3">
      <c r="A48" s="119" t="s">
        <v>2</v>
      </c>
      <c r="B48" s="122"/>
      <c r="C48" s="120"/>
      <c r="D48" s="120"/>
      <c r="E48" s="120"/>
    </row>
    <row r="49" spans="1:5" ht="15" customHeight="1" thickBot="1" x14ac:dyDescent="0.3">
      <c r="A49" s="121" t="s">
        <v>48</v>
      </c>
      <c r="B49" s="122"/>
      <c r="C49" s="120"/>
      <c r="D49" s="120"/>
      <c r="E49" s="120"/>
    </row>
    <row r="50" spans="1:5" ht="15" customHeight="1" thickBot="1" x14ac:dyDescent="0.3">
      <c r="A50" s="121" t="s">
        <v>49</v>
      </c>
      <c r="B50" s="122"/>
      <c r="C50" s="120"/>
      <c r="D50" s="120"/>
      <c r="E50" s="120"/>
    </row>
    <row r="51" spans="1:5" ht="12" customHeight="1" thickBot="1" x14ac:dyDescent="0.3">
      <c r="A51" s="119" t="s">
        <v>24</v>
      </c>
      <c r="B51" s="122"/>
      <c r="C51" s="120"/>
      <c r="D51" s="120"/>
      <c r="E51" s="120"/>
    </row>
    <row r="52" spans="1:5" ht="13.5" customHeight="1" thickBot="1" x14ac:dyDescent="0.3">
      <c r="A52" s="121" t="s">
        <v>48</v>
      </c>
      <c r="B52" s="122"/>
      <c r="C52" s="120"/>
      <c r="D52" s="120"/>
      <c r="E52" s="120"/>
    </row>
    <row r="53" spans="1:5" ht="13.5" customHeight="1" thickBot="1" x14ac:dyDescent="0.3">
      <c r="A53" s="121" t="s">
        <v>49</v>
      </c>
      <c r="B53" s="122"/>
      <c r="C53" s="120"/>
      <c r="D53" s="120"/>
      <c r="E53" s="120"/>
    </row>
    <row r="54" spans="1:5" ht="24.75" thickBot="1" x14ac:dyDescent="0.3">
      <c r="A54" s="119" t="s">
        <v>25</v>
      </c>
      <c r="B54" s="122">
        <f>B55+B56</f>
        <v>12867</v>
      </c>
      <c r="C54" s="120">
        <f>C55+C56</f>
        <v>5351</v>
      </c>
      <c r="D54" s="120">
        <f>D55+D56</f>
        <v>5351</v>
      </c>
      <c r="E54" s="120">
        <f>E55+E56</f>
        <v>5351</v>
      </c>
    </row>
    <row r="55" spans="1:5" ht="12" customHeight="1" thickBot="1" x14ac:dyDescent="0.3">
      <c r="A55" s="121" t="s">
        <v>48</v>
      </c>
      <c r="B55" s="122">
        <v>12867</v>
      </c>
      <c r="C55" s="68">
        <v>5351</v>
      </c>
      <c r="D55" s="68">
        <v>5351</v>
      </c>
      <c r="E55" s="68">
        <v>5351</v>
      </c>
    </row>
    <row r="56" spans="1:5" ht="12" customHeight="1" thickBot="1" x14ac:dyDescent="0.3">
      <c r="A56" s="121" t="s">
        <v>49</v>
      </c>
      <c r="B56" s="122"/>
      <c r="C56" s="120"/>
      <c r="D56" s="120"/>
      <c r="E56" s="120"/>
    </row>
    <row r="57" spans="1:5" ht="36.75" thickBot="1" x14ac:dyDescent="0.3">
      <c r="A57" s="119" t="s">
        <v>3</v>
      </c>
      <c r="B57" s="122">
        <v>0</v>
      </c>
      <c r="C57" s="120">
        <v>0</v>
      </c>
      <c r="D57" s="120">
        <f>C57*1.03*0.99</f>
        <v>0</v>
      </c>
      <c r="E57" s="120">
        <f>D57*1.03*0.99</f>
        <v>0</v>
      </c>
    </row>
    <row r="58" spans="1:5" ht="13.5" customHeight="1" thickBot="1" x14ac:dyDescent="0.3">
      <c r="A58" s="121" t="s">
        <v>48</v>
      </c>
      <c r="B58" s="122"/>
      <c r="C58" s="123"/>
      <c r="D58" s="123"/>
      <c r="E58" s="123"/>
    </row>
    <row r="59" spans="1:5" ht="13.5" customHeight="1" thickBot="1" x14ac:dyDescent="0.3">
      <c r="A59" s="121" t="s">
        <v>49</v>
      </c>
      <c r="B59" s="122"/>
      <c r="C59" s="124"/>
      <c r="D59" s="123"/>
      <c r="E59" s="123"/>
    </row>
    <row r="60" spans="1:5" ht="24.75" thickBot="1" x14ac:dyDescent="0.3">
      <c r="A60" s="125" t="s">
        <v>33</v>
      </c>
      <c r="B60" s="122">
        <f>B57+B54+B51+B48+B45+B42+B39</f>
        <v>1577285</v>
      </c>
      <c r="C60" s="122">
        <f>C57+C54+C51+C48+C45+C42+C39</f>
        <v>1583553</v>
      </c>
      <c r="D60" s="122">
        <f>D57+D54+D51+D48+D45+D42+D39</f>
        <v>1591290</v>
      </c>
      <c r="E60" s="122">
        <f>E57+E54+E51+E48+E45+E42+E39</f>
        <v>1594712</v>
      </c>
    </row>
    <row r="61" spans="1:5" ht="15.75" thickBot="1" x14ac:dyDescent="0.3">
      <c r="A61" s="126" t="s">
        <v>35</v>
      </c>
      <c r="B61" s="127">
        <f>IF(B60-B31=0,0,"Error")</f>
        <v>0</v>
      </c>
      <c r="C61" s="127">
        <f>IF(C60-C31=0,0,"Error")</f>
        <v>0</v>
      </c>
      <c r="D61" s="127">
        <f>IF(D60-D31=0,0,"Error")</f>
        <v>0</v>
      </c>
      <c r="E61" s="127">
        <f>IF(E60-E31=0,0,"Error")</f>
        <v>0</v>
      </c>
    </row>
    <row r="62" spans="1:5" s="13" customFormat="1" ht="15.75" thickBot="1" x14ac:dyDescent="0.3">
      <c r="A62" s="128" t="s">
        <v>53</v>
      </c>
      <c r="B62" s="485" t="s">
        <v>353</v>
      </c>
      <c r="C62" s="486"/>
      <c r="D62" s="486"/>
      <c r="E62" s="487"/>
    </row>
    <row r="63" spans="1:5" s="13" customFormat="1" ht="23.25" customHeight="1" thickBot="1" x14ac:dyDescent="0.3">
      <c r="A63" s="35" t="s">
        <v>9</v>
      </c>
      <c r="B63" s="491" t="s">
        <v>354</v>
      </c>
      <c r="C63" s="492"/>
      <c r="D63" s="492"/>
      <c r="E63" s="493"/>
    </row>
    <row r="64" spans="1:5" s="13" customFormat="1" ht="19.5" customHeight="1" thickBot="1" x14ac:dyDescent="0.3">
      <c r="A64" s="35" t="s">
        <v>14</v>
      </c>
      <c r="B64" s="491" t="s">
        <v>355</v>
      </c>
      <c r="C64" s="492"/>
      <c r="D64" s="492"/>
      <c r="E64" s="493"/>
    </row>
    <row r="65" spans="1:5" s="13" customFormat="1" ht="15.75" thickBot="1" x14ac:dyDescent="0.3">
      <c r="A65" s="35" t="s">
        <v>8</v>
      </c>
      <c r="B65" s="115">
        <v>21</v>
      </c>
      <c r="C65" s="115">
        <v>30</v>
      </c>
      <c r="D65" s="115">
        <v>32</v>
      </c>
      <c r="E65" s="115">
        <v>32</v>
      </c>
    </row>
    <row r="66" spans="1:5" s="13" customFormat="1" x14ac:dyDescent="0.25">
      <c r="A66" s="494"/>
      <c r="B66" s="98">
        <v>2019</v>
      </c>
      <c r="C66" s="98">
        <v>2020</v>
      </c>
      <c r="D66" s="98">
        <v>2021</v>
      </c>
      <c r="E66" s="98">
        <v>2022</v>
      </c>
    </row>
    <row r="67" spans="1:5" s="13" customFormat="1" ht="15.75" thickBot="1" x14ac:dyDescent="0.3">
      <c r="A67" s="495"/>
      <c r="B67" s="99" t="s">
        <v>5</v>
      </c>
      <c r="C67" s="99" t="s">
        <v>6</v>
      </c>
      <c r="D67" s="99" t="s">
        <v>6</v>
      </c>
      <c r="E67" s="99" t="s">
        <v>6</v>
      </c>
    </row>
    <row r="68" spans="1:5" s="13" customFormat="1" ht="23.25" thickBot="1" x14ac:dyDescent="0.3">
      <c r="A68" s="35" t="s">
        <v>15</v>
      </c>
      <c r="B68" s="115">
        <f>B97</f>
        <v>10000</v>
      </c>
      <c r="C68" s="115">
        <v>20000</v>
      </c>
      <c r="D68" s="115">
        <v>20000</v>
      </c>
      <c r="E68" s="115">
        <v>20000</v>
      </c>
    </row>
    <row r="69" spans="1:5" s="13" customFormat="1" ht="23.25" thickBot="1" x14ac:dyDescent="0.3">
      <c r="A69" s="35" t="s">
        <v>23</v>
      </c>
      <c r="B69" s="115">
        <f>B68/B65</f>
        <v>476.1904761904762</v>
      </c>
      <c r="C69" s="115">
        <f>C68/C65</f>
        <v>666.66666666666663</v>
      </c>
      <c r="D69" s="115">
        <f>D68/D65</f>
        <v>625</v>
      </c>
      <c r="E69" s="115">
        <f>E68/E65</f>
        <v>625</v>
      </c>
    </row>
    <row r="70" spans="1:5" s="13" customFormat="1" ht="23.25" thickBot="1" x14ac:dyDescent="0.3">
      <c r="A70" s="35" t="s">
        <v>16</v>
      </c>
      <c r="B70" s="129"/>
      <c r="C70" s="115">
        <v>0</v>
      </c>
      <c r="D70" s="115">
        <v>0</v>
      </c>
      <c r="E70" s="115">
        <v>0</v>
      </c>
    </row>
    <row r="71" spans="1:5" s="13" customFormat="1" ht="23.25" thickBot="1" x14ac:dyDescent="0.3">
      <c r="A71" s="35" t="s">
        <v>17</v>
      </c>
      <c r="B71" s="129"/>
      <c r="C71" s="115">
        <v>0</v>
      </c>
      <c r="D71" s="115">
        <v>0</v>
      </c>
      <c r="E71" s="115">
        <v>0</v>
      </c>
    </row>
    <row r="72" spans="1:5" s="13" customFormat="1" ht="23.25" thickBot="1" x14ac:dyDescent="0.3">
      <c r="A72" s="35" t="s">
        <v>18</v>
      </c>
      <c r="B72" s="129"/>
      <c r="C72" s="115">
        <v>0</v>
      </c>
      <c r="D72" s="115">
        <v>0</v>
      </c>
      <c r="E72" s="115">
        <v>0</v>
      </c>
    </row>
    <row r="73" spans="1:5" s="13" customFormat="1" ht="15.75" customHeight="1" thickBot="1" x14ac:dyDescent="0.3">
      <c r="A73" s="491" t="s">
        <v>356</v>
      </c>
      <c r="B73" s="492"/>
      <c r="C73" s="492"/>
      <c r="D73" s="492"/>
      <c r="E73" s="493"/>
    </row>
    <row r="74" spans="1:5" s="13" customFormat="1" x14ac:dyDescent="0.25">
      <c r="A74" s="494"/>
      <c r="B74" s="98">
        <v>2019</v>
      </c>
      <c r="C74" s="98">
        <v>2020</v>
      </c>
      <c r="D74" s="98">
        <v>2021</v>
      </c>
      <c r="E74" s="98">
        <v>2022</v>
      </c>
    </row>
    <row r="75" spans="1:5" s="13" customFormat="1" ht="15.75" thickBot="1" x14ac:dyDescent="0.3">
      <c r="A75" s="495"/>
      <c r="B75" s="99" t="s">
        <v>5</v>
      </c>
      <c r="C75" s="99" t="s">
        <v>6</v>
      </c>
      <c r="D75" s="99" t="s">
        <v>6</v>
      </c>
      <c r="E75" s="99" t="s">
        <v>6</v>
      </c>
    </row>
    <row r="76" spans="1:5" s="13" customFormat="1" ht="15.75" thickBot="1" x14ac:dyDescent="0.3">
      <c r="A76" s="119" t="s">
        <v>0</v>
      </c>
      <c r="B76" s="127">
        <v>0</v>
      </c>
      <c r="C76" s="127">
        <v>0</v>
      </c>
      <c r="D76" s="127">
        <v>0</v>
      </c>
      <c r="E76" s="127">
        <v>0</v>
      </c>
    </row>
    <row r="77" spans="1:5" s="13" customFormat="1" ht="13.5" customHeight="1" thickBot="1" x14ac:dyDescent="0.3">
      <c r="A77" s="121" t="s">
        <v>48</v>
      </c>
      <c r="B77" s="127"/>
      <c r="C77" s="127"/>
      <c r="D77" s="127"/>
      <c r="E77" s="127"/>
    </row>
    <row r="78" spans="1:5" s="13" customFormat="1" ht="13.5" customHeight="1" thickBot="1" x14ac:dyDescent="0.3">
      <c r="A78" s="121" t="s">
        <v>49</v>
      </c>
      <c r="B78" s="127"/>
      <c r="C78" s="127"/>
      <c r="D78" s="127"/>
      <c r="E78" s="127"/>
    </row>
    <row r="79" spans="1:5" s="13" customFormat="1" ht="36.75" thickBot="1" x14ac:dyDescent="0.3">
      <c r="A79" s="119" t="s">
        <v>31</v>
      </c>
      <c r="B79" s="127">
        <v>0</v>
      </c>
      <c r="C79" s="127">
        <v>0</v>
      </c>
      <c r="D79" s="127">
        <v>0</v>
      </c>
      <c r="E79" s="127">
        <v>0</v>
      </c>
    </row>
    <row r="80" spans="1:5" s="13" customFormat="1" ht="12" customHeight="1" thickBot="1" x14ac:dyDescent="0.3">
      <c r="A80" s="121" t="s">
        <v>48</v>
      </c>
      <c r="B80" s="127"/>
      <c r="C80" s="127"/>
      <c r="D80" s="127"/>
      <c r="E80" s="127"/>
    </row>
    <row r="81" spans="1:5" s="13" customFormat="1" ht="12" customHeight="1" thickBot="1" x14ac:dyDescent="0.3">
      <c r="A81" s="121" t="s">
        <v>49</v>
      </c>
      <c r="B81" s="127"/>
      <c r="C81" s="127"/>
      <c r="D81" s="127"/>
      <c r="E81" s="127"/>
    </row>
    <row r="82" spans="1:5" s="13" customFormat="1" ht="24.75" thickBot="1" x14ac:dyDescent="0.3">
      <c r="A82" s="119" t="s">
        <v>1</v>
      </c>
      <c r="B82" s="127">
        <f>B83+B84</f>
        <v>10000</v>
      </c>
      <c r="C82" s="127">
        <f t="shared" ref="C82:E82" si="4">C83+C84</f>
        <v>20000</v>
      </c>
      <c r="D82" s="127">
        <f t="shared" si="4"/>
        <v>20000</v>
      </c>
      <c r="E82" s="127">
        <f t="shared" si="4"/>
        <v>20000</v>
      </c>
    </row>
    <row r="83" spans="1:5" s="13" customFormat="1" ht="13.5" customHeight="1" thickBot="1" x14ac:dyDescent="0.3">
      <c r="A83" s="121" t="s">
        <v>48</v>
      </c>
      <c r="B83" s="122">
        <v>10000</v>
      </c>
      <c r="C83" s="127">
        <v>20000</v>
      </c>
      <c r="D83" s="127">
        <v>20000</v>
      </c>
      <c r="E83" s="127">
        <v>20000</v>
      </c>
    </row>
    <row r="84" spans="1:5" s="13" customFormat="1" ht="13.5" customHeight="1" thickBot="1" x14ac:dyDescent="0.3">
      <c r="A84" s="121" t="s">
        <v>49</v>
      </c>
      <c r="B84" s="127"/>
      <c r="C84" s="127"/>
      <c r="D84" s="127"/>
      <c r="E84" s="127"/>
    </row>
    <row r="85" spans="1:5" s="13" customFormat="1" ht="15.75" thickBot="1" x14ac:dyDescent="0.3">
      <c r="A85" s="119" t="s">
        <v>2</v>
      </c>
      <c r="B85" s="130">
        <v>0</v>
      </c>
      <c r="C85" s="127">
        <v>0</v>
      </c>
      <c r="D85" s="127">
        <v>0</v>
      </c>
      <c r="E85" s="127">
        <v>0</v>
      </c>
    </row>
    <row r="86" spans="1:5" s="13" customFormat="1" ht="13.5" customHeight="1" thickBot="1" x14ac:dyDescent="0.3">
      <c r="A86" s="121" t="s">
        <v>48</v>
      </c>
      <c r="B86" s="130"/>
      <c r="C86" s="127"/>
      <c r="D86" s="127"/>
      <c r="E86" s="127"/>
    </row>
    <row r="87" spans="1:5" s="13" customFormat="1" ht="13.5" customHeight="1" thickBot="1" x14ac:dyDescent="0.3">
      <c r="A87" s="121" t="s">
        <v>49</v>
      </c>
      <c r="B87" s="130"/>
      <c r="C87" s="127"/>
      <c r="D87" s="127"/>
      <c r="E87" s="127"/>
    </row>
    <row r="88" spans="1:5" s="13" customFormat="1" ht="24.75" thickBot="1" x14ac:dyDescent="0.3">
      <c r="A88" s="119" t="s">
        <v>24</v>
      </c>
      <c r="B88" s="130">
        <v>0</v>
      </c>
      <c r="C88" s="127">
        <v>0</v>
      </c>
      <c r="D88" s="127">
        <v>0</v>
      </c>
      <c r="E88" s="127">
        <v>0</v>
      </c>
    </row>
    <row r="89" spans="1:5" s="13" customFormat="1" ht="14.25" customHeight="1" thickBot="1" x14ac:dyDescent="0.3">
      <c r="A89" s="121" t="s">
        <v>48</v>
      </c>
      <c r="B89" s="130"/>
      <c r="C89" s="127"/>
      <c r="D89" s="127"/>
      <c r="E89" s="127"/>
    </row>
    <row r="90" spans="1:5" s="13" customFormat="1" ht="14.25" customHeight="1" thickBot="1" x14ac:dyDescent="0.3">
      <c r="A90" s="121" t="s">
        <v>49</v>
      </c>
      <c r="B90" s="130"/>
      <c r="C90" s="127"/>
      <c r="D90" s="127"/>
      <c r="E90" s="127"/>
    </row>
    <row r="91" spans="1:5" s="13" customFormat="1" ht="24.75" thickBot="1" x14ac:dyDescent="0.3">
      <c r="A91" s="119" t="s">
        <v>25</v>
      </c>
      <c r="B91" s="130">
        <v>0</v>
      </c>
      <c r="C91" s="127">
        <v>0</v>
      </c>
      <c r="D91" s="127">
        <v>0</v>
      </c>
      <c r="E91" s="127">
        <v>0</v>
      </c>
    </row>
    <row r="92" spans="1:5" s="13" customFormat="1" ht="12" customHeight="1" thickBot="1" x14ac:dyDescent="0.3">
      <c r="A92" s="121" t="s">
        <v>48</v>
      </c>
      <c r="B92" s="130"/>
      <c r="C92" s="127"/>
      <c r="D92" s="127"/>
      <c r="E92" s="127"/>
    </row>
    <row r="93" spans="1:5" s="13" customFormat="1" ht="12" customHeight="1" thickBot="1" x14ac:dyDescent="0.3">
      <c r="A93" s="121" t="s">
        <v>49</v>
      </c>
      <c r="B93" s="130"/>
      <c r="C93" s="127"/>
      <c r="D93" s="127"/>
      <c r="E93" s="127"/>
    </row>
    <row r="94" spans="1:5" s="13" customFormat="1" ht="36.75" thickBot="1" x14ac:dyDescent="0.3">
      <c r="A94" s="119" t="s">
        <v>3</v>
      </c>
      <c r="B94" s="130">
        <v>0</v>
      </c>
      <c r="C94" s="127">
        <v>0</v>
      </c>
      <c r="D94" s="127">
        <v>0</v>
      </c>
      <c r="E94" s="127">
        <v>0</v>
      </c>
    </row>
    <row r="95" spans="1:5" s="13" customFormat="1" ht="11.25" customHeight="1" thickBot="1" x14ac:dyDescent="0.3">
      <c r="A95" s="121" t="s">
        <v>48</v>
      </c>
      <c r="B95" s="130"/>
      <c r="C95" s="127"/>
      <c r="D95" s="127"/>
      <c r="E95" s="127"/>
    </row>
    <row r="96" spans="1:5" s="13" customFormat="1" ht="11.25" customHeight="1" thickBot="1" x14ac:dyDescent="0.3">
      <c r="A96" s="121" t="s">
        <v>49</v>
      </c>
      <c r="B96" s="130"/>
      <c r="C96" s="127"/>
      <c r="D96" s="127"/>
      <c r="E96" s="127"/>
    </row>
    <row r="97" spans="1:5" s="13" customFormat="1" ht="24.75" thickBot="1" x14ac:dyDescent="0.3">
      <c r="A97" s="131" t="s">
        <v>55</v>
      </c>
      <c r="B97" s="127">
        <f>B94+B91+B88+B85+B82+B79+B76</f>
        <v>10000</v>
      </c>
      <c r="C97" s="127">
        <f>C94+C91+C88+C85+C82+C79+C76</f>
        <v>20000</v>
      </c>
      <c r="D97" s="127">
        <f>D94+D91+D88+D85+D82+D79+D76</f>
        <v>20000</v>
      </c>
      <c r="E97" s="127">
        <f>E94+E91+E88+E85+E82+E79+E76</f>
        <v>20000</v>
      </c>
    </row>
    <row r="98" spans="1:5" s="13" customFormat="1" ht="15.75" thickBot="1" x14ac:dyDescent="0.3">
      <c r="A98" s="103" t="s">
        <v>35</v>
      </c>
      <c r="B98" s="127">
        <f>IF(B97-B68=0,0,"Error")</f>
        <v>0</v>
      </c>
      <c r="C98" s="127">
        <f>IF(C97-C68=0,0,"Error")</f>
        <v>0</v>
      </c>
      <c r="D98" s="127">
        <f>IF(D97-D68=0,0,"Error")</f>
        <v>0</v>
      </c>
      <c r="E98" s="127">
        <f>IF(E97-E68=0,0,"Error")</f>
        <v>0</v>
      </c>
    </row>
    <row r="99" spans="1:5" ht="15.75" thickBot="1" x14ac:dyDescent="0.3">
      <c r="A99" s="482" t="s">
        <v>37</v>
      </c>
      <c r="B99" s="483"/>
      <c r="C99" s="483"/>
      <c r="D99" s="483"/>
      <c r="E99" s="484"/>
    </row>
    <row r="100" spans="1:5" ht="15.75" thickBot="1" x14ac:dyDescent="0.3">
      <c r="A100" s="482" t="s">
        <v>38</v>
      </c>
      <c r="B100" s="483"/>
      <c r="C100" s="483"/>
      <c r="D100" s="483"/>
      <c r="E100" s="484"/>
    </row>
    <row r="101" spans="1:5" ht="23.25" thickBot="1" x14ac:dyDescent="0.3">
      <c r="A101" s="35" t="s">
        <v>29</v>
      </c>
      <c r="B101" s="496"/>
      <c r="C101" s="497"/>
      <c r="D101" s="497"/>
      <c r="E101" s="498"/>
    </row>
    <row r="102" spans="1:5" ht="34.5" thickBot="1" x14ac:dyDescent="0.3">
      <c r="A102" s="35" t="s">
        <v>54</v>
      </c>
      <c r="B102" s="35" t="s">
        <v>357</v>
      </c>
      <c r="C102" s="132" t="s">
        <v>51</v>
      </c>
      <c r="D102" s="499" t="s">
        <v>358</v>
      </c>
      <c r="E102" s="500"/>
    </row>
    <row r="103" spans="1:5" ht="23.25" thickBot="1" x14ac:dyDescent="0.3">
      <c r="A103" s="114" t="s">
        <v>9</v>
      </c>
      <c r="B103" s="491" t="s">
        <v>359</v>
      </c>
      <c r="C103" s="492"/>
      <c r="D103" s="492"/>
      <c r="E103" s="493"/>
    </row>
    <row r="104" spans="1:5" ht="15.75" thickBot="1" x14ac:dyDescent="0.3">
      <c r="A104" s="114" t="s">
        <v>14</v>
      </c>
      <c r="B104" s="501" t="s">
        <v>360</v>
      </c>
      <c r="C104" s="502"/>
      <c r="D104" s="502"/>
      <c r="E104" s="503"/>
    </row>
    <row r="105" spans="1:5" x14ac:dyDescent="0.25">
      <c r="A105" s="480"/>
      <c r="B105" s="112">
        <v>2019</v>
      </c>
      <c r="C105" s="112">
        <v>2020</v>
      </c>
      <c r="D105" s="112">
        <v>2021</v>
      </c>
      <c r="E105" s="112">
        <v>2022</v>
      </c>
    </row>
    <row r="106" spans="1:5" ht="15.75" thickBot="1" x14ac:dyDescent="0.3">
      <c r="A106" s="481"/>
      <c r="B106" s="113" t="s">
        <v>5</v>
      </c>
      <c r="C106" s="113" t="s">
        <v>6</v>
      </c>
      <c r="D106" s="113" t="s">
        <v>6</v>
      </c>
      <c r="E106" s="113" t="s">
        <v>6</v>
      </c>
    </row>
    <row r="107" spans="1:5" ht="16.5" customHeight="1" thickBot="1" x14ac:dyDescent="0.3">
      <c r="A107" s="114" t="s">
        <v>8</v>
      </c>
      <c r="B107" s="116">
        <v>161</v>
      </c>
      <c r="C107" s="116">
        <v>0</v>
      </c>
      <c r="D107" s="116">
        <v>0</v>
      </c>
      <c r="E107" s="116">
        <v>0</v>
      </c>
    </row>
    <row r="108" spans="1:5" ht="16.5" customHeight="1" thickBot="1" x14ac:dyDescent="0.3">
      <c r="A108" s="114" t="s">
        <v>15</v>
      </c>
      <c r="B108" s="116">
        <v>6879</v>
      </c>
      <c r="C108" s="116">
        <f>C126</f>
        <v>0</v>
      </c>
      <c r="D108" s="116">
        <f>D126</f>
        <v>0</v>
      </c>
      <c r="E108" s="116">
        <f>E126</f>
        <v>0</v>
      </c>
    </row>
    <row r="109" spans="1:5" ht="16.5" customHeight="1" thickBot="1" x14ac:dyDescent="0.3">
      <c r="A109" s="114" t="s">
        <v>23</v>
      </c>
      <c r="B109" s="116">
        <f>B108/B107</f>
        <v>42.726708074534159</v>
      </c>
      <c r="C109" s="116">
        <f>C127</f>
        <v>0</v>
      </c>
      <c r="D109" s="116">
        <f t="shared" ref="D109:E110" si="5">D127</f>
        <v>0</v>
      </c>
      <c r="E109" s="116">
        <f t="shared" si="5"/>
        <v>0</v>
      </c>
    </row>
    <row r="110" spans="1:5" ht="16.5" customHeight="1" thickBot="1" x14ac:dyDescent="0.3">
      <c r="A110" s="114" t="s">
        <v>16</v>
      </c>
      <c r="B110" s="117" t="s">
        <v>22</v>
      </c>
      <c r="C110" s="118">
        <f>C107/B107-1</f>
        <v>-1</v>
      </c>
      <c r="D110" s="116">
        <v>0</v>
      </c>
      <c r="E110" s="116">
        <f t="shared" si="5"/>
        <v>0</v>
      </c>
    </row>
    <row r="111" spans="1:5" ht="16.5" customHeight="1" thickBot="1" x14ac:dyDescent="0.3">
      <c r="A111" s="114" t="s">
        <v>17</v>
      </c>
      <c r="B111" s="117" t="s">
        <v>22</v>
      </c>
      <c r="C111" s="118">
        <f>C108/B108-1</f>
        <v>-1</v>
      </c>
      <c r="D111" s="116">
        <f t="shared" ref="D111:E112" si="6">D129</f>
        <v>0</v>
      </c>
      <c r="E111" s="116">
        <f t="shared" si="6"/>
        <v>0</v>
      </c>
    </row>
    <row r="112" spans="1:5" ht="16.5" customHeight="1" thickBot="1" x14ac:dyDescent="0.3">
      <c r="A112" s="114" t="s">
        <v>18</v>
      </c>
      <c r="B112" s="117" t="s">
        <v>22</v>
      </c>
      <c r="C112" s="118">
        <f>C109/B109-1</f>
        <v>-1</v>
      </c>
      <c r="D112" s="116">
        <f t="shared" si="6"/>
        <v>0</v>
      </c>
      <c r="E112" s="116">
        <f t="shared" si="6"/>
        <v>0</v>
      </c>
    </row>
    <row r="113" spans="1:5" ht="15.75" customHeight="1" thickBot="1" x14ac:dyDescent="0.3">
      <c r="A113" s="491" t="s">
        <v>361</v>
      </c>
      <c r="B113" s="492"/>
      <c r="C113" s="492"/>
      <c r="D113" s="492"/>
      <c r="E113" s="493"/>
    </row>
    <row r="114" spans="1:5" ht="12" customHeight="1" x14ac:dyDescent="0.25">
      <c r="A114" s="480"/>
      <c r="B114" s="112">
        <v>2019</v>
      </c>
      <c r="C114" s="112">
        <v>2020</v>
      </c>
      <c r="D114" s="112">
        <v>2021</v>
      </c>
      <c r="E114" s="112">
        <v>2022</v>
      </c>
    </row>
    <row r="115" spans="1:5" ht="12.75" customHeight="1" thickBot="1" x14ac:dyDescent="0.3">
      <c r="A115" s="481"/>
      <c r="B115" s="113" t="s">
        <v>5</v>
      </c>
      <c r="C115" s="113" t="s">
        <v>6</v>
      </c>
      <c r="D115" s="113" t="s">
        <v>6</v>
      </c>
      <c r="E115" s="113" t="s">
        <v>6</v>
      </c>
    </row>
    <row r="116" spans="1:5" ht="9.75" customHeight="1" thickBot="1" x14ac:dyDescent="0.3">
      <c r="A116" s="119" t="s">
        <v>40</v>
      </c>
      <c r="B116" s="120">
        <f>B117+B118+B119+B120</f>
        <v>0</v>
      </c>
      <c r="C116" s="120">
        <f>C117+C118+C119+C120</f>
        <v>0</v>
      </c>
      <c r="D116" s="120">
        <f>D117+D118+D119+D120</f>
        <v>0</v>
      </c>
      <c r="E116" s="120">
        <f>E117+E118+E119+E120</f>
        <v>0</v>
      </c>
    </row>
    <row r="117" spans="1:5" ht="9.75" customHeight="1" thickBot="1" x14ac:dyDescent="0.3">
      <c r="A117" s="121" t="s">
        <v>48</v>
      </c>
      <c r="B117" s="120"/>
      <c r="C117" s="120"/>
      <c r="D117" s="120"/>
      <c r="E117" s="120"/>
    </row>
    <row r="118" spans="1:5" ht="9.75" customHeight="1" thickBot="1" x14ac:dyDescent="0.3">
      <c r="A118" s="121" t="s">
        <v>73</v>
      </c>
      <c r="B118" s="120"/>
      <c r="C118" s="120"/>
      <c r="D118" s="120"/>
      <c r="E118" s="120"/>
    </row>
    <row r="119" spans="1:5" ht="9.75" customHeight="1" thickBot="1" x14ac:dyDescent="0.3">
      <c r="A119" s="121" t="s">
        <v>74</v>
      </c>
      <c r="B119" s="120"/>
      <c r="C119" s="120"/>
      <c r="D119" s="120"/>
      <c r="E119" s="120"/>
    </row>
    <row r="120" spans="1:5" ht="9.75" customHeight="1" thickBot="1" x14ac:dyDescent="0.3">
      <c r="A120" s="121" t="s">
        <v>75</v>
      </c>
      <c r="B120" s="120"/>
      <c r="C120" s="120"/>
      <c r="D120" s="120"/>
      <c r="E120" s="120"/>
    </row>
    <row r="121" spans="1:5" ht="9.75" customHeight="1" thickBot="1" x14ac:dyDescent="0.3">
      <c r="A121" s="119" t="s">
        <v>41</v>
      </c>
      <c r="B121" s="122">
        <f>B122+B123+B124+B125</f>
        <v>6879</v>
      </c>
      <c r="C121" s="122">
        <f>C122+C123+C124+C125</f>
        <v>0</v>
      </c>
      <c r="D121" s="122">
        <f>D122+D123+D124+D125</f>
        <v>0</v>
      </c>
      <c r="E121" s="122">
        <f>E122+E123+E124+E125</f>
        <v>0</v>
      </c>
    </row>
    <row r="122" spans="1:5" ht="9.75" customHeight="1" thickBot="1" x14ac:dyDescent="0.3">
      <c r="A122" s="121" t="s">
        <v>48</v>
      </c>
      <c r="B122" s="122">
        <v>6879</v>
      </c>
      <c r="C122" s="120">
        <v>0</v>
      </c>
      <c r="D122" s="120">
        <v>0</v>
      </c>
      <c r="E122" s="120">
        <v>0</v>
      </c>
    </row>
    <row r="123" spans="1:5" ht="9.75" customHeight="1" thickBot="1" x14ac:dyDescent="0.3">
      <c r="A123" s="121" t="s">
        <v>73</v>
      </c>
      <c r="B123" s="122"/>
      <c r="C123" s="120"/>
      <c r="D123" s="120"/>
      <c r="E123" s="120"/>
    </row>
    <row r="124" spans="1:5" ht="9.75" customHeight="1" thickBot="1" x14ac:dyDescent="0.3">
      <c r="A124" s="121" t="s">
        <v>74</v>
      </c>
      <c r="B124" s="122"/>
      <c r="C124" s="120"/>
      <c r="D124" s="120"/>
      <c r="E124" s="120"/>
    </row>
    <row r="125" spans="1:5" ht="9.75" customHeight="1" thickBot="1" x14ac:dyDescent="0.3">
      <c r="A125" s="121" t="s">
        <v>75</v>
      </c>
      <c r="B125" s="122"/>
      <c r="C125" s="120"/>
      <c r="D125" s="120"/>
      <c r="E125" s="120"/>
    </row>
    <row r="126" spans="1:5" ht="24.75" thickBot="1" x14ac:dyDescent="0.3">
      <c r="A126" s="133" t="s">
        <v>56</v>
      </c>
      <c r="B126" s="122">
        <f>B116+B121</f>
        <v>6879</v>
      </c>
      <c r="C126" s="122">
        <f>C116+C121</f>
        <v>0</v>
      </c>
      <c r="D126" s="122">
        <f>D116+D121</f>
        <v>0</v>
      </c>
      <c r="E126" s="122">
        <f>E116+E121</f>
        <v>0</v>
      </c>
    </row>
    <row r="127" spans="1:5" ht="15.75" thickBot="1" x14ac:dyDescent="0.3">
      <c r="A127" s="126" t="s">
        <v>35</v>
      </c>
      <c r="B127" s="127">
        <f>IF(B126-B108=0,0,"Error")</f>
        <v>0</v>
      </c>
      <c r="C127" s="127">
        <f t="shared" ref="C127:E127" si="7">IF(C126-C108=0,0,"Error")</f>
        <v>0</v>
      </c>
      <c r="D127" s="127">
        <f t="shared" si="7"/>
        <v>0</v>
      </c>
      <c r="E127" s="127">
        <f t="shared" si="7"/>
        <v>0</v>
      </c>
    </row>
    <row r="128" spans="1:5" ht="57" customHeight="1" thickBot="1" x14ac:dyDescent="0.3">
      <c r="A128" s="35" t="s">
        <v>58</v>
      </c>
      <c r="B128" s="35" t="s">
        <v>362</v>
      </c>
      <c r="C128" s="132" t="s">
        <v>51</v>
      </c>
      <c r="D128" s="499" t="s">
        <v>363</v>
      </c>
      <c r="E128" s="500"/>
    </row>
    <row r="129" spans="1:5" ht="20.25" customHeight="1" thickBot="1" x14ac:dyDescent="0.3">
      <c r="A129" s="114" t="s">
        <v>9</v>
      </c>
      <c r="B129" s="410" t="s">
        <v>364</v>
      </c>
      <c r="C129" s="411"/>
      <c r="D129" s="411"/>
      <c r="E129" s="412"/>
    </row>
    <row r="130" spans="1:5" ht="15.75" thickBot="1" x14ac:dyDescent="0.3">
      <c r="A130" s="114" t="s">
        <v>14</v>
      </c>
      <c r="B130" s="501" t="s">
        <v>137</v>
      </c>
      <c r="C130" s="502"/>
      <c r="D130" s="502"/>
      <c r="E130" s="503"/>
    </row>
    <row r="131" spans="1:5" x14ac:dyDescent="0.25">
      <c r="A131" s="480"/>
      <c r="B131" s="112">
        <v>2019</v>
      </c>
      <c r="C131" s="112">
        <v>2020</v>
      </c>
      <c r="D131" s="112">
        <v>2021</v>
      </c>
      <c r="E131" s="112">
        <v>2022</v>
      </c>
    </row>
    <row r="132" spans="1:5" ht="15.75" thickBot="1" x14ac:dyDescent="0.3">
      <c r="A132" s="481"/>
      <c r="B132" s="113" t="s">
        <v>5</v>
      </c>
      <c r="C132" s="113" t="s">
        <v>6</v>
      </c>
      <c r="D132" s="113" t="s">
        <v>6</v>
      </c>
      <c r="E132" s="113" t="s">
        <v>6</v>
      </c>
    </row>
    <row r="133" spans="1:5" ht="12" customHeight="1" thickBot="1" x14ac:dyDescent="0.3">
      <c r="A133" s="114" t="s">
        <v>8</v>
      </c>
      <c r="B133" s="117">
        <f>142+5+180</f>
        <v>327</v>
      </c>
      <c r="C133" s="117">
        <v>5</v>
      </c>
      <c r="D133" s="117">
        <v>50</v>
      </c>
      <c r="E133" s="117">
        <v>5</v>
      </c>
    </row>
    <row r="134" spans="1:5" ht="12" customHeight="1" thickBot="1" x14ac:dyDescent="0.3">
      <c r="A134" s="114" t="s">
        <v>15</v>
      </c>
      <c r="B134" s="116">
        <v>71700</v>
      </c>
      <c r="C134" s="116">
        <v>50000</v>
      </c>
      <c r="D134" s="116">
        <v>44760</v>
      </c>
      <c r="E134" s="116">
        <v>20000</v>
      </c>
    </row>
    <row r="135" spans="1:5" ht="12" customHeight="1" thickBot="1" x14ac:dyDescent="0.3">
      <c r="A135" s="114" t="s">
        <v>23</v>
      </c>
      <c r="B135" s="116">
        <f>B134/B133</f>
        <v>219.26605504587155</v>
      </c>
      <c r="C135" s="116">
        <f>C134/C133</f>
        <v>10000</v>
      </c>
      <c r="D135" s="116">
        <f>D134/D133</f>
        <v>895.2</v>
      </c>
      <c r="E135" s="116">
        <f>E134/E133</f>
        <v>4000</v>
      </c>
    </row>
    <row r="136" spans="1:5" ht="12" customHeight="1" thickBot="1" x14ac:dyDescent="0.3">
      <c r="A136" s="114" t="s">
        <v>16</v>
      </c>
      <c r="B136" s="117" t="s">
        <v>22</v>
      </c>
      <c r="C136" s="118">
        <f>C133/B133-1</f>
        <v>-0.98470948012232418</v>
      </c>
      <c r="D136" s="118">
        <f t="shared" ref="D136:E138" si="8">D133/C133-1</f>
        <v>9</v>
      </c>
      <c r="E136" s="118">
        <f t="shared" si="8"/>
        <v>-0.9</v>
      </c>
    </row>
    <row r="137" spans="1:5" ht="12" customHeight="1" thickBot="1" x14ac:dyDescent="0.3">
      <c r="A137" s="114" t="s">
        <v>17</v>
      </c>
      <c r="B137" s="117" t="s">
        <v>22</v>
      </c>
      <c r="C137" s="118">
        <f>C134/B134-1</f>
        <v>-0.30264993026499298</v>
      </c>
      <c r="D137" s="118">
        <f t="shared" si="8"/>
        <v>-0.1048</v>
      </c>
      <c r="E137" s="118">
        <f t="shared" si="8"/>
        <v>-0.55317247542448622</v>
      </c>
    </row>
    <row r="138" spans="1:5" ht="12" customHeight="1" thickBot="1" x14ac:dyDescent="0.3">
      <c r="A138" s="114" t="s">
        <v>18</v>
      </c>
      <c r="B138" s="117" t="s">
        <v>22</v>
      </c>
      <c r="C138" s="118">
        <f>C135/B135-1</f>
        <v>44.60669456066946</v>
      </c>
      <c r="D138" s="118">
        <f t="shared" si="8"/>
        <v>-0.91047999999999996</v>
      </c>
      <c r="E138" s="118">
        <f t="shared" si="8"/>
        <v>3.4682752457551382</v>
      </c>
    </row>
    <row r="139" spans="1:5" ht="15.75" customHeight="1" thickBot="1" x14ac:dyDescent="0.3">
      <c r="A139" s="491" t="s">
        <v>365</v>
      </c>
      <c r="B139" s="492"/>
      <c r="C139" s="492"/>
      <c r="D139" s="492"/>
      <c r="E139" s="493"/>
    </row>
    <row r="140" spans="1:5" x14ac:dyDescent="0.25">
      <c r="A140" s="480"/>
      <c r="B140" s="112">
        <v>2019</v>
      </c>
      <c r="C140" s="112">
        <v>2020</v>
      </c>
      <c r="D140" s="112">
        <v>2021</v>
      </c>
      <c r="E140" s="112">
        <v>2022</v>
      </c>
    </row>
    <row r="141" spans="1:5" ht="15.75" thickBot="1" x14ac:dyDescent="0.3">
      <c r="A141" s="481"/>
      <c r="B141" s="113" t="s">
        <v>5</v>
      </c>
      <c r="C141" s="113" t="s">
        <v>6</v>
      </c>
      <c r="D141" s="113" t="s">
        <v>6</v>
      </c>
      <c r="E141" s="113" t="s">
        <v>6</v>
      </c>
    </row>
    <row r="142" spans="1:5" ht="11.25" customHeight="1" thickBot="1" x14ac:dyDescent="0.3">
      <c r="A142" s="119" t="s">
        <v>40</v>
      </c>
      <c r="B142" s="120">
        <f>B143+B144+B145+B146</f>
        <v>0</v>
      </c>
      <c r="C142" s="120">
        <f>C143+C144+C145+C146</f>
        <v>0</v>
      </c>
      <c r="D142" s="120">
        <f>D143+D144+D145+D146</f>
        <v>0</v>
      </c>
      <c r="E142" s="120">
        <f>E143+E144+E145+E146</f>
        <v>0</v>
      </c>
    </row>
    <row r="143" spans="1:5" ht="11.25" customHeight="1" thickBot="1" x14ac:dyDescent="0.3">
      <c r="A143" s="121" t="s">
        <v>48</v>
      </c>
      <c r="B143" s="120"/>
      <c r="C143" s="120"/>
      <c r="D143" s="120"/>
      <c r="E143" s="120"/>
    </row>
    <row r="144" spans="1:5" ht="11.25" customHeight="1" thickBot="1" x14ac:dyDescent="0.3">
      <c r="A144" s="121" t="s">
        <v>73</v>
      </c>
      <c r="B144" s="120"/>
      <c r="C144" s="120"/>
      <c r="D144" s="120"/>
      <c r="E144" s="120"/>
    </row>
    <row r="145" spans="1:5" ht="11.25" customHeight="1" thickBot="1" x14ac:dyDescent="0.3">
      <c r="A145" s="121" t="s">
        <v>74</v>
      </c>
      <c r="B145" s="120"/>
      <c r="C145" s="120"/>
      <c r="D145" s="120"/>
      <c r="E145" s="120"/>
    </row>
    <row r="146" spans="1:5" ht="11.25" customHeight="1" thickBot="1" x14ac:dyDescent="0.3">
      <c r="A146" s="121" t="s">
        <v>75</v>
      </c>
      <c r="B146" s="120"/>
      <c r="C146" s="120"/>
      <c r="D146" s="120"/>
      <c r="E146" s="120"/>
    </row>
    <row r="147" spans="1:5" ht="11.25" customHeight="1" thickBot="1" x14ac:dyDescent="0.3">
      <c r="A147" s="119" t="s">
        <v>41</v>
      </c>
      <c r="B147" s="122">
        <f>B148</f>
        <v>71700</v>
      </c>
      <c r="C147" s="122">
        <f t="shared" ref="C147:E147" si="9">C148</f>
        <v>50000</v>
      </c>
      <c r="D147" s="122">
        <f t="shared" si="9"/>
        <v>44760</v>
      </c>
      <c r="E147" s="122">
        <f t="shared" si="9"/>
        <v>20000</v>
      </c>
    </row>
    <row r="148" spans="1:5" ht="11.25" customHeight="1" thickBot="1" x14ac:dyDescent="0.3">
      <c r="A148" s="121" t="s">
        <v>48</v>
      </c>
      <c r="B148" s="122">
        <v>71700</v>
      </c>
      <c r="C148" s="122">
        <v>50000</v>
      </c>
      <c r="D148" s="122">
        <v>44760</v>
      </c>
      <c r="E148" s="122">
        <v>20000</v>
      </c>
    </row>
    <row r="149" spans="1:5" ht="11.25" customHeight="1" thickBot="1" x14ac:dyDescent="0.3">
      <c r="A149" s="121" t="s">
        <v>73</v>
      </c>
      <c r="B149" s="122"/>
      <c r="C149" s="120"/>
      <c r="D149" s="120"/>
      <c r="E149" s="120"/>
    </row>
    <row r="150" spans="1:5" ht="11.25" customHeight="1" thickBot="1" x14ac:dyDescent="0.3">
      <c r="A150" s="121" t="s">
        <v>74</v>
      </c>
      <c r="B150" s="122"/>
      <c r="C150" s="120"/>
      <c r="D150" s="120"/>
      <c r="E150" s="120"/>
    </row>
    <row r="151" spans="1:5" ht="11.25" customHeight="1" thickBot="1" x14ac:dyDescent="0.3">
      <c r="A151" s="121" t="s">
        <v>75</v>
      </c>
      <c r="B151" s="122"/>
      <c r="C151" s="120"/>
      <c r="D151" s="120"/>
      <c r="E151" s="120"/>
    </row>
    <row r="152" spans="1:5" ht="11.25" customHeight="1" thickBot="1" x14ac:dyDescent="0.3">
      <c r="A152" s="133" t="s">
        <v>366</v>
      </c>
      <c r="B152" s="122">
        <f>B142+B147</f>
        <v>71700</v>
      </c>
      <c r="C152" s="122">
        <f t="shared" ref="C152:E152" si="10">C142+C147</f>
        <v>50000</v>
      </c>
      <c r="D152" s="122">
        <f t="shared" si="10"/>
        <v>44760</v>
      </c>
      <c r="E152" s="122">
        <f t="shared" si="10"/>
        <v>20000</v>
      </c>
    </row>
    <row r="153" spans="1:5" ht="15.75" thickBot="1" x14ac:dyDescent="0.3">
      <c r="A153" s="126" t="s">
        <v>35</v>
      </c>
      <c r="B153" s="127">
        <f>IF(B152-B134=0,0,"Error")</f>
        <v>0</v>
      </c>
      <c r="C153" s="127">
        <f t="shared" ref="C153:E153" si="11">IF(C152-C134=0,0,"Error")</f>
        <v>0</v>
      </c>
      <c r="D153" s="127">
        <f t="shared" si="11"/>
        <v>0</v>
      </c>
      <c r="E153" s="127">
        <f t="shared" si="11"/>
        <v>0</v>
      </c>
    </row>
    <row r="154" spans="1:5" s="14" customFormat="1" ht="45" customHeight="1" thickBot="1" x14ac:dyDescent="0.25">
      <c r="A154" s="134" t="s">
        <v>60</v>
      </c>
      <c r="B154" s="135" t="s">
        <v>367</v>
      </c>
      <c r="C154" s="136" t="s">
        <v>51</v>
      </c>
      <c r="D154" s="504" t="s">
        <v>368</v>
      </c>
      <c r="E154" s="505"/>
    </row>
    <row r="155" spans="1:5" s="15" customFormat="1" ht="37.5" customHeight="1" thickBot="1" x14ac:dyDescent="0.25">
      <c r="A155" s="137" t="s">
        <v>9</v>
      </c>
      <c r="B155" s="410" t="s">
        <v>369</v>
      </c>
      <c r="C155" s="411"/>
      <c r="D155" s="506"/>
      <c r="E155" s="507"/>
    </row>
    <row r="156" spans="1:5" s="14" customFormat="1" ht="12.75" thickBot="1" x14ac:dyDescent="0.25">
      <c r="A156" s="138" t="s">
        <v>14</v>
      </c>
      <c r="B156" s="508" t="s">
        <v>370</v>
      </c>
      <c r="C156" s="509"/>
      <c r="D156" s="509"/>
      <c r="E156" s="510"/>
    </row>
    <row r="157" spans="1:5" x14ac:dyDescent="0.25">
      <c r="A157" s="480"/>
      <c r="B157" s="112">
        <v>2019</v>
      </c>
      <c r="C157" s="112">
        <v>2020</v>
      </c>
      <c r="D157" s="112">
        <v>2021</v>
      </c>
      <c r="E157" s="112">
        <v>2022</v>
      </c>
    </row>
    <row r="158" spans="1:5" ht="15.75" thickBot="1" x14ac:dyDescent="0.3">
      <c r="A158" s="481"/>
      <c r="B158" s="113" t="s">
        <v>5</v>
      </c>
      <c r="C158" s="113" t="s">
        <v>6</v>
      </c>
      <c r="D158" s="113" t="s">
        <v>6</v>
      </c>
      <c r="E158" s="113" t="s">
        <v>6</v>
      </c>
    </row>
    <row r="159" spans="1:5" ht="15.75" thickBot="1" x14ac:dyDescent="0.3">
      <c r="A159" s="114" t="s">
        <v>8</v>
      </c>
      <c r="B159" s="115">
        <v>4</v>
      </c>
      <c r="C159" s="117">
        <v>2</v>
      </c>
      <c r="D159" s="117">
        <v>4</v>
      </c>
      <c r="E159" s="117">
        <v>1</v>
      </c>
    </row>
    <row r="160" spans="1:5" ht="23.25" thickBot="1" x14ac:dyDescent="0.3">
      <c r="A160" s="114" t="s">
        <v>15</v>
      </c>
      <c r="B160" s="115">
        <v>30500</v>
      </c>
      <c r="C160" s="116">
        <v>9000</v>
      </c>
      <c r="D160" s="116">
        <v>12600</v>
      </c>
      <c r="E160" s="116">
        <v>8736</v>
      </c>
    </row>
    <row r="161" spans="1:5" ht="23.25" thickBot="1" x14ac:dyDescent="0.3">
      <c r="A161" s="114" t="s">
        <v>23</v>
      </c>
      <c r="B161" s="116">
        <f>B160/B159</f>
        <v>7625</v>
      </c>
      <c r="C161" s="116">
        <f>C160/C159</f>
        <v>4500</v>
      </c>
      <c r="D161" s="116">
        <f>D160/D159</f>
        <v>3150</v>
      </c>
      <c r="E161" s="116">
        <f>E160/E159</f>
        <v>8736</v>
      </c>
    </row>
    <row r="162" spans="1:5" ht="23.25" thickBot="1" x14ac:dyDescent="0.3">
      <c r="A162" s="114" t="s">
        <v>16</v>
      </c>
      <c r="B162" s="117" t="s">
        <v>22</v>
      </c>
      <c r="C162" s="118">
        <f>C159/B159-1</f>
        <v>-0.5</v>
      </c>
      <c r="D162" s="118">
        <f t="shared" ref="D162:E164" si="12">D159/C159-1</f>
        <v>1</v>
      </c>
      <c r="E162" s="118">
        <f t="shared" si="12"/>
        <v>-0.75</v>
      </c>
    </row>
    <row r="163" spans="1:5" ht="23.25" thickBot="1" x14ac:dyDescent="0.3">
      <c r="A163" s="114" t="s">
        <v>17</v>
      </c>
      <c r="B163" s="117" t="s">
        <v>22</v>
      </c>
      <c r="C163" s="118">
        <f>C160/B160-1</f>
        <v>-0.70491803278688525</v>
      </c>
      <c r="D163" s="118">
        <f t="shared" si="12"/>
        <v>0.39999999999999991</v>
      </c>
      <c r="E163" s="118">
        <f t="shared" si="12"/>
        <v>-0.30666666666666664</v>
      </c>
    </row>
    <row r="164" spans="1:5" ht="23.25" thickBot="1" x14ac:dyDescent="0.3">
      <c r="A164" s="114" t="s">
        <v>18</v>
      </c>
      <c r="B164" s="117" t="s">
        <v>22</v>
      </c>
      <c r="C164" s="118">
        <f>C161/B161-1</f>
        <v>-0.4098360655737705</v>
      </c>
      <c r="D164" s="118">
        <f t="shared" si="12"/>
        <v>-0.30000000000000004</v>
      </c>
      <c r="E164" s="118">
        <f t="shared" si="12"/>
        <v>1.7733333333333334</v>
      </c>
    </row>
    <row r="165" spans="1:5" ht="15.75" customHeight="1" thickBot="1" x14ac:dyDescent="0.3">
      <c r="A165" s="491" t="s">
        <v>371</v>
      </c>
      <c r="B165" s="492"/>
      <c r="C165" s="492"/>
      <c r="D165" s="492"/>
      <c r="E165" s="493"/>
    </row>
    <row r="166" spans="1:5" x14ac:dyDescent="0.25">
      <c r="A166" s="480"/>
      <c r="B166" s="112">
        <v>2019</v>
      </c>
      <c r="C166" s="112">
        <v>2020</v>
      </c>
      <c r="D166" s="112">
        <v>2021</v>
      </c>
      <c r="E166" s="112">
        <v>2022</v>
      </c>
    </row>
    <row r="167" spans="1:5" ht="15.75" thickBot="1" x14ac:dyDescent="0.3">
      <c r="A167" s="481"/>
      <c r="B167" s="113" t="s">
        <v>5</v>
      </c>
      <c r="C167" s="113" t="s">
        <v>6</v>
      </c>
      <c r="D167" s="113" t="s">
        <v>6</v>
      </c>
      <c r="E167" s="113" t="s">
        <v>6</v>
      </c>
    </row>
    <row r="168" spans="1:5" ht="24.75" thickBot="1" x14ac:dyDescent="0.3">
      <c r="A168" s="119" t="s">
        <v>40</v>
      </c>
      <c r="B168" s="120">
        <f>B169+B170+B171+B172</f>
        <v>0</v>
      </c>
      <c r="C168" s="120">
        <f>C169+C170+C171+C172</f>
        <v>0</v>
      </c>
      <c r="D168" s="120">
        <f>D169+D170+D171+D172</f>
        <v>0</v>
      </c>
      <c r="E168" s="120">
        <f>E169+E170+E171+E172</f>
        <v>0</v>
      </c>
    </row>
    <row r="169" spans="1:5" ht="12" customHeight="1" thickBot="1" x14ac:dyDescent="0.3">
      <c r="A169" s="121" t="s">
        <v>48</v>
      </c>
      <c r="B169" s="120"/>
      <c r="C169" s="120"/>
      <c r="D169" s="120"/>
      <c r="E169" s="120"/>
    </row>
    <row r="170" spans="1:5" ht="12" customHeight="1" thickBot="1" x14ac:dyDescent="0.3">
      <c r="A170" s="121" t="s">
        <v>73</v>
      </c>
      <c r="B170" s="120"/>
      <c r="C170" s="120"/>
      <c r="D170" s="120"/>
      <c r="E170" s="120"/>
    </row>
    <row r="171" spans="1:5" ht="12" customHeight="1" thickBot="1" x14ac:dyDescent="0.3">
      <c r="A171" s="121" t="s">
        <v>74</v>
      </c>
      <c r="B171" s="120"/>
      <c r="C171" s="120"/>
      <c r="D171" s="120"/>
      <c r="E171" s="120"/>
    </row>
    <row r="172" spans="1:5" ht="12" customHeight="1" thickBot="1" x14ac:dyDescent="0.3">
      <c r="A172" s="121" t="s">
        <v>75</v>
      </c>
      <c r="B172" s="120"/>
      <c r="C172" s="120"/>
      <c r="D172" s="120"/>
      <c r="E172" s="120"/>
    </row>
    <row r="173" spans="1:5" ht="24.75" thickBot="1" x14ac:dyDescent="0.3">
      <c r="A173" s="119" t="s">
        <v>41</v>
      </c>
      <c r="B173" s="122">
        <f>B174+B175+B176+B177</f>
        <v>30500</v>
      </c>
      <c r="C173" s="122">
        <f>C174+C175+C176+C177</f>
        <v>9000</v>
      </c>
      <c r="D173" s="122">
        <f>D174+D175+D176+D177</f>
        <v>15600</v>
      </c>
      <c r="E173" s="122">
        <f>E174+E175+E176+E177</f>
        <v>8736</v>
      </c>
    </row>
    <row r="174" spans="1:5" ht="15.75" thickBot="1" x14ac:dyDescent="0.3">
      <c r="A174" s="121" t="s">
        <v>48</v>
      </c>
      <c r="B174" s="122">
        <v>30500</v>
      </c>
      <c r="C174" s="122">
        <v>9000</v>
      </c>
      <c r="D174" s="122">
        <v>15600</v>
      </c>
      <c r="E174" s="122">
        <v>8736</v>
      </c>
    </row>
    <row r="175" spans="1:5" ht="15.75" thickBot="1" x14ac:dyDescent="0.3">
      <c r="A175" s="121" t="s">
        <v>73</v>
      </c>
      <c r="B175" s="122"/>
      <c r="C175" s="122"/>
      <c r="D175" s="122"/>
      <c r="E175" s="122"/>
    </row>
    <row r="176" spans="1:5" ht="15.75" thickBot="1" x14ac:dyDescent="0.3">
      <c r="A176" s="121" t="s">
        <v>74</v>
      </c>
      <c r="B176" s="122"/>
      <c r="C176" s="122"/>
      <c r="D176" s="122"/>
      <c r="E176" s="122"/>
    </row>
    <row r="177" spans="1:5" ht="15.75" thickBot="1" x14ac:dyDescent="0.3">
      <c r="A177" s="121" t="s">
        <v>75</v>
      </c>
      <c r="B177" s="122"/>
      <c r="C177" s="122"/>
      <c r="D177" s="122"/>
      <c r="E177" s="122"/>
    </row>
    <row r="178" spans="1:5" ht="24.75" thickBot="1" x14ac:dyDescent="0.3">
      <c r="A178" s="125" t="s">
        <v>61</v>
      </c>
      <c r="B178" s="122">
        <f>B168+B173</f>
        <v>30500</v>
      </c>
      <c r="C178" s="122">
        <f>C168+C173</f>
        <v>9000</v>
      </c>
      <c r="D178" s="122">
        <f>D168+D173</f>
        <v>15600</v>
      </c>
      <c r="E178" s="122">
        <f>E168+E173</f>
        <v>8736</v>
      </c>
    </row>
    <row r="179" spans="1:5" ht="15.75" thickBot="1" x14ac:dyDescent="0.3">
      <c r="A179" s="126" t="s">
        <v>35</v>
      </c>
      <c r="B179" s="127">
        <f>IF(B178-B160=0,0,"Error")</f>
        <v>0</v>
      </c>
      <c r="C179" s="127">
        <f t="shared" ref="C179:E179" si="13">IF(C178-C160=0,0,"Error")</f>
        <v>0</v>
      </c>
      <c r="D179" s="127" t="str">
        <f t="shared" si="13"/>
        <v>Error</v>
      </c>
      <c r="E179" s="127">
        <f t="shared" si="13"/>
        <v>0</v>
      </c>
    </row>
    <row r="180" spans="1:5" ht="15.75" thickBot="1" x14ac:dyDescent="0.3">
      <c r="A180" s="482" t="s">
        <v>37</v>
      </c>
      <c r="B180" s="483"/>
      <c r="C180" s="483"/>
      <c r="D180" s="483"/>
      <c r="E180" s="484"/>
    </row>
    <row r="181" spans="1:5" ht="15.75" thickBot="1" x14ac:dyDescent="0.3">
      <c r="A181" s="482" t="s">
        <v>42</v>
      </c>
      <c r="B181" s="483"/>
      <c r="C181" s="483"/>
      <c r="D181" s="483"/>
      <c r="E181" s="484"/>
    </row>
    <row r="182" spans="1:5" ht="27.75" customHeight="1" thickBot="1" x14ac:dyDescent="0.3">
      <c r="A182" s="35" t="s">
        <v>29</v>
      </c>
      <c r="B182" s="511" t="s">
        <v>372</v>
      </c>
      <c r="C182" s="512"/>
      <c r="D182" s="512"/>
      <c r="E182" s="513"/>
    </row>
    <row r="183" spans="1:5" ht="34.5" thickBot="1" x14ac:dyDescent="0.3">
      <c r="A183" s="35" t="s">
        <v>62</v>
      </c>
      <c r="B183" s="35" t="s">
        <v>373</v>
      </c>
      <c r="C183" s="132" t="s">
        <v>51</v>
      </c>
      <c r="D183" s="514" t="s">
        <v>374</v>
      </c>
      <c r="E183" s="500"/>
    </row>
    <row r="184" spans="1:5" ht="23.25" thickBot="1" x14ac:dyDescent="0.3">
      <c r="A184" s="114" t="s">
        <v>9</v>
      </c>
      <c r="B184" s="410" t="s">
        <v>375</v>
      </c>
      <c r="C184" s="411"/>
      <c r="D184" s="411"/>
      <c r="E184" s="412"/>
    </row>
    <row r="185" spans="1:5" ht="15.75" thickBot="1" x14ac:dyDescent="0.3">
      <c r="A185" s="114" t="s">
        <v>14</v>
      </c>
      <c r="B185" s="501" t="s">
        <v>376</v>
      </c>
      <c r="C185" s="502"/>
      <c r="D185" s="502"/>
      <c r="E185" s="503"/>
    </row>
    <row r="186" spans="1:5" x14ac:dyDescent="0.25">
      <c r="A186" s="480"/>
      <c r="B186" s="112">
        <v>2019</v>
      </c>
      <c r="C186" s="112">
        <v>2020</v>
      </c>
      <c r="D186" s="112">
        <v>2021</v>
      </c>
      <c r="E186" s="112">
        <v>2022</v>
      </c>
    </row>
    <row r="187" spans="1:5" ht="15.75" thickBot="1" x14ac:dyDescent="0.3">
      <c r="A187" s="481"/>
      <c r="B187" s="113" t="s">
        <v>5</v>
      </c>
      <c r="C187" s="113" t="s">
        <v>6</v>
      </c>
      <c r="D187" s="113" t="s">
        <v>6</v>
      </c>
      <c r="E187" s="113" t="s">
        <v>6</v>
      </c>
    </row>
    <row r="188" spans="1:5" ht="15.75" thickBot="1" x14ac:dyDescent="0.3">
      <c r="A188" s="114" t="s">
        <v>8</v>
      </c>
      <c r="B188" s="116">
        <v>19</v>
      </c>
      <c r="C188" s="116">
        <v>2</v>
      </c>
      <c r="D188" s="116">
        <v>1</v>
      </c>
      <c r="E188" s="116">
        <v>2</v>
      </c>
    </row>
    <row r="189" spans="1:5" ht="23.25" thickBot="1" x14ac:dyDescent="0.3">
      <c r="A189" s="114" t="s">
        <v>15</v>
      </c>
      <c r="B189" s="116">
        <v>289328</v>
      </c>
      <c r="C189" s="116">
        <f>C207</f>
        <v>13072</v>
      </c>
      <c r="D189" s="116">
        <f t="shared" ref="D189:E189" si="14">D207</f>
        <v>68887</v>
      </c>
      <c r="E189" s="116">
        <f t="shared" si="14"/>
        <v>0</v>
      </c>
    </row>
    <row r="190" spans="1:5" ht="23.25" thickBot="1" x14ac:dyDescent="0.3">
      <c r="A190" s="114" t="s">
        <v>23</v>
      </c>
      <c r="B190" s="116">
        <f>B189/B188</f>
        <v>15227.78947368421</v>
      </c>
      <c r="C190" s="116">
        <f>C189/C188</f>
        <v>6536</v>
      </c>
      <c r="D190" s="116">
        <f>D189/D188</f>
        <v>68887</v>
      </c>
      <c r="E190" s="116">
        <f>E189/E188</f>
        <v>0</v>
      </c>
    </row>
    <row r="191" spans="1:5" ht="23.25" thickBot="1" x14ac:dyDescent="0.3">
      <c r="A191" s="114" t="s">
        <v>16</v>
      </c>
      <c r="B191" s="117" t="s">
        <v>22</v>
      </c>
      <c r="C191" s="118">
        <f>C188/B188-1</f>
        <v>-0.89473684210526316</v>
      </c>
      <c r="D191" s="118">
        <f t="shared" ref="D191:E193" si="15">D188/C188-1</f>
        <v>-0.5</v>
      </c>
      <c r="E191" s="118">
        <f t="shared" si="15"/>
        <v>1</v>
      </c>
    </row>
    <row r="192" spans="1:5" ht="23.25" thickBot="1" x14ac:dyDescent="0.3">
      <c r="A192" s="114" t="s">
        <v>17</v>
      </c>
      <c r="B192" s="117" t="s">
        <v>22</v>
      </c>
      <c r="C192" s="118">
        <f>C189/B189-1</f>
        <v>-0.95481944367638116</v>
      </c>
      <c r="D192" s="118">
        <f t="shared" si="15"/>
        <v>4.2698133414932684</v>
      </c>
      <c r="E192" s="118">
        <f t="shared" si="15"/>
        <v>-1</v>
      </c>
    </row>
    <row r="193" spans="1:5" ht="23.25" thickBot="1" x14ac:dyDescent="0.3">
      <c r="A193" s="114" t="s">
        <v>18</v>
      </c>
      <c r="B193" s="117" t="s">
        <v>22</v>
      </c>
      <c r="C193" s="118">
        <f>C190/B190-1</f>
        <v>-0.57078471492562066</v>
      </c>
      <c r="D193" s="118">
        <f t="shared" si="15"/>
        <v>9.5396266829865368</v>
      </c>
      <c r="E193" s="118">
        <f t="shared" si="15"/>
        <v>-1</v>
      </c>
    </row>
    <row r="194" spans="1:5" ht="15.75" customHeight="1" thickBot="1" x14ac:dyDescent="0.3">
      <c r="A194" s="491" t="s">
        <v>377</v>
      </c>
      <c r="B194" s="492"/>
      <c r="C194" s="492"/>
      <c r="D194" s="492"/>
      <c r="E194" s="493"/>
    </row>
    <row r="195" spans="1:5" x14ac:dyDescent="0.25">
      <c r="A195" s="480"/>
      <c r="B195" s="112">
        <v>2019</v>
      </c>
      <c r="C195" s="112">
        <v>2020</v>
      </c>
      <c r="D195" s="112">
        <v>2021</v>
      </c>
      <c r="E195" s="112">
        <v>2022</v>
      </c>
    </row>
    <row r="196" spans="1:5" ht="15.75" thickBot="1" x14ac:dyDescent="0.3">
      <c r="A196" s="481"/>
      <c r="B196" s="113" t="s">
        <v>5</v>
      </c>
      <c r="C196" s="113" t="s">
        <v>6</v>
      </c>
      <c r="D196" s="113" t="s">
        <v>6</v>
      </c>
      <c r="E196" s="113" t="s">
        <v>6</v>
      </c>
    </row>
    <row r="197" spans="1:5" ht="24.75" thickBot="1" x14ac:dyDescent="0.3">
      <c r="A197" s="119" t="s">
        <v>40</v>
      </c>
      <c r="B197" s="120">
        <f>B198+B199+B200+B201</f>
        <v>12061</v>
      </c>
      <c r="C197" s="120">
        <f>C198+C199+C200+C201</f>
        <v>0</v>
      </c>
      <c r="D197" s="120">
        <f>D198+D199+D200+D201</f>
        <v>0</v>
      </c>
      <c r="E197" s="120">
        <f>E198+E199+E200+E201</f>
        <v>0</v>
      </c>
    </row>
    <row r="198" spans="1:5" ht="15.75" thickBot="1" x14ac:dyDescent="0.3">
      <c r="A198" s="121" t="s">
        <v>48</v>
      </c>
      <c r="B198" s="120">
        <v>12061</v>
      </c>
      <c r="C198" s="120">
        <v>0</v>
      </c>
      <c r="D198" s="120">
        <v>0</v>
      </c>
      <c r="E198" s="120">
        <v>0</v>
      </c>
    </row>
    <row r="199" spans="1:5" ht="15.75" thickBot="1" x14ac:dyDescent="0.3">
      <c r="A199" s="121" t="s">
        <v>73</v>
      </c>
      <c r="B199" s="120"/>
      <c r="C199" s="120"/>
      <c r="D199" s="120"/>
      <c r="E199" s="120"/>
    </row>
    <row r="200" spans="1:5" ht="15.75" thickBot="1" x14ac:dyDescent="0.3">
      <c r="A200" s="121" t="s">
        <v>74</v>
      </c>
      <c r="B200" s="120"/>
      <c r="C200" s="120"/>
      <c r="D200" s="120"/>
      <c r="E200" s="120"/>
    </row>
    <row r="201" spans="1:5" ht="15.75" thickBot="1" x14ac:dyDescent="0.3">
      <c r="A201" s="121" t="s">
        <v>75</v>
      </c>
      <c r="B201" s="120"/>
      <c r="C201" s="120"/>
      <c r="D201" s="120"/>
      <c r="E201" s="120"/>
    </row>
    <row r="202" spans="1:5" ht="24.75" thickBot="1" x14ac:dyDescent="0.3">
      <c r="A202" s="119" t="s">
        <v>41</v>
      </c>
      <c r="B202" s="122">
        <f>B203+B204+B205+B206</f>
        <v>277267</v>
      </c>
      <c r="C202" s="122">
        <f>C203+C204+C205+C206</f>
        <v>13072</v>
      </c>
      <c r="D202" s="122">
        <f>D203+D204+D205+D206</f>
        <v>68887</v>
      </c>
      <c r="E202" s="122">
        <f>E203+E204+E205+E206</f>
        <v>0</v>
      </c>
    </row>
    <row r="203" spans="1:5" ht="15.75" thickBot="1" x14ac:dyDescent="0.3">
      <c r="A203" s="121" t="s">
        <v>48</v>
      </c>
      <c r="B203" s="122">
        <v>277267</v>
      </c>
      <c r="C203" s="120">
        <f>11927+1145</f>
        <v>13072</v>
      </c>
      <c r="D203" s="120">
        <v>68887</v>
      </c>
      <c r="E203" s="120">
        <v>0</v>
      </c>
    </row>
    <row r="204" spans="1:5" ht="15.75" thickBot="1" x14ac:dyDescent="0.3">
      <c r="A204" s="121" t="s">
        <v>73</v>
      </c>
      <c r="B204" s="122"/>
      <c r="C204" s="120"/>
      <c r="D204" s="120"/>
      <c r="E204" s="120"/>
    </row>
    <row r="205" spans="1:5" ht="15.75" thickBot="1" x14ac:dyDescent="0.3">
      <c r="A205" s="121" t="s">
        <v>74</v>
      </c>
      <c r="B205" s="122"/>
      <c r="C205" s="120"/>
      <c r="D205" s="120"/>
      <c r="E205" s="120"/>
    </row>
    <row r="206" spans="1:5" ht="15.75" thickBot="1" x14ac:dyDescent="0.3">
      <c r="A206" s="121" t="s">
        <v>75</v>
      </c>
      <c r="B206" s="122"/>
      <c r="C206" s="120"/>
      <c r="D206" s="120"/>
      <c r="E206" s="120"/>
    </row>
    <row r="207" spans="1:5" ht="24.75" thickBot="1" x14ac:dyDescent="0.3">
      <c r="A207" s="133" t="s">
        <v>64</v>
      </c>
      <c r="B207" s="122">
        <f>B197+B202</f>
        <v>289328</v>
      </c>
      <c r="C207" s="122">
        <f>C197+C202</f>
        <v>13072</v>
      </c>
      <c r="D207" s="122">
        <f>D197+D202</f>
        <v>68887</v>
      </c>
      <c r="E207" s="122">
        <f>E197+E202</f>
        <v>0</v>
      </c>
    </row>
    <row r="208" spans="1:5" ht="15.75" thickBot="1" x14ac:dyDescent="0.3">
      <c r="A208" s="126" t="s">
        <v>35</v>
      </c>
      <c r="B208" s="127">
        <f>IF(B207-B189=0,0,"Error")</f>
        <v>0</v>
      </c>
      <c r="C208" s="127">
        <f t="shared" ref="C208:E208" si="16">IF(C207-C189=0,0,"Error")</f>
        <v>0</v>
      </c>
      <c r="D208" s="127">
        <f t="shared" si="16"/>
        <v>0</v>
      </c>
      <c r="E208" s="127">
        <f t="shared" si="16"/>
        <v>0</v>
      </c>
    </row>
    <row r="209" spans="1:5" s="13" customFormat="1" ht="34.5" customHeight="1" thickBot="1" x14ac:dyDescent="0.3">
      <c r="A209" s="139" t="s">
        <v>29</v>
      </c>
      <c r="B209" s="496" t="s">
        <v>378</v>
      </c>
      <c r="C209" s="497"/>
      <c r="D209" s="497"/>
      <c r="E209" s="498"/>
    </row>
    <row r="210" spans="1:5" ht="34.5" thickBot="1" x14ac:dyDescent="0.3">
      <c r="A210" s="35" t="s">
        <v>65</v>
      </c>
      <c r="B210" s="35" t="s">
        <v>378</v>
      </c>
      <c r="C210" s="132" t="s">
        <v>51</v>
      </c>
      <c r="D210" s="499" t="s">
        <v>379</v>
      </c>
      <c r="E210" s="500"/>
    </row>
    <row r="211" spans="1:5" ht="33.75" customHeight="1" thickBot="1" x14ac:dyDescent="0.3">
      <c r="A211" s="114" t="s">
        <v>9</v>
      </c>
      <c r="B211" s="410" t="s">
        <v>380</v>
      </c>
      <c r="C211" s="411"/>
      <c r="D211" s="411"/>
      <c r="E211" s="412"/>
    </row>
    <row r="212" spans="1:5" ht="15.75" thickBot="1" x14ac:dyDescent="0.3">
      <c r="A212" s="114" t="s">
        <v>14</v>
      </c>
      <c r="B212" s="501" t="s">
        <v>233</v>
      </c>
      <c r="C212" s="502"/>
      <c r="D212" s="502"/>
      <c r="E212" s="503"/>
    </row>
    <row r="213" spans="1:5" x14ac:dyDescent="0.25">
      <c r="A213" s="480"/>
      <c r="B213" s="112">
        <v>2019</v>
      </c>
      <c r="C213" s="112">
        <v>2020</v>
      </c>
      <c r="D213" s="112">
        <v>2021</v>
      </c>
      <c r="E213" s="112">
        <v>2022</v>
      </c>
    </row>
    <row r="214" spans="1:5" ht="15.75" thickBot="1" x14ac:dyDescent="0.3">
      <c r="A214" s="481"/>
      <c r="B214" s="113" t="s">
        <v>5</v>
      </c>
      <c r="C214" s="113" t="s">
        <v>6</v>
      </c>
      <c r="D214" s="113" t="s">
        <v>6</v>
      </c>
      <c r="E214" s="113" t="s">
        <v>6</v>
      </c>
    </row>
    <row r="215" spans="1:5" ht="15.75" thickBot="1" x14ac:dyDescent="0.3">
      <c r="A215" s="114" t="s">
        <v>8</v>
      </c>
      <c r="B215" s="117">
        <v>5</v>
      </c>
      <c r="C215" s="117">
        <v>2</v>
      </c>
      <c r="D215" s="117">
        <v>6</v>
      </c>
      <c r="E215" s="117">
        <v>7</v>
      </c>
    </row>
    <row r="216" spans="1:5" ht="23.25" thickBot="1" x14ac:dyDescent="0.3">
      <c r="A216" s="114" t="s">
        <v>15</v>
      </c>
      <c r="B216" s="116">
        <v>23820</v>
      </c>
      <c r="C216" s="116">
        <v>10000</v>
      </c>
      <c r="D216" s="116">
        <v>27150</v>
      </c>
      <c r="E216" s="116">
        <v>30000</v>
      </c>
    </row>
    <row r="217" spans="1:5" ht="23.25" thickBot="1" x14ac:dyDescent="0.3">
      <c r="A217" s="114" t="s">
        <v>23</v>
      </c>
      <c r="B217" s="116">
        <f>B216/B215</f>
        <v>4764</v>
      </c>
      <c r="C217" s="116">
        <f>C216/C215</f>
        <v>5000</v>
      </c>
      <c r="D217" s="116">
        <f>D216/D215</f>
        <v>4525</v>
      </c>
      <c r="E217" s="116">
        <f>E216/E215</f>
        <v>4285.7142857142853</v>
      </c>
    </row>
    <row r="218" spans="1:5" ht="23.25" thickBot="1" x14ac:dyDescent="0.3">
      <c r="A218" s="114" t="s">
        <v>16</v>
      </c>
      <c r="B218" s="117" t="s">
        <v>22</v>
      </c>
      <c r="C218" s="118">
        <f>C215/B215-1</f>
        <v>-0.6</v>
      </c>
      <c r="D218" s="118">
        <f t="shared" ref="D218:E220" si="17">D215/C215-1</f>
        <v>2</v>
      </c>
      <c r="E218" s="118">
        <f t="shared" si="17"/>
        <v>0.16666666666666674</v>
      </c>
    </row>
    <row r="219" spans="1:5" ht="23.25" thickBot="1" x14ac:dyDescent="0.3">
      <c r="A219" s="114" t="s">
        <v>17</v>
      </c>
      <c r="B219" s="117" t="s">
        <v>22</v>
      </c>
      <c r="C219" s="118">
        <f>C216/B216-1</f>
        <v>-0.58018471872376154</v>
      </c>
      <c r="D219" s="118">
        <f t="shared" si="17"/>
        <v>1.7149999999999999</v>
      </c>
      <c r="E219" s="118">
        <f t="shared" si="17"/>
        <v>0.1049723756906078</v>
      </c>
    </row>
    <row r="220" spans="1:5" ht="23.25" thickBot="1" x14ac:dyDescent="0.3">
      <c r="A220" s="114" t="s">
        <v>18</v>
      </c>
      <c r="B220" s="117" t="s">
        <v>22</v>
      </c>
      <c r="C220" s="118">
        <f>C217/B217-1</f>
        <v>4.9538203190596208E-2</v>
      </c>
      <c r="D220" s="118">
        <f t="shared" si="17"/>
        <v>-9.4999999999999973E-2</v>
      </c>
      <c r="E220" s="118">
        <f t="shared" si="17"/>
        <v>-5.2880820836622044E-2</v>
      </c>
    </row>
    <row r="221" spans="1:5" ht="15.75" customHeight="1" thickBot="1" x14ac:dyDescent="0.3">
      <c r="A221" s="491" t="s">
        <v>381</v>
      </c>
      <c r="B221" s="492"/>
      <c r="C221" s="492"/>
      <c r="D221" s="492"/>
      <c r="E221" s="493"/>
    </row>
    <row r="222" spans="1:5" x14ac:dyDescent="0.25">
      <c r="A222" s="480"/>
      <c r="B222" s="112">
        <v>2019</v>
      </c>
      <c r="C222" s="112">
        <v>2020</v>
      </c>
      <c r="D222" s="112">
        <v>2021</v>
      </c>
      <c r="E222" s="112">
        <v>2022</v>
      </c>
    </row>
    <row r="223" spans="1:5" ht="15.75" thickBot="1" x14ac:dyDescent="0.3">
      <c r="A223" s="481"/>
      <c r="B223" s="113" t="s">
        <v>5</v>
      </c>
      <c r="C223" s="113" t="s">
        <v>6</v>
      </c>
      <c r="D223" s="113" t="s">
        <v>6</v>
      </c>
      <c r="E223" s="113" t="s">
        <v>6</v>
      </c>
    </row>
    <row r="224" spans="1:5" ht="24.75" thickBot="1" x14ac:dyDescent="0.3">
      <c r="A224" s="119" t="s">
        <v>40</v>
      </c>
      <c r="B224" s="120">
        <f>B225+B226+B227+B228</f>
        <v>23820</v>
      </c>
      <c r="C224" s="120">
        <f>C225+C226+C227+C228</f>
        <v>10000</v>
      </c>
      <c r="D224" s="120">
        <f>D225+D226+D227+D228</f>
        <v>27150</v>
      </c>
      <c r="E224" s="120">
        <f>E225+E226+E227+E228</f>
        <v>30000</v>
      </c>
    </row>
    <row r="225" spans="1:5" ht="15.75" thickBot="1" x14ac:dyDescent="0.3">
      <c r="A225" s="121" t="s">
        <v>48</v>
      </c>
      <c r="B225" s="120">
        <v>23820</v>
      </c>
      <c r="C225" s="120">
        <v>10000</v>
      </c>
      <c r="D225" s="120">
        <v>27150</v>
      </c>
      <c r="E225" s="120">
        <v>30000</v>
      </c>
    </row>
    <row r="226" spans="1:5" ht="15.75" thickBot="1" x14ac:dyDescent="0.3">
      <c r="A226" s="121" t="s">
        <v>73</v>
      </c>
      <c r="B226" s="120"/>
      <c r="C226" s="120"/>
      <c r="D226" s="120"/>
      <c r="E226" s="120"/>
    </row>
    <row r="227" spans="1:5" ht="15.75" thickBot="1" x14ac:dyDescent="0.3">
      <c r="A227" s="121" t="s">
        <v>74</v>
      </c>
      <c r="B227" s="120"/>
      <c r="C227" s="120"/>
      <c r="D227" s="120"/>
      <c r="E227" s="120"/>
    </row>
    <row r="228" spans="1:5" ht="15.75" thickBot="1" x14ac:dyDescent="0.3">
      <c r="A228" s="121" t="s">
        <v>75</v>
      </c>
      <c r="B228" s="120"/>
      <c r="C228" s="120"/>
      <c r="D228" s="120"/>
      <c r="E228" s="120"/>
    </row>
    <row r="229" spans="1:5" ht="24.75" thickBot="1" x14ac:dyDescent="0.3">
      <c r="A229" s="119" t="s">
        <v>41</v>
      </c>
      <c r="B229" s="122">
        <f>B230+B231+B232+B233</f>
        <v>0</v>
      </c>
      <c r="C229" s="122">
        <f>C230+C231+C232+C233</f>
        <v>0</v>
      </c>
      <c r="D229" s="122">
        <f>D230+D231+D232+D233</f>
        <v>0</v>
      </c>
      <c r="E229" s="122">
        <f>E230+E231+E232+E233</f>
        <v>0</v>
      </c>
    </row>
    <row r="230" spans="1:5" ht="15.75" thickBot="1" x14ac:dyDescent="0.3">
      <c r="A230" s="121" t="s">
        <v>48</v>
      </c>
      <c r="B230" s="122">
        <v>0</v>
      </c>
      <c r="C230" s="120"/>
      <c r="D230" s="120"/>
      <c r="E230" s="120"/>
    </row>
    <row r="231" spans="1:5" ht="15.75" thickBot="1" x14ac:dyDescent="0.3">
      <c r="A231" s="121" t="s">
        <v>73</v>
      </c>
      <c r="B231" s="122"/>
      <c r="C231" s="120"/>
      <c r="D231" s="120"/>
      <c r="E231" s="120"/>
    </row>
    <row r="232" spans="1:5" ht="15.75" thickBot="1" x14ac:dyDescent="0.3">
      <c r="A232" s="121" t="s">
        <v>74</v>
      </c>
      <c r="B232" s="122"/>
      <c r="C232" s="120"/>
      <c r="D232" s="120"/>
      <c r="E232" s="120"/>
    </row>
    <row r="233" spans="1:5" ht="15.75" thickBot="1" x14ac:dyDescent="0.3">
      <c r="A233" s="121" t="s">
        <v>75</v>
      </c>
      <c r="B233" s="122"/>
      <c r="C233" s="120"/>
      <c r="D233" s="120"/>
      <c r="E233" s="120"/>
    </row>
    <row r="234" spans="1:5" ht="24.75" thickBot="1" x14ac:dyDescent="0.3">
      <c r="A234" s="133" t="s">
        <v>382</v>
      </c>
      <c r="B234" s="122">
        <f>B224+B229</f>
        <v>23820</v>
      </c>
      <c r="C234" s="122">
        <f>C224+C229</f>
        <v>10000</v>
      </c>
      <c r="D234" s="122">
        <f>D224+D229</f>
        <v>27150</v>
      </c>
      <c r="E234" s="122">
        <f>E224+E229</f>
        <v>30000</v>
      </c>
    </row>
    <row r="235" spans="1:5" ht="15.75" thickBot="1" x14ac:dyDescent="0.3">
      <c r="A235" s="126" t="s">
        <v>35</v>
      </c>
      <c r="B235" s="127">
        <f>IF(B234-B216=0,0,"Error")</f>
        <v>0</v>
      </c>
      <c r="C235" s="127">
        <f t="shared" ref="C235:E235" si="18">IF(C234-C216=0,0,"Error")</f>
        <v>0</v>
      </c>
      <c r="D235" s="127">
        <f t="shared" si="18"/>
        <v>0</v>
      </c>
      <c r="E235" s="127">
        <f t="shared" si="18"/>
        <v>0</v>
      </c>
    </row>
    <row r="236" spans="1:5" s="13" customFormat="1" ht="36" customHeight="1" thickBot="1" x14ac:dyDescent="0.3">
      <c r="A236" s="139" t="s">
        <v>29</v>
      </c>
      <c r="B236" s="491" t="s">
        <v>383</v>
      </c>
      <c r="C236" s="492"/>
      <c r="D236" s="492"/>
      <c r="E236" s="493"/>
    </row>
    <row r="237" spans="1:5" ht="75" customHeight="1" thickBot="1" x14ac:dyDescent="0.3">
      <c r="A237" s="35" t="s">
        <v>68</v>
      </c>
      <c r="B237" s="140" t="s">
        <v>384</v>
      </c>
      <c r="C237" s="141" t="s">
        <v>51</v>
      </c>
      <c r="D237" s="515" t="s">
        <v>385</v>
      </c>
      <c r="E237" s="516"/>
    </row>
    <row r="238" spans="1:5" ht="27.75" customHeight="1" thickBot="1" x14ac:dyDescent="0.3">
      <c r="A238" s="114" t="s">
        <v>9</v>
      </c>
      <c r="B238" s="410" t="s">
        <v>386</v>
      </c>
      <c r="C238" s="411"/>
      <c r="D238" s="411"/>
      <c r="E238" s="412"/>
    </row>
    <row r="239" spans="1:5" ht="15.75" thickBot="1" x14ac:dyDescent="0.3">
      <c r="A239" s="114" t="s">
        <v>14</v>
      </c>
      <c r="B239" s="501" t="s">
        <v>387</v>
      </c>
      <c r="C239" s="502"/>
      <c r="D239" s="502"/>
      <c r="E239" s="503"/>
    </row>
    <row r="240" spans="1:5" ht="10.5" customHeight="1" x14ac:dyDescent="0.25">
      <c r="A240" s="480"/>
      <c r="B240" s="112">
        <v>2019</v>
      </c>
      <c r="C240" s="112">
        <v>2020</v>
      </c>
      <c r="D240" s="112">
        <v>2021</v>
      </c>
      <c r="E240" s="112">
        <v>2022</v>
      </c>
    </row>
    <row r="241" spans="1:5" ht="11.25" customHeight="1" thickBot="1" x14ac:dyDescent="0.3">
      <c r="A241" s="481"/>
      <c r="B241" s="113" t="s">
        <v>5</v>
      </c>
      <c r="C241" s="113" t="s">
        <v>6</v>
      </c>
      <c r="D241" s="113" t="s">
        <v>6</v>
      </c>
      <c r="E241" s="113" t="s">
        <v>6</v>
      </c>
    </row>
    <row r="242" spans="1:5" ht="15.75" thickBot="1" x14ac:dyDescent="0.3">
      <c r="A242" s="114" t="s">
        <v>8</v>
      </c>
      <c r="B242" s="117">
        <v>1</v>
      </c>
      <c r="C242" s="117">
        <v>1</v>
      </c>
      <c r="D242" s="117">
        <v>1</v>
      </c>
      <c r="E242" s="117">
        <v>1</v>
      </c>
    </row>
    <row r="243" spans="1:5" ht="23.25" thickBot="1" x14ac:dyDescent="0.3">
      <c r="A243" s="114" t="s">
        <v>15</v>
      </c>
      <c r="B243" s="116">
        <v>67050</v>
      </c>
      <c r="C243" s="116">
        <f>C261</f>
        <v>46271</v>
      </c>
      <c r="D243" s="116">
        <f>D261</f>
        <v>122265</v>
      </c>
      <c r="E243" s="116">
        <f>E261</f>
        <v>0</v>
      </c>
    </row>
    <row r="244" spans="1:5" ht="23.25" thickBot="1" x14ac:dyDescent="0.3">
      <c r="A244" s="114" t="s">
        <v>23</v>
      </c>
      <c r="B244" s="116">
        <f>B243/B242</f>
        <v>67050</v>
      </c>
      <c r="C244" s="116">
        <f>C243/C242</f>
        <v>46271</v>
      </c>
      <c r="D244" s="116">
        <f>D243/D242</f>
        <v>122265</v>
      </c>
      <c r="E244" s="116">
        <f>E243/E242</f>
        <v>0</v>
      </c>
    </row>
    <row r="245" spans="1:5" ht="23.25" thickBot="1" x14ac:dyDescent="0.3">
      <c r="A245" s="114" t="s">
        <v>16</v>
      </c>
      <c r="B245" s="117" t="s">
        <v>22</v>
      </c>
      <c r="C245" s="118">
        <f>C242/B242-1</f>
        <v>0</v>
      </c>
      <c r="D245" s="118">
        <f t="shared" ref="D245:E247" si="19">D242/C242-1</f>
        <v>0</v>
      </c>
      <c r="E245" s="118">
        <f t="shared" si="19"/>
        <v>0</v>
      </c>
    </row>
    <row r="246" spans="1:5" ht="23.25" thickBot="1" x14ac:dyDescent="0.3">
      <c r="A246" s="114" t="s">
        <v>17</v>
      </c>
      <c r="B246" s="117" t="s">
        <v>22</v>
      </c>
      <c r="C246" s="118">
        <f>C243/B243-1</f>
        <v>-0.30990305741983593</v>
      </c>
      <c r="D246" s="118">
        <f t="shared" si="19"/>
        <v>1.6423677897603248</v>
      </c>
      <c r="E246" s="118">
        <f t="shared" si="19"/>
        <v>-1</v>
      </c>
    </row>
    <row r="247" spans="1:5" ht="23.25" thickBot="1" x14ac:dyDescent="0.3">
      <c r="A247" s="114" t="s">
        <v>18</v>
      </c>
      <c r="B247" s="117" t="s">
        <v>22</v>
      </c>
      <c r="C247" s="118">
        <f>C244/B244-1</f>
        <v>-0.30990305741983593</v>
      </c>
      <c r="D247" s="118">
        <f t="shared" si="19"/>
        <v>1.6423677897603248</v>
      </c>
      <c r="E247" s="118">
        <f t="shared" si="19"/>
        <v>-1</v>
      </c>
    </row>
    <row r="248" spans="1:5" ht="15.75" customHeight="1" thickBot="1" x14ac:dyDescent="0.3">
      <c r="A248" s="491" t="s">
        <v>388</v>
      </c>
      <c r="B248" s="492"/>
      <c r="C248" s="492"/>
      <c r="D248" s="492"/>
      <c r="E248" s="493"/>
    </row>
    <row r="249" spans="1:5" x14ac:dyDescent="0.25">
      <c r="A249" s="480"/>
      <c r="B249" s="112">
        <v>2019</v>
      </c>
      <c r="C249" s="112">
        <v>2020</v>
      </c>
      <c r="D249" s="112">
        <v>2021</v>
      </c>
      <c r="E249" s="112">
        <v>2022</v>
      </c>
    </row>
    <row r="250" spans="1:5" ht="15.75" thickBot="1" x14ac:dyDescent="0.3">
      <c r="A250" s="481"/>
      <c r="B250" s="113" t="s">
        <v>5</v>
      </c>
      <c r="C250" s="113" t="s">
        <v>6</v>
      </c>
      <c r="D250" s="113" t="s">
        <v>6</v>
      </c>
      <c r="E250" s="113" t="s">
        <v>6</v>
      </c>
    </row>
    <row r="251" spans="1:5" ht="11.25" customHeight="1" thickBot="1" x14ac:dyDescent="0.3">
      <c r="A251" s="119" t="s">
        <v>40</v>
      </c>
      <c r="B251" s="120">
        <f>B252+B253+B254+B255</f>
        <v>67050</v>
      </c>
      <c r="C251" s="120">
        <f>C252+C253+C254+C255</f>
        <v>0</v>
      </c>
      <c r="D251" s="120">
        <f>D252+D253+D254+D255</f>
        <v>0</v>
      </c>
      <c r="E251" s="120">
        <f>E252+E253+E254+E255</f>
        <v>0</v>
      </c>
    </row>
    <row r="252" spans="1:5" ht="11.25" customHeight="1" thickBot="1" x14ac:dyDescent="0.3">
      <c r="A252" s="121" t="s">
        <v>48</v>
      </c>
      <c r="B252" s="120"/>
      <c r="C252" s="120"/>
      <c r="D252" s="120"/>
      <c r="E252" s="120"/>
    </row>
    <row r="253" spans="1:5" ht="11.25" customHeight="1" thickBot="1" x14ac:dyDescent="0.3">
      <c r="A253" s="121" t="s">
        <v>73</v>
      </c>
      <c r="B253" s="120">
        <v>67050</v>
      </c>
      <c r="C253" s="120">
        <v>0</v>
      </c>
      <c r="D253" s="120">
        <v>0</v>
      </c>
      <c r="E253" s="120">
        <v>0</v>
      </c>
    </row>
    <row r="254" spans="1:5" ht="11.25" customHeight="1" thickBot="1" x14ac:dyDescent="0.3">
      <c r="A254" s="121" t="s">
        <v>74</v>
      </c>
      <c r="B254" s="120"/>
      <c r="C254" s="120">
        <v>0</v>
      </c>
      <c r="D254" s="120">
        <v>0</v>
      </c>
      <c r="E254" s="120">
        <v>0</v>
      </c>
    </row>
    <row r="255" spans="1:5" ht="11.25" customHeight="1" thickBot="1" x14ac:dyDescent="0.3">
      <c r="A255" s="121" t="s">
        <v>75</v>
      </c>
      <c r="B255" s="120"/>
      <c r="C255" s="120"/>
      <c r="D255" s="120"/>
      <c r="E255" s="120"/>
    </row>
    <row r="256" spans="1:5" ht="11.25" customHeight="1" thickBot="1" x14ac:dyDescent="0.3">
      <c r="A256" s="119" t="s">
        <v>41</v>
      </c>
      <c r="B256" s="122">
        <f>B257+B258+B259+B260</f>
        <v>0</v>
      </c>
      <c r="C256" s="122">
        <f>C257+C258+C259+C260</f>
        <v>46271</v>
      </c>
      <c r="D256" s="122">
        <f>D257+D258+D259+D260</f>
        <v>122265</v>
      </c>
      <c r="E256" s="122">
        <f>E257+E258+E259+E260</f>
        <v>0</v>
      </c>
    </row>
    <row r="257" spans="1:5" ht="11.25" customHeight="1" thickBot="1" x14ac:dyDescent="0.3">
      <c r="A257" s="121" t="s">
        <v>48</v>
      </c>
      <c r="B257" s="122"/>
      <c r="C257" s="120"/>
      <c r="D257" s="120"/>
      <c r="E257" s="120">
        <v>0</v>
      </c>
    </row>
    <row r="258" spans="1:5" ht="11.25" customHeight="1" thickBot="1" x14ac:dyDescent="0.3">
      <c r="A258" s="121" t="s">
        <v>73</v>
      </c>
      <c r="B258" s="122"/>
      <c r="C258" s="120">
        <v>33921</v>
      </c>
      <c r="D258" s="120">
        <v>111150</v>
      </c>
      <c r="E258" s="120">
        <v>0</v>
      </c>
    </row>
    <row r="259" spans="1:5" ht="11.25" customHeight="1" thickBot="1" x14ac:dyDescent="0.3">
      <c r="A259" s="121" t="s">
        <v>74</v>
      </c>
      <c r="B259" s="122"/>
      <c r="C259" s="120">
        <v>12350</v>
      </c>
      <c r="D259" s="120">
        <v>11115</v>
      </c>
      <c r="E259" s="120"/>
    </row>
    <row r="260" spans="1:5" ht="11.25" customHeight="1" thickBot="1" x14ac:dyDescent="0.3">
      <c r="A260" s="121" t="s">
        <v>75</v>
      </c>
      <c r="B260" s="122"/>
      <c r="C260" s="120"/>
      <c r="D260" s="120"/>
      <c r="E260" s="120"/>
    </row>
    <row r="261" spans="1:5" ht="11.25" customHeight="1" thickBot="1" x14ac:dyDescent="0.3">
      <c r="A261" s="125" t="s">
        <v>69</v>
      </c>
      <c r="B261" s="122">
        <f>B251+B256</f>
        <v>67050</v>
      </c>
      <c r="C261" s="122">
        <f>C251+C256</f>
        <v>46271</v>
      </c>
      <c r="D261" s="122">
        <f>D251+D256</f>
        <v>122265</v>
      </c>
      <c r="E261" s="122">
        <f>E251+E256</f>
        <v>0</v>
      </c>
    </row>
    <row r="262" spans="1:5" ht="15.75" thickBot="1" x14ac:dyDescent="0.3">
      <c r="A262" s="126" t="s">
        <v>35</v>
      </c>
      <c r="B262" s="127">
        <f>IF(B261-B243=0,0,"Error")</f>
        <v>0</v>
      </c>
      <c r="C262" s="127">
        <f t="shared" ref="C262:E262" si="20">IF(C261-C243=0,0,"Error")</f>
        <v>0</v>
      </c>
      <c r="D262" s="127">
        <f t="shared" si="20"/>
        <v>0</v>
      </c>
      <c r="E262" s="127">
        <f t="shared" si="20"/>
        <v>0</v>
      </c>
    </row>
    <row r="263" spans="1:5" s="13" customFormat="1" ht="41.25" customHeight="1" thickBot="1" x14ac:dyDescent="0.3">
      <c r="A263" s="139" t="s">
        <v>29</v>
      </c>
      <c r="B263" s="491" t="s">
        <v>389</v>
      </c>
      <c r="C263" s="492"/>
      <c r="D263" s="492"/>
      <c r="E263" s="493"/>
    </row>
    <row r="264" spans="1:5" ht="34.5" thickBot="1" x14ac:dyDescent="0.3">
      <c r="A264" s="35" t="s">
        <v>272</v>
      </c>
      <c r="B264" s="140" t="s">
        <v>390</v>
      </c>
      <c r="C264" s="141" t="s">
        <v>51</v>
      </c>
      <c r="D264" s="515" t="s">
        <v>385</v>
      </c>
      <c r="E264" s="516"/>
    </row>
    <row r="265" spans="1:5" ht="76.5" customHeight="1" thickBot="1" x14ac:dyDescent="0.3">
      <c r="A265" s="114" t="s">
        <v>9</v>
      </c>
      <c r="B265" s="517" t="s">
        <v>391</v>
      </c>
      <c r="C265" s="518"/>
      <c r="D265" s="518"/>
      <c r="E265" s="519"/>
    </row>
    <row r="266" spans="1:5" ht="15.75" thickBot="1" x14ac:dyDescent="0.3">
      <c r="A266" s="114" t="s">
        <v>14</v>
      </c>
      <c r="B266" s="501" t="s">
        <v>387</v>
      </c>
      <c r="C266" s="502"/>
      <c r="D266" s="502"/>
      <c r="E266" s="503"/>
    </row>
    <row r="267" spans="1:5" ht="10.5" customHeight="1" x14ac:dyDescent="0.25">
      <c r="A267" s="480"/>
      <c r="B267" s="112">
        <v>2019</v>
      </c>
      <c r="C267" s="112">
        <v>2020</v>
      </c>
      <c r="D267" s="112">
        <v>2021</v>
      </c>
      <c r="E267" s="112">
        <v>2022</v>
      </c>
    </row>
    <row r="268" spans="1:5" ht="11.25" customHeight="1" thickBot="1" x14ac:dyDescent="0.3">
      <c r="A268" s="481"/>
      <c r="B268" s="113" t="s">
        <v>5</v>
      </c>
      <c r="C268" s="113" t="s">
        <v>6</v>
      </c>
      <c r="D268" s="113" t="s">
        <v>6</v>
      </c>
      <c r="E268" s="113" t="s">
        <v>6</v>
      </c>
    </row>
    <row r="269" spans="1:5" ht="15.75" thickBot="1" x14ac:dyDescent="0.3">
      <c r="A269" s="114" t="s">
        <v>8</v>
      </c>
      <c r="B269" s="117">
        <v>0</v>
      </c>
      <c r="C269" s="117">
        <v>1</v>
      </c>
      <c r="D269" s="117">
        <v>0</v>
      </c>
      <c r="E269" s="117">
        <v>0</v>
      </c>
    </row>
    <row r="270" spans="1:5" ht="23.25" thickBot="1" x14ac:dyDescent="0.3">
      <c r="A270" s="114" t="s">
        <v>15</v>
      </c>
      <c r="B270" s="116">
        <v>0</v>
      </c>
      <c r="C270" s="116">
        <f>C288</f>
        <v>3732</v>
      </c>
      <c r="D270" s="116">
        <f>D288</f>
        <v>0</v>
      </c>
      <c r="E270" s="116">
        <f>E288</f>
        <v>0</v>
      </c>
    </row>
    <row r="271" spans="1:5" ht="23.25" thickBot="1" x14ac:dyDescent="0.3">
      <c r="A271" s="114" t="s">
        <v>23</v>
      </c>
      <c r="B271" s="116">
        <v>0</v>
      </c>
      <c r="C271" s="116" t="e">
        <f>#REF!</f>
        <v>#REF!</v>
      </c>
      <c r="D271" s="116">
        <f t="shared" ref="C271:E273" si="21">D289</f>
        <v>0</v>
      </c>
      <c r="E271" s="116">
        <f t="shared" si="21"/>
        <v>0</v>
      </c>
    </row>
    <row r="272" spans="1:5" ht="23.25" thickBot="1" x14ac:dyDescent="0.3">
      <c r="A272" s="114" t="s">
        <v>16</v>
      </c>
      <c r="B272" s="117" t="s">
        <v>22</v>
      </c>
      <c r="C272" s="116">
        <f t="shared" si="21"/>
        <v>0</v>
      </c>
      <c r="D272" s="116">
        <f t="shared" si="21"/>
        <v>0</v>
      </c>
      <c r="E272" s="116">
        <f t="shared" si="21"/>
        <v>0</v>
      </c>
    </row>
    <row r="273" spans="1:5" ht="23.25" thickBot="1" x14ac:dyDescent="0.3">
      <c r="A273" s="114" t="s">
        <v>17</v>
      </c>
      <c r="B273" s="117" t="s">
        <v>22</v>
      </c>
      <c r="C273" s="116">
        <f t="shared" si="21"/>
        <v>0</v>
      </c>
      <c r="D273" s="116">
        <f t="shared" si="21"/>
        <v>0</v>
      </c>
      <c r="E273" s="116">
        <f t="shared" si="21"/>
        <v>0</v>
      </c>
    </row>
    <row r="274" spans="1:5" ht="23.25" thickBot="1" x14ac:dyDescent="0.3">
      <c r="A274" s="114" t="s">
        <v>18</v>
      </c>
      <c r="B274" s="117" t="s">
        <v>22</v>
      </c>
      <c r="C274" s="116"/>
      <c r="D274" s="116"/>
      <c r="E274" s="116"/>
    </row>
    <row r="275" spans="1:5" ht="15.75" customHeight="1" thickBot="1" x14ac:dyDescent="0.3">
      <c r="A275" s="491" t="s">
        <v>392</v>
      </c>
      <c r="B275" s="492"/>
      <c r="C275" s="492"/>
      <c r="D275" s="492"/>
      <c r="E275" s="493"/>
    </row>
    <row r="276" spans="1:5" x14ac:dyDescent="0.25">
      <c r="A276" s="480"/>
      <c r="B276" s="112">
        <v>2019</v>
      </c>
      <c r="C276" s="112">
        <v>2020</v>
      </c>
      <c r="D276" s="112">
        <v>2021</v>
      </c>
      <c r="E276" s="112">
        <v>2022</v>
      </c>
    </row>
    <row r="277" spans="1:5" ht="15.75" thickBot="1" x14ac:dyDescent="0.3">
      <c r="A277" s="481"/>
      <c r="B277" s="113" t="s">
        <v>5</v>
      </c>
      <c r="C277" s="113" t="s">
        <v>6</v>
      </c>
      <c r="D277" s="113" t="s">
        <v>6</v>
      </c>
      <c r="E277" s="113" t="s">
        <v>6</v>
      </c>
    </row>
    <row r="278" spans="1:5" ht="24.75" thickBot="1" x14ac:dyDescent="0.3">
      <c r="A278" s="119" t="s">
        <v>40</v>
      </c>
      <c r="B278" s="120">
        <v>0</v>
      </c>
      <c r="C278" s="120">
        <f>C279+C280+C281+C282</f>
        <v>0</v>
      </c>
      <c r="D278" s="120">
        <f>D279+D280+D281+D282</f>
        <v>0</v>
      </c>
      <c r="E278" s="120">
        <f>E279+E280+E281+E282</f>
        <v>0</v>
      </c>
    </row>
    <row r="279" spans="1:5" ht="11.25" customHeight="1" thickBot="1" x14ac:dyDescent="0.3">
      <c r="A279" s="121" t="s">
        <v>48</v>
      </c>
      <c r="B279" s="120"/>
      <c r="C279" s="120"/>
      <c r="D279" s="120"/>
      <c r="E279" s="120"/>
    </row>
    <row r="280" spans="1:5" ht="11.25" customHeight="1" thickBot="1" x14ac:dyDescent="0.3">
      <c r="A280" s="121" t="s">
        <v>73</v>
      </c>
      <c r="B280" s="120">
        <v>0</v>
      </c>
      <c r="C280" s="120">
        <v>0</v>
      </c>
      <c r="D280" s="120">
        <v>0</v>
      </c>
      <c r="E280" s="120">
        <v>0</v>
      </c>
    </row>
    <row r="281" spans="1:5" ht="11.25" customHeight="1" thickBot="1" x14ac:dyDescent="0.3">
      <c r="A281" s="121" t="s">
        <v>74</v>
      </c>
      <c r="B281" s="120"/>
      <c r="C281" s="120">
        <v>0</v>
      </c>
      <c r="D281" s="120">
        <v>0</v>
      </c>
      <c r="E281" s="120">
        <v>0</v>
      </c>
    </row>
    <row r="282" spans="1:5" ht="11.25" customHeight="1" thickBot="1" x14ac:dyDescent="0.3">
      <c r="A282" s="121" t="s">
        <v>75</v>
      </c>
      <c r="B282" s="120"/>
      <c r="C282" s="120"/>
      <c r="D282" s="120"/>
      <c r="E282" s="120"/>
    </row>
    <row r="283" spans="1:5" ht="11.25" customHeight="1" thickBot="1" x14ac:dyDescent="0.3">
      <c r="A283" s="119" t="s">
        <v>41</v>
      </c>
      <c r="B283" s="122">
        <f>B284+B285+B286+B287</f>
        <v>0</v>
      </c>
      <c r="C283" s="122">
        <f>C284+C285+C286+C287</f>
        <v>3732</v>
      </c>
      <c r="D283" s="122">
        <f>D284+D285+D286+D287</f>
        <v>0</v>
      </c>
      <c r="E283" s="122">
        <f>E284+E285+E286+E287</f>
        <v>0</v>
      </c>
    </row>
    <row r="284" spans="1:5" ht="11.25" customHeight="1" thickBot="1" x14ac:dyDescent="0.3">
      <c r="A284" s="121" t="s">
        <v>48</v>
      </c>
      <c r="B284" s="122"/>
      <c r="C284" s="120"/>
      <c r="D284" s="120"/>
      <c r="E284" s="120"/>
    </row>
    <row r="285" spans="1:5" ht="11.25" customHeight="1" thickBot="1" x14ac:dyDescent="0.3">
      <c r="A285" s="121" t="s">
        <v>73</v>
      </c>
      <c r="B285" s="122"/>
      <c r="C285" s="120">
        <v>1262</v>
      </c>
      <c r="D285" s="120"/>
      <c r="E285" s="120"/>
    </row>
    <row r="286" spans="1:5" ht="11.25" customHeight="1" thickBot="1" x14ac:dyDescent="0.3">
      <c r="A286" s="121" t="s">
        <v>74</v>
      </c>
      <c r="B286" s="122"/>
      <c r="C286" s="120">
        <v>2470</v>
      </c>
      <c r="D286" s="120"/>
      <c r="E286" s="120"/>
    </row>
    <row r="287" spans="1:5" ht="11.25" customHeight="1" thickBot="1" x14ac:dyDescent="0.3">
      <c r="A287" s="121" t="s">
        <v>75</v>
      </c>
      <c r="B287" s="122"/>
      <c r="C287" s="120"/>
      <c r="D287" s="120"/>
      <c r="E287" s="120"/>
    </row>
    <row r="288" spans="1:5" ht="11.25" customHeight="1" thickBot="1" x14ac:dyDescent="0.3">
      <c r="A288" s="125" t="s">
        <v>123</v>
      </c>
      <c r="B288" s="122">
        <f>B278+B283</f>
        <v>0</v>
      </c>
      <c r="C288" s="122">
        <f>C278+C283</f>
        <v>3732</v>
      </c>
      <c r="D288" s="122">
        <f>D278+D283</f>
        <v>0</v>
      </c>
      <c r="E288" s="122">
        <f>E278+E283</f>
        <v>0</v>
      </c>
    </row>
    <row r="289" spans="1:5" ht="11.25" customHeight="1" thickBot="1" x14ac:dyDescent="0.3">
      <c r="A289" s="126" t="s">
        <v>35</v>
      </c>
      <c r="B289" s="127">
        <f>IF(B288-B270=0,0,"Error")</f>
        <v>0</v>
      </c>
      <c r="C289" s="127">
        <f t="shared" ref="C289:E289" si="22">IF(C288-C270=0,0,"Error")</f>
        <v>0</v>
      </c>
      <c r="D289" s="127">
        <f t="shared" si="22"/>
        <v>0</v>
      </c>
      <c r="E289" s="127">
        <f t="shared" si="22"/>
        <v>0</v>
      </c>
    </row>
    <row r="290" spans="1:5" s="13" customFormat="1" ht="60.75" customHeight="1" thickBot="1" x14ac:dyDescent="0.3">
      <c r="A290" s="142" t="s">
        <v>121</v>
      </c>
      <c r="B290" s="475" t="s">
        <v>393</v>
      </c>
      <c r="C290" s="476"/>
      <c r="D290" s="476"/>
      <c r="E290" s="477"/>
    </row>
    <row r="291" spans="1:5" ht="15.75" customHeight="1" thickBot="1" x14ac:dyDescent="0.3">
      <c r="A291" s="410" t="s">
        <v>394</v>
      </c>
      <c r="B291" s="411"/>
      <c r="C291" s="411"/>
      <c r="D291" s="411"/>
      <c r="E291" s="412"/>
    </row>
    <row r="292" spans="1:5" ht="23.25" thickBot="1" x14ac:dyDescent="0.3">
      <c r="A292" s="104" t="s">
        <v>341</v>
      </c>
      <c r="B292" s="105" t="s">
        <v>30</v>
      </c>
      <c r="C292" s="106" t="s">
        <v>27</v>
      </c>
      <c r="D292" s="106" t="s">
        <v>27</v>
      </c>
      <c r="E292" s="106" t="s">
        <v>27</v>
      </c>
    </row>
    <row r="293" spans="1:5" s="13" customFormat="1" ht="39" customHeight="1" thickBot="1" x14ac:dyDescent="0.3">
      <c r="A293" s="143" t="s">
        <v>395</v>
      </c>
      <c r="B293" s="109">
        <v>0.02</v>
      </c>
      <c r="C293" s="109">
        <v>0.03</v>
      </c>
      <c r="D293" s="109">
        <v>0.03</v>
      </c>
      <c r="E293" s="109">
        <v>0.03</v>
      </c>
    </row>
    <row r="294" spans="1:5" s="13" customFormat="1" ht="23.25" thickBot="1" x14ac:dyDescent="0.3">
      <c r="A294" s="35" t="s">
        <v>396</v>
      </c>
      <c r="B294" s="109">
        <v>0.02</v>
      </c>
      <c r="C294" s="109">
        <v>0.03</v>
      </c>
      <c r="D294" s="109">
        <v>0.03</v>
      </c>
      <c r="E294" s="109">
        <v>0.03</v>
      </c>
    </row>
    <row r="295" spans="1:5" s="13" customFormat="1" ht="15.75" thickBot="1" x14ac:dyDescent="0.3">
      <c r="A295" s="491" t="s">
        <v>122</v>
      </c>
      <c r="B295" s="492"/>
      <c r="C295" s="492"/>
      <c r="D295" s="492"/>
      <c r="E295" s="493"/>
    </row>
    <row r="296" spans="1:5" s="13" customFormat="1" ht="15.75" thickBot="1" x14ac:dyDescent="0.3">
      <c r="A296" s="520" t="s">
        <v>397</v>
      </c>
      <c r="B296" s="521"/>
      <c r="C296" s="521"/>
      <c r="D296" s="521"/>
      <c r="E296" s="522"/>
    </row>
    <row r="297" spans="1:5" s="13" customFormat="1" ht="12.75" customHeight="1" x14ac:dyDescent="0.25">
      <c r="A297" s="494"/>
      <c r="B297" s="98">
        <v>2019</v>
      </c>
      <c r="C297" s="98">
        <v>2020</v>
      </c>
      <c r="D297" s="98">
        <v>2021</v>
      </c>
      <c r="E297" s="98">
        <v>2022</v>
      </c>
    </row>
    <row r="298" spans="1:5" s="13" customFormat="1" ht="12.75" customHeight="1" thickBot="1" x14ac:dyDescent="0.3">
      <c r="A298" s="495"/>
      <c r="B298" s="99" t="s">
        <v>5</v>
      </c>
      <c r="C298" s="99" t="s">
        <v>6</v>
      </c>
      <c r="D298" s="99" t="s">
        <v>6</v>
      </c>
      <c r="E298" s="99" t="s">
        <v>6</v>
      </c>
    </row>
    <row r="299" spans="1:5" s="13" customFormat="1" ht="15.75" thickBot="1" x14ac:dyDescent="0.3">
      <c r="A299" s="35" t="s">
        <v>277</v>
      </c>
      <c r="B299" s="485" t="s">
        <v>398</v>
      </c>
      <c r="C299" s="486"/>
      <c r="D299" s="486"/>
      <c r="E299" s="487"/>
    </row>
    <row r="300" spans="1:5" s="13" customFormat="1" ht="37.5" customHeight="1" thickBot="1" x14ac:dyDescent="0.3">
      <c r="A300" s="35" t="s">
        <v>9</v>
      </c>
      <c r="B300" s="491" t="s">
        <v>399</v>
      </c>
      <c r="C300" s="492"/>
      <c r="D300" s="492"/>
      <c r="E300" s="493"/>
    </row>
    <row r="301" spans="1:5" s="13" customFormat="1" ht="15.75" thickBot="1" x14ac:dyDescent="0.3">
      <c r="A301" s="35" t="s">
        <v>14</v>
      </c>
      <c r="B301" s="485" t="s">
        <v>400</v>
      </c>
      <c r="C301" s="486"/>
      <c r="D301" s="486"/>
      <c r="E301" s="487"/>
    </row>
    <row r="302" spans="1:5" s="13" customFormat="1" x14ac:dyDescent="0.25">
      <c r="A302" s="494"/>
      <c r="B302" s="98">
        <v>2019</v>
      </c>
      <c r="C302" s="98">
        <v>2020</v>
      </c>
      <c r="D302" s="98">
        <v>2021</v>
      </c>
      <c r="E302" s="98">
        <v>2022</v>
      </c>
    </row>
    <row r="303" spans="1:5" s="13" customFormat="1" ht="15.75" thickBot="1" x14ac:dyDescent="0.3">
      <c r="A303" s="495"/>
      <c r="B303" s="99" t="s">
        <v>5</v>
      </c>
      <c r="C303" s="99" t="s">
        <v>6</v>
      </c>
      <c r="D303" s="99" t="s">
        <v>6</v>
      </c>
      <c r="E303" s="99" t="s">
        <v>6</v>
      </c>
    </row>
    <row r="304" spans="1:5" s="13" customFormat="1" ht="13.5" customHeight="1" thickBot="1" x14ac:dyDescent="0.3">
      <c r="A304" s="35" t="s">
        <v>8</v>
      </c>
      <c r="B304" s="115">
        <v>25000</v>
      </c>
      <c r="C304" s="127">
        <v>25600</v>
      </c>
      <c r="D304" s="127">
        <v>25600</v>
      </c>
      <c r="E304" s="127">
        <v>25700</v>
      </c>
    </row>
    <row r="305" spans="1:5" s="13" customFormat="1" ht="13.5" customHeight="1" thickBot="1" x14ac:dyDescent="0.3">
      <c r="A305" s="35" t="s">
        <v>15</v>
      </c>
      <c r="B305" s="127">
        <f>B334</f>
        <v>115533</v>
      </c>
      <c r="C305" s="127">
        <f>C320+C329</f>
        <v>122551</v>
      </c>
      <c r="D305" s="127">
        <f t="shared" ref="D305:E305" si="23">D320+D329</f>
        <v>122551</v>
      </c>
      <c r="E305" s="127">
        <f t="shared" si="23"/>
        <v>92551</v>
      </c>
    </row>
    <row r="306" spans="1:5" s="13" customFormat="1" ht="13.5" customHeight="1" thickBot="1" x14ac:dyDescent="0.3">
      <c r="A306" s="35" t="s">
        <v>23</v>
      </c>
      <c r="B306" s="115">
        <f>B305/B304</f>
        <v>4.6213199999999999</v>
      </c>
      <c r="C306" s="115">
        <f>C305/C304</f>
        <v>4.7871484375</v>
      </c>
      <c r="D306" s="115">
        <f>D305/D304</f>
        <v>4.7871484375</v>
      </c>
      <c r="E306" s="115">
        <f>E305/E304</f>
        <v>3.6012062256809338</v>
      </c>
    </row>
    <row r="307" spans="1:5" s="13" customFormat="1" ht="13.5" customHeight="1" thickBot="1" x14ac:dyDescent="0.3">
      <c r="A307" s="35" t="s">
        <v>16</v>
      </c>
      <c r="B307" s="129">
        <v>0</v>
      </c>
      <c r="C307" s="144">
        <f>C304/B304-1</f>
        <v>2.4000000000000021E-2</v>
      </c>
      <c r="D307" s="144">
        <f t="shared" ref="D307:E309" si="24">D304/C304-1</f>
        <v>0</v>
      </c>
      <c r="E307" s="144">
        <f t="shared" si="24"/>
        <v>3.90625E-3</v>
      </c>
    </row>
    <row r="308" spans="1:5" s="13" customFormat="1" ht="13.5" customHeight="1" thickBot="1" x14ac:dyDescent="0.3">
      <c r="A308" s="35" t="s">
        <v>17</v>
      </c>
      <c r="B308" s="129">
        <v>0</v>
      </c>
      <c r="C308" s="144">
        <f>C305/B305-1</f>
        <v>6.0744549176425799E-2</v>
      </c>
      <c r="D308" s="144">
        <f t="shared" si="24"/>
        <v>0</v>
      </c>
      <c r="E308" s="144">
        <f t="shared" si="24"/>
        <v>-0.24479604409592737</v>
      </c>
    </row>
    <row r="309" spans="1:5" s="13" customFormat="1" ht="13.5" customHeight="1" thickBot="1" x14ac:dyDescent="0.3">
      <c r="A309" s="35" t="s">
        <v>18</v>
      </c>
      <c r="B309" s="129">
        <v>0</v>
      </c>
      <c r="C309" s="144">
        <f>C306/B306-1</f>
        <v>3.5883348805103354E-2</v>
      </c>
      <c r="D309" s="144">
        <f t="shared" si="24"/>
        <v>0</v>
      </c>
      <c r="E309" s="144">
        <f t="shared" si="24"/>
        <v>-0.24773458088932843</v>
      </c>
    </row>
    <row r="310" spans="1:5" ht="15.75" customHeight="1" thickBot="1" x14ac:dyDescent="0.3">
      <c r="A310" s="491" t="s">
        <v>401</v>
      </c>
      <c r="B310" s="492"/>
      <c r="C310" s="492"/>
      <c r="D310" s="492"/>
      <c r="E310" s="493"/>
    </row>
    <row r="311" spans="1:5" x14ac:dyDescent="0.25">
      <c r="A311" s="480"/>
      <c r="B311" s="112">
        <v>2019</v>
      </c>
      <c r="C311" s="112">
        <v>2020</v>
      </c>
      <c r="D311" s="112">
        <v>2021</v>
      </c>
      <c r="E311" s="112">
        <v>2022</v>
      </c>
    </row>
    <row r="312" spans="1:5" ht="15.75" thickBot="1" x14ac:dyDescent="0.3">
      <c r="A312" s="481"/>
      <c r="B312" s="113" t="s">
        <v>5</v>
      </c>
      <c r="C312" s="113" t="s">
        <v>6</v>
      </c>
      <c r="D312" s="113" t="s">
        <v>6</v>
      </c>
      <c r="E312" s="113" t="s">
        <v>6</v>
      </c>
    </row>
    <row r="313" spans="1:5" ht="12" customHeight="1" thickBot="1" x14ac:dyDescent="0.3">
      <c r="A313" s="119" t="s">
        <v>0</v>
      </c>
      <c r="B313" s="120">
        <f>B314+B315</f>
        <v>0</v>
      </c>
      <c r="C313" s="120">
        <f>C314+C315</f>
        <v>0</v>
      </c>
      <c r="D313" s="120">
        <f>D314+D315</f>
        <v>0</v>
      </c>
      <c r="E313" s="120">
        <f>E314+E315</f>
        <v>0</v>
      </c>
    </row>
    <row r="314" spans="1:5" ht="12" customHeight="1" thickBot="1" x14ac:dyDescent="0.3">
      <c r="A314" s="121" t="s">
        <v>48</v>
      </c>
      <c r="B314" s="122">
        <v>0</v>
      </c>
      <c r="C314" s="122">
        <v>0</v>
      </c>
      <c r="D314" s="122">
        <v>0</v>
      </c>
      <c r="E314" s="122">
        <v>0</v>
      </c>
    </row>
    <row r="315" spans="1:5" ht="12" customHeight="1" thickBot="1" x14ac:dyDescent="0.3">
      <c r="A315" s="121" t="s">
        <v>49</v>
      </c>
      <c r="B315" s="122">
        <v>0</v>
      </c>
      <c r="C315" s="122">
        <v>0</v>
      </c>
      <c r="D315" s="122">
        <v>0</v>
      </c>
      <c r="E315" s="122">
        <v>0</v>
      </c>
    </row>
    <row r="316" spans="1:5" ht="12" customHeight="1" thickBot="1" x14ac:dyDescent="0.3">
      <c r="A316" s="119" t="s">
        <v>31</v>
      </c>
      <c r="B316" s="120">
        <f>B317+B318</f>
        <v>0</v>
      </c>
      <c r="C316" s="120">
        <f>C317+C318</f>
        <v>0</v>
      </c>
      <c r="D316" s="120">
        <f>D317+D318</f>
        <v>0</v>
      </c>
      <c r="E316" s="120">
        <f>E317+E318</f>
        <v>0</v>
      </c>
    </row>
    <row r="317" spans="1:5" ht="12" customHeight="1" thickBot="1" x14ac:dyDescent="0.3">
      <c r="A317" s="121" t="s">
        <v>48</v>
      </c>
      <c r="B317" s="122">
        <v>0</v>
      </c>
      <c r="C317" s="120">
        <v>0</v>
      </c>
      <c r="D317" s="120">
        <v>0</v>
      </c>
      <c r="E317" s="120">
        <v>0</v>
      </c>
    </row>
    <row r="318" spans="1:5" ht="12" customHeight="1" thickBot="1" x14ac:dyDescent="0.3">
      <c r="A318" s="121" t="s">
        <v>49</v>
      </c>
      <c r="B318" s="122">
        <v>0</v>
      </c>
      <c r="C318" s="120"/>
      <c r="D318" s="120"/>
      <c r="E318" s="120"/>
    </row>
    <row r="319" spans="1:5" ht="12" customHeight="1" thickBot="1" x14ac:dyDescent="0.3">
      <c r="A319" s="119" t="s">
        <v>1</v>
      </c>
      <c r="B319" s="122">
        <f>B320</f>
        <v>110000</v>
      </c>
      <c r="C319" s="120">
        <f>C320+C321</f>
        <v>110000</v>
      </c>
      <c r="D319" s="120">
        <f>D320+D321</f>
        <v>110000</v>
      </c>
      <c r="E319" s="120">
        <f>E320+E321</f>
        <v>80000</v>
      </c>
    </row>
    <row r="320" spans="1:5" ht="12" customHeight="1" thickBot="1" x14ac:dyDescent="0.3">
      <c r="A320" s="121" t="s">
        <v>48</v>
      </c>
      <c r="B320" s="122">
        <v>110000</v>
      </c>
      <c r="C320" s="120">
        <v>110000</v>
      </c>
      <c r="D320" s="120">
        <v>110000</v>
      </c>
      <c r="E320" s="120">
        <v>80000</v>
      </c>
    </row>
    <row r="321" spans="1:5" ht="12" customHeight="1" thickBot="1" x14ac:dyDescent="0.3">
      <c r="A321" s="121" t="s">
        <v>49</v>
      </c>
      <c r="B321" s="122">
        <v>0</v>
      </c>
      <c r="C321" s="120">
        <v>0</v>
      </c>
      <c r="D321" s="120">
        <v>0</v>
      </c>
      <c r="E321" s="120">
        <v>0</v>
      </c>
    </row>
    <row r="322" spans="1:5" ht="12" customHeight="1" thickBot="1" x14ac:dyDescent="0.3">
      <c r="A322" s="119" t="s">
        <v>2</v>
      </c>
      <c r="B322" s="122"/>
      <c r="C322" s="120"/>
      <c r="D322" s="120"/>
      <c r="E322" s="120"/>
    </row>
    <row r="323" spans="1:5" ht="12" customHeight="1" thickBot="1" x14ac:dyDescent="0.3">
      <c r="A323" s="121" t="s">
        <v>48</v>
      </c>
      <c r="B323" s="122"/>
      <c r="C323" s="120"/>
      <c r="D323" s="120"/>
      <c r="E323" s="120"/>
    </row>
    <row r="324" spans="1:5" ht="12" customHeight="1" thickBot="1" x14ac:dyDescent="0.3">
      <c r="A324" s="121" t="s">
        <v>49</v>
      </c>
      <c r="B324" s="122"/>
      <c r="C324" s="120"/>
      <c r="D324" s="120"/>
      <c r="E324" s="120"/>
    </row>
    <row r="325" spans="1:5" ht="12" customHeight="1" thickBot="1" x14ac:dyDescent="0.3">
      <c r="A325" s="119" t="s">
        <v>24</v>
      </c>
      <c r="B325" s="122"/>
      <c r="C325" s="120"/>
      <c r="D325" s="120"/>
      <c r="E325" s="120"/>
    </row>
    <row r="326" spans="1:5" ht="12" customHeight="1" thickBot="1" x14ac:dyDescent="0.3">
      <c r="A326" s="121" t="s">
        <v>48</v>
      </c>
      <c r="B326" s="122"/>
      <c r="C326" s="120"/>
      <c r="D326" s="120"/>
      <c r="E326" s="120"/>
    </row>
    <row r="327" spans="1:5" ht="12" customHeight="1" thickBot="1" x14ac:dyDescent="0.3">
      <c r="A327" s="121" t="s">
        <v>49</v>
      </c>
      <c r="B327" s="122"/>
      <c r="C327" s="120"/>
      <c r="D327" s="120"/>
      <c r="E327" s="120"/>
    </row>
    <row r="328" spans="1:5" ht="12" customHeight="1" thickBot="1" x14ac:dyDescent="0.3">
      <c r="A328" s="119" t="s">
        <v>25</v>
      </c>
      <c r="B328" s="122">
        <f>B329+B330</f>
        <v>5533</v>
      </c>
      <c r="C328" s="120">
        <f>C329+C330</f>
        <v>12551</v>
      </c>
      <c r="D328" s="120">
        <f>D329+D330</f>
        <v>12551</v>
      </c>
      <c r="E328" s="120">
        <f>E329+E330</f>
        <v>12551</v>
      </c>
    </row>
    <row r="329" spans="1:5" ht="12" customHeight="1" thickBot="1" x14ac:dyDescent="0.3">
      <c r="A329" s="121" t="s">
        <v>48</v>
      </c>
      <c r="B329" s="122">
        <v>5533</v>
      </c>
      <c r="C329" s="120">
        <v>12551</v>
      </c>
      <c r="D329" s="120">
        <v>12551</v>
      </c>
      <c r="E329" s="120">
        <v>12551</v>
      </c>
    </row>
    <row r="330" spans="1:5" ht="12" customHeight="1" thickBot="1" x14ac:dyDescent="0.3">
      <c r="A330" s="121" t="s">
        <v>49</v>
      </c>
      <c r="B330" s="122"/>
      <c r="C330" s="120"/>
      <c r="D330" s="120"/>
      <c r="E330" s="120"/>
    </row>
    <row r="331" spans="1:5" ht="12" customHeight="1" thickBot="1" x14ac:dyDescent="0.3">
      <c r="A331" s="119" t="s">
        <v>3</v>
      </c>
      <c r="B331" s="122">
        <v>0</v>
      </c>
      <c r="C331" s="120">
        <v>0</v>
      </c>
      <c r="D331" s="120">
        <f>C331*1.03*0.99</f>
        <v>0</v>
      </c>
      <c r="E331" s="120">
        <f>D331*1.03*0.99</f>
        <v>0</v>
      </c>
    </row>
    <row r="332" spans="1:5" ht="12" customHeight="1" thickBot="1" x14ac:dyDescent="0.3">
      <c r="A332" s="121" t="s">
        <v>48</v>
      </c>
      <c r="B332" s="122"/>
      <c r="C332" s="123"/>
      <c r="D332" s="123"/>
      <c r="E332" s="123"/>
    </row>
    <row r="333" spans="1:5" ht="12" customHeight="1" thickBot="1" x14ac:dyDescent="0.3">
      <c r="A333" s="121" t="s">
        <v>49</v>
      </c>
      <c r="B333" s="122"/>
      <c r="C333" s="124"/>
      <c r="D333" s="123"/>
      <c r="E333" s="123"/>
    </row>
    <row r="334" spans="1:5" ht="12" customHeight="1" thickBot="1" x14ac:dyDescent="0.3">
      <c r="A334" s="125" t="s">
        <v>332</v>
      </c>
      <c r="B334" s="122">
        <f>B331+B328+B325+B322+B319+B316+B313</f>
        <v>115533</v>
      </c>
      <c r="C334" s="122">
        <f>C331+C328+C325+C322+C319+C316+C313</f>
        <v>122551</v>
      </c>
      <c r="D334" s="122">
        <f>D331+D328+D325+D322+D319+D316+D313</f>
        <v>122551</v>
      </c>
      <c r="E334" s="122">
        <f>E331+E328+E325+E322+E319+E316+E313</f>
        <v>92551</v>
      </c>
    </row>
    <row r="335" spans="1:5" ht="15.75" thickBot="1" x14ac:dyDescent="0.3">
      <c r="A335" s="126" t="s">
        <v>35</v>
      </c>
      <c r="B335" s="127">
        <f>IF(B334-B305=0,0,"Error")</f>
        <v>0</v>
      </c>
      <c r="C335" s="127">
        <f>IF(C334-C305=0,0,"Error")</f>
        <v>0</v>
      </c>
      <c r="D335" s="127">
        <f>IF(D334-D305=0,0,"Error")</f>
        <v>0</v>
      </c>
      <c r="E335" s="127">
        <f>IF(E334-E305=0,0,"Error")</f>
        <v>0</v>
      </c>
    </row>
    <row r="336" spans="1:5" s="13" customFormat="1" ht="15.75" thickBot="1" x14ac:dyDescent="0.3">
      <c r="A336" s="35" t="s">
        <v>282</v>
      </c>
      <c r="B336" s="485" t="s">
        <v>402</v>
      </c>
      <c r="C336" s="486"/>
      <c r="D336" s="486"/>
      <c r="E336" s="487"/>
    </row>
    <row r="337" spans="1:5" s="13" customFormat="1" ht="27" customHeight="1" thickBot="1" x14ac:dyDescent="0.3">
      <c r="A337" s="35" t="s">
        <v>9</v>
      </c>
      <c r="B337" s="491" t="s">
        <v>403</v>
      </c>
      <c r="C337" s="492"/>
      <c r="D337" s="492"/>
      <c r="E337" s="493"/>
    </row>
    <row r="338" spans="1:5" s="13" customFormat="1" ht="15.75" thickBot="1" x14ac:dyDescent="0.3">
      <c r="A338" s="35" t="s">
        <v>14</v>
      </c>
      <c r="B338" s="485" t="s">
        <v>400</v>
      </c>
      <c r="C338" s="486"/>
      <c r="D338" s="486"/>
      <c r="E338" s="487"/>
    </row>
    <row r="339" spans="1:5" s="13" customFormat="1" x14ac:dyDescent="0.25">
      <c r="A339" s="494"/>
      <c r="B339" s="98">
        <v>2019</v>
      </c>
      <c r="C339" s="98">
        <v>2020</v>
      </c>
      <c r="D339" s="98">
        <v>2021</v>
      </c>
      <c r="E339" s="98">
        <v>2022</v>
      </c>
    </row>
    <row r="340" spans="1:5" s="13" customFormat="1" ht="15.75" thickBot="1" x14ac:dyDescent="0.3">
      <c r="A340" s="495"/>
      <c r="B340" s="99" t="s">
        <v>5</v>
      </c>
      <c r="C340" s="99" t="s">
        <v>6</v>
      </c>
      <c r="D340" s="99" t="s">
        <v>6</v>
      </c>
      <c r="E340" s="99" t="s">
        <v>6</v>
      </c>
    </row>
    <row r="341" spans="1:5" s="13" customFormat="1" ht="12.75" customHeight="1" thickBot="1" x14ac:dyDescent="0.3">
      <c r="A341" s="35" t="s">
        <v>8</v>
      </c>
      <c r="B341" s="115">
        <f>1450</f>
        <v>1450</v>
      </c>
      <c r="C341" s="115">
        <v>1500</v>
      </c>
      <c r="D341" s="115">
        <v>1550</v>
      </c>
      <c r="E341" s="115">
        <v>1550</v>
      </c>
    </row>
    <row r="342" spans="1:5" s="13" customFormat="1" ht="12.75" customHeight="1" thickBot="1" x14ac:dyDescent="0.3">
      <c r="A342" s="35" t="s">
        <v>15</v>
      </c>
      <c r="B342" s="115">
        <v>8000</v>
      </c>
      <c r="C342" s="127">
        <f>C357</f>
        <v>8000</v>
      </c>
      <c r="D342" s="127">
        <f t="shared" ref="D342:E342" si="25">D357</f>
        <v>8000</v>
      </c>
      <c r="E342" s="127">
        <f t="shared" si="25"/>
        <v>8000</v>
      </c>
    </row>
    <row r="343" spans="1:5" s="13" customFormat="1" ht="12.75" customHeight="1" thickBot="1" x14ac:dyDescent="0.3">
      <c r="A343" s="35" t="s">
        <v>23</v>
      </c>
      <c r="B343" s="115">
        <f>B342/B341</f>
        <v>5.5172413793103452</v>
      </c>
      <c r="C343" s="115">
        <f>C342/C341</f>
        <v>5.333333333333333</v>
      </c>
      <c r="D343" s="115">
        <f>D342/D341</f>
        <v>5.161290322580645</v>
      </c>
      <c r="E343" s="115">
        <f>E342/E341</f>
        <v>5.161290322580645</v>
      </c>
    </row>
    <row r="344" spans="1:5" s="13" customFormat="1" ht="12.75" customHeight="1" thickBot="1" x14ac:dyDescent="0.3">
      <c r="A344" s="35" t="s">
        <v>16</v>
      </c>
      <c r="B344" s="129">
        <v>0</v>
      </c>
      <c r="C344" s="144">
        <f t="shared" ref="C344:E346" si="26">C341/B341-1</f>
        <v>3.4482758620689724E-2</v>
      </c>
      <c r="D344" s="144">
        <f t="shared" si="26"/>
        <v>3.3333333333333437E-2</v>
      </c>
      <c r="E344" s="144">
        <f t="shared" si="26"/>
        <v>0</v>
      </c>
    </row>
    <row r="345" spans="1:5" s="13" customFormat="1" ht="12.75" customHeight="1" thickBot="1" x14ac:dyDescent="0.3">
      <c r="A345" s="35" t="s">
        <v>17</v>
      </c>
      <c r="B345" s="129">
        <v>0</v>
      </c>
      <c r="C345" s="144">
        <f t="shared" si="26"/>
        <v>0</v>
      </c>
      <c r="D345" s="144">
        <f t="shared" si="26"/>
        <v>0</v>
      </c>
      <c r="E345" s="144">
        <f t="shared" si="26"/>
        <v>0</v>
      </c>
    </row>
    <row r="346" spans="1:5" s="13" customFormat="1" ht="12.75" customHeight="1" thickBot="1" x14ac:dyDescent="0.3">
      <c r="A346" s="35" t="s">
        <v>18</v>
      </c>
      <c r="B346" s="129">
        <v>0</v>
      </c>
      <c r="C346" s="144">
        <f t="shared" si="26"/>
        <v>-3.3333333333333437E-2</v>
      </c>
      <c r="D346" s="144">
        <f t="shared" si="26"/>
        <v>-3.2258064516129004E-2</v>
      </c>
      <c r="E346" s="144">
        <f t="shared" si="26"/>
        <v>0</v>
      </c>
    </row>
    <row r="347" spans="1:5" ht="15.75" customHeight="1" thickBot="1" x14ac:dyDescent="0.3">
      <c r="A347" s="491" t="s">
        <v>404</v>
      </c>
      <c r="B347" s="492"/>
      <c r="C347" s="492"/>
      <c r="D347" s="492"/>
      <c r="E347" s="493"/>
    </row>
    <row r="348" spans="1:5" ht="12" customHeight="1" x14ac:dyDescent="0.25">
      <c r="A348" s="480"/>
      <c r="B348" s="112">
        <v>2019</v>
      </c>
      <c r="C348" s="112">
        <v>2020</v>
      </c>
      <c r="D348" s="112">
        <v>2021</v>
      </c>
      <c r="E348" s="112">
        <v>2022</v>
      </c>
    </row>
    <row r="349" spans="1:5" ht="12" customHeight="1" thickBot="1" x14ac:dyDescent="0.3">
      <c r="A349" s="481"/>
      <c r="B349" s="113" t="s">
        <v>5</v>
      </c>
      <c r="C349" s="113" t="s">
        <v>6</v>
      </c>
      <c r="D349" s="113" t="s">
        <v>6</v>
      </c>
      <c r="E349" s="113" t="s">
        <v>6</v>
      </c>
    </row>
    <row r="350" spans="1:5" ht="12" customHeight="1" thickBot="1" x14ac:dyDescent="0.3">
      <c r="A350" s="119" t="s">
        <v>0</v>
      </c>
      <c r="B350" s="120">
        <f>B351+B352</f>
        <v>0</v>
      </c>
      <c r="C350" s="120">
        <f>C351+C352</f>
        <v>0</v>
      </c>
      <c r="D350" s="120">
        <f>D351+D352</f>
        <v>0</v>
      </c>
      <c r="E350" s="120">
        <f>E351+E352</f>
        <v>0</v>
      </c>
    </row>
    <row r="351" spans="1:5" ht="12" customHeight="1" thickBot="1" x14ac:dyDescent="0.3">
      <c r="A351" s="121" t="s">
        <v>48</v>
      </c>
      <c r="B351" s="122">
        <v>0</v>
      </c>
      <c r="C351" s="122">
        <v>0</v>
      </c>
      <c r="D351" s="122">
        <v>0</v>
      </c>
      <c r="E351" s="122">
        <v>0</v>
      </c>
    </row>
    <row r="352" spans="1:5" ht="12" customHeight="1" thickBot="1" x14ac:dyDescent="0.3">
      <c r="A352" s="121" t="s">
        <v>49</v>
      </c>
      <c r="B352" s="122">
        <v>0</v>
      </c>
      <c r="C352" s="122">
        <v>0</v>
      </c>
      <c r="D352" s="122">
        <v>0</v>
      </c>
      <c r="E352" s="122">
        <v>0</v>
      </c>
    </row>
    <row r="353" spans="1:5" ht="12" customHeight="1" thickBot="1" x14ac:dyDescent="0.3">
      <c r="A353" s="119" t="s">
        <v>31</v>
      </c>
      <c r="B353" s="120">
        <f>B354+B355</f>
        <v>0</v>
      </c>
      <c r="C353" s="120">
        <f>C354+C355</f>
        <v>0</v>
      </c>
      <c r="D353" s="120">
        <f>D354+D355</f>
        <v>0</v>
      </c>
      <c r="E353" s="120">
        <f>E354+E355</f>
        <v>0</v>
      </c>
    </row>
    <row r="354" spans="1:5" ht="12" customHeight="1" thickBot="1" x14ac:dyDescent="0.3">
      <c r="A354" s="121" t="s">
        <v>48</v>
      </c>
      <c r="B354" s="122">
        <v>0</v>
      </c>
      <c r="C354" s="120">
        <v>0</v>
      </c>
      <c r="D354" s="120">
        <v>0</v>
      </c>
      <c r="E354" s="120">
        <v>0</v>
      </c>
    </row>
    <row r="355" spans="1:5" ht="12" customHeight="1" thickBot="1" x14ac:dyDescent="0.3">
      <c r="A355" s="121" t="s">
        <v>49</v>
      </c>
      <c r="B355" s="122">
        <v>0</v>
      </c>
      <c r="C355" s="120"/>
      <c r="D355" s="120"/>
      <c r="E355" s="120"/>
    </row>
    <row r="356" spans="1:5" ht="12" customHeight="1" thickBot="1" x14ac:dyDescent="0.3">
      <c r="A356" s="119" t="s">
        <v>1</v>
      </c>
      <c r="B356" s="122">
        <f>B357</f>
        <v>8000</v>
      </c>
      <c r="C356" s="122">
        <f t="shared" ref="C356:E356" si="27">C357</f>
        <v>8000</v>
      </c>
      <c r="D356" s="122">
        <f t="shared" si="27"/>
        <v>8000</v>
      </c>
      <c r="E356" s="122">
        <f t="shared" si="27"/>
        <v>8000</v>
      </c>
    </row>
    <row r="357" spans="1:5" ht="12" customHeight="1" thickBot="1" x14ac:dyDescent="0.3">
      <c r="A357" s="121" t="s">
        <v>48</v>
      </c>
      <c r="B357" s="122">
        <v>8000</v>
      </c>
      <c r="C357" s="120">
        <v>8000</v>
      </c>
      <c r="D357" s="120">
        <v>8000</v>
      </c>
      <c r="E357" s="120">
        <v>8000</v>
      </c>
    </row>
    <row r="358" spans="1:5" ht="12" customHeight="1" thickBot="1" x14ac:dyDescent="0.3">
      <c r="A358" s="121" t="s">
        <v>49</v>
      </c>
      <c r="B358" s="122">
        <v>0</v>
      </c>
      <c r="C358" s="120">
        <v>0</v>
      </c>
      <c r="D358" s="120">
        <v>0</v>
      </c>
      <c r="E358" s="120">
        <v>0</v>
      </c>
    </row>
    <row r="359" spans="1:5" ht="12" customHeight="1" thickBot="1" x14ac:dyDescent="0.3">
      <c r="A359" s="119" t="s">
        <v>2</v>
      </c>
      <c r="B359" s="122"/>
      <c r="C359" s="120"/>
      <c r="D359" s="120"/>
      <c r="E359" s="120"/>
    </row>
    <row r="360" spans="1:5" ht="12" customHeight="1" thickBot="1" x14ac:dyDescent="0.3">
      <c r="A360" s="121" t="s">
        <v>48</v>
      </c>
      <c r="B360" s="122"/>
      <c r="C360" s="120"/>
      <c r="D360" s="120"/>
      <c r="E360" s="120"/>
    </row>
    <row r="361" spans="1:5" ht="12" customHeight="1" thickBot="1" x14ac:dyDescent="0.3">
      <c r="A361" s="121" t="s">
        <v>49</v>
      </c>
      <c r="B361" s="122"/>
      <c r="C361" s="120"/>
      <c r="D361" s="120"/>
      <c r="E361" s="120"/>
    </row>
    <row r="362" spans="1:5" ht="12" customHeight="1" thickBot="1" x14ac:dyDescent="0.3">
      <c r="A362" s="119" t="s">
        <v>24</v>
      </c>
      <c r="B362" s="122"/>
      <c r="C362" s="120"/>
      <c r="D362" s="120"/>
      <c r="E362" s="120"/>
    </row>
    <row r="363" spans="1:5" ht="12" customHeight="1" thickBot="1" x14ac:dyDescent="0.3">
      <c r="A363" s="121" t="s">
        <v>48</v>
      </c>
      <c r="B363" s="122"/>
      <c r="C363" s="120"/>
      <c r="D363" s="120"/>
      <c r="E363" s="120"/>
    </row>
    <row r="364" spans="1:5" ht="12" customHeight="1" thickBot="1" x14ac:dyDescent="0.3">
      <c r="A364" s="121" t="s">
        <v>49</v>
      </c>
      <c r="B364" s="122"/>
      <c r="C364" s="120"/>
      <c r="D364" s="120"/>
      <c r="E364" s="120"/>
    </row>
    <row r="365" spans="1:5" ht="12" customHeight="1" thickBot="1" x14ac:dyDescent="0.3">
      <c r="A365" s="119" t="s">
        <v>25</v>
      </c>
      <c r="B365" s="122">
        <f>B366+B367</f>
        <v>0</v>
      </c>
      <c r="C365" s="120">
        <f>C366+C367</f>
        <v>0</v>
      </c>
      <c r="D365" s="120">
        <f>D366+D367</f>
        <v>0</v>
      </c>
      <c r="E365" s="120">
        <f>E366+E367</f>
        <v>0</v>
      </c>
    </row>
    <row r="366" spans="1:5" ht="12" customHeight="1" thickBot="1" x14ac:dyDescent="0.3">
      <c r="A366" s="121" t="s">
        <v>48</v>
      </c>
      <c r="B366" s="122">
        <v>0</v>
      </c>
      <c r="C366" s="120">
        <v>0</v>
      </c>
      <c r="D366" s="120">
        <v>0</v>
      </c>
      <c r="E366" s="120">
        <v>0</v>
      </c>
    </row>
    <row r="367" spans="1:5" ht="12" customHeight="1" thickBot="1" x14ac:dyDescent="0.3">
      <c r="A367" s="121" t="s">
        <v>49</v>
      </c>
      <c r="B367" s="122"/>
      <c r="C367" s="120"/>
      <c r="D367" s="120"/>
      <c r="E367" s="120"/>
    </row>
    <row r="368" spans="1:5" ht="12" customHeight="1" thickBot="1" x14ac:dyDescent="0.3">
      <c r="A368" s="119" t="s">
        <v>3</v>
      </c>
      <c r="B368" s="122">
        <v>0</v>
      </c>
      <c r="C368" s="120">
        <v>0</v>
      </c>
      <c r="D368" s="120">
        <f>C368*1.03*0.99</f>
        <v>0</v>
      </c>
      <c r="E368" s="120">
        <f>D368*1.03*0.99</f>
        <v>0</v>
      </c>
    </row>
    <row r="369" spans="1:5" ht="12" customHeight="1" thickBot="1" x14ac:dyDescent="0.3">
      <c r="A369" s="121" t="s">
        <v>48</v>
      </c>
      <c r="B369" s="122"/>
      <c r="C369" s="123"/>
      <c r="D369" s="123"/>
      <c r="E369" s="123"/>
    </row>
    <row r="370" spans="1:5" ht="12" customHeight="1" thickBot="1" x14ac:dyDescent="0.3">
      <c r="A370" s="121" t="s">
        <v>49</v>
      </c>
      <c r="B370" s="122"/>
      <c r="C370" s="124"/>
      <c r="D370" s="123"/>
      <c r="E370" s="123"/>
    </row>
    <row r="371" spans="1:5" ht="12" customHeight="1" thickBot="1" x14ac:dyDescent="0.3">
      <c r="A371" s="125" t="s">
        <v>333</v>
      </c>
      <c r="B371" s="122">
        <f>B368+B365+B362+B359+B356+B353+B350</f>
        <v>8000</v>
      </c>
      <c r="C371" s="122">
        <f>C368+C365+C362+C359+C356+C353+C350</f>
        <v>8000</v>
      </c>
      <c r="D371" s="122">
        <f>D368+D365+D362+D359+D356+D353+D350</f>
        <v>8000</v>
      </c>
      <c r="E371" s="122">
        <f>E368+E365+E362+E359+E356+E353+E350</f>
        <v>8000</v>
      </c>
    </row>
    <row r="372" spans="1:5" ht="12" customHeight="1" thickBot="1" x14ac:dyDescent="0.3">
      <c r="A372" s="126" t="s">
        <v>35</v>
      </c>
      <c r="B372" s="127">
        <f>IF(B371-B342=0,0,"Error")</f>
        <v>0</v>
      </c>
      <c r="C372" s="127">
        <f t="shared" ref="C372:E372" si="28">IF(C371-C342=0,0,"Error")</f>
        <v>0</v>
      </c>
      <c r="D372" s="127">
        <f t="shared" si="28"/>
        <v>0</v>
      </c>
      <c r="E372" s="127">
        <f t="shared" si="28"/>
        <v>0</v>
      </c>
    </row>
    <row r="373" spans="1:5" s="13" customFormat="1" ht="12" customHeight="1" thickBot="1" x14ac:dyDescent="0.3">
      <c r="A373" s="128" t="s">
        <v>334</v>
      </c>
      <c r="B373" s="485" t="s">
        <v>405</v>
      </c>
      <c r="C373" s="486"/>
      <c r="D373" s="486"/>
      <c r="E373" s="487"/>
    </row>
    <row r="374" spans="1:5" s="13" customFormat="1" ht="35.25" customHeight="1" thickBot="1" x14ac:dyDescent="0.3">
      <c r="A374" s="35" t="s">
        <v>9</v>
      </c>
      <c r="B374" s="491" t="s">
        <v>406</v>
      </c>
      <c r="C374" s="492"/>
      <c r="D374" s="492"/>
      <c r="E374" s="493"/>
    </row>
    <row r="375" spans="1:5" s="13" customFormat="1" ht="15.75" thickBot="1" x14ac:dyDescent="0.3">
      <c r="A375" s="35" t="s">
        <v>14</v>
      </c>
      <c r="B375" s="485" t="s">
        <v>407</v>
      </c>
      <c r="C375" s="486"/>
      <c r="D375" s="486"/>
      <c r="E375" s="487"/>
    </row>
    <row r="376" spans="1:5" s="13" customFormat="1" x14ac:dyDescent="0.25">
      <c r="A376" s="494"/>
      <c r="B376" s="98">
        <v>2019</v>
      </c>
      <c r="C376" s="98">
        <v>2020</v>
      </c>
      <c r="D376" s="98">
        <v>2021</v>
      </c>
      <c r="E376" s="98">
        <v>2022</v>
      </c>
    </row>
    <row r="377" spans="1:5" s="13" customFormat="1" ht="15.75" thickBot="1" x14ac:dyDescent="0.3">
      <c r="A377" s="495"/>
      <c r="B377" s="99" t="s">
        <v>5</v>
      </c>
      <c r="C377" s="99" t="s">
        <v>6</v>
      </c>
      <c r="D377" s="99" t="s">
        <v>6</v>
      </c>
      <c r="E377" s="99" t="s">
        <v>6</v>
      </c>
    </row>
    <row r="378" spans="1:5" s="13" customFormat="1" ht="15.75" thickBot="1" x14ac:dyDescent="0.3">
      <c r="A378" s="35" t="s">
        <v>8</v>
      </c>
      <c r="B378" s="115">
        <v>5</v>
      </c>
      <c r="C378" s="115">
        <v>5</v>
      </c>
      <c r="D378" s="115">
        <v>5</v>
      </c>
      <c r="E378" s="115">
        <v>5</v>
      </c>
    </row>
    <row r="379" spans="1:5" s="13" customFormat="1" ht="23.25" thickBot="1" x14ac:dyDescent="0.3">
      <c r="A379" s="35" t="s">
        <v>15</v>
      </c>
      <c r="B379" s="115">
        <v>1543779</v>
      </c>
      <c r="C379" s="115">
        <v>1540896</v>
      </c>
      <c r="D379" s="115">
        <f>D393</f>
        <v>1578159</v>
      </c>
      <c r="E379" s="115">
        <f>E393</f>
        <v>1634737</v>
      </c>
    </row>
    <row r="380" spans="1:5" s="13" customFormat="1" ht="23.25" thickBot="1" x14ac:dyDescent="0.3">
      <c r="A380" s="35" t="s">
        <v>23</v>
      </c>
      <c r="B380" s="115">
        <f>B379/B378</f>
        <v>308755.8</v>
      </c>
      <c r="C380" s="115">
        <f>C379/C378</f>
        <v>308179.20000000001</v>
      </c>
      <c r="D380" s="115">
        <f>D379/D378</f>
        <v>315631.8</v>
      </c>
      <c r="E380" s="115">
        <f>E379/E378</f>
        <v>326947.40000000002</v>
      </c>
    </row>
    <row r="381" spans="1:5" s="13" customFormat="1" ht="23.25" thickBot="1" x14ac:dyDescent="0.3">
      <c r="A381" s="35" t="s">
        <v>16</v>
      </c>
      <c r="B381" s="129">
        <v>0</v>
      </c>
      <c r="C381" s="144">
        <f>C378/B378-1</f>
        <v>0</v>
      </c>
      <c r="D381" s="144">
        <f t="shared" ref="D381:E383" si="29">D378/C378-1</f>
        <v>0</v>
      </c>
      <c r="E381" s="144">
        <f t="shared" si="29"/>
        <v>0</v>
      </c>
    </row>
    <row r="382" spans="1:5" s="13" customFormat="1" ht="23.25" thickBot="1" x14ac:dyDescent="0.3">
      <c r="A382" s="35" t="s">
        <v>17</v>
      </c>
      <c r="B382" s="129">
        <v>0</v>
      </c>
      <c r="C382" s="144">
        <f>C379/B379-1</f>
        <v>-1.8674952826797098E-3</v>
      </c>
      <c r="D382" s="144">
        <f t="shared" si="29"/>
        <v>2.4182683321911425E-2</v>
      </c>
      <c r="E382" s="144">
        <f t="shared" si="29"/>
        <v>3.5850633554667111E-2</v>
      </c>
    </row>
    <row r="383" spans="1:5" s="13" customFormat="1" ht="23.25" thickBot="1" x14ac:dyDescent="0.3">
      <c r="A383" s="35" t="s">
        <v>18</v>
      </c>
      <c r="B383" s="129">
        <v>0</v>
      </c>
      <c r="C383" s="144">
        <f>C380/B380-1</f>
        <v>-1.8674952826795987E-3</v>
      </c>
      <c r="D383" s="144">
        <f t="shared" si="29"/>
        <v>2.4182683321911425E-2</v>
      </c>
      <c r="E383" s="144">
        <f t="shared" si="29"/>
        <v>3.5850633554667333E-2</v>
      </c>
    </row>
    <row r="384" spans="1:5" s="13" customFormat="1" ht="15.75" customHeight="1" thickBot="1" x14ac:dyDescent="0.3">
      <c r="A384" s="491" t="s">
        <v>408</v>
      </c>
      <c r="B384" s="492"/>
      <c r="C384" s="492"/>
      <c r="D384" s="492"/>
      <c r="E384" s="493"/>
    </row>
    <row r="385" spans="1:5" s="13" customFormat="1" ht="13.5" customHeight="1" x14ac:dyDescent="0.25">
      <c r="A385" s="494"/>
      <c r="B385" s="98">
        <v>2019</v>
      </c>
      <c r="C385" s="98">
        <v>2020</v>
      </c>
      <c r="D385" s="98">
        <v>2021</v>
      </c>
      <c r="E385" s="98">
        <v>2022</v>
      </c>
    </row>
    <row r="386" spans="1:5" s="13" customFormat="1" ht="13.5" customHeight="1" thickBot="1" x14ac:dyDescent="0.3">
      <c r="A386" s="495"/>
      <c r="B386" s="99" t="s">
        <v>5</v>
      </c>
      <c r="C386" s="99" t="s">
        <v>6</v>
      </c>
      <c r="D386" s="99" t="s">
        <v>6</v>
      </c>
      <c r="E386" s="99" t="s">
        <v>6</v>
      </c>
    </row>
    <row r="387" spans="1:5" s="13" customFormat="1" ht="13.5" customHeight="1" thickBot="1" x14ac:dyDescent="0.3">
      <c r="A387" s="145" t="s">
        <v>0</v>
      </c>
      <c r="B387" s="127">
        <v>0</v>
      </c>
      <c r="C387" s="127">
        <v>0</v>
      </c>
      <c r="D387" s="127">
        <v>0</v>
      </c>
      <c r="E387" s="127">
        <v>0</v>
      </c>
    </row>
    <row r="388" spans="1:5" s="16" customFormat="1" ht="13.5" customHeight="1" thickBot="1" x14ac:dyDescent="0.3">
      <c r="A388" s="121" t="s">
        <v>48</v>
      </c>
      <c r="B388" s="130"/>
      <c r="C388" s="130"/>
      <c r="D388" s="130"/>
      <c r="E388" s="130"/>
    </row>
    <row r="389" spans="1:5" s="16" customFormat="1" ht="13.5" customHeight="1" thickBot="1" x14ac:dyDescent="0.3">
      <c r="A389" s="121" t="s">
        <v>49</v>
      </c>
      <c r="B389" s="130"/>
      <c r="C389" s="130"/>
      <c r="D389" s="130"/>
      <c r="E389" s="130"/>
    </row>
    <row r="390" spans="1:5" s="13" customFormat="1" ht="16.5" customHeight="1" thickBot="1" x14ac:dyDescent="0.3">
      <c r="A390" s="145" t="s">
        <v>31</v>
      </c>
      <c r="B390" s="127">
        <v>0</v>
      </c>
      <c r="C390" s="127">
        <v>0</v>
      </c>
      <c r="D390" s="127">
        <v>0</v>
      </c>
      <c r="E390" s="127">
        <v>0</v>
      </c>
    </row>
    <row r="391" spans="1:5" s="16" customFormat="1" ht="13.5" customHeight="1" thickBot="1" x14ac:dyDescent="0.3">
      <c r="A391" s="121" t="s">
        <v>48</v>
      </c>
      <c r="B391" s="130"/>
      <c r="C391" s="130"/>
      <c r="D391" s="130"/>
      <c r="E391" s="130"/>
    </row>
    <row r="392" spans="1:5" s="16" customFormat="1" ht="13.5" customHeight="1" thickBot="1" x14ac:dyDescent="0.3">
      <c r="A392" s="121" t="s">
        <v>49</v>
      </c>
      <c r="B392" s="130"/>
      <c r="C392" s="130"/>
      <c r="D392" s="130"/>
      <c r="E392" s="130"/>
    </row>
    <row r="393" spans="1:5" s="13" customFormat="1" ht="13.5" customHeight="1" thickBot="1" x14ac:dyDescent="0.3">
      <c r="A393" s="145" t="s">
        <v>1</v>
      </c>
      <c r="B393" s="130">
        <f>B394</f>
        <v>1543779</v>
      </c>
      <c r="C393" s="130">
        <f>C394</f>
        <v>1540896</v>
      </c>
      <c r="D393" s="130">
        <f>D394</f>
        <v>1578159</v>
      </c>
      <c r="E393" s="130">
        <f>E394</f>
        <v>1634737</v>
      </c>
    </row>
    <row r="394" spans="1:5" s="16" customFormat="1" ht="13.5" customHeight="1" thickBot="1" x14ac:dyDescent="0.3">
      <c r="A394" s="121" t="s">
        <v>48</v>
      </c>
      <c r="B394" s="122">
        <v>1543779</v>
      </c>
      <c r="C394" s="122">
        <v>1540896</v>
      </c>
      <c r="D394" s="122">
        <v>1578159</v>
      </c>
      <c r="E394" s="122">
        <v>1634737</v>
      </c>
    </row>
    <row r="395" spans="1:5" s="16" customFormat="1" ht="13.5" customHeight="1" thickBot="1" x14ac:dyDescent="0.3">
      <c r="A395" s="121" t="s">
        <v>49</v>
      </c>
      <c r="B395" s="130"/>
      <c r="C395" s="130"/>
      <c r="D395" s="130"/>
      <c r="E395" s="130"/>
    </row>
    <row r="396" spans="1:5" s="13" customFormat="1" ht="13.5" customHeight="1" thickBot="1" x14ac:dyDescent="0.3">
      <c r="A396" s="145" t="s">
        <v>2</v>
      </c>
      <c r="B396" s="127">
        <v>0</v>
      </c>
      <c r="C396" s="127">
        <v>0</v>
      </c>
      <c r="D396" s="127">
        <v>0</v>
      </c>
      <c r="E396" s="127">
        <v>0</v>
      </c>
    </row>
    <row r="397" spans="1:5" s="16" customFormat="1" ht="13.5" customHeight="1" thickBot="1" x14ac:dyDescent="0.3">
      <c r="A397" s="121" t="s">
        <v>48</v>
      </c>
      <c r="B397" s="130"/>
      <c r="C397" s="130"/>
      <c r="D397" s="130"/>
      <c r="E397" s="130"/>
    </row>
    <row r="398" spans="1:5" s="16" customFormat="1" ht="13.5" customHeight="1" thickBot="1" x14ac:dyDescent="0.3">
      <c r="A398" s="121" t="s">
        <v>49</v>
      </c>
      <c r="B398" s="130"/>
      <c r="C398" s="130"/>
      <c r="D398" s="130"/>
      <c r="E398" s="130"/>
    </row>
    <row r="399" spans="1:5" s="13" customFormat="1" ht="13.5" customHeight="1" thickBot="1" x14ac:dyDescent="0.3">
      <c r="A399" s="145" t="s">
        <v>24</v>
      </c>
      <c r="B399" s="127">
        <v>0</v>
      </c>
      <c r="C399" s="127">
        <v>0</v>
      </c>
      <c r="D399" s="127">
        <v>0</v>
      </c>
      <c r="E399" s="127">
        <v>0</v>
      </c>
    </row>
    <row r="400" spans="1:5" s="16" customFormat="1" ht="13.5" customHeight="1" thickBot="1" x14ac:dyDescent="0.3">
      <c r="A400" s="121" t="s">
        <v>48</v>
      </c>
      <c r="B400" s="130"/>
      <c r="C400" s="130"/>
      <c r="D400" s="130"/>
      <c r="E400" s="130"/>
    </row>
    <row r="401" spans="1:5" s="16" customFormat="1" ht="13.5" customHeight="1" thickBot="1" x14ac:dyDescent="0.3">
      <c r="A401" s="121" t="s">
        <v>49</v>
      </c>
      <c r="B401" s="130"/>
      <c r="C401" s="130"/>
      <c r="D401" s="130"/>
      <c r="E401" s="130"/>
    </row>
    <row r="402" spans="1:5" s="13" customFormat="1" ht="13.5" customHeight="1" thickBot="1" x14ac:dyDescent="0.3">
      <c r="A402" s="145" t="s">
        <v>25</v>
      </c>
      <c r="B402" s="127">
        <v>0</v>
      </c>
      <c r="C402" s="127">
        <v>0</v>
      </c>
      <c r="D402" s="127">
        <v>0</v>
      </c>
      <c r="E402" s="127">
        <v>0</v>
      </c>
    </row>
    <row r="403" spans="1:5" s="16" customFormat="1" ht="13.5" customHeight="1" thickBot="1" x14ac:dyDescent="0.3">
      <c r="A403" s="121" t="s">
        <v>48</v>
      </c>
      <c r="B403" s="130"/>
      <c r="C403" s="130"/>
      <c r="D403" s="130"/>
      <c r="E403" s="130"/>
    </row>
    <row r="404" spans="1:5" s="16" customFormat="1" ht="13.5" customHeight="1" thickBot="1" x14ac:dyDescent="0.3">
      <c r="A404" s="146" t="s">
        <v>49</v>
      </c>
      <c r="B404" s="130"/>
      <c r="C404" s="130"/>
      <c r="D404" s="130"/>
      <c r="E404" s="130"/>
    </row>
    <row r="405" spans="1:5" s="13" customFormat="1" ht="18.75" customHeight="1" thickBot="1" x14ac:dyDescent="0.3">
      <c r="A405" s="131" t="s">
        <v>3</v>
      </c>
      <c r="B405" s="127">
        <v>0</v>
      </c>
      <c r="C405" s="127">
        <v>0</v>
      </c>
      <c r="D405" s="127">
        <v>0</v>
      </c>
      <c r="E405" s="127">
        <v>0</v>
      </c>
    </row>
    <row r="406" spans="1:5" s="16" customFormat="1" ht="13.5" customHeight="1" thickBot="1" x14ac:dyDescent="0.3">
      <c r="A406" s="121" t="s">
        <v>48</v>
      </c>
      <c r="B406" s="130"/>
      <c r="C406" s="130"/>
      <c r="D406" s="130"/>
      <c r="E406" s="130"/>
    </row>
    <row r="407" spans="1:5" s="16" customFormat="1" ht="13.5" customHeight="1" thickBot="1" x14ac:dyDescent="0.3">
      <c r="A407" s="121" t="s">
        <v>49</v>
      </c>
      <c r="B407" s="130"/>
      <c r="C407" s="130"/>
      <c r="D407" s="130"/>
      <c r="E407" s="130"/>
    </row>
    <row r="408" spans="1:5" s="13" customFormat="1" ht="21.75" customHeight="1" thickBot="1" x14ac:dyDescent="0.3">
      <c r="A408" s="131" t="s">
        <v>409</v>
      </c>
      <c r="B408" s="130">
        <f>B405+B399+B402+B396+B393+B390+B387</f>
        <v>1543779</v>
      </c>
      <c r="C408" s="130">
        <f>C405+C399+C402+C396+C393+C390+C387</f>
        <v>1540896</v>
      </c>
      <c r="D408" s="130">
        <f>D405+D399+D402+D396+D393+D390+D387</f>
        <v>1578159</v>
      </c>
      <c r="E408" s="130">
        <f>E405+E399+E402+E396+E393+E390+E387</f>
        <v>1634737</v>
      </c>
    </row>
    <row r="409" spans="1:5" s="13" customFormat="1" ht="13.5" customHeight="1" thickBot="1" x14ac:dyDescent="0.3">
      <c r="A409" s="103" t="s">
        <v>35</v>
      </c>
      <c r="B409" s="127">
        <f>IF(B408-B379=0,0,"Error")</f>
        <v>0</v>
      </c>
      <c r="C409" s="127">
        <f>IF(C408-C379=0,0,"Error")</f>
        <v>0</v>
      </c>
      <c r="D409" s="127">
        <f>IF(D408-D379=0,0,"Error")</f>
        <v>0</v>
      </c>
      <c r="E409" s="127">
        <f>IF(E408-E379=0,0,"Error")</f>
        <v>0</v>
      </c>
    </row>
    <row r="410" spans="1:5" ht="34.5" customHeight="1" thickBot="1" x14ac:dyDescent="0.3">
      <c r="A410" s="35" t="s">
        <v>29</v>
      </c>
      <c r="B410" s="496"/>
      <c r="C410" s="523"/>
      <c r="D410" s="497"/>
      <c r="E410" s="498"/>
    </row>
    <row r="411" spans="1:5" ht="34.5" thickBot="1" x14ac:dyDescent="0.3">
      <c r="A411" s="35" t="s">
        <v>410</v>
      </c>
      <c r="B411" s="35" t="s">
        <v>411</v>
      </c>
      <c r="C411" s="132" t="s">
        <v>51</v>
      </c>
      <c r="D411" s="514" t="s">
        <v>412</v>
      </c>
      <c r="E411" s="500"/>
    </row>
    <row r="412" spans="1:5" ht="23.25" thickBot="1" x14ac:dyDescent="0.3">
      <c r="A412" s="114" t="s">
        <v>9</v>
      </c>
      <c r="B412" s="491" t="s">
        <v>413</v>
      </c>
      <c r="C412" s="492"/>
      <c r="D412" s="492"/>
      <c r="E412" s="493"/>
    </row>
    <row r="413" spans="1:5" ht="15.75" thickBot="1" x14ac:dyDescent="0.3">
      <c r="A413" s="114" t="s">
        <v>14</v>
      </c>
      <c r="B413" s="501" t="s">
        <v>233</v>
      </c>
      <c r="C413" s="502"/>
      <c r="D413" s="502"/>
      <c r="E413" s="503"/>
    </row>
    <row r="414" spans="1:5" x14ac:dyDescent="0.25">
      <c r="A414" s="480"/>
      <c r="B414" s="112">
        <v>2019</v>
      </c>
      <c r="C414" s="112">
        <v>2020</v>
      </c>
      <c r="D414" s="112">
        <v>2021</v>
      </c>
      <c r="E414" s="112">
        <v>2022</v>
      </c>
    </row>
    <row r="415" spans="1:5" ht="15.75" thickBot="1" x14ac:dyDescent="0.3">
      <c r="A415" s="481"/>
      <c r="B415" s="113" t="s">
        <v>5</v>
      </c>
      <c r="C415" s="113" t="s">
        <v>6</v>
      </c>
      <c r="D415" s="113" t="s">
        <v>6</v>
      </c>
      <c r="E415" s="113" t="s">
        <v>6</v>
      </c>
    </row>
    <row r="416" spans="1:5" ht="15" customHeight="1" thickBot="1" x14ac:dyDescent="0.3">
      <c r="A416" s="114" t="s">
        <v>8</v>
      </c>
      <c r="B416" s="116">
        <v>2</v>
      </c>
      <c r="C416" s="116">
        <v>0</v>
      </c>
      <c r="D416" s="116">
        <v>0</v>
      </c>
      <c r="E416" s="116">
        <v>0</v>
      </c>
    </row>
    <row r="417" spans="1:5" ht="15" customHeight="1" thickBot="1" x14ac:dyDescent="0.3">
      <c r="A417" s="114" t="s">
        <v>15</v>
      </c>
      <c r="B417" s="116">
        <v>20000</v>
      </c>
      <c r="C417" s="116">
        <f>C435</f>
        <v>0</v>
      </c>
      <c r="D417" s="116">
        <f>D435</f>
        <v>0</v>
      </c>
      <c r="E417" s="116">
        <f>E435</f>
        <v>0</v>
      </c>
    </row>
    <row r="418" spans="1:5" ht="15" customHeight="1" thickBot="1" x14ac:dyDescent="0.3">
      <c r="A418" s="114" t="s">
        <v>23</v>
      </c>
      <c r="B418" s="116">
        <f>B417/B416</f>
        <v>10000</v>
      </c>
      <c r="C418" s="116">
        <f t="shared" ref="C418:E421" si="30">C436</f>
        <v>0</v>
      </c>
      <c r="D418" s="116">
        <f t="shared" si="30"/>
        <v>0</v>
      </c>
      <c r="E418" s="116">
        <f t="shared" si="30"/>
        <v>0</v>
      </c>
    </row>
    <row r="419" spans="1:5" ht="15" customHeight="1" thickBot="1" x14ac:dyDescent="0.3">
      <c r="A419" s="114" t="s">
        <v>16</v>
      </c>
      <c r="B419" s="117" t="s">
        <v>22</v>
      </c>
      <c r="C419" s="116">
        <f t="shared" si="30"/>
        <v>0</v>
      </c>
      <c r="D419" s="116">
        <f t="shared" si="30"/>
        <v>0</v>
      </c>
      <c r="E419" s="116">
        <f t="shared" si="30"/>
        <v>0</v>
      </c>
    </row>
    <row r="420" spans="1:5" ht="15" customHeight="1" thickBot="1" x14ac:dyDescent="0.3">
      <c r="A420" s="114" t="s">
        <v>17</v>
      </c>
      <c r="B420" s="117" t="s">
        <v>22</v>
      </c>
      <c r="C420" s="116">
        <f t="shared" si="30"/>
        <v>0</v>
      </c>
      <c r="D420" s="116">
        <f t="shared" si="30"/>
        <v>0</v>
      </c>
      <c r="E420" s="116">
        <f t="shared" si="30"/>
        <v>0</v>
      </c>
    </row>
    <row r="421" spans="1:5" ht="15" customHeight="1" thickBot="1" x14ac:dyDescent="0.3">
      <c r="A421" s="114" t="s">
        <v>18</v>
      </c>
      <c r="B421" s="117" t="s">
        <v>22</v>
      </c>
      <c r="C421" s="116">
        <f t="shared" si="30"/>
        <v>0</v>
      </c>
      <c r="D421" s="116">
        <f t="shared" si="30"/>
        <v>0</v>
      </c>
      <c r="E421" s="116">
        <f t="shared" si="30"/>
        <v>0</v>
      </c>
    </row>
    <row r="422" spans="1:5" ht="15.75" customHeight="1" thickBot="1" x14ac:dyDescent="0.3">
      <c r="A422" s="491" t="s">
        <v>414</v>
      </c>
      <c r="B422" s="492"/>
      <c r="C422" s="492"/>
      <c r="D422" s="492"/>
      <c r="E422" s="493"/>
    </row>
    <row r="423" spans="1:5" x14ac:dyDescent="0.25">
      <c r="A423" s="480"/>
      <c r="B423" s="112">
        <v>2019</v>
      </c>
      <c r="C423" s="112">
        <v>2020</v>
      </c>
      <c r="D423" s="112">
        <v>2021</v>
      </c>
      <c r="E423" s="112">
        <v>2022</v>
      </c>
    </row>
    <row r="424" spans="1:5" ht="15.75" thickBot="1" x14ac:dyDescent="0.3">
      <c r="A424" s="481"/>
      <c r="B424" s="113" t="s">
        <v>5</v>
      </c>
      <c r="C424" s="113" t="s">
        <v>6</v>
      </c>
      <c r="D424" s="113" t="s">
        <v>6</v>
      </c>
      <c r="E424" s="113" t="s">
        <v>6</v>
      </c>
    </row>
    <row r="425" spans="1:5" ht="11.25" customHeight="1" thickBot="1" x14ac:dyDescent="0.3">
      <c r="A425" s="119" t="s">
        <v>40</v>
      </c>
      <c r="B425" s="120">
        <f>B426+B427+B428+B429</f>
        <v>0</v>
      </c>
      <c r="C425" s="120">
        <f>C426+C427+C428+C429</f>
        <v>0</v>
      </c>
      <c r="D425" s="120">
        <f>D426+D427+D428+D429</f>
        <v>0</v>
      </c>
      <c r="E425" s="120">
        <f>E426+E427+E428+E429</f>
        <v>0</v>
      </c>
    </row>
    <row r="426" spans="1:5" ht="11.25" customHeight="1" thickBot="1" x14ac:dyDescent="0.3">
      <c r="A426" s="121" t="s">
        <v>48</v>
      </c>
      <c r="B426" s="120"/>
      <c r="C426" s="120"/>
      <c r="D426" s="120"/>
      <c r="E426" s="120"/>
    </row>
    <row r="427" spans="1:5" ht="11.25" customHeight="1" thickBot="1" x14ac:dyDescent="0.3">
      <c r="A427" s="121" t="s">
        <v>73</v>
      </c>
      <c r="B427" s="120"/>
      <c r="C427" s="120"/>
      <c r="D427" s="120"/>
      <c r="E427" s="120"/>
    </row>
    <row r="428" spans="1:5" ht="11.25" customHeight="1" thickBot="1" x14ac:dyDescent="0.3">
      <c r="A428" s="121" t="s">
        <v>74</v>
      </c>
      <c r="B428" s="120"/>
      <c r="C428" s="120"/>
      <c r="D428" s="120"/>
      <c r="E428" s="120"/>
    </row>
    <row r="429" spans="1:5" ht="11.25" customHeight="1" thickBot="1" x14ac:dyDescent="0.3">
      <c r="A429" s="121" t="s">
        <v>75</v>
      </c>
      <c r="B429" s="120"/>
      <c r="C429" s="120"/>
      <c r="D429" s="120"/>
      <c r="E429" s="120"/>
    </row>
    <row r="430" spans="1:5" ht="11.25" customHeight="1" thickBot="1" x14ac:dyDescent="0.3">
      <c r="A430" s="119" t="s">
        <v>41</v>
      </c>
      <c r="B430" s="122">
        <f>B431+B432+B433+B434</f>
        <v>20000</v>
      </c>
      <c r="C430" s="122">
        <f>C431+C432+C433+C434</f>
        <v>0</v>
      </c>
      <c r="D430" s="122">
        <f>D431+D432+D433+D434</f>
        <v>0</v>
      </c>
      <c r="E430" s="122">
        <f>E431+E432+E433+E434</f>
        <v>0</v>
      </c>
    </row>
    <row r="431" spans="1:5" ht="11.25" customHeight="1" thickBot="1" x14ac:dyDescent="0.3">
      <c r="A431" s="121" t="s">
        <v>48</v>
      </c>
      <c r="B431" s="122">
        <v>20000</v>
      </c>
      <c r="C431" s="120">
        <v>0</v>
      </c>
      <c r="D431" s="120">
        <v>0</v>
      </c>
      <c r="E431" s="120"/>
    </row>
    <row r="432" spans="1:5" ht="11.25" customHeight="1" thickBot="1" x14ac:dyDescent="0.3">
      <c r="A432" s="121" t="s">
        <v>73</v>
      </c>
      <c r="B432" s="122"/>
      <c r="C432" s="120"/>
      <c r="D432" s="120"/>
      <c r="E432" s="120"/>
    </row>
    <row r="433" spans="1:5" ht="11.25" customHeight="1" thickBot="1" x14ac:dyDescent="0.3">
      <c r="A433" s="121" t="s">
        <v>74</v>
      </c>
      <c r="B433" s="122"/>
      <c r="C433" s="120"/>
      <c r="D433" s="120"/>
      <c r="E433" s="120"/>
    </row>
    <row r="434" spans="1:5" ht="11.25" customHeight="1" thickBot="1" x14ac:dyDescent="0.3">
      <c r="A434" s="121" t="s">
        <v>75</v>
      </c>
      <c r="B434" s="122"/>
      <c r="C434" s="120"/>
      <c r="D434" s="120"/>
      <c r="E434" s="120"/>
    </row>
    <row r="435" spans="1:5" ht="11.25" customHeight="1" thickBot="1" x14ac:dyDescent="0.3">
      <c r="A435" s="133" t="s">
        <v>335</v>
      </c>
      <c r="B435" s="122">
        <f>B425+B430</f>
        <v>20000</v>
      </c>
      <c r="C435" s="122">
        <f>C425+C430</f>
        <v>0</v>
      </c>
      <c r="D435" s="122">
        <f>D425+D430</f>
        <v>0</v>
      </c>
      <c r="E435" s="122">
        <f>E425+E430</f>
        <v>0</v>
      </c>
    </row>
    <row r="436" spans="1:5" s="13" customFormat="1" ht="11.25" customHeight="1" thickBot="1" x14ac:dyDescent="0.3">
      <c r="A436" s="103" t="s">
        <v>35</v>
      </c>
      <c r="B436" s="127">
        <f>IF(B435-B417=0,0,"Error")</f>
        <v>0</v>
      </c>
      <c r="C436" s="127">
        <f t="shared" ref="C436:E436" si="31">IF(C435-C417=0,0,"Error")</f>
        <v>0</v>
      </c>
      <c r="D436" s="127">
        <f t="shared" si="31"/>
        <v>0</v>
      </c>
      <c r="E436" s="127">
        <f t="shared" si="31"/>
        <v>0</v>
      </c>
    </row>
    <row r="437" spans="1:5" ht="11.25" customHeight="1" thickBot="1" x14ac:dyDescent="0.3">
      <c r="A437" s="482" t="s">
        <v>37</v>
      </c>
      <c r="B437" s="483"/>
      <c r="C437" s="483"/>
      <c r="D437" s="483"/>
      <c r="E437" s="484"/>
    </row>
    <row r="438" spans="1:5" ht="15.75" thickBot="1" x14ac:dyDescent="0.3">
      <c r="A438" s="482" t="s">
        <v>42</v>
      </c>
      <c r="B438" s="483"/>
      <c r="C438" s="483"/>
      <c r="D438" s="483"/>
      <c r="E438" s="484"/>
    </row>
    <row r="439" spans="1:5" ht="23.25" thickBot="1" x14ac:dyDescent="0.3">
      <c r="A439" s="35" t="s">
        <v>29</v>
      </c>
      <c r="B439" s="511" t="s">
        <v>415</v>
      </c>
      <c r="C439" s="512"/>
      <c r="D439" s="512"/>
      <c r="E439" s="513"/>
    </row>
    <row r="440" spans="1:5" ht="34.5" thickBot="1" x14ac:dyDescent="0.3">
      <c r="A440" s="35" t="s">
        <v>416</v>
      </c>
      <c r="B440" s="35" t="s">
        <v>415</v>
      </c>
      <c r="C440" s="132" t="s">
        <v>51</v>
      </c>
      <c r="D440" s="514" t="s">
        <v>417</v>
      </c>
      <c r="E440" s="500"/>
    </row>
    <row r="441" spans="1:5" ht="23.25" thickBot="1" x14ac:dyDescent="0.3">
      <c r="A441" s="114" t="s">
        <v>9</v>
      </c>
      <c r="B441" s="410" t="s">
        <v>418</v>
      </c>
      <c r="C441" s="411"/>
      <c r="D441" s="411"/>
      <c r="E441" s="412"/>
    </row>
    <row r="442" spans="1:5" ht="15.75" thickBot="1" x14ac:dyDescent="0.3">
      <c r="A442" s="114" t="s">
        <v>14</v>
      </c>
      <c r="B442" s="501" t="s">
        <v>376</v>
      </c>
      <c r="C442" s="502"/>
      <c r="D442" s="502"/>
      <c r="E442" s="503"/>
    </row>
    <row r="443" spans="1:5" x14ac:dyDescent="0.25">
      <c r="A443" s="480"/>
      <c r="B443" s="112">
        <v>2019</v>
      </c>
      <c r="C443" s="112">
        <v>2020</v>
      </c>
      <c r="D443" s="112">
        <v>2021</v>
      </c>
      <c r="E443" s="112">
        <v>2022</v>
      </c>
    </row>
    <row r="444" spans="1:5" ht="15.75" thickBot="1" x14ac:dyDescent="0.3">
      <c r="A444" s="481"/>
      <c r="B444" s="113" t="s">
        <v>5</v>
      </c>
      <c r="C444" s="113" t="s">
        <v>6</v>
      </c>
      <c r="D444" s="113" t="s">
        <v>6</v>
      </c>
      <c r="E444" s="113" t="s">
        <v>6</v>
      </c>
    </row>
    <row r="445" spans="1:5" ht="12" customHeight="1" thickBot="1" x14ac:dyDescent="0.3">
      <c r="A445" s="114" t="s">
        <v>8</v>
      </c>
      <c r="B445" s="116">
        <v>1</v>
      </c>
      <c r="C445" s="116">
        <v>0</v>
      </c>
      <c r="D445" s="116">
        <v>0</v>
      </c>
      <c r="E445" s="116">
        <v>0</v>
      </c>
    </row>
    <row r="446" spans="1:5" ht="12" customHeight="1" thickBot="1" x14ac:dyDescent="0.3">
      <c r="A446" s="114" t="s">
        <v>15</v>
      </c>
      <c r="B446" s="116">
        <v>50000</v>
      </c>
      <c r="C446" s="116">
        <v>0</v>
      </c>
      <c r="D446" s="116">
        <v>0</v>
      </c>
      <c r="E446" s="116">
        <f>E464</f>
        <v>0</v>
      </c>
    </row>
    <row r="447" spans="1:5" ht="12" customHeight="1" thickBot="1" x14ac:dyDescent="0.3">
      <c r="A447" s="114" t="s">
        <v>23</v>
      </c>
      <c r="B447" s="116">
        <f>B446/B445</f>
        <v>50000</v>
      </c>
      <c r="C447" s="116">
        <v>0</v>
      </c>
      <c r="D447" s="116">
        <v>0</v>
      </c>
      <c r="E447" s="116">
        <f t="shared" ref="E447" si="32">E465</f>
        <v>0</v>
      </c>
    </row>
    <row r="448" spans="1:5" ht="12" customHeight="1" thickBot="1" x14ac:dyDescent="0.3">
      <c r="A448" s="114" t="s">
        <v>16</v>
      </c>
      <c r="B448" s="117" t="s">
        <v>22</v>
      </c>
      <c r="C448" s="116">
        <v>0</v>
      </c>
      <c r="D448" s="116">
        <v>0</v>
      </c>
      <c r="E448" s="116">
        <v>0</v>
      </c>
    </row>
    <row r="449" spans="1:5" ht="12" customHeight="1" thickBot="1" x14ac:dyDescent="0.3">
      <c r="A449" s="114" t="s">
        <v>17</v>
      </c>
      <c r="B449" s="117" t="s">
        <v>22</v>
      </c>
      <c r="C449" s="116">
        <v>0</v>
      </c>
      <c r="D449" s="116">
        <v>0</v>
      </c>
      <c r="E449" s="116">
        <v>0</v>
      </c>
    </row>
    <row r="450" spans="1:5" ht="12" customHeight="1" thickBot="1" x14ac:dyDescent="0.3">
      <c r="A450" s="114" t="s">
        <v>18</v>
      </c>
      <c r="B450" s="117" t="s">
        <v>22</v>
      </c>
      <c r="C450" s="116">
        <v>0</v>
      </c>
      <c r="D450" s="116">
        <v>0</v>
      </c>
      <c r="E450" s="116">
        <f>E549</f>
        <v>0</v>
      </c>
    </row>
    <row r="451" spans="1:5" ht="15.75" customHeight="1" thickBot="1" x14ac:dyDescent="0.3">
      <c r="A451" s="491" t="s">
        <v>419</v>
      </c>
      <c r="B451" s="492"/>
      <c r="C451" s="492"/>
      <c r="D451" s="492"/>
      <c r="E451" s="493"/>
    </row>
    <row r="452" spans="1:5" x14ac:dyDescent="0.25">
      <c r="A452" s="480"/>
      <c r="B452" s="112">
        <v>2019</v>
      </c>
      <c r="C452" s="112">
        <v>2020</v>
      </c>
      <c r="D452" s="112">
        <v>2021</v>
      </c>
      <c r="E452" s="112">
        <v>2022</v>
      </c>
    </row>
    <row r="453" spans="1:5" ht="15.75" thickBot="1" x14ac:dyDescent="0.3">
      <c r="A453" s="481"/>
      <c r="B453" s="113" t="s">
        <v>5</v>
      </c>
      <c r="C453" s="113" t="s">
        <v>6</v>
      </c>
      <c r="D453" s="113" t="s">
        <v>6</v>
      </c>
      <c r="E453" s="113" t="s">
        <v>6</v>
      </c>
    </row>
    <row r="454" spans="1:5" ht="9.75" customHeight="1" thickBot="1" x14ac:dyDescent="0.3">
      <c r="A454" s="119" t="s">
        <v>40</v>
      </c>
      <c r="B454" s="120">
        <f>B455+B456+B457+B458</f>
        <v>0</v>
      </c>
      <c r="C454" s="120">
        <f>C455+C456+C457+C458</f>
        <v>0</v>
      </c>
      <c r="D454" s="120">
        <f>D455+D456+D457+D458</f>
        <v>0</v>
      </c>
      <c r="E454" s="120">
        <f>E455+E456+E457+E458</f>
        <v>0</v>
      </c>
    </row>
    <row r="455" spans="1:5" ht="9.75" customHeight="1" thickBot="1" x14ac:dyDescent="0.3">
      <c r="A455" s="121" t="s">
        <v>48</v>
      </c>
      <c r="B455" s="120"/>
      <c r="C455" s="120"/>
      <c r="D455" s="120"/>
      <c r="E455" s="120"/>
    </row>
    <row r="456" spans="1:5" ht="9.75" customHeight="1" thickBot="1" x14ac:dyDescent="0.3">
      <c r="A456" s="121" t="s">
        <v>73</v>
      </c>
      <c r="B456" s="120"/>
      <c r="C456" s="120"/>
      <c r="D456" s="120"/>
      <c r="E456" s="120"/>
    </row>
    <row r="457" spans="1:5" ht="9.75" customHeight="1" thickBot="1" x14ac:dyDescent="0.3">
      <c r="A457" s="121" t="s">
        <v>74</v>
      </c>
      <c r="B457" s="120"/>
      <c r="C457" s="120"/>
      <c r="D457" s="120"/>
      <c r="E457" s="120"/>
    </row>
    <row r="458" spans="1:5" ht="9.75" customHeight="1" thickBot="1" x14ac:dyDescent="0.3">
      <c r="A458" s="121" t="s">
        <v>75</v>
      </c>
      <c r="B458" s="120"/>
      <c r="C458" s="120"/>
      <c r="D458" s="120"/>
      <c r="E458" s="120"/>
    </row>
    <row r="459" spans="1:5" ht="9.75" customHeight="1" thickBot="1" x14ac:dyDescent="0.3">
      <c r="A459" s="119" t="s">
        <v>41</v>
      </c>
      <c r="B459" s="122">
        <f>B460+B461+B462+B463</f>
        <v>50000</v>
      </c>
      <c r="C459" s="122">
        <f>C460+C461+C462+C463</f>
        <v>0</v>
      </c>
      <c r="D459" s="122">
        <f>D460+D461+D462+D463</f>
        <v>0</v>
      </c>
      <c r="E459" s="122">
        <f>E460+E461+E462+E463</f>
        <v>0</v>
      </c>
    </row>
    <row r="460" spans="1:5" ht="9.75" customHeight="1" thickBot="1" x14ac:dyDescent="0.3">
      <c r="A460" s="121" t="s">
        <v>48</v>
      </c>
      <c r="B460" s="122">
        <v>50000</v>
      </c>
      <c r="C460" s="120">
        <v>0</v>
      </c>
      <c r="D460" s="120">
        <v>0</v>
      </c>
      <c r="E460" s="120">
        <v>0</v>
      </c>
    </row>
    <row r="461" spans="1:5" ht="9.75" customHeight="1" thickBot="1" x14ac:dyDescent="0.3">
      <c r="A461" s="121" t="s">
        <v>73</v>
      </c>
      <c r="B461" s="122"/>
      <c r="C461" s="120"/>
      <c r="D461" s="120"/>
      <c r="E461" s="120"/>
    </row>
    <row r="462" spans="1:5" ht="9.75" customHeight="1" thickBot="1" x14ac:dyDescent="0.3">
      <c r="A462" s="121" t="s">
        <v>74</v>
      </c>
      <c r="B462" s="122"/>
      <c r="C462" s="120"/>
      <c r="D462" s="120"/>
      <c r="E462" s="120"/>
    </row>
    <row r="463" spans="1:5" ht="9.75" customHeight="1" thickBot="1" x14ac:dyDescent="0.3">
      <c r="A463" s="121" t="s">
        <v>75</v>
      </c>
      <c r="B463" s="122"/>
      <c r="C463" s="120"/>
      <c r="D463" s="120"/>
      <c r="E463" s="120"/>
    </row>
    <row r="464" spans="1:5" ht="9.75" customHeight="1" thickBot="1" x14ac:dyDescent="0.3">
      <c r="A464" s="133" t="s">
        <v>420</v>
      </c>
      <c r="B464" s="122">
        <f>B454+B459</f>
        <v>50000</v>
      </c>
      <c r="C464" s="122">
        <f>C454+C459</f>
        <v>0</v>
      </c>
      <c r="D464" s="122">
        <f>D454+D459</f>
        <v>0</v>
      </c>
      <c r="E464" s="122">
        <f>E454+E459</f>
        <v>0</v>
      </c>
    </row>
    <row r="465" spans="1:5" s="13" customFormat="1" ht="9.75" customHeight="1" thickBot="1" x14ac:dyDescent="0.3">
      <c r="A465" s="103" t="s">
        <v>35</v>
      </c>
      <c r="B465" s="127">
        <f>IF(B464-B446=0,0,"Error")</f>
        <v>0</v>
      </c>
      <c r="C465" s="127">
        <f t="shared" ref="C465:E465" si="33">IF(C464-C446=0,0,"Error")</f>
        <v>0</v>
      </c>
      <c r="D465" s="127">
        <f t="shared" si="33"/>
        <v>0</v>
      </c>
      <c r="E465" s="127">
        <f t="shared" si="33"/>
        <v>0</v>
      </c>
    </row>
    <row r="466" spans="1:5" s="13" customFormat="1" ht="41.25" customHeight="1" thickBot="1" x14ac:dyDescent="0.3">
      <c r="A466" s="139" t="s">
        <v>29</v>
      </c>
      <c r="B466" s="491" t="s">
        <v>421</v>
      </c>
      <c r="C466" s="492"/>
      <c r="D466" s="492"/>
      <c r="E466" s="493"/>
    </row>
    <row r="467" spans="1:5" ht="45.75" thickBot="1" x14ac:dyDescent="0.3">
      <c r="A467" s="35" t="s">
        <v>422</v>
      </c>
      <c r="B467" s="140" t="s">
        <v>423</v>
      </c>
      <c r="C467" s="141" t="s">
        <v>51</v>
      </c>
      <c r="D467" s="515"/>
      <c r="E467" s="516"/>
    </row>
    <row r="468" spans="1:5" ht="39.75" customHeight="1" thickBot="1" x14ac:dyDescent="0.3">
      <c r="A468" s="114" t="s">
        <v>9</v>
      </c>
      <c r="B468" s="410" t="s">
        <v>421</v>
      </c>
      <c r="C468" s="411"/>
      <c r="D468" s="411"/>
      <c r="E468" s="412"/>
    </row>
    <row r="469" spans="1:5" ht="15.75" thickBot="1" x14ac:dyDescent="0.3">
      <c r="A469" s="114" t="s">
        <v>14</v>
      </c>
      <c r="B469" s="501" t="s">
        <v>387</v>
      </c>
      <c r="C469" s="502"/>
      <c r="D469" s="502"/>
      <c r="E469" s="503"/>
    </row>
    <row r="470" spans="1:5" x14ac:dyDescent="0.25">
      <c r="A470" s="480"/>
      <c r="B470" s="112">
        <v>2019</v>
      </c>
      <c r="C470" s="112">
        <v>2020</v>
      </c>
      <c r="D470" s="112">
        <v>2021</v>
      </c>
      <c r="E470" s="112">
        <v>2022</v>
      </c>
    </row>
    <row r="471" spans="1:5" ht="15.75" thickBot="1" x14ac:dyDescent="0.3">
      <c r="A471" s="481"/>
      <c r="B471" s="113" t="s">
        <v>5</v>
      </c>
      <c r="C471" s="113" t="s">
        <v>6</v>
      </c>
      <c r="D471" s="113" t="s">
        <v>6</v>
      </c>
      <c r="E471" s="113" t="s">
        <v>6</v>
      </c>
    </row>
    <row r="472" spans="1:5" ht="15.75" thickBot="1" x14ac:dyDescent="0.3">
      <c r="A472" s="114" t="s">
        <v>8</v>
      </c>
      <c r="B472" s="117">
        <v>0</v>
      </c>
      <c r="C472" s="117">
        <v>1</v>
      </c>
      <c r="D472" s="117">
        <v>0</v>
      </c>
      <c r="E472" s="117">
        <v>0</v>
      </c>
    </row>
    <row r="473" spans="1:5" ht="23.25" thickBot="1" x14ac:dyDescent="0.3">
      <c r="A473" s="114" t="s">
        <v>15</v>
      </c>
      <c r="B473" s="116">
        <v>0</v>
      </c>
      <c r="C473" s="116">
        <f>C491</f>
        <v>45443</v>
      </c>
      <c r="D473" s="116">
        <f>D491</f>
        <v>5708</v>
      </c>
      <c r="E473" s="116">
        <f>E491</f>
        <v>0</v>
      </c>
    </row>
    <row r="474" spans="1:5" ht="23.25" thickBot="1" x14ac:dyDescent="0.3">
      <c r="A474" s="114" t="s">
        <v>23</v>
      </c>
      <c r="B474" s="116">
        <v>0</v>
      </c>
      <c r="C474" s="116">
        <f>C492</f>
        <v>0</v>
      </c>
      <c r="D474" s="116">
        <v>0</v>
      </c>
      <c r="E474" s="116">
        <v>0</v>
      </c>
    </row>
    <row r="475" spans="1:5" ht="23.25" thickBot="1" x14ac:dyDescent="0.3">
      <c r="A475" s="114" t="s">
        <v>16</v>
      </c>
      <c r="B475" s="117" t="s">
        <v>22</v>
      </c>
      <c r="C475" s="116">
        <f>C547</f>
        <v>0</v>
      </c>
      <c r="D475" s="116">
        <v>0</v>
      </c>
      <c r="E475" s="116">
        <v>0</v>
      </c>
    </row>
    <row r="476" spans="1:5" ht="23.25" thickBot="1" x14ac:dyDescent="0.3">
      <c r="A476" s="114" t="s">
        <v>17</v>
      </c>
      <c r="B476" s="117" t="s">
        <v>22</v>
      </c>
      <c r="C476" s="118"/>
      <c r="D476" s="118"/>
      <c r="E476" s="116">
        <v>0</v>
      </c>
    </row>
    <row r="477" spans="1:5" ht="23.25" thickBot="1" x14ac:dyDescent="0.3">
      <c r="A477" s="114" t="s">
        <v>18</v>
      </c>
      <c r="B477" s="117" t="s">
        <v>22</v>
      </c>
      <c r="C477" s="118"/>
      <c r="D477" s="118"/>
      <c r="E477" s="116">
        <v>0</v>
      </c>
    </row>
    <row r="478" spans="1:5" ht="15.75" customHeight="1" thickBot="1" x14ac:dyDescent="0.3">
      <c r="A478" s="491" t="s">
        <v>424</v>
      </c>
      <c r="B478" s="492"/>
      <c r="C478" s="492"/>
      <c r="D478" s="492"/>
      <c r="E478" s="493"/>
    </row>
    <row r="479" spans="1:5" x14ac:dyDescent="0.25">
      <c r="A479" s="480"/>
      <c r="B479" s="112">
        <v>2019</v>
      </c>
      <c r="C479" s="112">
        <v>2020</v>
      </c>
      <c r="D479" s="112">
        <v>2021</v>
      </c>
      <c r="E479" s="112">
        <v>2022</v>
      </c>
    </row>
    <row r="480" spans="1:5" ht="15.75" thickBot="1" x14ac:dyDescent="0.3">
      <c r="A480" s="481"/>
      <c r="B480" s="113" t="s">
        <v>5</v>
      </c>
      <c r="C480" s="113" t="s">
        <v>6</v>
      </c>
      <c r="D480" s="113" t="s">
        <v>6</v>
      </c>
      <c r="E480" s="113" t="s">
        <v>6</v>
      </c>
    </row>
    <row r="481" spans="1:5" ht="19.5" customHeight="1" thickBot="1" x14ac:dyDescent="0.3">
      <c r="A481" s="119" t="s">
        <v>40</v>
      </c>
      <c r="B481" s="120">
        <f>B482+B483+B484+B485</f>
        <v>0</v>
      </c>
      <c r="C481" s="120">
        <f>C482+C483+C484+C485</f>
        <v>0</v>
      </c>
      <c r="D481" s="120">
        <f>D482+D483+D484+D485</f>
        <v>0</v>
      </c>
      <c r="E481" s="120">
        <f>E482+E483+E484+E485</f>
        <v>0</v>
      </c>
    </row>
    <row r="482" spans="1:5" ht="12.75" customHeight="1" thickBot="1" x14ac:dyDescent="0.3">
      <c r="A482" s="121" t="s">
        <v>48</v>
      </c>
      <c r="B482" s="120"/>
      <c r="C482" s="120"/>
      <c r="D482" s="120"/>
      <c r="E482" s="120"/>
    </row>
    <row r="483" spans="1:5" ht="12.75" customHeight="1" thickBot="1" x14ac:dyDescent="0.3">
      <c r="A483" s="121" t="s">
        <v>73</v>
      </c>
      <c r="B483" s="120">
        <v>0</v>
      </c>
      <c r="C483" s="120">
        <v>0</v>
      </c>
      <c r="D483" s="120">
        <v>0</v>
      </c>
      <c r="E483" s="120">
        <v>0</v>
      </c>
    </row>
    <row r="484" spans="1:5" ht="12.75" customHeight="1" thickBot="1" x14ac:dyDescent="0.3">
      <c r="A484" s="121" t="s">
        <v>74</v>
      </c>
      <c r="B484" s="120"/>
      <c r="C484" s="120">
        <v>0</v>
      </c>
      <c r="D484" s="120">
        <v>0</v>
      </c>
      <c r="E484" s="120">
        <v>0</v>
      </c>
    </row>
    <row r="485" spans="1:5" ht="12.75" customHeight="1" thickBot="1" x14ac:dyDescent="0.3">
      <c r="A485" s="121" t="s">
        <v>75</v>
      </c>
      <c r="B485" s="120"/>
      <c r="C485" s="120"/>
      <c r="D485" s="120"/>
      <c r="E485" s="120"/>
    </row>
    <row r="486" spans="1:5" ht="12.75" customHeight="1" thickBot="1" x14ac:dyDescent="0.3">
      <c r="A486" s="119" t="s">
        <v>41</v>
      </c>
      <c r="B486" s="122">
        <f>B487+B488+B489+B490</f>
        <v>0</v>
      </c>
      <c r="C486" s="122">
        <f>C487+C488+C489+C490</f>
        <v>45443</v>
      </c>
      <c r="D486" s="122">
        <f>D487+D488+D489+D490</f>
        <v>5708</v>
      </c>
      <c r="E486" s="122">
        <f>E487+E488+E489+E490</f>
        <v>0</v>
      </c>
    </row>
    <row r="487" spans="1:5" ht="12.75" customHeight="1" thickBot="1" x14ac:dyDescent="0.3">
      <c r="A487" s="121" t="s">
        <v>48</v>
      </c>
      <c r="B487" s="122"/>
      <c r="C487" s="120"/>
      <c r="D487" s="120"/>
      <c r="E487" s="120"/>
    </row>
    <row r="488" spans="1:5" ht="12.75" customHeight="1" thickBot="1" x14ac:dyDescent="0.3">
      <c r="A488" s="121" t="s">
        <v>73</v>
      </c>
      <c r="B488" s="122"/>
      <c r="C488" s="120">
        <v>39857</v>
      </c>
      <c r="D488" s="120"/>
      <c r="E488" s="120"/>
    </row>
    <row r="489" spans="1:5" ht="12.75" customHeight="1" thickBot="1" x14ac:dyDescent="0.3">
      <c r="A489" s="121" t="s">
        <v>74</v>
      </c>
      <c r="B489" s="122"/>
      <c r="C489" s="120">
        <v>3328</v>
      </c>
      <c r="D489" s="120"/>
      <c r="E489" s="120"/>
    </row>
    <row r="490" spans="1:5" ht="12.75" customHeight="1" thickBot="1" x14ac:dyDescent="0.3">
      <c r="A490" s="121" t="s">
        <v>75</v>
      </c>
      <c r="B490" s="122"/>
      <c r="C490" s="120">
        <v>2258</v>
      </c>
      <c r="D490" s="120">
        <v>5708</v>
      </c>
      <c r="E490" s="120"/>
    </row>
    <row r="491" spans="1:5" ht="12.75" customHeight="1" thickBot="1" x14ac:dyDescent="0.3">
      <c r="A491" s="125" t="s">
        <v>425</v>
      </c>
      <c r="B491" s="122">
        <f>B481+B486</f>
        <v>0</v>
      </c>
      <c r="C491" s="122">
        <f>C481+C486</f>
        <v>45443</v>
      </c>
      <c r="D491" s="122">
        <f>D481+D486</f>
        <v>5708</v>
      </c>
      <c r="E491" s="122">
        <f>E481+E486</f>
        <v>0</v>
      </c>
    </row>
    <row r="492" spans="1:5" ht="12.75" customHeight="1" thickBot="1" x14ac:dyDescent="0.3">
      <c r="A492" s="126" t="s">
        <v>35</v>
      </c>
      <c r="B492" s="127">
        <f>IF(B491-B473=0,0,"Error")</f>
        <v>0</v>
      </c>
      <c r="C492" s="127">
        <f t="shared" ref="C492:E492" si="34">IF(C491-C473=0,0,"Error")</f>
        <v>0</v>
      </c>
      <c r="D492" s="127">
        <f t="shared" si="34"/>
        <v>0</v>
      </c>
      <c r="E492" s="127">
        <f t="shared" si="34"/>
        <v>0</v>
      </c>
    </row>
    <row r="493" spans="1:5" s="13" customFormat="1" ht="34.5" customHeight="1" thickBot="1" x14ac:dyDescent="0.3">
      <c r="A493" s="139" t="s">
        <v>29</v>
      </c>
      <c r="B493" s="491" t="s">
        <v>426</v>
      </c>
      <c r="C493" s="492"/>
      <c r="D493" s="492"/>
      <c r="E493" s="493"/>
    </row>
    <row r="494" spans="1:5" ht="45.75" thickBot="1" x14ac:dyDescent="0.3">
      <c r="A494" s="35" t="s">
        <v>427</v>
      </c>
      <c r="B494" s="140" t="s">
        <v>428</v>
      </c>
      <c r="C494" s="141" t="s">
        <v>51</v>
      </c>
      <c r="D494" s="515"/>
      <c r="E494" s="516"/>
    </row>
    <row r="495" spans="1:5" ht="47.25" customHeight="1" thickBot="1" x14ac:dyDescent="0.3">
      <c r="A495" s="114" t="s">
        <v>9</v>
      </c>
      <c r="B495" s="517" t="s">
        <v>429</v>
      </c>
      <c r="C495" s="518"/>
      <c r="D495" s="518"/>
      <c r="E495" s="519"/>
    </row>
    <row r="496" spans="1:5" ht="15.75" thickBot="1" x14ac:dyDescent="0.3">
      <c r="A496" s="114" t="s">
        <v>14</v>
      </c>
      <c r="B496" s="501" t="s">
        <v>387</v>
      </c>
      <c r="C496" s="502"/>
      <c r="D496" s="502"/>
      <c r="E496" s="503"/>
    </row>
    <row r="497" spans="1:5" x14ac:dyDescent="0.25">
      <c r="A497" s="480"/>
      <c r="B497" s="112">
        <v>2019</v>
      </c>
      <c r="C497" s="112">
        <v>2020</v>
      </c>
      <c r="D497" s="112">
        <v>2021</v>
      </c>
      <c r="E497" s="112">
        <v>2022</v>
      </c>
    </row>
    <row r="498" spans="1:5" ht="15.75" thickBot="1" x14ac:dyDescent="0.3">
      <c r="A498" s="481"/>
      <c r="B498" s="113" t="s">
        <v>5</v>
      </c>
      <c r="C498" s="113" t="s">
        <v>6</v>
      </c>
      <c r="D498" s="113" t="s">
        <v>6</v>
      </c>
      <c r="E498" s="113" t="s">
        <v>6</v>
      </c>
    </row>
    <row r="499" spans="1:5" ht="14.25" customHeight="1" thickBot="1" x14ac:dyDescent="0.3">
      <c r="A499" s="114" t="s">
        <v>8</v>
      </c>
      <c r="B499" s="117">
        <v>0</v>
      </c>
      <c r="C499" s="117">
        <v>1</v>
      </c>
      <c r="D499" s="117">
        <v>1</v>
      </c>
      <c r="E499" s="117">
        <v>1</v>
      </c>
    </row>
    <row r="500" spans="1:5" ht="14.25" customHeight="1" thickBot="1" x14ac:dyDescent="0.3">
      <c r="A500" s="114" t="s">
        <v>15</v>
      </c>
      <c r="B500" s="116">
        <v>0</v>
      </c>
      <c r="C500" s="116">
        <f>C518</f>
        <v>1060</v>
      </c>
      <c r="D500" s="116">
        <f>D518</f>
        <v>1060</v>
      </c>
      <c r="E500" s="116">
        <f>E518</f>
        <v>1060</v>
      </c>
    </row>
    <row r="501" spans="1:5" ht="14.25" customHeight="1" thickBot="1" x14ac:dyDescent="0.3">
      <c r="A501" s="114" t="s">
        <v>23</v>
      </c>
      <c r="B501" s="116">
        <v>0</v>
      </c>
      <c r="C501" s="116">
        <f>C500/C499</f>
        <v>1060</v>
      </c>
      <c r="D501" s="116">
        <f>D500/D499</f>
        <v>1060</v>
      </c>
      <c r="E501" s="116">
        <f>E500/E499</f>
        <v>1060</v>
      </c>
    </row>
    <row r="502" spans="1:5" ht="14.25" customHeight="1" thickBot="1" x14ac:dyDescent="0.3">
      <c r="A502" s="114" t="s">
        <v>16</v>
      </c>
      <c r="B502" s="117" t="s">
        <v>22</v>
      </c>
      <c r="C502" s="116">
        <f>C574</f>
        <v>0</v>
      </c>
      <c r="D502" s="118">
        <v>0</v>
      </c>
      <c r="E502" s="118">
        <f t="shared" ref="E502:E504" si="35">E499/D499-1</f>
        <v>0</v>
      </c>
    </row>
    <row r="503" spans="1:5" ht="14.25" customHeight="1" thickBot="1" x14ac:dyDescent="0.3">
      <c r="A503" s="114" t="s">
        <v>17</v>
      </c>
      <c r="B503" s="117" t="s">
        <v>22</v>
      </c>
      <c r="C503" s="118"/>
      <c r="D503" s="118"/>
      <c r="E503" s="118">
        <f t="shared" si="35"/>
        <v>0</v>
      </c>
    </row>
    <row r="504" spans="1:5" ht="14.25" customHeight="1" thickBot="1" x14ac:dyDescent="0.3">
      <c r="A504" s="114" t="s">
        <v>18</v>
      </c>
      <c r="B504" s="117" t="s">
        <v>22</v>
      </c>
      <c r="C504" s="118"/>
      <c r="D504" s="118"/>
      <c r="E504" s="118">
        <f t="shared" si="35"/>
        <v>0</v>
      </c>
    </row>
    <row r="505" spans="1:5" ht="15.75" customHeight="1" thickBot="1" x14ac:dyDescent="0.3">
      <c r="A505" s="491" t="s">
        <v>430</v>
      </c>
      <c r="B505" s="492"/>
      <c r="C505" s="492"/>
      <c r="D505" s="492"/>
      <c r="E505" s="493"/>
    </row>
    <row r="506" spans="1:5" x14ac:dyDescent="0.25">
      <c r="A506" s="480"/>
      <c r="B506" s="112">
        <v>2019</v>
      </c>
      <c r="C506" s="112">
        <v>2020</v>
      </c>
      <c r="D506" s="112">
        <v>2021</v>
      </c>
      <c r="E506" s="112">
        <v>2022</v>
      </c>
    </row>
    <row r="507" spans="1:5" ht="15.75" thickBot="1" x14ac:dyDescent="0.3">
      <c r="A507" s="481"/>
      <c r="B507" s="113" t="s">
        <v>5</v>
      </c>
      <c r="C507" s="113" t="s">
        <v>6</v>
      </c>
      <c r="D507" s="113" t="s">
        <v>6</v>
      </c>
      <c r="E507" s="113" t="s">
        <v>6</v>
      </c>
    </row>
    <row r="508" spans="1:5" ht="10.5" customHeight="1" thickBot="1" x14ac:dyDescent="0.3">
      <c r="A508" s="119" t="s">
        <v>40</v>
      </c>
      <c r="B508" s="120">
        <f>B509+B510+B511+B512</f>
        <v>0</v>
      </c>
      <c r="C508" s="120">
        <f>C509+C510+C511+C512</f>
        <v>0</v>
      </c>
      <c r="D508" s="120">
        <f>D509+D510+D511+D512</f>
        <v>0</v>
      </c>
      <c r="E508" s="120">
        <f>E509+E510+E511+E512</f>
        <v>0</v>
      </c>
    </row>
    <row r="509" spans="1:5" ht="10.5" customHeight="1" thickBot="1" x14ac:dyDescent="0.3">
      <c r="A509" s="121" t="s">
        <v>48</v>
      </c>
      <c r="B509" s="120"/>
      <c r="C509" s="120"/>
      <c r="D509" s="120"/>
      <c r="E509" s="120"/>
    </row>
    <row r="510" spans="1:5" ht="10.5" customHeight="1" thickBot="1" x14ac:dyDescent="0.3">
      <c r="A510" s="121" t="s">
        <v>73</v>
      </c>
      <c r="B510" s="120">
        <v>0</v>
      </c>
      <c r="C510" s="120">
        <v>0</v>
      </c>
      <c r="D510" s="120">
        <v>0</v>
      </c>
      <c r="E510" s="120">
        <v>0</v>
      </c>
    </row>
    <row r="511" spans="1:5" ht="10.5" customHeight="1" thickBot="1" x14ac:dyDescent="0.3">
      <c r="A511" s="121" t="s">
        <v>74</v>
      </c>
      <c r="B511" s="120"/>
      <c r="C511" s="120">
        <v>0</v>
      </c>
      <c r="D511" s="120">
        <v>0</v>
      </c>
      <c r="E511" s="120">
        <v>0</v>
      </c>
    </row>
    <row r="512" spans="1:5" ht="10.5" customHeight="1" thickBot="1" x14ac:dyDescent="0.3">
      <c r="A512" s="121" t="s">
        <v>75</v>
      </c>
      <c r="B512" s="120"/>
      <c r="C512" s="120"/>
      <c r="D512" s="120"/>
      <c r="E512" s="120"/>
    </row>
    <row r="513" spans="1:5" ht="10.5" customHeight="1" thickBot="1" x14ac:dyDescent="0.3">
      <c r="A513" s="119" t="s">
        <v>41</v>
      </c>
      <c r="B513" s="122">
        <f>B514+B515+B516+B517</f>
        <v>0</v>
      </c>
      <c r="C513" s="122">
        <f>C514+C515+C516+C517</f>
        <v>1060</v>
      </c>
      <c r="D513" s="122">
        <f>D514+D515+D516+D517</f>
        <v>1060</v>
      </c>
      <c r="E513" s="122">
        <f>E514+E515+E516+E517</f>
        <v>1060</v>
      </c>
    </row>
    <row r="514" spans="1:5" ht="10.5" customHeight="1" thickBot="1" x14ac:dyDescent="0.3">
      <c r="A514" s="121" t="s">
        <v>48</v>
      </c>
      <c r="B514" s="122"/>
      <c r="C514" s="120"/>
      <c r="D514" s="120"/>
      <c r="E514" s="120"/>
    </row>
    <row r="515" spans="1:5" ht="10.5" customHeight="1" thickBot="1" x14ac:dyDescent="0.3">
      <c r="A515" s="121" t="s">
        <v>73</v>
      </c>
      <c r="B515" s="122"/>
      <c r="C515" s="120">
        <v>1060</v>
      </c>
      <c r="D515" s="120">
        <v>1060</v>
      </c>
      <c r="E515" s="120">
        <v>1060</v>
      </c>
    </row>
    <row r="516" spans="1:5" ht="10.5" customHeight="1" thickBot="1" x14ac:dyDescent="0.3">
      <c r="A516" s="121" t="s">
        <v>74</v>
      </c>
      <c r="B516" s="122"/>
      <c r="C516" s="120"/>
      <c r="D516" s="120"/>
      <c r="E516" s="120"/>
    </row>
    <row r="517" spans="1:5" ht="10.5" customHeight="1" thickBot="1" x14ac:dyDescent="0.3">
      <c r="A517" s="121" t="s">
        <v>75</v>
      </c>
      <c r="B517" s="122"/>
      <c r="C517" s="120"/>
      <c r="D517" s="120"/>
      <c r="E517" s="120"/>
    </row>
    <row r="518" spans="1:5" ht="10.5" customHeight="1" thickBot="1" x14ac:dyDescent="0.3">
      <c r="A518" s="125" t="s">
        <v>431</v>
      </c>
      <c r="B518" s="122">
        <f>B508+B513</f>
        <v>0</v>
      </c>
      <c r="C518" s="122">
        <f>C508+C513</f>
        <v>1060</v>
      </c>
      <c r="D518" s="122">
        <f>D508+D513</f>
        <v>1060</v>
      </c>
      <c r="E518" s="122">
        <f>E508+E513</f>
        <v>1060</v>
      </c>
    </row>
    <row r="519" spans="1:5" ht="10.5" customHeight="1" thickBot="1" x14ac:dyDescent="0.3">
      <c r="A519" s="126" t="s">
        <v>35</v>
      </c>
      <c r="B519" s="127">
        <f>IF(B518-B500=0,0,"Error")</f>
        <v>0</v>
      </c>
      <c r="C519" s="127">
        <f t="shared" ref="C519:E519" si="36">IF(C518-C500=0,0,"Error")</f>
        <v>0</v>
      </c>
      <c r="D519" s="127">
        <f t="shared" si="36"/>
        <v>0</v>
      </c>
      <c r="E519" s="127">
        <f t="shared" si="36"/>
        <v>0</v>
      </c>
    </row>
    <row r="520" spans="1:5" s="13" customFormat="1" ht="36.75" customHeight="1" thickBot="1" x14ac:dyDescent="0.3">
      <c r="A520" s="139" t="s">
        <v>29</v>
      </c>
      <c r="B520" s="491" t="s">
        <v>432</v>
      </c>
      <c r="C520" s="492"/>
      <c r="D520" s="492"/>
      <c r="E520" s="493"/>
    </row>
    <row r="521" spans="1:5" ht="57" thickBot="1" x14ac:dyDescent="0.3">
      <c r="A521" s="35" t="s">
        <v>433</v>
      </c>
      <c r="B521" s="140" t="s">
        <v>434</v>
      </c>
      <c r="C521" s="141" t="s">
        <v>51</v>
      </c>
      <c r="D521" s="515"/>
      <c r="E521" s="516"/>
    </row>
    <row r="522" spans="1:5" ht="108.75" customHeight="1" thickBot="1" x14ac:dyDescent="0.3">
      <c r="A522" s="114" t="s">
        <v>9</v>
      </c>
      <c r="B522" s="524" t="s">
        <v>435</v>
      </c>
      <c r="C522" s="525"/>
      <c r="D522" s="525"/>
      <c r="E522" s="526"/>
    </row>
    <row r="523" spans="1:5" ht="15.75" thickBot="1" x14ac:dyDescent="0.3">
      <c r="A523" s="114" t="s">
        <v>14</v>
      </c>
      <c r="B523" s="501" t="s">
        <v>387</v>
      </c>
      <c r="C523" s="502"/>
      <c r="D523" s="502"/>
      <c r="E523" s="503"/>
    </row>
    <row r="524" spans="1:5" x14ac:dyDescent="0.25">
      <c r="A524" s="480"/>
      <c r="B524" s="112">
        <v>2019</v>
      </c>
      <c r="C524" s="112">
        <v>2020</v>
      </c>
      <c r="D524" s="112">
        <v>2021</v>
      </c>
      <c r="E524" s="112">
        <v>2022</v>
      </c>
    </row>
    <row r="525" spans="1:5" ht="15.75" thickBot="1" x14ac:dyDescent="0.3">
      <c r="A525" s="481"/>
      <c r="B525" s="113" t="s">
        <v>5</v>
      </c>
      <c r="C525" s="113" t="s">
        <v>6</v>
      </c>
      <c r="D525" s="113" t="s">
        <v>6</v>
      </c>
      <c r="E525" s="113" t="s">
        <v>6</v>
      </c>
    </row>
    <row r="526" spans="1:5" ht="15.75" thickBot="1" x14ac:dyDescent="0.3">
      <c r="A526" s="114" t="s">
        <v>8</v>
      </c>
      <c r="B526" s="117">
        <v>0</v>
      </c>
      <c r="C526" s="117">
        <v>0</v>
      </c>
      <c r="D526" s="117">
        <v>1</v>
      </c>
      <c r="E526" s="117">
        <v>1</v>
      </c>
    </row>
    <row r="527" spans="1:5" ht="23.25" thickBot="1" x14ac:dyDescent="0.3">
      <c r="A527" s="114" t="s">
        <v>15</v>
      </c>
      <c r="B527" s="116">
        <v>0</v>
      </c>
      <c r="C527" s="116">
        <f>C545</f>
        <v>0</v>
      </c>
      <c r="D527" s="116">
        <f>D545</f>
        <v>8480</v>
      </c>
      <c r="E527" s="116">
        <f>E545</f>
        <v>119630</v>
      </c>
    </row>
    <row r="528" spans="1:5" ht="23.25" thickBot="1" x14ac:dyDescent="0.3">
      <c r="A528" s="114" t="s">
        <v>23</v>
      </c>
      <c r="B528" s="116">
        <v>0</v>
      </c>
      <c r="C528" s="116">
        <f>C546</f>
        <v>0</v>
      </c>
      <c r="D528" s="116">
        <f>D527/D526</f>
        <v>8480</v>
      </c>
      <c r="E528" s="116">
        <f>E527/E526</f>
        <v>119630</v>
      </c>
    </row>
    <row r="529" spans="1:5" ht="23.25" thickBot="1" x14ac:dyDescent="0.3">
      <c r="A529" s="114" t="s">
        <v>16</v>
      </c>
      <c r="B529" s="117" t="s">
        <v>22</v>
      </c>
      <c r="C529" s="116">
        <v>0</v>
      </c>
      <c r="D529" s="118">
        <v>0</v>
      </c>
      <c r="E529" s="118">
        <f t="shared" ref="E529:E531" si="37">E526/D526-1</f>
        <v>0</v>
      </c>
    </row>
    <row r="530" spans="1:5" ht="23.25" thickBot="1" x14ac:dyDescent="0.3">
      <c r="A530" s="114" t="s">
        <v>17</v>
      </c>
      <c r="B530" s="117" t="s">
        <v>22</v>
      </c>
      <c r="C530" s="118"/>
      <c r="D530" s="118"/>
      <c r="E530" s="118">
        <f t="shared" si="37"/>
        <v>13.107311320754716</v>
      </c>
    </row>
    <row r="531" spans="1:5" ht="23.25" thickBot="1" x14ac:dyDescent="0.3">
      <c r="A531" s="114" t="s">
        <v>18</v>
      </c>
      <c r="B531" s="117" t="s">
        <v>22</v>
      </c>
      <c r="C531" s="118"/>
      <c r="D531" s="118"/>
      <c r="E531" s="118">
        <f t="shared" si="37"/>
        <v>13.107311320754716</v>
      </c>
    </row>
    <row r="532" spans="1:5" ht="15.75" customHeight="1" thickBot="1" x14ac:dyDescent="0.3">
      <c r="A532" s="491" t="s">
        <v>436</v>
      </c>
      <c r="B532" s="492"/>
      <c r="C532" s="492"/>
      <c r="D532" s="492"/>
      <c r="E532" s="493"/>
    </row>
    <row r="533" spans="1:5" x14ac:dyDescent="0.25">
      <c r="A533" s="480"/>
      <c r="B533" s="112">
        <v>2019</v>
      </c>
      <c r="C533" s="112">
        <v>2020</v>
      </c>
      <c r="D533" s="112">
        <v>2021</v>
      </c>
      <c r="E533" s="112">
        <v>2022</v>
      </c>
    </row>
    <row r="534" spans="1:5" ht="15.75" thickBot="1" x14ac:dyDescent="0.3">
      <c r="A534" s="481"/>
      <c r="B534" s="113" t="s">
        <v>5</v>
      </c>
      <c r="C534" s="113" t="s">
        <v>6</v>
      </c>
      <c r="D534" s="113" t="s">
        <v>6</v>
      </c>
      <c r="E534" s="113" t="s">
        <v>6</v>
      </c>
    </row>
    <row r="535" spans="1:5" ht="12" customHeight="1" thickBot="1" x14ac:dyDescent="0.3">
      <c r="A535" s="119" t="s">
        <v>40</v>
      </c>
      <c r="B535" s="120">
        <f>B536+B537+B538+B539</f>
        <v>0</v>
      </c>
      <c r="C535" s="120">
        <f>C536+C537+C538+C539</f>
        <v>0</v>
      </c>
      <c r="D535" s="120">
        <f>D536+D537+D538+D539</f>
        <v>0</v>
      </c>
      <c r="E535" s="120">
        <f>E536+E537+E538+E539</f>
        <v>0</v>
      </c>
    </row>
    <row r="536" spans="1:5" ht="12" customHeight="1" thickBot="1" x14ac:dyDescent="0.3">
      <c r="A536" s="121" t="s">
        <v>48</v>
      </c>
      <c r="B536" s="120"/>
      <c r="C536" s="120"/>
      <c r="D536" s="120"/>
      <c r="E536" s="120"/>
    </row>
    <row r="537" spans="1:5" ht="12" customHeight="1" thickBot="1" x14ac:dyDescent="0.3">
      <c r="A537" s="121" t="s">
        <v>73</v>
      </c>
      <c r="B537" s="120">
        <v>0</v>
      </c>
      <c r="C537" s="120">
        <v>0</v>
      </c>
      <c r="D537" s="120">
        <v>0</v>
      </c>
      <c r="E537" s="120">
        <v>0</v>
      </c>
    </row>
    <row r="538" spans="1:5" ht="12" customHeight="1" thickBot="1" x14ac:dyDescent="0.3">
      <c r="A538" s="121" t="s">
        <v>74</v>
      </c>
      <c r="B538" s="120"/>
      <c r="C538" s="120">
        <v>0</v>
      </c>
      <c r="D538" s="120">
        <v>0</v>
      </c>
      <c r="E538" s="120">
        <v>0</v>
      </c>
    </row>
    <row r="539" spans="1:5" ht="12" customHeight="1" thickBot="1" x14ac:dyDescent="0.3">
      <c r="A539" s="121" t="s">
        <v>75</v>
      </c>
      <c r="B539" s="120"/>
      <c r="C539" s="120"/>
      <c r="D539" s="120"/>
      <c r="E539" s="120"/>
    </row>
    <row r="540" spans="1:5" ht="12" customHeight="1" thickBot="1" x14ac:dyDescent="0.3">
      <c r="A540" s="119" t="s">
        <v>41</v>
      </c>
      <c r="B540" s="122">
        <f>B541+B542+B543+B544</f>
        <v>0</v>
      </c>
      <c r="C540" s="122">
        <f>C541+C542+C543+C544</f>
        <v>0</v>
      </c>
      <c r="D540" s="122">
        <f>D541+D542+D543+D544</f>
        <v>8480</v>
      </c>
      <c r="E540" s="122">
        <f>E541+E542+E543+E544</f>
        <v>119630</v>
      </c>
    </row>
    <row r="541" spans="1:5" ht="12" customHeight="1" thickBot="1" x14ac:dyDescent="0.3">
      <c r="A541" s="121" t="s">
        <v>48</v>
      </c>
      <c r="B541" s="122"/>
      <c r="C541" s="120"/>
      <c r="D541" s="120"/>
      <c r="E541" s="120"/>
    </row>
    <row r="542" spans="1:5" ht="12" customHeight="1" thickBot="1" x14ac:dyDescent="0.3">
      <c r="A542" s="121" t="s">
        <v>73</v>
      </c>
      <c r="B542" s="122"/>
      <c r="C542" s="120"/>
      <c r="D542" s="120">
        <v>8480</v>
      </c>
      <c r="E542" s="120">
        <v>119630</v>
      </c>
    </row>
    <row r="543" spans="1:5" ht="12" customHeight="1" thickBot="1" x14ac:dyDescent="0.3">
      <c r="A543" s="121" t="s">
        <v>74</v>
      </c>
      <c r="B543" s="122"/>
      <c r="C543" s="120"/>
      <c r="D543" s="120"/>
      <c r="E543" s="120"/>
    </row>
    <row r="544" spans="1:5" ht="12" customHeight="1" thickBot="1" x14ac:dyDescent="0.3">
      <c r="A544" s="121" t="s">
        <v>75</v>
      </c>
      <c r="B544" s="122"/>
      <c r="C544" s="120"/>
      <c r="D544" s="120"/>
      <c r="E544" s="120"/>
    </row>
    <row r="545" spans="1:5" ht="12" customHeight="1" thickBot="1" x14ac:dyDescent="0.3">
      <c r="A545" s="125" t="s">
        <v>437</v>
      </c>
      <c r="B545" s="122">
        <f>B535+B540</f>
        <v>0</v>
      </c>
      <c r="C545" s="122">
        <f>C535+C540</f>
        <v>0</v>
      </c>
      <c r="D545" s="122">
        <f>D535+D540</f>
        <v>8480</v>
      </c>
      <c r="E545" s="122">
        <f>E535+E540</f>
        <v>119630</v>
      </c>
    </row>
    <row r="546" spans="1:5" ht="12" customHeight="1" thickBot="1" x14ac:dyDescent="0.3">
      <c r="A546" s="126" t="s">
        <v>35</v>
      </c>
      <c r="B546" s="127">
        <f>IF(B545-B527=0,0,"Error")</f>
        <v>0</v>
      </c>
      <c r="C546" s="127">
        <f t="shared" ref="C546:E546" si="38">IF(C545-C527=0,0,"Error")</f>
        <v>0</v>
      </c>
      <c r="D546" s="127">
        <f t="shared" si="38"/>
        <v>0</v>
      </c>
      <c r="E546" s="127">
        <f t="shared" si="38"/>
        <v>0</v>
      </c>
    </row>
    <row r="547" spans="1:5" ht="34.5" customHeight="1" thickBot="1" x14ac:dyDescent="0.3">
      <c r="A547" s="35" t="s">
        <v>29</v>
      </c>
      <c r="B547" s="511" t="s">
        <v>438</v>
      </c>
      <c r="C547" s="512"/>
      <c r="D547" s="512"/>
      <c r="E547" s="513"/>
    </row>
    <row r="548" spans="1:5" ht="34.5" thickBot="1" x14ac:dyDescent="0.3">
      <c r="A548" s="35" t="s">
        <v>439</v>
      </c>
      <c r="B548" s="35" t="s">
        <v>438</v>
      </c>
      <c r="C548" s="132" t="s">
        <v>51</v>
      </c>
      <c r="D548" s="514" t="s">
        <v>440</v>
      </c>
      <c r="E548" s="500"/>
    </row>
    <row r="549" spans="1:5" ht="33.75" customHeight="1" thickBot="1" x14ac:dyDescent="0.3">
      <c r="A549" s="114" t="s">
        <v>9</v>
      </c>
      <c r="B549" s="491" t="s">
        <v>441</v>
      </c>
      <c r="C549" s="492"/>
      <c r="D549" s="492"/>
      <c r="E549" s="493"/>
    </row>
    <row r="550" spans="1:5" ht="15.75" thickBot="1" x14ac:dyDescent="0.3">
      <c r="A550" s="114" t="s">
        <v>14</v>
      </c>
      <c r="B550" s="485" t="s">
        <v>360</v>
      </c>
      <c r="C550" s="486"/>
      <c r="D550" s="486"/>
      <c r="E550" s="487"/>
    </row>
    <row r="551" spans="1:5" x14ac:dyDescent="0.25">
      <c r="A551" s="480"/>
      <c r="B551" s="112">
        <v>2019</v>
      </c>
      <c r="C551" s="112">
        <v>2020</v>
      </c>
      <c r="D551" s="112">
        <v>2021</v>
      </c>
      <c r="E551" s="112">
        <v>2022</v>
      </c>
    </row>
    <row r="552" spans="1:5" ht="15.75" thickBot="1" x14ac:dyDescent="0.3">
      <c r="A552" s="481"/>
      <c r="B552" s="113" t="s">
        <v>5</v>
      </c>
      <c r="C552" s="113" t="s">
        <v>6</v>
      </c>
      <c r="D552" s="113" t="s">
        <v>6</v>
      </c>
      <c r="E552" s="113" t="s">
        <v>6</v>
      </c>
    </row>
    <row r="553" spans="1:5" ht="15.75" thickBot="1" x14ac:dyDescent="0.3">
      <c r="A553" s="114" t="s">
        <v>8</v>
      </c>
      <c r="B553" s="116">
        <v>800</v>
      </c>
      <c r="C553" s="116"/>
      <c r="D553" s="116"/>
      <c r="E553" s="116"/>
    </row>
    <row r="554" spans="1:5" ht="23.25" thickBot="1" x14ac:dyDescent="0.3">
      <c r="A554" s="114" t="s">
        <v>15</v>
      </c>
      <c r="B554" s="116">
        <v>90000</v>
      </c>
      <c r="C554" s="116">
        <f t="shared" ref="C554:D554" si="39">C572</f>
        <v>70742</v>
      </c>
      <c r="D554" s="116">
        <f t="shared" si="39"/>
        <v>0</v>
      </c>
      <c r="E554" s="116">
        <f>E572</f>
        <v>114484</v>
      </c>
    </row>
    <row r="555" spans="1:5" ht="23.25" thickBot="1" x14ac:dyDescent="0.3">
      <c r="A555" s="114" t="s">
        <v>23</v>
      </c>
      <c r="B555" s="116">
        <f>B554/B553</f>
        <v>112.5</v>
      </c>
      <c r="C555" s="116">
        <v>0</v>
      </c>
      <c r="D555" s="116">
        <v>0</v>
      </c>
      <c r="E555" s="116">
        <f t="shared" ref="D555:E558" si="40">E573</f>
        <v>0</v>
      </c>
    </row>
    <row r="556" spans="1:5" ht="23.25" thickBot="1" x14ac:dyDescent="0.3">
      <c r="A556" s="114" t="s">
        <v>16</v>
      </c>
      <c r="B556" s="117" t="s">
        <v>22</v>
      </c>
      <c r="C556" s="116">
        <v>0</v>
      </c>
      <c r="D556" s="116">
        <f t="shared" si="40"/>
        <v>0</v>
      </c>
      <c r="E556" s="116">
        <f t="shared" si="40"/>
        <v>0</v>
      </c>
    </row>
    <row r="557" spans="1:5" ht="23.25" thickBot="1" x14ac:dyDescent="0.3">
      <c r="A557" s="114" t="s">
        <v>17</v>
      </c>
      <c r="B557" s="117" t="s">
        <v>22</v>
      </c>
      <c r="C557" s="116">
        <v>0</v>
      </c>
      <c r="D557" s="116">
        <v>0</v>
      </c>
      <c r="E557" s="116">
        <f t="shared" si="40"/>
        <v>0</v>
      </c>
    </row>
    <row r="558" spans="1:5" ht="23.25" thickBot="1" x14ac:dyDescent="0.3">
      <c r="A558" s="114" t="s">
        <v>18</v>
      </c>
      <c r="B558" s="117" t="s">
        <v>22</v>
      </c>
      <c r="C558" s="116" t="e">
        <f>C671-#REF!</f>
        <v>#REF!</v>
      </c>
      <c r="D558" s="116">
        <f t="shared" ref="D558" si="41">D576</f>
        <v>0</v>
      </c>
      <c r="E558" s="116">
        <f t="shared" si="40"/>
        <v>0</v>
      </c>
    </row>
    <row r="559" spans="1:5" ht="15.75" customHeight="1" thickBot="1" x14ac:dyDescent="0.3">
      <c r="A559" s="491" t="s">
        <v>442</v>
      </c>
      <c r="B559" s="492"/>
      <c r="C559" s="492"/>
      <c r="D559" s="492"/>
      <c r="E559" s="493"/>
    </row>
    <row r="560" spans="1:5" x14ac:dyDescent="0.25">
      <c r="A560" s="480"/>
      <c r="B560" s="112">
        <v>2019</v>
      </c>
      <c r="C560" s="112">
        <v>2020</v>
      </c>
      <c r="D560" s="112">
        <v>2021</v>
      </c>
      <c r="E560" s="112">
        <v>2022</v>
      </c>
    </row>
    <row r="561" spans="1:5" ht="15.75" thickBot="1" x14ac:dyDescent="0.3">
      <c r="A561" s="481"/>
      <c r="B561" s="113" t="s">
        <v>5</v>
      </c>
      <c r="C561" s="113" t="s">
        <v>6</v>
      </c>
      <c r="D561" s="113" t="s">
        <v>6</v>
      </c>
      <c r="E561" s="113" t="s">
        <v>6</v>
      </c>
    </row>
    <row r="562" spans="1:5" ht="24.75" customHeight="1" thickBot="1" x14ac:dyDescent="0.3">
      <c r="A562" s="119" t="s">
        <v>40</v>
      </c>
      <c r="B562" s="120">
        <f>B563+B564+B565+B566</f>
        <v>0</v>
      </c>
      <c r="C562" s="120">
        <v>0</v>
      </c>
      <c r="D562" s="120">
        <f>D563+D564+D565+D566</f>
        <v>0</v>
      </c>
      <c r="E562" s="120">
        <f>E563+E564+E565+E566</f>
        <v>0</v>
      </c>
    </row>
    <row r="563" spans="1:5" ht="13.5" customHeight="1" thickBot="1" x14ac:dyDescent="0.3">
      <c r="A563" s="121" t="s">
        <v>48</v>
      </c>
      <c r="B563" s="120"/>
      <c r="C563" s="120"/>
      <c r="D563" s="120"/>
      <c r="E563" s="120"/>
    </row>
    <row r="564" spans="1:5" ht="13.5" customHeight="1" thickBot="1" x14ac:dyDescent="0.3">
      <c r="A564" s="121" t="s">
        <v>73</v>
      </c>
      <c r="B564" s="120"/>
      <c r="C564" s="120"/>
      <c r="D564" s="120"/>
      <c r="E564" s="120"/>
    </row>
    <row r="565" spans="1:5" ht="13.5" customHeight="1" thickBot="1" x14ac:dyDescent="0.3">
      <c r="A565" s="121" t="s">
        <v>74</v>
      </c>
      <c r="B565" s="120"/>
      <c r="C565" s="120"/>
      <c r="D565" s="120"/>
      <c r="E565" s="120"/>
    </row>
    <row r="566" spans="1:5" ht="13.5" customHeight="1" thickBot="1" x14ac:dyDescent="0.3">
      <c r="A566" s="121" t="s">
        <v>75</v>
      </c>
      <c r="B566" s="120"/>
      <c r="C566" s="120"/>
      <c r="D566" s="120"/>
      <c r="E566" s="120"/>
    </row>
    <row r="567" spans="1:5" ht="13.5" customHeight="1" thickBot="1" x14ac:dyDescent="0.3">
      <c r="A567" s="119" t="s">
        <v>41</v>
      </c>
      <c r="B567" s="122">
        <f>B568+B569+B570+B571</f>
        <v>90000</v>
      </c>
      <c r="C567" s="122">
        <f>C568+C569+C570+C571</f>
        <v>70742</v>
      </c>
      <c r="D567" s="122">
        <f>D568+D569+D570+D571</f>
        <v>0</v>
      </c>
      <c r="E567" s="122">
        <f>E568+E569+E570+E571</f>
        <v>114484</v>
      </c>
    </row>
    <row r="568" spans="1:5" ht="13.5" customHeight="1" thickBot="1" x14ac:dyDescent="0.3">
      <c r="A568" s="121" t="s">
        <v>48</v>
      </c>
      <c r="B568" s="122">
        <v>90000</v>
      </c>
      <c r="C568" s="120">
        <v>70742</v>
      </c>
      <c r="D568" s="120"/>
      <c r="E568" s="120">
        <v>114484</v>
      </c>
    </row>
    <row r="569" spans="1:5" ht="13.5" customHeight="1" thickBot="1" x14ac:dyDescent="0.3">
      <c r="A569" s="121" t="s">
        <v>73</v>
      </c>
      <c r="B569" s="122"/>
      <c r="C569" s="120"/>
      <c r="D569" s="120"/>
      <c r="E569" s="120"/>
    </row>
    <row r="570" spans="1:5" ht="13.5" customHeight="1" thickBot="1" x14ac:dyDescent="0.3">
      <c r="A570" s="121" t="s">
        <v>74</v>
      </c>
      <c r="B570" s="122"/>
      <c r="C570" s="120"/>
      <c r="D570" s="120"/>
      <c r="E570" s="120"/>
    </row>
    <row r="571" spans="1:5" ht="13.5" customHeight="1" thickBot="1" x14ac:dyDescent="0.3">
      <c r="A571" s="121" t="s">
        <v>75</v>
      </c>
      <c r="B571" s="122"/>
      <c r="C571" s="120"/>
      <c r="D571" s="120"/>
      <c r="E571" s="120"/>
    </row>
    <row r="572" spans="1:5" ht="31.5" customHeight="1" thickBot="1" x14ac:dyDescent="0.3">
      <c r="A572" s="133" t="s">
        <v>443</v>
      </c>
      <c r="B572" s="122">
        <f>B562+B567</f>
        <v>90000</v>
      </c>
      <c r="C572" s="122">
        <f>C562+C567</f>
        <v>70742</v>
      </c>
      <c r="D572" s="122">
        <f>D562+D567</f>
        <v>0</v>
      </c>
      <c r="E572" s="122">
        <f>E562+E567</f>
        <v>114484</v>
      </c>
    </row>
    <row r="573" spans="1:5" s="13" customFormat="1" ht="13.5" customHeight="1" thickBot="1" x14ac:dyDescent="0.3">
      <c r="A573" s="103" t="s">
        <v>35</v>
      </c>
      <c r="B573" s="127">
        <f>IF(B572-B554=0,0,"Error")</f>
        <v>0</v>
      </c>
      <c r="C573" s="127">
        <f t="shared" ref="C573:E573" si="42">IF(C572-C554=0,0,"Error")</f>
        <v>0</v>
      </c>
      <c r="D573" s="127">
        <f t="shared" si="42"/>
        <v>0</v>
      </c>
      <c r="E573" s="127">
        <f t="shared" si="42"/>
        <v>0</v>
      </c>
    </row>
    <row r="574" spans="1:5" s="13" customFormat="1" ht="34.5" customHeight="1" thickBot="1" x14ac:dyDescent="0.3">
      <c r="A574" s="35" t="s">
        <v>29</v>
      </c>
      <c r="B574" s="485" t="s">
        <v>444</v>
      </c>
      <c r="C574" s="486"/>
      <c r="D574" s="486"/>
      <c r="E574" s="487"/>
    </row>
    <row r="575" spans="1:5" ht="45.75" thickBot="1" x14ac:dyDescent="0.3">
      <c r="A575" s="35" t="s">
        <v>445</v>
      </c>
      <c r="B575" s="35" t="s">
        <v>446</v>
      </c>
      <c r="C575" s="132" t="s">
        <v>51</v>
      </c>
      <c r="D575" s="499" t="s">
        <v>447</v>
      </c>
      <c r="E575" s="500"/>
    </row>
    <row r="576" spans="1:5" ht="30.75" customHeight="1" thickBot="1" x14ac:dyDescent="0.3">
      <c r="A576" s="114" t="s">
        <v>9</v>
      </c>
      <c r="B576" s="491" t="s">
        <v>448</v>
      </c>
      <c r="C576" s="492"/>
      <c r="D576" s="492"/>
      <c r="E576" s="493"/>
    </row>
    <row r="577" spans="1:5" ht="15.75" thickBot="1" x14ac:dyDescent="0.3">
      <c r="A577" s="114" t="s">
        <v>14</v>
      </c>
      <c r="B577" s="485" t="s">
        <v>449</v>
      </c>
      <c r="C577" s="486"/>
      <c r="D577" s="486"/>
      <c r="E577" s="487"/>
    </row>
    <row r="578" spans="1:5" x14ac:dyDescent="0.25">
      <c r="A578" s="480"/>
      <c r="B578" s="112">
        <v>2019</v>
      </c>
      <c r="C578" s="112">
        <v>2020</v>
      </c>
      <c r="D578" s="112">
        <v>2021</v>
      </c>
      <c r="E578" s="112">
        <v>2022</v>
      </c>
    </row>
    <row r="579" spans="1:5" ht="15.75" thickBot="1" x14ac:dyDescent="0.3">
      <c r="A579" s="481"/>
      <c r="B579" s="113" t="s">
        <v>5</v>
      </c>
      <c r="C579" s="113" t="s">
        <v>6</v>
      </c>
      <c r="D579" s="113" t="s">
        <v>6</v>
      </c>
      <c r="E579" s="113" t="s">
        <v>6</v>
      </c>
    </row>
    <row r="580" spans="1:5" ht="15.75" thickBot="1" x14ac:dyDescent="0.3">
      <c r="A580" s="114" t="s">
        <v>8</v>
      </c>
      <c r="B580" s="116">
        <v>1</v>
      </c>
      <c r="C580" s="116">
        <v>0</v>
      </c>
      <c r="D580" s="116"/>
      <c r="E580" s="116"/>
    </row>
    <row r="581" spans="1:5" ht="23.25" thickBot="1" x14ac:dyDescent="0.3">
      <c r="A581" s="114" t="s">
        <v>15</v>
      </c>
      <c r="B581" s="115">
        <v>9387</v>
      </c>
      <c r="C581" s="115">
        <v>8000</v>
      </c>
      <c r="D581" s="116">
        <f>D694-D655</f>
        <v>0</v>
      </c>
      <c r="E581" s="116">
        <v>0</v>
      </c>
    </row>
    <row r="582" spans="1:5" ht="23.25" thickBot="1" x14ac:dyDescent="0.3">
      <c r="A582" s="114" t="s">
        <v>23</v>
      </c>
      <c r="B582" s="116">
        <f>B581/B580</f>
        <v>9387</v>
      </c>
      <c r="C582" s="116">
        <v>0</v>
      </c>
      <c r="D582" s="116">
        <f t="shared" ref="D582:D585" si="43">D695-D656</f>
        <v>0</v>
      </c>
      <c r="E582" s="116">
        <v>0</v>
      </c>
    </row>
    <row r="583" spans="1:5" ht="23.25" thickBot="1" x14ac:dyDescent="0.3">
      <c r="A583" s="114" t="s">
        <v>16</v>
      </c>
      <c r="B583" s="117" t="s">
        <v>22</v>
      </c>
      <c r="C583" s="118">
        <f>C580/B580-1</f>
        <v>-1</v>
      </c>
      <c r="D583" s="116">
        <f t="shared" si="43"/>
        <v>0</v>
      </c>
      <c r="E583" s="116">
        <v>0</v>
      </c>
    </row>
    <row r="584" spans="1:5" ht="23.25" thickBot="1" x14ac:dyDescent="0.3">
      <c r="A584" s="114" t="s">
        <v>17</v>
      </c>
      <c r="B584" s="117" t="s">
        <v>22</v>
      </c>
      <c r="C584" s="118">
        <f>C581/B581-1</f>
        <v>-0.14775753701928196</v>
      </c>
      <c r="D584" s="116">
        <f t="shared" si="43"/>
        <v>0</v>
      </c>
      <c r="E584" s="116">
        <v>0</v>
      </c>
    </row>
    <row r="585" spans="1:5" ht="23.25" thickBot="1" x14ac:dyDescent="0.3">
      <c r="A585" s="114" t="s">
        <v>18</v>
      </c>
      <c r="B585" s="117" t="s">
        <v>22</v>
      </c>
      <c r="C585" s="118">
        <f>C582/B582-1</f>
        <v>-1</v>
      </c>
      <c r="D585" s="116">
        <f t="shared" si="43"/>
        <v>0</v>
      </c>
      <c r="E585" s="116">
        <v>0</v>
      </c>
    </row>
    <row r="586" spans="1:5" ht="15.75" customHeight="1" thickBot="1" x14ac:dyDescent="0.3">
      <c r="A586" s="491" t="s">
        <v>450</v>
      </c>
      <c r="B586" s="492"/>
      <c r="C586" s="492"/>
      <c r="D586" s="492"/>
      <c r="E586" s="493"/>
    </row>
    <row r="587" spans="1:5" x14ac:dyDescent="0.25">
      <c r="A587" s="480"/>
      <c r="B587" s="112">
        <v>2019</v>
      </c>
      <c r="C587" s="112">
        <v>2020</v>
      </c>
      <c r="D587" s="112">
        <v>2021</v>
      </c>
      <c r="E587" s="112">
        <v>2022</v>
      </c>
    </row>
    <row r="588" spans="1:5" ht="15.75" thickBot="1" x14ac:dyDescent="0.3">
      <c r="A588" s="481"/>
      <c r="B588" s="113" t="s">
        <v>5</v>
      </c>
      <c r="C588" s="113" t="s">
        <v>6</v>
      </c>
      <c r="D588" s="113" t="s">
        <v>6</v>
      </c>
      <c r="E588" s="113" t="s">
        <v>6</v>
      </c>
    </row>
    <row r="589" spans="1:5" ht="11.25" customHeight="1" thickBot="1" x14ac:dyDescent="0.3">
      <c r="A589" s="119" t="s">
        <v>40</v>
      </c>
      <c r="B589" s="120">
        <f>B590+B591+B592+B593</f>
        <v>9387</v>
      </c>
      <c r="C589" s="120">
        <f>C590+C591+C592+C593</f>
        <v>0</v>
      </c>
      <c r="D589" s="120">
        <f>D590+D591+D592+D593</f>
        <v>0</v>
      </c>
      <c r="E589" s="120">
        <f>E590+E591+E592+E593</f>
        <v>0</v>
      </c>
    </row>
    <row r="590" spans="1:5" ht="11.25" customHeight="1" thickBot="1" x14ac:dyDescent="0.3">
      <c r="A590" s="121" t="s">
        <v>48</v>
      </c>
      <c r="B590" s="120"/>
      <c r="C590" s="120"/>
      <c r="D590" s="120"/>
      <c r="E590" s="120"/>
    </row>
    <row r="591" spans="1:5" ht="11.25" customHeight="1" thickBot="1" x14ac:dyDescent="0.3">
      <c r="A591" s="121" t="s">
        <v>73</v>
      </c>
      <c r="B591" s="120">
        <v>9387</v>
      </c>
      <c r="C591" s="120">
        <v>0</v>
      </c>
      <c r="D591" s="120">
        <v>0</v>
      </c>
      <c r="E591" s="120">
        <v>0</v>
      </c>
    </row>
    <row r="592" spans="1:5" ht="11.25" customHeight="1" thickBot="1" x14ac:dyDescent="0.3">
      <c r="A592" s="121" t="s">
        <v>74</v>
      </c>
      <c r="B592" s="120"/>
      <c r="C592" s="120"/>
      <c r="D592" s="120"/>
      <c r="E592" s="120"/>
    </row>
    <row r="593" spans="1:5" ht="11.25" customHeight="1" thickBot="1" x14ac:dyDescent="0.3">
      <c r="A593" s="121" t="s">
        <v>75</v>
      </c>
      <c r="B593" s="120"/>
      <c r="C593" s="120"/>
      <c r="D593" s="120"/>
      <c r="E593" s="120"/>
    </row>
    <row r="594" spans="1:5" ht="11.25" customHeight="1" thickBot="1" x14ac:dyDescent="0.3">
      <c r="A594" s="119" t="s">
        <v>41</v>
      </c>
      <c r="B594" s="122">
        <f>B595+B596+B597+B598</f>
        <v>0</v>
      </c>
      <c r="C594" s="122">
        <f>C595+C596+C597+C598</f>
        <v>8000</v>
      </c>
      <c r="D594" s="122">
        <f>D595+D596+D597+D598</f>
        <v>0</v>
      </c>
      <c r="E594" s="122">
        <f>E595+E596+E597+E598</f>
        <v>0</v>
      </c>
    </row>
    <row r="595" spans="1:5" ht="11.25" customHeight="1" thickBot="1" x14ac:dyDescent="0.3">
      <c r="A595" s="121" t="s">
        <v>48</v>
      </c>
      <c r="B595" s="122">
        <v>0</v>
      </c>
      <c r="C595" s="122">
        <v>0</v>
      </c>
      <c r="D595" s="122">
        <v>0</v>
      </c>
      <c r="E595" s="120">
        <v>0</v>
      </c>
    </row>
    <row r="596" spans="1:5" ht="11.25" customHeight="1" thickBot="1" x14ac:dyDescent="0.3">
      <c r="A596" s="121" t="s">
        <v>73</v>
      </c>
      <c r="B596" s="122"/>
      <c r="C596" s="120">
        <v>8000</v>
      </c>
      <c r="D596" s="120"/>
      <c r="E596" s="120"/>
    </row>
    <row r="597" spans="1:5" ht="11.25" customHeight="1" thickBot="1" x14ac:dyDescent="0.3">
      <c r="A597" s="121" t="s">
        <v>74</v>
      </c>
      <c r="B597" s="122"/>
      <c r="C597" s="120"/>
      <c r="D597" s="120"/>
      <c r="E597" s="120"/>
    </row>
    <row r="598" spans="1:5" ht="11.25" customHeight="1" thickBot="1" x14ac:dyDescent="0.3">
      <c r="A598" s="121" t="s">
        <v>75</v>
      </c>
      <c r="B598" s="122"/>
      <c r="C598" s="120"/>
      <c r="D598" s="120"/>
      <c r="E598" s="120"/>
    </row>
    <row r="599" spans="1:5" ht="11.25" customHeight="1" thickBot="1" x14ac:dyDescent="0.3">
      <c r="A599" s="133" t="s">
        <v>33</v>
      </c>
      <c r="B599" s="122">
        <f>B589+B594</f>
        <v>9387</v>
      </c>
      <c r="C599" s="122">
        <f>C589+C594</f>
        <v>8000</v>
      </c>
      <c r="D599" s="122">
        <f>D589+D594</f>
        <v>0</v>
      </c>
      <c r="E599" s="122">
        <f>E589+E594</f>
        <v>0</v>
      </c>
    </row>
    <row r="600" spans="1:5" s="13" customFormat="1" ht="15.75" thickBot="1" x14ac:dyDescent="0.3">
      <c r="A600" s="103" t="s">
        <v>35</v>
      </c>
      <c r="B600" s="127">
        <f>IF(B599-B581=0,0,"Error")</f>
        <v>0</v>
      </c>
      <c r="C600" s="127">
        <f t="shared" ref="C600:E600" si="44">IF(C599-C581=0,0,"Error")</f>
        <v>0</v>
      </c>
      <c r="D600" s="127">
        <f t="shared" si="44"/>
        <v>0</v>
      </c>
      <c r="E600" s="127">
        <f t="shared" si="44"/>
        <v>0</v>
      </c>
    </row>
    <row r="601" spans="1:5" s="13" customFormat="1" ht="44.25" customHeight="1" thickBot="1" x14ac:dyDescent="0.3">
      <c r="A601" s="103" t="s">
        <v>451</v>
      </c>
      <c r="B601" s="127">
        <f>B599+B572+B545+B518+B491+B464+B435+B408+B371+B334+B288+B261+B234+B207+B178+B152+B126+B97+B60</f>
        <v>3913261</v>
      </c>
      <c r="C601" s="127">
        <f>C599+C572+C518+C491+C464+C435+C408++C371+C334+C288+C261+C234+C207+C178+C152+C126+C97+C60</f>
        <v>3532320</v>
      </c>
      <c r="D601" s="127">
        <f>D599+D572+D545+D518+D491+D464+D435+D408+D371+D334+D288+D261+D234+D207+D178+D152+D126+D97+D60</f>
        <v>3613910</v>
      </c>
      <c r="E601" s="127">
        <f t="shared" ref="E601" si="45">E599+E572+E545+E518+E491+E464+E435+E408+E371+E334+E288+E261+E234+E207+E178+E152+E126+E97+E60</f>
        <v>3643910</v>
      </c>
    </row>
    <row r="602" spans="1:5" s="13" customFormat="1" ht="58.5" customHeight="1" thickBot="1" x14ac:dyDescent="0.3">
      <c r="A602" s="103" t="s">
        <v>452</v>
      </c>
      <c r="B602" s="127">
        <f>B603+B606+B609+B612+B615+B618+B621+B624+B629</f>
        <v>3913261</v>
      </c>
      <c r="C602" s="127">
        <f>C603+C606+C609+C612+C615+C618+C621+C624+C629</f>
        <v>3532320</v>
      </c>
      <c r="D602" s="127">
        <f>D603+D606+D609+D612+D615+D618+D621+D624+D629</f>
        <v>3613910</v>
      </c>
      <c r="E602" s="127">
        <f t="shared" ref="E602" si="46">E603+E606+E609+E618+E624+E629</f>
        <v>3643910</v>
      </c>
    </row>
    <row r="603" spans="1:5" s="13" customFormat="1" ht="21" customHeight="1" thickBot="1" x14ac:dyDescent="0.3">
      <c r="A603" s="145" t="s">
        <v>0</v>
      </c>
      <c r="B603" s="127">
        <f t="shared" ref="B603:E618" si="47">B39+B76+B313+B350+B387</f>
        <v>1044040</v>
      </c>
      <c r="C603" s="127">
        <f>C39+C76+C313+C350+C387</f>
        <v>1101900</v>
      </c>
      <c r="D603" s="127">
        <f t="shared" si="47"/>
        <v>1101900</v>
      </c>
      <c r="E603" s="127">
        <f t="shared" si="47"/>
        <v>1101900</v>
      </c>
    </row>
    <row r="604" spans="1:5" ht="21" customHeight="1" thickBot="1" x14ac:dyDescent="0.3">
      <c r="A604" s="121" t="s">
        <v>48</v>
      </c>
      <c r="B604" s="127">
        <f t="shared" si="47"/>
        <v>1044040</v>
      </c>
      <c r="C604" s="127">
        <f t="shared" si="47"/>
        <v>1101900</v>
      </c>
      <c r="D604" s="127">
        <f t="shared" si="47"/>
        <v>1101900</v>
      </c>
      <c r="E604" s="127">
        <f t="shared" si="47"/>
        <v>1101900</v>
      </c>
    </row>
    <row r="605" spans="1:5" ht="21" customHeight="1" thickBot="1" x14ac:dyDescent="0.3">
      <c r="A605" s="121" t="s">
        <v>52</v>
      </c>
      <c r="B605" s="127">
        <f t="shared" si="47"/>
        <v>0</v>
      </c>
      <c r="C605" s="122"/>
      <c r="D605" s="122"/>
      <c r="E605" s="122"/>
    </row>
    <row r="606" spans="1:5" s="13" customFormat="1" ht="21" customHeight="1" thickBot="1" x14ac:dyDescent="0.3">
      <c r="A606" s="145" t="s">
        <v>31</v>
      </c>
      <c r="B606" s="127">
        <f t="shared" si="47"/>
        <v>169557</v>
      </c>
      <c r="C606" s="127">
        <f t="shared" ref="C606:E606" si="48">C607+C608</f>
        <v>182100</v>
      </c>
      <c r="D606" s="127">
        <f t="shared" si="48"/>
        <v>182100</v>
      </c>
      <c r="E606" s="127">
        <f t="shared" si="48"/>
        <v>182100</v>
      </c>
    </row>
    <row r="607" spans="1:5" ht="21" customHeight="1" thickBot="1" x14ac:dyDescent="0.3">
      <c r="A607" s="121" t="s">
        <v>48</v>
      </c>
      <c r="B607" s="127">
        <f t="shared" si="47"/>
        <v>169557</v>
      </c>
      <c r="C607" s="127">
        <f>C43+C80+C317+C354+C391</f>
        <v>182100</v>
      </c>
      <c r="D607" s="127">
        <f>D43+D80+D317+D354+D391</f>
        <v>182100</v>
      </c>
      <c r="E607" s="127">
        <f>E43+E80+E317+E354+E391</f>
        <v>182100</v>
      </c>
    </row>
    <row r="608" spans="1:5" ht="21" customHeight="1" thickBot="1" x14ac:dyDescent="0.3">
      <c r="A608" s="121" t="s">
        <v>52</v>
      </c>
      <c r="B608" s="127">
        <f t="shared" si="47"/>
        <v>0</v>
      </c>
      <c r="C608" s="122"/>
      <c r="D608" s="122"/>
      <c r="E608" s="122"/>
    </row>
    <row r="609" spans="1:5" s="13" customFormat="1" ht="21" customHeight="1" thickBot="1" x14ac:dyDescent="0.3">
      <c r="A609" s="145" t="s">
        <v>1</v>
      </c>
      <c r="B609" s="127">
        <f t="shared" si="47"/>
        <v>2022600</v>
      </c>
      <c r="C609" s="127">
        <f>C45+C82+C319+C356+C393</f>
        <v>1973098</v>
      </c>
      <c r="D609" s="127">
        <f t="shared" si="47"/>
        <v>2018098</v>
      </c>
      <c r="E609" s="127">
        <f t="shared" si="47"/>
        <v>2048098</v>
      </c>
    </row>
    <row r="610" spans="1:5" ht="13.5" customHeight="1" thickBot="1" x14ac:dyDescent="0.3">
      <c r="A610" s="121" t="s">
        <v>48</v>
      </c>
      <c r="B610" s="127">
        <f t="shared" si="47"/>
        <v>2022600</v>
      </c>
      <c r="C610" s="127">
        <f>C46+C83+C320+C357+C394</f>
        <v>1973098</v>
      </c>
      <c r="D610" s="127">
        <f t="shared" si="47"/>
        <v>2018098</v>
      </c>
      <c r="E610" s="127">
        <f t="shared" si="47"/>
        <v>2048098</v>
      </c>
    </row>
    <row r="611" spans="1:5" ht="13.5" customHeight="1" thickBot="1" x14ac:dyDescent="0.3">
      <c r="A611" s="121" t="s">
        <v>52</v>
      </c>
      <c r="B611" s="127">
        <f t="shared" si="47"/>
        <v>0</v>
      </c>
      <c r="C611" s="127">
        <f t="shared" si="47"/>
        <v>0</v>
      </c>
      <c r="D611" s="127">
        <f t="shared" si="47"/>
        <v>0</v>
      </c>
      <c r="E611" s="127">
        <f t="shared" si="47"/>
        <v>0</v>
      </c>
    </row>
    <row r="612" spans="1:5" ht="21" customHeight="1" thickBot="1" x14ac:dyDescent="0.3">
      <c r="A612" s="119" t="s">
        <v>2</v>
      </c>
      <c r="B612" s="127">
        <f t="shared" si="47"/>
        <v>0</v>
      </c>
      <c r="C612" s="127">
        <f t="shared" si="47"/>
        <v>0</v>
      </c>
      <c r="D612" s="127">
        <f t="shared" si="47"/>
        <v>0</v>
      </c>
      <c r="E612" s="127">
        <f t="shared" si="47"/>
        <v>0</v>
      </c>
    </row>
    <row r="613" spans="1:5" ht="12.75" customHeight="1" thickBot="1" x14ac:dyDescent="0.3">
      <c r="A613" s="121" t="s">
        <v>48</v>
      </c>
      <c r="B613" s="127">
        <f t="shared" si="47"/>
        <v>0</v>
      </c>
      <c r="C613" s="127">
        <f t="shared" si="47"/>
        <v>0</v>
      </c>
      <c r="D613" s="127">
        <f t="shared" si="47"/>
        <v>0</v>
      </c>
      <c r="E613" s="127">
        <f t="shared" si="47"/>
        <v>0</v>
      </c>
    </row>
    <row r="614" spans="1:5" ht="12.75" customHeight="1" thickBot="1" x14ac:dyDescent="0.3">
      <c r="A614" s="121" t="s">
        <v>52</v>
      </c>
      <c r="B614" s="127">
        <f t="shared" si="47"/>
        <v>0</v>
      </c>
      <c r="C614" s="127">
        <f t="shared" si="47"/>
        <v>0</v>
      </c>
      <c r="D614" s="127">
        <f t="shared" si="47"/>
        <v>0</v>
      </c>
      <c r="E614" s="127">
        <f t="shared" si="47"/>
        <v>0</v>
      </c>
    </row>
    <row r="615" spans="1:5" ht="21" customHeight="1" thickBot="1" x14ac:dyDescent="0.3">
      <c r="A615" s="119" t="s">
        <v>24</v>
      </c>
      <c r="B615" s="127">
        <f t="shared" si="47"/>
        <v>0</v>
      </c>
      <c r="C615" s="127">
        <f t="shared" si="47"/>
        <v>0</v>
      </c>
      <c r="D615" s="127">
        <f t="shared" si="47"/>
        <v>0</v>
      </c>
      <c r="E615" s="127">
        <f t="shared" si="47"/>
        <v>0</v>
      </c>
    </row>
    <row r="616" spans="1:5" ht="15.75" thickBot="1" x14ac:dyDescent="0.3">
      <c r="A616" s="121" t="s">
        <v>48</v>
      </c>
      <c r="B616" s="127">
        <f t="shared" si="47"/>
        <v>0</v>
      </c>
      <c r="C616" s="127">
        <f t="shared" si="47"/>
        <v>0</v>
      </c>
      <c r="D616" s="127">
        <f t="shared" si="47"/>
        <v>0</v>
      </c>
      <c r="E616" s="127">
        <f t="shared" si="47"/>
        <v>0</v>
      </c>
    </row>
    <row r="617" spans="1:5" ht="15.75" thickBot="1" x14ac:dyDescent="0.3">
      <c r="A617" s="121" t="s">
        <v>52</v>
      </c>
      <c r="B617" s="127">
        <f t="shared" si="47"/>
        <v>0</v>
      </c>
      <c r="C617" s="127">
        <f t="shared" si="47"/>
        <v>0</v>
      </c>
      <c r="D617" s="127">
        <f t="shared" si="47"/>
        <v>0</v>
      </c>
      <c r="E617" s="127">
        <f t="shared" si="47"/>
        <v>0</v>
      </c>
    </row>
    <row r="618" spans="1:5" ht="21" customHeight="1" thickBot="1" x14ac:dyDescent="0.3">
      <c r="A618" s="119" t="s">
        <v>25</v>
      </c>
      <c r="B618" s="127">
        <f t="shared" si="47"/>
        <v>18400</v>
      </c>
      <c r="C618" s="127">
        <f t="shared" si="47"/>
        <v>17902</v>
      </c>
      <c r="D618" s="127">
        <f t="shared" si="47"/>
        <v>17902</v>
      </c>
      <c r="E618" s="127">
        <f t="shared" si="47"/>
        <v>17902</v>
      </c>
    </row>
    <row r="619" spans="1:5" ht="15.75" thickBot="1" x14ac:dyDescent="0.3">
      <c r="A619" s="121" t="s">
        <v>48</v>
      </c>
      <c r="B619" s="127">
        <f t="shared" ref="B619:E623" si="49">B55+B92+B329+B366+B403</f>
        <v>18400</v>
      </c>
      <c r="C619" s="127">
        <f t="shared" si="49"/>
        <v>17902</v>
      </c>
      <c r="D619" s="127">
        <f t="shared" si="49"/>
        <v>17902</v>
      </c>
      <c r="E619" s="127">
        <f t="shared" si="49"/>
        <v>17902</v>
      </c>
    </row>
    <row r="620" spans="1:5" ht="15.75" thickBot="1" x14ac:dyDescent="0.3">
      <c r="A620" s="121" t="s">
        <v>52</v>
      </c>
      <c r="B620" s="127">
        <f t="shared" si="49"/>
        <v>0</v>
      </c>
      <c r="C620" s="127">
        <f t="shared" si="49"/>
        <v>0</v>
      </c>
      <c r="D620" s="127">
        <f t="shared" si="49"/>
        <v>0</v>
      </c>
      <c r="E620" s="127">
        <f t="shared" si="49"/>
        <v>0</v>
      </c>
    </row>
    <row r="621" spans="1:5" ht="22.5" customHeight="1" thickBot="1" x14ac:dyDescent="0.3">
      <c r="A621" s="119" t="s">
        <v>3</v>
      </c>
      <c r="B621" s="127">
        <f t="shared" si="49"/>
        <v>0</v>
      </c>
      <c r="C621" s="127">
        <f t="shared" si="49"/>
        <v>0</v>
      </c>
      <c r="D621" s="127">
        <f t="shared" si="49"/>
        <v>0</v>
      </c>
      <c r="E621" s="127">
        <f t="shared" si="49"/>
        <v>0</v>
      </c>
    </row>
    <row r="622" spans="1:5" ht="15.75" thickBot="1" x14ac:dyDescent="0.3">
      <c r="A622" s="121" t="s">
        <v>48</v>
      </c>
      <c r="B622" s="127">
        <f t="shared" si="49"/>
        <v>0</v>
      </c>
      <c r="C622" s="127">
        <f t="shared" si="49"/>
        <v>0</v>
      </c>
      <c r="D622" s="127">
        <f t="shared" si="49"/>
        <v>0</v>
      </c>
      <c r="E622" s="127">
        <f t="shared" si="49"/>
        <v>0</v>
      </c>
    </row>
    <row r="623" spans="1:5" ht="15.75" thickBot="1" x14ac:dyDescent="0.3">
      <c r="A623" s="121" t="s">
        <v>52</v>
      </c>
      <c r="B623" s="127">
        <f t="shared" si="49"/>
        <v>0</v>
      </c>
      <c r="C623" s="127">
        <f t="shared" si="49"/>
        <v>0</v>
      </c>
      <c r="D623" s="127">
        <f t="shared" si="49"/>
        <v>0</v>
      </c>
      <c r="E623" s="127">
        <f t="shared" si="49"/>
        <v>0</v>
      </c>
    </row>
    <row r="624" spans="1:5" ht="21" customHeight="1" thickBot="1" x14ac:dyDescent="0.3">
      <c r="A624" s="119" t="s">
        <v>19</v>
      </c>
      <c r="B624" s="127">
        <f t="shared" ref="B624:B633" si="50">B116+B142+B168+B197+B224+B251+B425+B454+B562+B589</f>
        <v>112318</v>
      </c>
      <c r="C624" s="127">
        <f>C625+C626+C627</f>
        <v>10000</v>
      </c>
      <c r="D624" s="127">
        <f t="shared" ref="D624:E624" si="51">D625+D626+D627</f>
        <v>27150</v>
      </c>
      <c r="E624" s="127">
        <f t="shared" si="51"/>
        <v>30000</v>
      </c>
    </row>
    <row r="625" spans="1:5" ht="15.75" thickBot="1" x14ac:dyDescent="0.3">
      <c r="A625" s="121" t="s">
        <v>48</v>
      </c>
      <c r="B625" s="127">
        <f t="shared" si="50"/>
        <v>35881</v>
      </c>
      <c r="C625" s="127">
        <f>C117+C143++C169+C198+C225+C252+C426+C455+C482+C509+C536+C563+C590</f>
        <v>10000</v>
      </c>
      <c r="D625" s="127">
        <f t="shared" ref="D625:E633" si="52">D117+D143+D169+D198+D225+D252+D426+D455+D482+D509+D536+D563+D590</f>
        <v>27150</v>
      </c>
      <c r="E625" s="127">
        <f t="shared" si="52"/>
        <v>30000</v>
      </c>
    </row>
    <row r="626" spans="1:5" ht="15.75" thickBot="1" x14ac:dyDescent="0.3">
      <c r="A626" s="121" t="s">
        <v>76</v>
      </c>
      <c r="B626" s="127">
        <f t="shared" si="50"/>
        <v>76437</v>
      </c>
      <c r="C626" s="127">
        <f>C118+C144++C170+C199+C226+C253+C427+C456+C483+C510+C537+C564+C591</f>
        <v>0</v>
      </c>
      <c r="D626" s="127">
        <f t="shared" si="52"/>
        <v>0</v>
      </c>
      <c r="E626" s="127">
        <f t="shared" si="52"/>
        <v>0</v>
      </c>
    </row>
    <row r="627" spans="1:5" ht="15.75" thickBot="1" x14ac:dyDescent="0.3">
      <c r="A627" s="121" t="s">
        <v>74</v>
      </c>
      <c r="B627" s="127">
        <f t="shared" si="50"/>
        <v>0</v>
      </c>
      <c r="C627" s="127">
        <f>C119+C145++C171+C200+C227+C254+C428+C457+C484+C511+C538+C565+C592+C281</f>
        <v>0</v>
      </c>
      <c r="D627" s="127">
        <f t="shared" si="52"/>
        <v>0</v>
      </c>
      <c r="E627" s="127">
        <f t="shared" si="52"/>
        <v>0</v>
      </c>
    </row>
    <row r="628" spans="1:5" ht="15.75" thickBot="1" x14ac:dyDescent="0.3">
      <c r="A628" s="121" t="s">
        <v>75</v>
      </c>
      <c r="B628" s="127">
        <f t="shared" si="50"/>
        <v>0</v>
      </c>
      <c r="C628" s="127">
        <f t="shared" ref="C628" si="53">C120+C146++C172+C201+C228+C255+C429+C458+C485+C512+C539+C566+C593</f>
        <v>0</v>
      </c>
      <c r="D628" s="127">
        <f t="shared" si="52"/>
        <v>0</v>
      </c>
      <c r="E628" s="127">
        <f t="shared" si="52"/>
        <v>0</v>
      </c>
    </row>
    <row r="629" spans="1:5" ht="21" customHeight="1" thickBot="1" x14ac:dyDescent="0.3">
      <c r="A629" s="119" t="s">
        <v>20</v>
      </c>
      <c r="B629" s="127">
        <f t="shared" si="50"/>
        <v>546346</v>
      </c>
      <c r="C629" s="127">
        <f>C594++C567+C540+C513+C486+C459+C430+C283+C256+C229+C202+C173+C147</f>
        <v>247320</v>
      </c>
      <c r="D629" s="127">
        <f t="shared" si="52"/>
        <v>266760</v>
      </c>
      <c r="E629" s="127">
        <f t="shared" si="52"/>
        <v>263910</v>
      </c>
    </row>
    <row r="630" spans="1:5" ht="15.75" thickBot="1" x14ac:dyDescent="0.3">
      <c r="A630" s="121" t="s">
        <v>48</v>
      </c>
      <c r="B630" s="127">
        <f t="shared" si="50"/>
        <v>546346</v>
      </c>
      <c r="C630" s="127">
        <f t="shared" ref="C630:C633" si="54">C595++C568+C541+C514+C487+C460+C431+C284+C257+C230+C203+C174+C148</f>
        <v>142814</v>
      </c>
      <c r="D630" s="127">
        <f t="shared" si="52"/>
        <v>129247</v>
      </c>
      <c r="E630" s="127">
        <f t="shared" si="52"/>
        <v>143220</v>
      </c>
    </row>
    <row r="631" spans="1:5" ht="15.75" thickBot="1" x14ac:dyDescent="0.3">
      <c r="A631" s="121" t="s">
        <v>76</v>
      </c>
      <c r="B631" s="127">
        <f t="shared" si="50"/>
        <v>0</v>
      </c>
      <c r="C631" s="127">
        <f t="shared" si="54"/>
        <v>84100</v>
      </c>
      <c r="D631" s="127">
        <f t="shared" si="52"/>
        <v>120690</v>
      </c>
      <c r="E631" s="127">
        <f t="shared" si="52"/>
        <v>120690</v>
      </c>
    </row>
    <row r="632" spans="1:5" ht="15.75" thickBot="1" x14ac:dyDescent="0.3">
      <c r="A632" s="121" t="s">
        <v>74</v>
      </c>
      <c r="B632" s="127">
        <f t="shared" si="50"/>
        <v>0</v>
      </c>
      <c r="C632" s="127">
        <f t="shared" si="54"/>
        <v>18148</v>
      </c>
      <c r="D632" s="127">
        <f t="shared" si="52"/>
        <v>11115</v>
      </c>
      <c r="E632" s="127">
        <f t="shared" si="52"/>
        <v>0</v>
      </c>
    </row>
    <row r="633" spans="1:5" ht="15.75" thickBot="1" x14ac:dyDescent="0.3">
      <c r="A633" s="121" t="s">
        <v>75</v>
      </c>
      <c r="B633" s="127">
        <f t="shared" si="50"/>
        <v>0</v>
      </c>
      <c r="C633" s="127">
        <f t="shared" si="54"/>
        <v>2258</v>
      </c>
      <c r="D633" s="127">
        <f t="shared" si="52"/>
        <v>5708</v>
      </c>
      <c r="E633" s="127">
        <f t="shared" si="52"/>
        <v>0</v>
      </c>
    </row>
    <row r="634" spans="1:5" ht="15.75" thickBot="1" x14ac:dyDescent="0.3">
      <c r="A634" s="103" t="s">
        <v>35</v>
      </c>
      <c r="B634" s="127">
        <f>IF(B602-B601=0,0,"Error")</f>
        <v>0</v>
      </c>
      <c r="C634" s="127">
        <v>0</v>
      </c>
      <c r="D634" s="127">
        <f t="shared" ref="D634:E634" si="55">IF(D602-D601=0,0,"Error")</f>
        <v>0</v>
      </c>
      <c r="E634" s="127">
        <f t="shared" si="55"/>
        <v>0</v>
      </c>
    </row>
    <row r="635" spans="1:5" x14ac:dyDescent="0.25">
      <c r="A635" s="147"/>
      <c r="B635" s="148"/>
      <c r="C635" s="148"/>
      <c r="D635" s="148"/>
      <c r="E635" s="148"/>
    </row>
  </sheetData>
  <mergeCells count="150">
    <mergeCell ref="A533:A534"/>
    <mergeCell ref="B547:E547"/>
    <mergeCell ref="B577:E577"/>
    <mergeCell ref="A578:A579"/>
    <mergeCell ref="A586:E586"/>
    <mergeCell ref="A587:A588"/>
    <mergeCell ref="D548:E548"/>
    <mergeCell ref="B549:E549"/>
    <mergeCell ref="B550:E550"/>
    <mergeCell ref="A551:A552"/>
    <mergeCell ref="A559:E559"/>
    <mergeCell ref="A560:A561"/>
    <mergeCell ref="B574:E574"/>
    <mergeCell ref="D575:E575"/>
    <mergeCell ref="B576:E576"/>
    <mergeCell ref="A497:A498"/>
    <mergeCell ref="A505:E505"/>
    <mergeCell ref="A506:A507"/>
    <mergeCell ref="B520:E520"/>
    <mergeCell ref="D521:E521"/>
    <mergeCell ref="B522:E522"/>
    <mergeCell ref="B523:E523"/>
    <mergeCell ref="A524:A525"/>
    <mergeCell ref="A532:E532"/>
    <mergeCell ref="B468:E468"/>
    <mergeCell ref="B469:E469"/>
    <mergeCell ref="A470:A471"/>
    <mergeCell ref="A478:E478"/>
    <mergeCell ref="A479:A480"/>
    <mergeCell ref="B493:E493"/>
    <mergeCell ref="D494:E494"/>
    <mergeCell ref="B495:E495"/>
    <mergeCell ref="B496:E496"/>
    <mergeCell ref="B439:E439"/>
    <mergeCell ref="D440:E440"/>
    <mergeCell ref="B441:E441"/>
    <mergeCell ref="B442:E442"/>
    <mergeCell ref="A443:A444"/>
    <mergeCell ref="A451:E451"/>
    <mergeCell ref="A452:A453"/>
    <mergeCell ref="B466:E466"/>
    <mergeCell ref="D467:E467"/>
    <mergeCell ref="B410:E410"/>
    <mergeCell ref="D411:E411"/>
    <mergeCell ref="B412:E412"/>
    <mergeCell ref="B413:E413"/>
    <mergeCell ref="A414:A415"/>
    <mergeCell ref="A422:E422"/>
    <mergeCell ref="A423:A424"/>
    <mergeCell ref="A437:E437"/>
    <mergeCell ref="A438:E438"/>
    <mergeCell ref="A339:A340"/>
    <mergeCell ref="A347:E347"/>
    <mergeCell ref="A348:A349"/>
    <mergeCell ref="B373:E373"/>
    <mergeCell ref="B374:E374"/>
    <mergeCell ref="B375:E375"/>
    <mergeCell ref="A376:A377"/>
    <mergeCell ref="A384:E384"/>
    <mergeCell ref="A385:A386"/>
    <mergeCell ref="B299:E299"/>
    <mergeCell ref="B300:E300"/>
    <mergeCell ref="B301:E301"/>
    <mergeCell ref="A302:A303"/>
    <mergeCell ref="A310:E310"/>
    <mergeCell ref="A311:A312"/>
    <mergeCell ref="B336:E336"/>
    <mergeCell ref="B337:E337"/>
    <mergeCell ref="B338:E338"/>
    <mergeCell ref="B266:E266"/>
    <mergeCell ref="A267:A268"/>
    <mergeCell ref="A275:E275"/>
    <mergeCell ref="A276:A277"/>
    <mergeCell ref="B290:E290"/>
    <mergeCell ref="A291:E291"/>
    <mergeCell ref="A295:E295"/>
    <mergeCell ref="A296:E296"/>
    <mergeCell ref="A297:A298"/>
    <mergeCell ref="D237:E237"/>
    <mergeCell ref="B238:E238"/>
    <mergeCell ref="B239:E239"/>
    <mergeCell ref="A240:A241"/>
    <mergeCell ref="A248:E248"/>
    <mergeCell ref="A249:A250"/>
    <mergeCell ref="B263:E263"/>
    <mergeCell ref="D264:E264"/>
    <mergeCell ref="B265:E265"/>
    <mergeCell ref="A195:A196"/>
    <mergeCell ref="B209:E209"/>
    <mergeCell ref="D210:E210"/>
    <mergeCell ref="B211:E211"/>
    <mergeCell ref="B212:E212"/>
    <mergeCell ref="A213:A214"/>
    <mergeCell ref="A221:E221"/>
    <mergeCell ref="A222:A223"/>
    <mergeCell ref="B236:E236"/>
    <mergeCell ref="A166:A167"/>
    <mergeCell ref="A180:E180"/>
    <mergeCell ref="A181:E181"/>
    <mergeCell ref="B182:E182"/>
    <mergeCell ref="D183:E183"/>
    <mergeCell ref="B184:E184"/>
    <mergeCell ref="B185:E185"/>
    <mergeCell ref="A186:A187"/>
    <mergeCell ref="A194:E194"/>
    <mergeCell ref="B130:E130"/>
    <mergeCell ref="A131:A132"/>
    <mergeCell ref="A139:E139"/>
    <mergeCell ref="A140:A141"/>
    <mergeCell ref="D154:E154"/>
    <mergeCell ref="B155:E155"/>
    <mergeCell ref="B156:E156"/>
    <mergeCell ref="A157:A158"/>
    <mergeCell ref="A165:E165"/>
    <mergeCell ref="B101:E101"/>
    <mergeCell ref="D102:E102"/>
    <mergeCell ref="B103:E103"/>
    <mergeCell ref="B104:E104"/>
    <mergeCell ref="A105:A106"/>
    <mergeCell ref="A113:E113"/>
    <mergeCell ref="A114:A115"/>
    <mergeCell ref="D128:E128"/>
    <mergeCell ref="B129:E129"/>
    <mergeCell ref="A37:A38"/>
    <mergeCell ref="B62:E62"/>
    <mergeCell ref="B63:E63"/>
    <mergeCell ref="B64:E64"/>
    <mergeCell ref="A66:A67"/>
    <mergeCell ref="A73:E73"/>
    <mergeCell ref="A74:A75"/>
    <mergeCell ref="A99:E99"/>
    <mergeCell ref="A100:E100"/>
    <mergeCell ref="B14:E14"/>
    <mergeCell ref="A15:E15"/>
    <mergeCell ref="A23:E23"/>
    <mergeCell ref="A24:E24"/>
    <mergeCell ref="B25:E25"/>
    <mergeCell ref="B26:E26"/>
    <mergeCell ref="B27:E27"/>
    <mergeCell ref="A28:A29"/>
    <mergeCell ref="A36:E36"/>
    <mergeCell ref="A1:E1"/>
    <mergeCell ref="A2:E2"/>
    <mergeCell ref="B3:E3"/>
    <mergeCell ref="B4:E4"/>
    <mergeCell ref="B5:E5"/>
    <mergeCell ref="A6:E6"/>
    <mergeCell ref="A7:E9"/>
    <mergeCell ref="B10:E10"/>
    <mergeCell ref="A11:A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5"/>
  <sheetViews>
    <sheetView zoomScale="130" zoomScaleNormal="130" workbookViewId="0">
      <selection sqref="A1:E1"/>
    </sheetView>
  </sheetViews>
  <sheetFormatPr defaultRowHeight="15" x14ac:dyDescent="0.25"/>
  <cols>
    <col min="1" max="1" width="28.5703125" style="36" customWidth="1"/>
    <col min="2" max="5" width="11.7109375" style="36" customWidth="1"/>
  </cols>
  <sheetData>
    <row r="1" spans="1:5" ht="15.75" x14ac:dyDescent="0.25">
      <c r="A1" s="381" t="s">
        <v>193</v>
      </c>
      <c r="B1" s="381"/>
      <c r="C1" s="381"/>
      <c r="D1" s="381"/>
      <c r="E1" s="381"/>
    </row>
    <row r="2" spans="1:5" ht="18" customHeight="1" x14ac:dyDescent="0.25">
      <c r="A2" s="441" t="s">
        <v>134</v>
      </c>
      <c r="B2" s="441"/>
      <c r="C2" s="441"/>
      <c r="D2" s="441"/>
      <c r="E2" s="441"/>
    </row>
    <row r="3" spans="1:5" ht="15.75" thickBot="1" x14ac:dyDescent="0.3"/>
    <row r="4" spans="1:5" ht="15.75" thickBot="1" x14ac:dyDescent="0.3">
      <c r="A4" s="21" t="s">
        <v>21</v>
      </c>
      <c r="B4" s="536" t="s">
        <v>481</v>
      </c>
      <c r="C4" s="536"/>
      <c r="D4" s="536"/>
      <c r="E4" s="536"/>
    </row>
    <row r="5" spans="1:5" ht="15.75" thickBot="1" x14ac:dyDescent="0.3">
      <c r="A5" s="21" t="s">
        <v>4</v>
      </c>
      <c r="B5" s="537" t="s">
        <v>151</v>
      </c>
      <c r="C5" s="538"/>
      <c r="D5" s="538"/>
      <c r="E5" s="539"/>
    </row>
    <row r="6" spans="1:5" ht="15.75" thickBot="1" x14ac:dyDescent="0.3">
      <c r="A6" s="21" t="s">
        <v>26</v>
      </c>
      <c r="B6" s="404" t="s">
        <v>135</v>
      </c>
      <c r="C6" s="405"/>
      <c r="D6" s="405"/>
      <c r="E6" s="406"/>
    </row>
    <row r="7" spans="1:5" ht="15.75" thickBot="1" x14ac:dyDescent="0.3">
      <c r="A7" s="445" t="s">
        <v>7</v>
      </c>
      <c r="B7" s="446"/>
      <c r="C7" s="446"/>
      <c r="D7" s="446"/>
      <c r="E7" s="447"/>
    </row>
    <row r="8" spans="1:5" ht="15.75" customHeight="1" thickBot="1" x14ac:dyDescent="0.3">
      <c r="A8" s="540" t="s">
        <v>152</v>
      </c>
      <c r="B8" s="541"/>
      <c r="C8" s="541"/>
      <c r="D8" s="541"/>
      <c r="E8" s="542"/>
    </row>
    <row r="9" spans="1:5" ht="36.75" customHeight="1" thickBot="1" x14ac:dyDescent="0.3">
      <c r="A9" s="540"/>
      <c r="B9" s="541"/>
      <c r="C9" s="541"/>
      <c r="D9" s="541"/>
      <c r="E9" s="542"/>
    </row>
    <row r="10" spans="1:5" ht="15.75" thickBot="1" x14ac:dyDescent="0.3">
      <c r="A10" s="540"/>
      <c r="B10" s="541"/>
      <c r="C10" s="541"/>
      <c r="D10" s="541"/>
      <c r="E10" s="542"/>
    </row>
    <row r="11" spans="1:5" ht="70.5" customHeight="1" thickBot="1" x14ac:dyDescent="0.3">
      <c r="A11" s="61" t="s">
        <v>10</v>
      </c>
      <c r="B11" s="517" t="s">
        <v>482</v>
      </c>
      <c r="C11" s="518"/>
      <c r="D11" s="518"/>
      <c r="E11" s="519"/>
    </row>
    <row r="12" spans="1:5" ht="23.25" customHeight="1" x14ac:dyDescent="0.25">
      <c r="A12" s="395" t="s">
        <v>11</v>
      </c>
      <c r="B12" s="23">
        <v>2019</v>
      </c>
      <c r="C12" s="23">
        <v>2020</v>
      </c>
      <c r="D12" s="23">
        <v>2021</v>
      </c>
      <c r="E12" s="23">
        <v>2022</v>
      </c>
    </row>
    <row r="13" spans="1:5" ht="15.75" thickBot="1" x14ac:dyDescent="0.3">
      <c r="A13" s="396"/>
      <c r="B13" s="24" t="s">
        <v>5</v>
      </c>
      <c r="C13" s="24" t="s">
        <v>6</v>
      </c>
      <c r="D13" s="24" t="s">
        <v>6</v>
      </c>
      <c r="E13" s="24" t="s">
        <v>6</v>
      </c>
    </row>
    <row r="14" spans="1:5" ht="23.25" customHeight="1" thickBot="1" x14ac:dyDescent="0.3">
      <c r="A14" s="149" t="s">
        <v>483</v>
      </c>
      <c r="B14" s="31" t="s">
        <v>505</v>
      </c>
      <c r="C14" s="150">
        <v>0.03</v>
      </c>
      <c r="D14" s="151">
        <v>7.5999999999999998E-2</v>
      </c>
      <c r="E14" s="151">
        <v>0.11700000000000001</v>
      </c>
    </row>
    <row r="15" spans="1:5" ht="17.25" customHeight="1" thickBot="1" x14ac:dyDescent="0.3">
      <c r="A15" s="149" t="s">
        <v>484</v>
      </c>
      <c r="B15" s="31" t="s">
        <v>505</v>
      </c>
      <c r="C15" s="152">
        <v>16</v>
      </c>
      <c r="D15" s="153">
        <v>0.187</v>
      </c>
      <c r="E15" s="154">
        <v>0.22</v>
      </c>
    </row>
    <row r="16" spans="1:5" ht="15.75" customHeight="1" thickBot="1" x14ac:dyDescent="0.3">
      <c r="A16" s="155" t="s">
        <v>485</v>
      </c>
      <c r="B16" s="27"/>
      <c r="C16" s="27"/>
      <c r="D16" s="27"/>
      <c r="E16" s="27"/>
    </row>
    <row r="17" spans="1:5" ht="16.5" customHeight="1" thickBot="1" x14ac:dyDescent="0.3">
      <c r="A17" s="155" t="s">
        <v>485</v>
      </c>
      <c r="B17" s="27"/>
      <c r="C17" s="27"/>
      <c r="D17" s="27"/>
      <c r="E17" s="27"/>
    </row>
    <row r="18" spans="1:5" ht="173.25" customHeight="1" thickBot="1" x14ac:dyDescent="0.3">
      <c r="A18" s="34" t="s">
        <v>12</v>
      </c>
      <c r="B18" s="517" t="s">
        <v>506</v>
      </c>
      <c r="C18" s="518"/>
      <c r="D18" s="518"/>
      <c r="E18" s="519"/>
    </row>
    <row r="19" spans="1:5" ht="23.25" customHeight="1" thickBot="1" x14ac:dyDescent="0.3">
      <c r="A19" s="397" t="s">
        <v>13</v>
      </c>
      <c r="B19" s="398"/>
      <c r="C19" s="398"/>
      <c r="D19" s="398"/>
      <c r="E19" s="399"/>
    </row>
    <row r="20" spans="1:5" ht="15.75" thickBot="1" x14ac:dyDescent="0.3">
      <c r="A20" s="155" t="s">
        <v>507</v>
      </c>
      <c r="B20" s="31">
        <v>975</v>
      </c>
      <c r="C20" s="31">
        <v>1130</v>
      </c>
      <c r="D20" s="31">
        <v>1200</v>
      </c>
      <c r="E20" s="31">
        <v>1250</v>
      </c>
    </row>
    <row r="21" spans="1:5" ht="24.75" customHeight="1" thickBot="1" x14ac:dyDescent="0.3">
      <c r="A21" s="155" t="s">
        <v>508</v>
      </c>
      <c r="B21" s="156">
        <v>170</v>
      </c>
      <c r="C21" s="156">
        <v>175</v>
      </c>
      <c r="D21" s="156">
        <v>183</v>
      </c>
      <c r="E21" s="156">
        <v>190</v>
      </c>
    </row>
    <row r="22" spans="1:5" ht="15.75" thickBot="1" x14ac:dyDescent="0.3">
      <c r="A22" s="157" t="s">
        <v>485</v>
      </c>
      <c r="B22" s="25" t="s">
        <v>30</v>
      </c>
      <c r="C22" s="27" t="s">
        <v>27</v>
      </c>
      <c r="D22" s="27" t="s">
        <v>27</v>
      </c>
      <c r="E22" s="27" t="s">
        <v>27</v>
      </c>
    </row>
    <row r="23" spans="1:5" ht="15.75" thickBot="1" x14ac:dyDescent="0.3">
      <c r="A23" s="157" t="s">
        <v>485</v>
      </c>
      <c r="B23" s="25" t="s">
        <v>30</v>
      </c>
      <c r="C23" s="27" t="s">
        <v>27</v>
      </c>
      <c r="D23" s="27" t="s">
        <v>27</v>
      </c>
      <c r="E23" s="27" t="s">
        <v>27</v>
      </c>
    </row>
    <row r="24" spans="1:5" ht="15.75" thickBot="1" x14ac:dyDescent="0.3">
      <c r="A24" s="460" t="s">
        <v>32</v>
      </c>
      <c r="B24" s="461"/>
      <c r="C24" s="461"/>
      <c r="D24" s="461"/>
      <c r="E24" s="462"/>
    </row>
    <row r="25" spans="1:5" ht="15.75" thickBot="1" x14ac:dyDescent="0.3">
      <c r="A25" s="457" t="s">
        <v>43</v>
      </c>
      <c r="B25" s="458"/>
      <c r="C25" s="458"/>
      <c r="D25" s="458"/>
      <c r="E25" s="459"/>
    </row>
    <row r="26" spans="1:5" ht="18.75" customHeight="1" thickBot="1" x14ac:dyDescent="0.3">
      <c r="A26" s="65" t="s">
        <v>28</v>
      </c>
      <c r="B26" s="407" t="s">
        <v>486</v>
      </c>
      <c r="C26" s="408"/>
      <c r="D26" s="408"/>
      <c r="E26" s="409"/>
    </row>
    <row r="27" spans="1:5" ht="19.5" customHeight="1" thickBot="1" x14ac:dyDescent="0.3">
      <c r="A27" s="28" t="s">
        <v>9</v>
      </c>
      <c r="B27" s="410" t="s">
        <v>486</v>
      </c>
      <c r="C27" s="411"/>
      <c r="D27" s="411"/>
      <c r="E27" s="412"/>
    </row>
    <row r="28" spans="1:5" ht="15.75" thickBot="1" x14ac:dyDescent="0.3">
      <c r="A28" s="28" t="s">
        <v>14</v>
      </c>
      <c r="B28" s="407" t="s">
        <v>487</v>
      </c>
      <c r="C28" s="408"/>
      <c r="D28" s="408"/>
      <c r="E28" s="409"/>
    </row>
    <row r="29" spans="1:5" ht="12.75" customHeight="1" x14ac:dyDescent="0.25">
      <c r="A29" s="395"/>
      <c r="B29" s="23">
        <v>2019</v>
      </c>
      <c r="C29" s="23">
        <v>2020</v>
      </c>
      <c r="D29" s="23">
        <v>2021</v>
      </c>
      <c r="E29" s="23">
        <v>2022</v>
      </c>
    </row>
    <row r="30" spans="1:5" ht="9" customHeight="1" thickBot="1" x14ac:dyDescent="0.3">
      <c r="A30" s="396"/>
      <c r="B30" s="30" t="s">
        <v>5</v>
      </c>
      <c r="C30" s="30" t="s">
        <v>6</v>
      </c>
      <c r="D30" s="30" t="s">
        <v>6</v>
      </c>
      <c r="E30" s="30" t="s">
        <v>6</v>
      </c>
    </row>
    <row r="31" spans="1:5" ht="15.75" thickBot="1" x14ac:dyDescent="0.3">
      <c r="A31" s="28" t="s">
        <v>8</v>
      </c>
      <c r="B31" s="31">
        <v>975</v>
      </c>
      <c r="C31" s="31">
        <v>1130</v>
      </c>
      <c r="D31" s="31">
        <v>1200</v>
      </c>
      <c r="E31" s="31">
        <v>1250</v>
      </c>
    </row>
    <row r="32" spans="1:5" ht="15.75" thickBot="1" x14ac:dyDescent="0.3">
      <c r="A32" s="28" t="s">
        <v>15</v>
      </c>
      <c r="B32" s="116">
        <f>B61</f>
        <v>50580</v>
      </c>
      <c r="C32" s="116">
        <f t="shared" ref="C32:E32" si="0">C61</f>
        <v>50400</v>
      </c>
      <c r="D32" s="116">
        <f t="shared" si="0"/>
        <v>50400</v>
      </c>
      <c r="E32" s="116">
        <f t="shared" si="0"/>
        <v>50400</v>
      </c>
    </row>
    <row r="33" spans="1:5" ht="15.75" thickBot="1" x14ac:dyDescent="0.3">
      <c r="A33" s="28" t="s">
        <v>23</v>
      </c>
      <c r="B33" s="31">
        <f>B32/B31</f>
        <v>51.876923076923077</v>
      </c>
      <c r="C33" s="31">
        <f t="shared" ref="C33:E33" si="1">C32/C31</f>
        <v>44.601769911504427</v>
      </c>
      <c r="D33" s="31">
        <f t="shared" si="1"/>
        <v>42</v>
      </c>
      <c r="E33" s="31">
        <f t="shared" si="1"/>
        <v>40.32</v>
      </c>
    </row>
    <row r="34" spans="1:5" ht="15.75" thickBot="1" x14ac:dyDescent="0.3">
      <c r="A34" s="28" t="s">
        <v>16</v>
      </c>
      <c r="B34" s="32" t="s">
        <v>22</v>
      </c>
      <c r="C34" s="33">
        <f>C31/B31-1</f>
        <v>0.15897435897435908</v>
      </c>
      <c r="D34" s="33">
        <f t="shared" ref="C34:E36" si="2">D31/C31-1</f>
        <v>6.1946902654867353E-2</v>
      </c>
      <c r="E34" s="33">
        <f t="shared" si="2"/>
        <v>4.1666666666666741E-2</v>
      </c>
    </row>
    <row r="35" spans="1:5" ht="15.75" thickBot="1" x14ac:dyDescent="0.3">
      <c r="A35" s="28" t="s">
        <v>17</v>
      </c>
      <c r="B35" s="32" t="s">
        <v>22</v>
      </c>
      <c r="C35" s="33">
        <f t="shared" si="2"/>
        <v>-3.558718861209953E-3</v>
      </c>
      <c r="D35" s="33">
        <f t="shared" si="2"/>
        <v>0</v>
      </c>
      <c r="E35" s="33">
        <f t="shared" si="2"/>
        <v>0</v>
      </c>
    </row>
    <row r="36" spans="1:5" ht="15.75" thickBot="1" x14ac:dyDescent="0.3">
      <c r="A36" s="28" t="s">
        <v>18</v>
      </c>
      <c r="B36" s="32" t="s">
        <v>22</v>
      </c>
      <c r="C36" s="33">
        <f>C33/B33-1</f>
        <v>-0.14023871760148643</v>
      </c>
      <c r="D36" s="33">
        <f t="shared" si="2"/>
        <v>-5.8333333333333348E-2</v>
      </c>
      <c r="E36" s="33">
        <f t="shared" si="2"/>
        <v>-4.0000000000000036E-2</v>
      </c>
    </row>
    <row r="37" spans="1:5" ht="15.75" customHeight="1" thickBot="1" x14ac:dyDescent="0.3">
      <c r="A37" s="428" t="s">
        <v>34</v>
      </c>
      <c r="B37" s="429"/>
      <c r="C37" s="429"/>
      <c r="D37" s="429"/>
      <c r="E37" s="430"/>
    </row>
    <row r="38" spans="1:5" ht="12.75" customHeight="1" x14ac:dyDescent="0.25">
      <c r="A38" s="395"/>
      <c r="B38" s="23">
        <v>2019</v>
      </c>
      <c r="C38" s="23">
        <v>2020</v>
      </c>
      <c r="D38" s="23">
        <v>2021</v>
      </c>
      <c r="E38" s="23">
        <v>2022</v>
      </c>
    </row>
    <row r="39" spans="1:5" ht="9" customHeight="1" thickBot="1" x14ac:dyDescent="0.3">
      <c r="A39" s="396"/>
      <c r="B39" s="30" t="s">
        <v>5</v>
      </c>
      <c r="C39" s="30" t="s">
        <v>6</v>
      </c>
      <c r="D39" s="30" t="s">
        <v>6</v>
      </c>
      <c r="E39" s="30" t="s">
        <v>6</v>
      </c>
    </row>
    <row r="40" spans="1:5" ht="15.75" thickBot="1" x14ac:dyDescent="0.3">
      <c r="A40" s="66" t="s">
        <v>0</v>
      </c>
      <c r="B40" s="120">
        <f>B41</f>
        <v>31880</v>
      </c>
      <c r="C40" s="120">
        <f t="shared" ref="C40:E40" si="3">C41</f>
        <v>31526</v>
      </c>
      <c r="D40" s="120">
        <f t="shared" si="3"/>
        <v>31526</v>
      </c>
      <c r="E40" s="120">
        <f t="shared" si="3"/>
        <v>31526</v>
      </c>
    </row>
    <row r="41" spans="1:5" ht="15.75" thickBot="1" x14ac:dyDescent="0.3">
      <c r="A41" s="69" t="s">
        <v>48</v>
      </c>
      <c r="B41" s="120">
        <v>31880</v>
      </c>
      <c r="C41" s="120">
        <v>31526</v>
      </c>
      <c r="D41" s="120">
        <v>31526</v>
      </c>
      <c r="E41" s="120">
        <v>31526</v>
      </c>
    </row>
    <row r="42" spans="1:5" ht="15.75" thickBot="1" x14ac:dyDescent="0.3">
      <c r="A42" s="69" t="s">
        <v>49</v>
      </c>
      <c r="B42" s="122"/>
      <c r="C42" s="158"/>
      <c r="D42" s="158"/>
      <c r="E42" s="158"/>
    </row>
    <row r="43" spans="1:5" ht="24.75" thickBot="1" x14ac:dyDescent="0.3">
      <c r="A43" s="66" t="s">
        <v>31</v>
      </c>
      <c r="B43" s="120">
        <f>B44</f>
        <v>6000</v>
      </c>
      <c r="C43" s="120">
        <f t="shared" ref="C43:E43" si="4">C44</f>
        <v>6274</v>
      </c>
      <c r="D43" s="120">
        <f t="shared" si="4"/>
        <v>6274</v>
      </c>
      <c r="E43" s="120">
        <f t="shared" si="4"/>
        <v>6274</v>
      </c>
    </row>
    <row r="44" spans="1:5" ht="15.75" thickBot="1" x14ac:dyDescent="0.3">
      <c r="A44" s="69" t="s">
        <v>48</v>
      </c>
      <c r="B44" s="120">
        <v>6000</v>
      </c>
      <c r="C44" s="120">
        <v>6274</v>
      </c>
      <c r="D44" s="120">
        <v>6274</v>
      </c>
      <c r="E44" s="120">
        <v>6274</v>
      </c>
    </row>
    <row r="45" spans="1:5" ht="15.75" thickBot="1" x14ac:dyDescent="0.3">
      <c r="A45" s="69" t="s">
        <v>49</v>
      </c>
      <c r="B45" s="122"/>
      <c r="C45" s="120"/>
      <c r="D45" s="120"/>
      <c r="E45" s="120"/>
    </row>
    <row r="46" spans="1:5" ht="15.75" thickBot="1" x14ac:dyDescent="0.3">
      <c r="A46" s="66" t="s">
        <v>1</v>
      </c>
      <c r="B46" s="122">
        <f>B47</f>
        <v>12100</v>
      </c>
      <c r="C46" s="122">
        <f t="shared" ref="C46:E46" si="5">C47</f>
        <v>12000</v>
      </c>
      <c r="D46" s="122">
        <f t="shared" si="5"/>
        <v>12000</v>
      </c>
      <c r="E46" s="122">
        <f t="shared" si="5"/>
        <v>12000</v>
      </c>
    </row>
    <row r="47" spans="1:5" ht="15.75" thickBot="1" x14ac:dyDescent="0.3">
      <c r="A47" s="69" t="s">
        <v>48</v>
      </c>
      <c r="B47" s="122">
        <v>12100</v>
      </c>
      <c r="C47" s="120">
        <v>12000</v>
      </c>
      <c r="D47" s="120">
        <v>12000</v>
      </c>
      <c r="E47" s="120">
        <v>12000</v>
      </c>
    </row>
    <row r="48" spans="1:5" ht="15.75" thickBot="1" x14ac:dyDescent="0.3">
      <c r="A48" s="69" t="s">
        <v>49</v>
      </c>
      <c r="B48" s="122"/>
      <c r="C48" s="120"/>
      <c r="D48" s="120"/>
      <c r="E48" s="120"/>
    </row>
    <row r="49" spans="1:5" ht="15.75" thickBot="1" x14ac:dyDescent="0.3">
      <c r="A49" s="66" t="s">
        <v>2</v>
      </c>
      <c r="B49" s="122"/>
      <c r="C49" s="120"/>
      <c r="D49" s="120"/>
      <c r="E49" s="120"/>
    </row>
    <row r="50" spans="1:5" ht="15.75" thickBot="1" x14ac:dyDescent="0.3">
      <c r="A50" s="69" t="s">
        <v>48</v>
      </c>
      <c r="B50" s="122"/>
      <c r="C50" s="120"/>
      <c r="D50" s="120"/>
      <c r="E50" s="120"/>
    </row>
    <row r="51" spans="1:5" ht="15.75" thickBot="1" x14ac:dyDescent="0.3">
      <c r="A51" s="69" t="s">
        <v>49</v>
      </c>
      <c r="B51" s="122"/>
      <c r="C51" s="120"/>
      <c r="D51" s="120"/>
      <c r="E51" s="120"/>
    </row>
    <row r="52" spans="1:5" ht="15.75" thickBot="1" x14ac:dyDescent="0.3">
      <c r="A52" s="66" t="s">
        <v>24</v>
      </c>
      <c r="B52" s="122"/>
      <c r="C52" s="120"/>
      <c r="D52" s="120"/>
      <c r="E52" s="120"/>
    </row>
    <row r="53" spans="1:5" ht="15.75" thickBot="1" x14ac:dyDescent="0.3">
      <c r="A53" s="69" t="s">
        <v>48</v>
      </c>
      <c r="B53" s="122"/>
      <c r="C53" s="120"/>
      <c r="D53" s="120"/>
      <c r="E53" s="120"/>
    </row>
    <row r="54" spans="1:5" ht="15.75" thickBot="1" x14ac:dyDescent="0.3">
      <c r="A54" s="69" t="s">
        <v>49</v>
      </c>
      <c r="B54" s="122"/>
      <c r="C54" s="120"/>
      <c r="D54" s="120"/>
      <c r="E54" s="120"/>
    </row>
    <row r="55" spans="1:5" ht="15.75" thickBot="1" x14ac:dyDescent="0.3">
      <c r="A55" s="66" t="s">
        <v>25</v>
      </c>
      <c r="B55" s="122">
        <f>B56</f>
        <v>600</v>
      </c>
      <c r="C55" s="122">
        <f t="shared" ref="C55:E55" si="6">C56</f>
        <v>600</v>
      </c>
      <c r="D55" s="122">
        <f t="shared" si="6"/>
        <v>600</v>
      </c>
      <c r="E55" s="122">
        <f t="shared" si="6"/>
        <v>600</v>
      </c>
    </row>
    <row r="56" spans="1:5" ht="15.75" thickBot="1" x14ac:dyDescent="0.3">
      <c r="A56" s="69" t="s">
        <v>48</v>
      </c>
      <c r="B56" s="122">
        <v>600</v>
      </c>
      <c r="C56" s="120">
        <v>600</v>
      </c>
      <c r="D56" s="120">
        <v>600</v>
      </c>
      <c r="E56" s="120">
        <v>600</v>
      </c>
    </row>
    <row r="57" spans="1:5" ht="15.75" thickBot="1" x14ac:dyDescent="0.3">
      <c r="A57" s="69" t="s">
        <v>49</v>
      </c>
      <c r="B57" s="122"/>
      <c r="C57" s="120"/>
      <c r="D57" s="120"/>
      <c r="E57" s="120"/>
    </row>
    <row r="58" spans="1:5" ht="24.75" thickBot="1" x14ac:dyDescent="0.3">
      <c r="A58" s="66" t="s">
        <v>3</v>
      </c>
      <c r="B58" s="122">
        <f>B59</f>
        <v>0</v>
      </c>
      <c r="C58" s="122">
        <f t="shared" ref="C58:E58" si="7">C59</f>
        <v>0</v>
      </c>
      <c r="D58" s="122">
        <f t="shared" si="7"/>
        <v>0</v>
      </c>
      <c r="E58" s="122">
        <f t="shared" si="7"/>
        <v>0</v>
      </c>
    </row>
    <row r="59" spans="1:5" ht="15.75" thickBot="1" x14ac:dyDescent="0.3">
      <c r="A59" s="69" t="s">
        <v>48</v>
      </c>
      <c r="B59" s="122">
        <v>0</v>
      </c>
      <c r="C59" s="120">
        <v>0</v>
      </c>
      <c r="D59" s="120">
        <f>C59*1.03*0.99</f>
        <v>0</v>
      </c>
      <c r="E59" s="120">
        <f>D59*1.03*0.99</f>
        <v>0</v>
      </c>
    </row>
    <row r="60" spans="1:5" ht="15.75" thickBot="1" x14ac:dyDescent="0.3">
      <c r="A60" s="69" t="s">
        <v>49</v>
      </c>
      <c r="B60" s="122"/>
      <c r="C60" s="124"/>
      <c r="D60" s="123"/>
      <c r="E60" s="123"/>
    </row>
    <row r="61" spans="1:5" ht="18.75" customHeight="1" thickBot="1" x14ac:dyDescent="0.3">
      <c r="A61" s="159" t="s">
        <v>33</v>
      </c>
      <c r="B61" s="122">
        <f>B58+B55+B52+B49+B46+B43+B40</f>
        <v>50580</v>
      </c>
      <c r="C61" s="122">
        <f t="shared" ref="C61:E61" si="8">C58+C55+C52+C49+C46+C43+C40</f>
        <v>50400</v>
      </c>
      <c r="D61" s="122">
        <f t="shared" si="8"/>
        <v>50400</v>
      </c>
      <c r="E61" s="122">
        <f t="shared" si="8"/>
        <v>50400</v>
      </c>
    </row>
    <row r="62" spans="1:5" ht="15.75" thickBot="1" x14ac:dyDescent="0.3">
      <c r="A62" s="75" t="s">
        <v>35</v>
      </c>
      <c r="B62" s="76">
        <f>IF(B61-B32=0,0,"Error")</f>
        <v>0</v>
      </c>
      <c r="C62" s="76">
        <f>IF(C61-C32=0,0,"Error")</f>
        <v>0</v>
      </c>
      <c r="D62" s="76">
        <f>IF(D61-D32=0,0,"Error")</f>
        <v>0</v>
      </c>
      <c r="E62" s="76">
        <f>IF(E61-E32=0,0,"Error")</f>
        <v>0</v>
      </c>
    </row>
    <row r="63" spans="1:5" ht="15.75" thickBot="1" x14ac:dyDescent="0.3">
      <c r="A63" s="77" t="s">
        <v>53</v>
      </c>
      <c r="B63" s="407" t="s">
        <v>488</v>
      </c>
      <c r="C63" s="408"/>
      <c r="D63" s="408"/>
      <c r="E63" s="409"/>
    </row>
    <row r="64" spans="1:5" ht="16.5" customHeight="1" thickBot="1" x14ac:dyDescent="0.3">
      <c r="A64" s="28" t="s">
        <v>9</v>
      </c>
      <c r="B64" s="407" t="s">
        <v>489</v>
      </c>
      <c r="C64" s="408"/>
      <c r="D64" s="408"/>
      <c r="E64" s="409"/>
    </row>
    <row r="65" spans="1:5" ht="15.75" thickBot="1" x14ac:dyDescent="0.3">
      <c r="A65" s="28" t="s">
        <v>14</v>
      </c>
      <c r="B65" s="501" t="s">
        <v>487</v>
      </c>
      <c r="C65" s="502"/>
      <c r="D65" s="502"/>
      <c r="E65" s="503"/>
    </row>
    <row r="66" spans="1:5" ht="12.75" customHeight="1" x14ac:dyDescent="0.25">
      <c r="A66" s="395"/>
      <c r="B66" s="23">
        <v>2019</v>
      </c>
      <c r="C66" s="23">
        <v>2020</v>
      </c>
      <c r="D66" s="23">
        <v>2021</v>
      </c>
      <c r="E66" s="23">
        <v>2022</v>
      </c>
    </row>
    <row r="67" spans="1:5" ht="9" customHeight="1" thickBot="1" x14ac:dyDescent="0.3">
      <c r="A67" s="396"/>
      <c r="B67" s="30" t="s">
        <v>5</v>
      </c>
      <c r="C67" s="30" t="s">
        <v>6</v>
      </c>
      <c r="D67" s="30" t="s">
        <v>6</v>
      </c>
      <c r="E67" s="30" t="s">
        <v>6</v>
      </c>
    </row>
    <row r="68" spans="1:5" ht="15.75" thickBot="1" x14ac:dyDescent="0.3">
      <c r="A68" s="28" t="s">
        <v>8</v>
      </c>
      <c r="B68" s="156">
        <v>170</v>
      </c>
      <c r="C68" s="156">
        <v>175</v>
      </c>
      <c r="D68" s="156">
        <v>183</v>
      </c>
      <c r="E68" s="156">
        <v>190</v>
      </c>
    </row>
    <row r="69" spans="1:5" ht="15.75" thickBot="1" x14ac:dyDescent="0.3">
      <c r="A69" s="28" t="s">
        <v>15</v>
      </c>
      <c r="B69" s="116">
        <f>B98</f>
        <v>12000</v>
      </c>
      <c r="C69" s="116">
        <f t="shared" ref="C69:E69" si="9">C98</f>
        <v>12100</v>
      </c>
      <c r="D69" s="116">
        <f t="shared" si="9"/>
        <v>12100</v>
      </c>
      <c r="E69" s="116">
        <f t="shared" si="9"/>
        <v>13100</v>
      </c>
    </row>
    <row r="70" spans="1:5" ht="15.75" thickBot="1" x14ac:dyDescent="0.3">
      <c r="A70" s="28" t="s">
        <v>23</v>
      </c>
      <c r="B70" s="31">
        <f>B69/B68</f>
        <v>70.588235294117652</v>
      </c>
      <c r="C70" s="31">
        <f>C69/C68</f>
        <v>69.142857142857139</v>
      </c>
      <c r="D70" s="31">
        <f>D69/D68</f>
        <v>66.120218579234972</v>
      </c>
      <c r="E70" s="31">
        <f>E69/E68</f>
        <v>68.94736842105263</v>
      </c>
    </row>
    <row r="71" spans="1:5" ht="15.75" thickBot="1" x14ac:dyDescent="0.3">
      <c r="A71" s="28" t="s">
        <v>16</v>
      </c>
      <c r="B71" s="32"/>
      <c r="C71" s="33">
        <f>C68/B68-1</f>
        <v>2.9411764705882248E-2</v>
      </c>
      <c r="D71" s="33">
        <f>D68/C68-1</f>
        <v>4.5714285714285818E-2</v>
      </c>
      <c r="E71" s="33">
        <f>E68/D68-1</f>
        <v>3.8251366120218622E-2</v>
      </c>
    </row>
    <row r="72" spans="1:5" ht="15.75" thickBot="1" x14ac:dyDescent="0.3">
      <c r="A72" s="28" t="s">
        <v>17</v>
      </c>
      <c r="B72" s="32"/>
      <c r="C72" s="33">
        <f>C69/B69-1</f>
        <v>8.3333333333333037E-3</v>
      </c>
      <c r="D72" s="33">
        <f t="shared" ref="D72:E73" si="10">D69/C69-1</f>
        <v>0</v>
      </c>
      <c r="E72" s="33">
        <f t="shared" si="10"/>
        <v>8.2644628099173501E-2</v>
      </c>
    </row>
    <row r="73" spans="1:5" ht="15.75" thickBot="1" x14ac:dyDescent="0.3">
      <c r="A73" s="28" t="s">
        <v>18</v>
      </c>
      <c r="B73" s="32"/>
      <c r="C73" s="33">
        <f>C70/B70-1</f>
        <v>-2.0476190476190648E-2</v>
      </c>
      <c r="D73" s="33">
        <f t="shared" si="10"/>
        <v>-4.3715846994535457E-2</v>
      </c>
      <c r="E73" s="33">
        <f t="shared" si="10"/>
        <v>4.2757720748151318E-2</v>
      </c>
    </row>
    <row r="74" spans="1:5" ht="24.75" customHeight="1" thickBot="1" x14ac:dyDescent="0.3">
      <c r="A74" s="428" t="s">
        <v>70</v>
      </c>
      <c r="B74" s="429"/>
      <c r="C74" s="429"/>
      <c r="D74" s="429"/>
      <c r="E74" s="430"/>
    </row>
    <row r="75" spans="1:5" ht="12.75" customHeight="1" x14ac:dyDescent="0.25">
      <c r="A75" s="395"/>
      <c r="B75" s="23">
        <v>2019</v>
      </c>
      <c r="C75" s="23">
        <v>2020</v>
      </c>
      <c r="D75" s="23">
        <v>2021</v>
      </c>
      <c r="E75" s="23">
        <v>2022</v>
      </c>
    </row>
    <row r="76" spans="1:5" ht="9" customHeight="1" thickBot="1" x14ac:dyDescent="0.3">
      <c r="A76" s="396"/>
      <c r="B76" s="30" t="s">
        <v>5</v>
      </c>
      <c r="C76" s="30" t="s">
        <v>6</v>
      </c>
      <c r="D76" s="30" t="s">
        <v>6</v>
      </c>
      <c r="E76" s="30" t="s">
        <v>6</v>
      </c>
    </row>
    <row r="77" spans="1:5" ht="15" customHeight="1" thickBot="1" x14ac:dyDescent="0.3">
      <c r="A77" s="66" t="s">
        <v>0</v>
      </c>
      <c r="B77" s="68"/>
      <c r="C77" s="68"/>
      <c r="D77" s="68"/>
      <c r="E77" s="68"/>
    </row>
    <row r="78" spans="1:5" ht="13.5" customHeight="1" thickBot="1" x14ac:dyDescent="0.3">
      <c r="A78" s="69" t="s">
        <v>48</v>
      </c>
      <c r="B78" s="67"/>
      <c r="C78" s="70"/>
      <c r="D78" s="70"/>
      <c r="E78" s="70"/>
    </row>
    <row r="79" spans="1:5" ht="15.75" customHeight="1" thickBot="1" x14ac:dyDescent="0.3">
      <c r="A79" s="69" t="s">
        <v>49</v>
      </c>
      <c r="B79" s="67"/>
      <c r="C79" s="70"/>
      <c r="D79" s="70"/>
      <c r="E79" s="70"/>
    </row>
    <row r="80" spans="1:5" ht="24.75" customHeight="1" thickBot="1" x14ac:dyDescent="0.3">
      <c r="A80" s="66" t="s">
        <v>31</v>
      </c>
      <c r="B80" s="68"/>
      <c r="C80" s="68"/>
      <c r="D80" s="68"/>
      <c r="E80" s="68"/>
    </row>
    <row r="81" spans="1:5" ht="15.75" thickBot="1" x14ac:dyDescent="0.3">
      <c r="A81" s="69" t="s">
        <v>48</v>
      </c>
      <c r="B81" s="67"/>
      <c r="C81" s="68"/>
      <c r="D81" s="68"/>
      <c r="E81" s="68"/>
    </row>
    <row r="82" spans="1:5" ht="15.75" thickBot="1" x14ac:dyDescent="0.3">
      <c r="A82" s="69" t="s">
        <v>49</v>
      </c>
      <c r="B82" s="67"/>
      <c r="C82" s="68"/>
      <c r="D82" s="68"/>
      <c r="E82" s="68"/>
    </row>
    <row r="83" spans="1:5" ht="24.75" customHeight="1" thickBot="1" x14ac:dyDescent="0.3">
      <c r="A83" s="66" t="s">
        <v>1</v>
      </c>
      <c r="B83" s="122">
        <f>B84</f>
        <v>12000</v>
      </c>
      <c r="C83" s="122">
        <f t="shared" ref="C83:E83" si="11">C84</f>
        <v>12100</v>
      </c>
      <c r="D83" s="122">
        <f t="shared" si="11"/>
        <v>12100</v>
      </c>
      <c r="E83" s="122">
        <f t="shared" si="11"/>
        <v>13100</v>
      </c>
    </row>
    <row r="84" spans="1:5" ht="15.75" thickBot="1" x14ac:dyDescent="0.3">
      <c r="A84" s="69" t="s">
        <v>48</v>
      </c>
      <c r="B84" s="122">
        <v>12000</v>
      </c>
      <c r="C84" s="120">
        <v>12100</v>
      </c>
      <c r="D84" s="120">
        <v>12100</v>
      </c>
      <c r="E84" s="120">
        <v>13100</v>
      </c>
    </row>
    <row r="85" spans="1:5" ht="15.75" thickBot="1" x14ac:dyDescent="0.3">
      <c r="A85" s="69" t="s">
        <v>49</v>
      </c>
      <c r="B85" s="122"/>
      <c r="C85" s="120"/>
      <c r="D85" s="120"/>
      <c r="E85" s="120"/>
    </row>
    <row r="86" spans="1:5" ht="15.75" thickBot="1" x14ac:dyDescent="0.3">
      <c r="A86" s="66" t="s">
        <v>2</v>
      </c>
      <c r="B86" s="122"/>
      <c r="C86" s="120"/>
      <c r="D86" s="120"/>
      <c r="E86" s="120"/>
    </row>
    <row r="87" spans="1:5" ht="15.75" thickBot="1" x14ac:dyDescent="0.3">
      <c r="A87" s="69" t="s">
        <v>48</v>
      </c>
      <c r="B87" s="122"/>
      <c r="C87" s="120"/>
      <c r="D87" s="120"/>
      <c r="E87" s="120"/>
    </row>
    <row r="88" spans="1:5" ht="15.75" thickBot="1" x14ac:dyDescent="0.3">
      <c r="A88" s="69" t="s">
        <v>49</v>
      </c>
      <c r="B88" s="122"/>
      <c r="C88" s="120"/>
      <c r="D88" s="120"/>
      <c r="E88" s="120"/>
    </row>
    <row r="89" spans="1:5" ht="15.75" thickBot="1" x14ac:dyDescent="0.3">
      <c r="A89" s="66" t="s">
        <v>24</v>
      </c>
      <c r="B89" s="122"/>
      <c r="C89" s="120"/>
      <c r="D89" s="120"/>
      <c r="E89" s="120"/>
    </row>
    <row r="90" spans="1:5" ht="15.75" thickBot="1" x14ac:dyDescent="0.3">
      <c r="A90" s="69" t="s">
        <v>48</v>
      </c>
      <c r="B90" s="122"/>
      <c r="C90" s="120"/>
      <c r="D90" s="120"/>
      <c r="E90" s="120"/>
    </row>
    <row r="91" spans="1:5" ht="15.75" thickBot="1" x14ac:dyDescent="0.3">
      <c r="A91" s="69" t="s">
        <v>49</v>
      </c>
      <c r="B91" s="122"/>
      <c r="C91" s="120"/>
      <c r="D91" s="120"/>
      <c r="E91" s="120"/>
    </row>
    <row r="92" spans="1:5" ht="15.75" thickBot="1" x14ac:dyDescent="0.3">
      <c r="A92" s="66" t="s">
        <v>25</v>
      </c>
      <c r="B92" s="122"/>
      <c r="C92" s="120"/>
      <c r="D92" s="120"/>
      <c r="E92" s="120"/>
    </row>
    <row r="93" spans="1:5" ht="15.75" thickBot="1" x14ac:dyDescent="0.3">
      <c r="A93" s="69" t="s">
        <v>48</v>
      </c>
      <c r="B93" s="122"/>
      <c r="C93" s="120"/>
      <c r="D93" s="120"/>
      <c r="E93" s="120"/>
    </row>
    <row r="94" spans="1:5" ht="15.75" thickBot="1" x14ac:dyDescent="0.3">
      <c r="A94" s="69" t="s">
        <v>49</v>
      </c>
      <c r="B94" s="122"/>
      <c r="C94" s="120"/>
      <c r="D94" s="120"/>
      <c r="E94" s="120"/>
    </row>
    <row r="95" spans="1:5" ht="24.75" thickBot="1" x14ac:dyDescent="0.3">
      <c r="A95" s="66" t="s">
        <v>3</v>
      </c>
      <c r="B95" s="122">
        <f>B96</f>
        <v>0</v>
      </c>
      <c r="C95" s="122">
        <f t="shared" ref="C95:E95" si="12">C96</f>
        <v>0</v>
      </c>
      <c r="D95" s="122">
        <f t="shared" si="12"/>
        <v>0</v>
      </c>
      <c r="E95" s="122">
        <f t="shared" si="12"/>
        <v>0</v>
      </c>
    </row>
    <row r="96" spans="1:5" ht="15.75" thickBot="1" x14ac:dyDescent="0.3">
      <c r="A96" s="69" t="s">
        <v>48</v>
      </c>
      <c r="B96" s="67">
        <v>0</v>
      </c>
      <c r="C96" s="68">
        <v>0</v>
      </c>
      <c r="D96" s="68">
        <v>0</v>
      </c>
      <c r="E96" s="68">
        <v>0</v>
      </c>
    </row>
    <row r="97" spans="1:5" ht="15.75" thickBot="1" x14ac:dyDescent="0.3">
      <c r="A97" s="69" t="s">
        <v>49</v>
      </c>
      <c r="B97" s="67"/>
      <c r="C97" s="68"/>
      <c r="D97" s="68"/>
      <c r="E97" s="68"/>
    </row>
    <row r="98" spans="1:5" ht="15.75" thickBot="1" x14ac:dyDescent="0.3">
      <c r="A98" s="159" t="s">
        <v>55</v>
      </c>
      <c r="B98" s="67">
        <f>B95+B92+B89+B86+B83+B80+B77</f>
        <v>12000</v>
      </c>
      <c r="C98" s="67">
        <f t="shared" ref="C98:E98" si="13">C95+C92+C89+C86+C83+C80+C77</f>
        <v>12100</v>
      </c>
      <c r="D98" s="67">
        <f t="shared" si="13"/>
        <v>12100</v>
      </c>
      <c r="E98" s="67">
        <f t="shared" si="13"/>
        <v>13100</v>
      </c>
    </row>
    <row r="99" spans="1:5" ht="17.25" customHeight="1" thickBot="1" x14ac:dyDescent="0.3">
      <c r="A99" s="75" t="s">
        <v>35</v>
      </c>
      <c r="B99" s="76">
        <f>IF(B98-B69=0,0,"Error")</f>
        <v>0</v>
      </c>
      <c r="C99" s="76">
        <f>IF(C98-C69=0,0,"Error")</f>
        <v>0</v>
      </c>
      <c r="D99" s="76">
        <f>IF(D98-D69=0,0,"Error")</f>
        <v>0</v>
      </c>
      <c r="E99" s="76">
        <f>IF(E98-E69=0,0,"Error")</f>
        <v>0</v>
      </c>
    </row>
    <row r="100" spans="1:5" ht="18.75" customHeight="1" thickBot="1" x14ac:dyDescent="0.3">
      <c r="A100" s="65" t="s">
        <v>54</v>
      </c>
      <c r="B100" s="501" t="s">
        <v>490</v>
      </c>
      <c r="C100" s="502"/>
      <c r="D100" s="502"/>
      <c r="E100" s="503"/>
    </row>
    <row r="101" spans="1:5" ht="19.5" customHeight="1" thickBot="1" x14ac:dyDescent="0.3">
      <c r="A101" s="28" t="s">
        <v>9</v>
      </c>
      <c r="B101" s="501" t="s">
        <v>491</v>
      </c>
      <c r="C101" s="502"/>
      <c r="D101" s="502"/>
      <c r="E101" s="503"/>
    </row>
    <row r="102" spans="1:5" ht="15.75" thickBot="1" x14ac:dyDescent="0.3">
      <c r="A102" s="28" t="s">
        <v>14</v>
      </c>
      <c r="B102" s="501" t="s">
        <v>487</v>
      </c>
      <c r="C102" s="502"/>
      <c r="D102" s="502"/>
      <c r="E102" s="503"/>
    </row>
    <row r="103" spans="1:5" ht="12.75" customHeight="1" x14ac:dyDescent="0.25">
      <c r="A103" s="395"/>
      <c r="B103" s="23">
        <v>2019</v>
      </c>
      <c r="C103" s="23">
        <v>2020</v>
      </c>
      <c r="D103" s="23">
        <v>2021</v>
      </c>
      <c r="E103" s="23">
        <v>2022</v>
      </c>
    </row>
    <row r="104" spans="1:5" ht="9" customHeight="1" thickBot="1" x14ac:dyDescent="0.3">
      <c r="A104" s="396"/>
      <c r="B104" s="30" t="s">
        <v>5</v>
      </c>
      <c r="C104" s="30" t="s">
        <v>6</v>
      </c>
      <c r="D104" s="30" t="s">
        <v>6</v>
      </c>
      <c r="E104" s="30" t="s">
        <v>6</v>
      </c>
    </row>
    <row r="105" spans="1:5" ht="15.75" thickBot="1" x14ac:dyDescent="0.3">
      <c r="A105" s="28" t="s">
        <v>8</v>
      </c>
      <c r="B105" s="160">
        <v>198</v>
      </c>
      <c r="C105" s="160">
        <v>218</v>
      </c>
      <c r="D105" s="160">
        <v>240</v>
      </c>
      <c r="E105" s="160">
        <v>240</v>
      </c>
    </row>
    <row r="106" spans="1:5" ht="15.75" thickBot="1" x14ac:dyDescent="0.3">
      <c r="A106" s="28" t="s">
        <v>15</v>
      </c>
      <c r="B106" s="161">
        <f>B135</f>
        <v>13320</v>
      </c>
      <c r="C106" s="161">
        <f t="shared" ref="C106:E106" si="14">C135</f>
        <v>13400</v>
      </c>
      <c r="D106" s="161">
        <f t="shared" si="14"/>
        <v>13500</v>
      </c>
      <c r="E106" s="161">
        <f t="shared" si="14"/>
        <v>13500</v>
      </c>
    </row>
    <row r="107" spans="1:5" ht="15.75" thickBot="1" x14ac:dyDescent="0.3">
      <c r="A107" s="28" t="s">
        <v>23</v>
      </c>
      <c r="B107" s="31">
        <f>B106/B105</f>
        <v>67.272727272727266</v>
      </c>
      <c r="C107" s="31">
        <f>C106/C105</f>
        <v>61.467889908256879</v>
      </c>
      <c r="D107" s="31">
        <f>D106/D105</f>
        <v>56.25</v>
      </c>
      <c r="E107" s="31">
        <f>E106/E105</f>
        <v>56.25</v>
      </c>
    </row>
    <row r="108" spans="1:5" ht="15.75" thickBot="1" x14ac:dyDescent="0.3">
      <c r="A108" s="28" t="s">
        <v>16</v>
      </c>
      <c r="B108" s="32" t="s">
        <v>22</v>
      </c>
      <c r="C108" s="33">
        <f>C105/B105-1</f>
        <v>0.10101010101010099</v>
      </c>
      <c r="D108" s="33">
        <f>D105/C105-1</f>
        <v>0.10091743119266061</v>
      </c>
      <c r="E108" s="33">
        <f>E105/D105-1</f>
        <v>0</v>
      </c>
    </row>
    <row r="109" spans="1:5" ht="15.75" thickBot="1" x14ac:dyDescent="0.3">
      <c r="A109" s="28" t="s">
        <v>17</v>
      </c>
      <c r="B109" s="32" t="s">
        <v>22</v>
      </c>
      <c r="C109" s="33">
        <f t="shared" ref="C109:E110" si="15">C106/B106-1</f>
        <v>6.0060060060060927E-3</v>
      </c>
      <c r="D109" s="33">
        <f t="shared" si="15"/>
        <v>7.4626865671640896E-3</v>
      </c>
      <c r="E109" s="33">
        <f t="shared" si="15"/>
        <v>0</v>
      </c>
    </row>
    <row r="110" spans="1:5" ht="15.75" thickBot="1" x14ac:dyDescent="0.3">
      <c r="A110" s="28" t="s">
        <v>18</v>
      </c>
      <c r="B110" s="32" t="s">
        <v>22</v>
      </c>
      <c r="C110" s="33">
        <f>C107/B107-1</f>
        <v>-8.6288122985370586E-2</v>
      </c>
      <c r="D110" s="33">
        <f t="shared" si="15"/>
        <v>-8.4888059701492491E-2</v>
      </c>
      <c r="E110" s="33">
        <f t="shared" si="15"/>
        <v>0</v>
      </c>
    </row>
    <row r="111" spans="1:5" ht="15.75" customHeight="1" thickBot="1" x14ac:dyDescent="0.3">
      <c r="A111" s="428" t="s">
        <v>153</v>
      </c>
      <c r="B111" s="429"/>
      <c r="C111" s="429"/>
      <c r="D111" s="429"/>
      <c r="E111" s="430"/>
    </row>
    <row r="112" spans="1:5" ht="12.75" customHeight="1" x14ac:dyDescent="0.25">
      <c r="A112" s="395"/>
      <c r="B112" s="23">
        <v>2019</v>
      </c>
      <c r="C112" s="23">
        <v>2020</v>
      </c>
      <c r="D112" s="23">
        <v>2021</v>
      </c>
      <c r="E112" s="23">
        <v>2022</v>
      </c>
    </row>
    <row r="113" spans="1:5" ht="9" customHeight="1" thickBot="1" x14ac:dyDescent="0.3">
      <c r="A113" s="396"/>
      <c r="B113" s="30" t="s">
        <v>5</v>
      </c>
      <c r="C113" s="30" t="s">
        <v>6</v>
      </c>
      <c r="D113" s="30" t="s">
        <v>6</v>
      </c>
      <c r="E113" s="30" t="s">
        <v>6</v>
      </c>
    </row>
    <row r="114" spans="1:5" ht="15.75" thickBot="1" x14ac:dyDescent="0.3">
      <c r="A114" s="66" t="s">
        <v>0</v>
      </c>
      <c r="B114" s="162">
        <f>B115</f>
        <v>8320</v>
      </c>
      <c r="C114" s="162">
        <f t="shared" ref="C114:E114" si="16">C115</f>
        <v>8674</v>
      </c>
      <c r="D114" s="162">
        <f t="shared" si="16"/>
        <v>8674</v>
      </c>
      <c r="E114" s="162">
        <f t="shared" si="16"/>
        <v>8674</v>
      </c>
    </row>
    <row r="115" spans="1:5" ht="15.75" thickBot="1" x14ac:dyDescent="0.3">
      <c r="A115" s="69" t="s">
        <v>48</v>
      </c>
      <c r="B115" s="162">
        <v>8320</v>
      </c>
      <c r="C115" s="162">
        <v>8674</v>
      </c>
      <c r="D115" s="162">
        <v>8674</v>
      </c>
      <c r="E115" s="162">
        <v>8674</v>
      </c>
    </row>
    <row r="116" spans="1:5" ht="15.75" thickBot="1" x14ac:dyDescent="0.3">
      <c r="A116" s="69" t="s">
        <v>49</v>
      </c>
      <c r="B116" s="122"/>
      <c r="C116" s="158"/>
      <c r="D116" s="158"/>
      <c r="E116" s="158"/>
    </row>
    <row r="117" spans="1:5" ht="24.75" thickBot="1" x14ac:dyDescent="0.3">
      <c r="A117" s="66" t="s">
        <v>31</v>
      </c>
      <c r="B117" s="120">
        <f>B118</f>
        <v>2000</v>
      </c>
      <c r="C117" s="120">
        <f t="shared" ref="C117:E117" si="17">C118</f>
        <v>1726</v>
      </c>
      <c r="D117" s="120">
        <f t="shared" si="17"/>
        <v>1726</v>
      </c>
      <c r="E117" s="120">
        <f t="shared" si="17"/>
        <v>1726</v>
      </c>
    </row>
    <row r="118" spans="1:5" ht="15.75" thickBot="1" x14ac:dyDescent="0.3">
      <c r="A118" s="69" t="s">
        <v>48</v>
      </c>
      <c r="B118" s="120">
        <v>2000</v>
      </c>
      <c r="C118" s="120">
        <v>1726</v>
      </c>
      <c r="D118" s="120">
        <v>1726</v>
      </c>
      <c r="E118" s="120">
        <v>1726</v>
      </c>
    </row>
    <row r="119" spans="1:5" ht="15.75" thickBot="1" x14ac:dyDescent="0.3">
      <c r="A119" s="69" t="s">
        <v>49</v>
      </c>
      <c r="B119" s="122"/>
      <c r="C119" s="120"/>
      <c r="D119" s="120"/>
      <c r="E119" s="120"/>
    </row>
    <row r="120" spans="1:5" ht="15.75" thickBot="1" x14ac:dyDescent="0.3">
      <c r="A120" s="66" t="s">
        <v>1</v>
      </c>
      <c r="B120" s="122">
        <f>B121</f>
        <v>3000</v>
      </c>
      <c r="C120" s="122">
        <f t="shared" ref="C120:E120" si="18">C121</f>
        <v>3000</v>
      </c>
      <c r="D120" s="122">
        <f t="shared" si="18"/>
        <v>3100</v>
      </c>
      <c r="E120" s="122">
        <f t="shared" si="18"/>
        <v>3100</v>
      </c>
    </row>
    <row r="121" spans="1:5" ht="15.75" thickBot="1" x14ac:dyDescent="0.3">
      <c r="A121" s="69" t="s">
        <v>48</v>
      </c>
      <c r="B121" s="122">
        <v>3000</v>
      </c>
      <c r="C121" s="122">
        <v>3000</v>
      </c>
      <c r="D121" s="122">
        <v>3100</v>
      </c>
      <c r="E121" s="122">
        <v>3100</v>
      </c>
    </row>
    <row r="122" spans="1:5" ht="15.75" thickBot="1" x14ac:dyDescent="0.3">
      <c r="A122" s="69" t="s">
        <v>49</v>
      </c>
      <c r="B122" s="122"/>
      <c r="C122" s="120"/>
      <c r="D122" s="120"/>
      <c r="E122" s="120"/>
    </row>
    <row r="123" spans="1:5" ht="15.75" thickBot="1" x14ac:dyDescent="0.3">
      <c r="A123" s="66" t="s">
        <v>2</v>
      </c>
      <c r="B123" s="122"/>
      <c r="C123" s="120"/>
      <c r="D123" s="120"/>
      <c r="E123" s="120"/>
    </row>
    <row r="124" spans="1:5" ht="15.75" thickBot="1" x14ac:dyDescent="0.3">
      <c r="A124" s="69" t="s">
        <v>48</v>
      </c>
      <c r="B124" s="122"/>
      <c r="C124" s="120"/>
      <c r="D124" s="120"/>
      <c r="E124" s="120"/>
    </row>
    <row r="125" spans="1:5" ht="15.75" thickBot="1" x14ac:dyDescent="0.3">
      <c r="A125" s="69" t="s">
        <v>49</v>
      </c>
      <c r="B125" s="122"/>
      <c r="C125" s="120"/>
      <c r="D125" s="120"/>
      <c r="E125" s="120"/>
    </row>
    <row r="126" spans="1:5" ht="15.75" thickBot="1" x14ac:dyDescent="0.3">
      <c r="A126" s="66" t="s">
        <v>24</v>
      </c>
      <c r="B126" s="122"/>
      <c r="C126" s="120"/>
      <c r="D126" s="120"/>
      <c r="E126" s="120"/>
    </row>
    <row r="127" spans="1:5" ht="15.75" thickBot="1" x14ac:dyDescent="0.3">
      <c r="A127" s="69" t="s">
        <v>48</v>
      </c>
      <c r="B127" s="122"/>
      <c r="C127" s="120"/>
      <c r="D127" s="120"/>
      <c r="E127" s="120"/>
    </row>
    <row r="128" spans="1:5" ht="15.75" thickBot="1" x14ac:dyDescent="0.3">
      <c r="A128" s="69" t="s">
        <v>49</v>
      </c>
      <c r="B128" s="122"/>
      <c r="C128" s="120"/>
      <c r="D128" s="120"/>
      <c r="E128" s="120"/>
    </row>
    <row r="129" spans="1:5" ht="15.75" thickBot="1" x14ac:dyDescent="0.3">
      <c r="A129" s="66" t="s">
        <v>25</v>
      </c>
      <c r="B129" s="122"/>
      <c r="C129" s="120"/>
      <c r="D129" s="120"/>
      <c r="E129" s="120"/>
    </row>
    <row r="130" spans="1:5" ht="15.75" thickBot="1" x14ac:dyDescent="0.3">
      <c r="A130" s="69" t="s">
        <v>48</v>
      </c>
      <c r="B130" s="122"/>
      <c r="C130" s="120"/>
      <c r="D130" s="120"/>
      <c r="E130" s="120"/>
    </row>
    <row r="131" spans="1:5" ht="15.75" thickBot="1" x14ac:dyDescent="0.3">
      <c r="A131" s="69" t="s">
        <v>49</v>
      </c>
      <c r="B131" s="67"/>
      <c r="C131" s="68"/>
      <c r="D131" s="68"/>
      <c r="E131" s="68"/>
    </row>
    <row r="132" spans="1:5" ht="24.75" thickBot="1" x14ac:dyDescent="0.3">
      <c r="A132" s="66" t="s">
        <v>3</v>
      </c>
      <c r="B132" s="67">
        <f>B133</f>
        <v>0</v>
      </c>
      <c r="C132" s="67">
        <f t="shared" ref="C132:E132" si="19">C133</f>
        <v>0</v>
      </c>
      <c r="D132" s="67">
        <f t="shared" si="19"/>
        <v>0</v>
      </c>
      <c r="E132" s="67">
        <f t="shared" si="19"/>
        <v>0</v>
      </c>
    </row>
    <row r="133" spans="1:5" ht="15.75" thickBot="1" x14ac:dyDescent="0.3">
      <c r="A133" s="69" t="s">
        <v>48</v>
      </c>
      <c r="B133" s="67">
        <v>0</v>
      </c>
      <c r="C133" s="68">
        <v>0</v>
      </c>
      <c r="D133" s="68">
        <f>C133*1.03*0.99</f>
        <v>0</v>
      </c>
      <c r="E133" s="68">
        <f>D133*1.03*0.99</f>
        <v>0</v>
      </c>
    </row>
    <row r="134" spans="1:5" ht="15.75" thickBot="1" x14ac:dyDescent="0.3">
      <c r="A134" s="69" t="s">
        <v>49</v>
      </c>
      <c r="B134" s="67"/>
      <c r="C134" s="72"/>
      <c r="D134" s="73"/>
      <c r="E134" s="73"/>
    </row>
    <row r="135" spans="1:5" ht="15.75" thickBot="1" x14ac:dyDescent="0.3">
      <c r="A135" s="159" t="s">
        <v>56</v>
      </c>
      <c r="B135" s="67">
        <f>B132+B129+B126+B123+B120+B117+B114</f>
        <v>13320</v>
      </c>
      <c r="C135" s="67">
        <f t="shared" ref="C135:E135" si="20">C132+C129+C126+C123+C120+C117+C114</f>
        <v>13400</v>
      </c>
      <c r="D135" s="67">
        <f t="shared" si="20"/>
        <v>13500</v>
      </c>
      <c r="E135" s="67">
        <f t="shared" si="20"/>
        <v>13500</v>
      </c>
    </row>
    <row r="136" spans="1:5" ht="15.75" thickBot="1" x14ac:dyDescent="0.3">
      <c r="A136" s="75" t="s">
        <v>35</v>
      </c>
      <c r="B136" s="76">
        <f>IF(B135-B106=0,0,"Error")</f>
        <v>0</v>
      </c>
      <c r="C136" s="76">
        <f>IF(C135-C106=0,0,"Error")</f>
        <v>0</v>
      </c>
      <c r="D136" s="76">
        <f>IF(D135-D106=0,0,"Error")</f>
        <v>0</v>
      </c>
      <c r="E136" s="76">
        <f>IF(E135-E106=0,0,"Error")</f>
        <v>0</v>
      </c>
    </row>
    <row r="137" spans="1:5" ht="15.75" thickBot="1" x14ac:dyDescent="0.3">
      <c r="A137" s="77" t="s">
        <v>58</v>
      </c>
      <c r="B137" s="501" t="s">
        <v>492</v>
      </c>
      <c r="C137" s="502"/>
      <c r="D137" s="502"/>
      <c r="E137" s="503"/>
    </row>
    <row r="138" spans="1:5" ht="16.5" customHeight="1" thickBot="1" x14ac:dyDescent="0.3">
      <c r="A138" s="28" t="s">
        <v>9</v>
      </c>
      <c r="B138" s="410" t="s">
        <v>492</v>
      </c>
      <c r="C138" s="411"/>
      <c r="D138" s="411"/>
      <c r="E138" s="412"/>
    </row>
    <row r="139" spans="1:5" ht="15.75" thickBot="1" x14ac:dyDescent="0.3">
      <c r="A139" s="28" t="s">
        <v>14</v>
      </c>
      <c r="B139" s="501" t="s">
        <v>487</v>
      </c>
      <c r="C139" s="502"/>
      <c r="D139" s="502"/>
      <c r="E139" s="503"/>
    </row>
    <row r="140" spans="1:5" ht="12.75" customHeight="1" x14ac:dyDescent="0.25">
      <c r="A140" s="395"/>
      <c r="B140" s="23">
        <v>2019</v>
      </c>
      <c r="C140" s="23">
        <v>2020</v>
      </c>
      <c r="D140" s="23">
        <v>2021</v>
      </c>
      <c r="E140" s="23">
        <v>2022</v>
      </c>
    </row>
    <row r="141" spans="1:5" ht="9" customHeight="1" thickBot="1" x14ac:dyDescent="0.3">
      <c r="A141" s="396"/>
      <c r="B141" s="30" t="s">
        <v>5</v>
      </c>
      <c r="C141" s="30" t="s">
        <v>6</v>
      </c>
      <c r="D141" s="30" t="s">
        <v>6</v>
      </c>
      <c r="E141" s="30" t="s">
        <v>6</v>
      </c>
    </row>
    <row r="142" spans="1:5" ht="15.75" thickBot="1" x14ac:dyDescent="0.3">
      <c r="A142" s="28" t="s">
        <v>8</v>
      </c>
      <c r="B142" s="31">
        <v>58</v>
      </c>
      <c r="C142" s="31">
        <v>61</v>
      </c>
      <c r="D142" s="31">
        <v>64</v>
      </c>
      <c r="E142" s="31">
        <v>64</v>
      </c>
    </row>
    <row r="143" spans="1:5" ht="15.75" thickBot="1" x14ac:dyDescent="0.3">
      <c r="A143" s="28" t="s">
        <v>15</v>
      </c>
      <c r="B143" s="68">
        <f>B172</f>
        <v>3000</v>
      </c>
      <c r="C143" s="68">
        <f t="shared" ref="C143:E143" si="21">C172</f>
        <v>3000</v>
      </c>
      <c r="D143" s="68">
        <f t="shared" si="21"/>
        <v>3000</v>
      </c>
      <c r="E143" s="68">
        <f t="shared" si="21"/>
        <v>3000</v>
      </c>
    </row>
    <row r="144" spans="1:5" ht="15.75" thickBot="1" x14ac:dyDescent="0.3">
      <c r="A144" s="28" t="s">
        <v>23</v>
      </c>
      <c r="B144" s="67">
        <f>B143/B142</f>
        <v>51.724137931034484</v>
      </c>
      <c r="C144" s="67">
        <f>C143/C142</f>
        <v>49.180327868852459</v>
      </c>
      <c r="D144" s="67">
        <f>D143/D142</f>
        <v>46.875</v>
      </c>
      <c r="E144" s="67">
        <f>E143/E142</f>
        <v>46.875</v>
      </c>
    </row>
    <row r="145" spans="1:5" ht="15.75" thickBot="1" x14ac:dyDescent="0.3">
      <c r="A145" s="28" t="s">
        <v>16</v>
      </c>
      <c r="B145" s="32"/>
      <c r="C145" s="33">
        <f>C142/B142-1</f>
        <v>5.1724137931034475E-2</v>
      </c>
      <c r="D145" s="33">
        <f>D142/C142-1</f>
        <v>4.9180327868852514E-2</v>
      </c>
      <c r="E145" s="33">
        <f>E142/D142-1</f>
        <v>0</v>
      </c>
    </row>
    <row r="146" spans="1:5" ht="15.75" thickBot="1" x14ac:dyDescent="0.3">
      <c r="A146" s="28" t="s">
        <v>17</v>
      </c>
      <c r="B146" s="32"/>
      <c r="C146" s="33">
        <f>C143/B143-1</f>
        <v>0</v>
      </c>
      <c r="D146" s="33">
        <f t="shared" ref="D146:E147" si="22">D143/C143-1</f>
        <v>0</v>
      </c>
      <c r="E146" s="33">
        <f t="shared" si="22"/>
        <v>0</v>
      </c>
    </row>
    <row r="147" spans="1:5" ht="15.75" thickBot="1" x14ac:dyDescent="0.3">
      <c r="A147" s="28" t="s">
        <v>18</v>
      </c>
      <c r="B147" s="32"/>
      <c r="C147" s="33">
        <f>C144/B144-1</f>
        <v>-4.9180327868852514E-2</v>
      </c>
      <c r="D147" s="33">
        <f t="shared" si="22"/>
        <v>-4.6875E-2</v>
      </c>
      <c r="E147" s="33">
        <f t="shared" si="22"/>
        <v>0</v>
      </c>
    </row>
    <row r="148" spans="1:5" ht="24.75" customHeight="1" thickBot="1" x14ac:dyDescent="0.3">
      <c r="A148" s="428" t="s">
        <v>303</v>
      </c>
      <c r="B148" s="429"/>
      <c r="C148" s="429"/>
      <c r="D148" s="429"/>
      <c r="E148" s="430"/>
    </row>
    <row r="149" spans="1:5" ht="12.75" customHeight="1" x14ac:dyDescent="0.25">
      <c r="A149" s="395"/>
      <c r="B149" s="23">
        <v>2019</v>
      </c>
      <c r="C149" s="23">
        <v>2020</v>
      </c>
      <c r="D149" s="23">
        <v>2021</v>
      </c>
      <c r="E149" s="23">
        <v>2022</v>
      </c>
    </row>
    <row r="150" spans="1:5" ht="9" customHeight="1" thickBot="1" x14ac:dyDescent="0.3">
      <c r="A150" s="396"/>
      <c r="B150" s="30" t="s">
        <v>5</v>
      </c>
      <c r="C150" s="30" t="s">
        <v>6</v>
      </c>
      <c r="D150" s="30" t="s">
        <v>6</v>
      </c>
      <c r="E150" s="30" t="s">
        <v>6</v>
      </c>
    </row>
    <row r="151" spans="1:5" ht="16.5" customHeight="1" thickBot="1" x14ac:dyDescent="0.3">
      <c r="A151" s="66" t="s">
        <v>0</v>
      </c>
      <c r="B151" s="68"/>
      <c r="C151" s="68"/>
      <c r="D151" s="68"/>
      <c r="E151" s="68"/>
    </row>
    <row r="152" spans="1:5" ht="18" customHeight="1" thickBot="1" x14ac:dyDescent="0.3">
      <c r="A152" s="69" t="s">
        <v>48</v>
      </c>
      <c r="B152" s="67"/>
      <c r="C152" s="70"/>
      <c r="D152" s="70"/>
      <c r="E152" s="70"/>
    </row>
    <row r="153" spans="1:5" ht="15" customHeight="1" thickBot="1" x14ac:dyDescent="0.3">
      <c r="A153" s="69" t="s">
        <v>49</v>
      </c>
      <c r="B153" s="67"/>
      <c r="C153" s="70"/>
      <c r="D153" s="70"/>
      <c r="E153" s="70"/>
    </row>
    <row r="154" spans="1:5" ht="24.75" customHeight="1" thickBot="1" x14ac:dyDescent="0.3">
      <c r="A154" s="66" t="s">
        <v>31</v>
      </c>
      <c r="B154" s="68"/>
      <c r="C154" s="68"/>
      <c r="D154" s="68"/>
      <c r="E154" s="68"/>
    </row>
    <row r="155" spans="1:5" ht="15.75" thickBot="1" x14ac:dyDescent="0.3">
      <c r="A155" s="69" t="s">
        <v>48</v>
      </c>
      <c r="B155" s="67"/>
      <c r="C155" s="68"/>
      <c r="D155" s="68"/>
      <c r="E155" s="68"/>
    </row>
    <row r="156" spans="1:5" ht="15.75" thickBot="1" x14ac:dyDescent="0.3">
      <c r="A156" s="69" t="s">
        <v>49</v>
      </c>
      <c r="B156" s="67"/>
      <c r="C156" s="68"/>
      <c r="D156" s="68"/>
      <c r="E156" s="68"/>
    </row>
    <row r="157" spans="1:5" ht="24.75" customHeight="1" thickBot="1" x14ac:dyDescent="0.3">
      <c r="A157" s="66" t="s">
        <v>1</v>
      </c>
      <c r="B157" s="67">
        <f>B158</f>
        <v>3000</v>
      </c>
      <c r="C157" s="67">
        <f t="shared" ref="C157:E157" si="23">C158</f>
        <v>3000</v>
      </c>
      <c r="D157" s="67">
        <f t="shared" si="23"/>
        <v>3000</v>
      </c>
      <c r="E157" s="67">
        <f t="shared" si="23"/>
        <v>3000</v>
      </c>
    </row>
    <row r="158" spans="1:5" ht="15.75" thickBot="1" x14ac:dyDescent="0.3">
      <c r="A158" s="69" t="s">
        <v>48</v>
      </c>
      <c r="B158" s="67">
        <v>3000</v>
      </c>
      <c r="C158" s="67">
        <v>3000</v>
      </c>
      <c r="D158" s="67">
        <v>3000</v>
      </c>
      <c r="E158" s="67">
        <v>3000</v>
      </c>
    </row>
    <row r="159" spans="1:5" ht="15.75" thickBot="1" x14ac:dyDescent="0.3">
      <c r="A159" s="69" t="s">
        <v>49</v>
      </c>
      <c r="B159" s="67"/>
      <c r="C159" s="68"/>
      <c r="D159" s="68"/>
      <c r="E159" s="68"/>
    </row>
    <row r="160" spans="1:5" ht="15.75" thickBot="1" x14ac:dyDescent="0.3">
      <c r="A160" s="66" t="s">
        <v>2</v>
      </c>
      <c r="B160" s="67"/>
      <c r="C160" s="68"/>
      <c r="D160" s="68"/>
      <c r="E160" s="68"/>
    </row>
    <row r="161" spans="1:5" ht="15.75" thickBot="1" x14ac:dyDescent="0.3">
      <c r="A161" s="69" t="s">
        <v>48</v>
      </c>
      <c r="B161" s="67"/>
      <c r="C161" s="68"/>
      <c r="D161" s="68"/>
      <c r="E161" s="68"/>
    </row>
    <row r="162" spans="1:5" ht="15.75" thickBot="1" x14ac:dyDescent="0.3">
      <c r="A162" s="69" t="s">
        <v>49</v>
      </c>
      <c r="B162" s="67"/>
      <c r="C162" s="68"/>
      <c r="D162" s="68"/>
      <c r="E162" s="68"/>
    </row>
    <row r="163" spans="1:5" ht="15.75" thickBot="1" x14ac:dyDescent="0.3">
      <c r="A163" s="66" t="s">
        <v>24</v>
      </c>
      <c r="B163" s="67"/>
      <c r="C163" s="68"/>
      <c r="D163" s="68"/>
      <c r="E163" s="68"/>
    </row>
    <row r="164" spans="1:5" ht="15.75" thickBot="1" x14ac:dyDescent="0.3">
      <c r="A164" s="69" t="s">
        <v>48</v>
      </c>
      <c r="B164" s="67"/>
      <c r="C164" s="68"/>
      <c r="D164" s="68"/>
      <c r="E164" s="68"/>
    </row>
    <row r="165" spans="1:5" ht="15.75" thickBot="1" x14ac:dyDescent="0.3">
      <c r="A165" s="69" t="s">
        <v>49</v>
      </c>
      <c r="B165" s="67"/>
      <c r="C165" s="68"/>
      <c r="D165" s="68"/>
      <c r="E165" s="68"/>
    </row>
    <row r="166" spans="1:5" ht="15.75" thickBot="1" x14ac:dyDescent="0.3">
      <c r="A166" s="66" t="s">
        <v>25</v>
      </c>
      <c r="B166" s="163"/>
      <c r="C166" s="164"/>
      <c r="D166" s="164"/>
      <c r="E166" s="164"/>
    </row>
    <row r="167" spans="1:5" ht="15.75" thickBot="1" x14ac:dyDescent="0.3">
      <c r="A167" s="69" t="s">
        <v>48</v>
      </c>
      <c r="B167" s="163"/>
      <c r="C167" s="164"/>
      <c r="D167" s="164"/>
      <c r="E167" s="164"/>
    </row>
    <row r="168" spans="1:5" ht="15.75" thickBot="1" x14ac:dyDescent="0.3">
      <c r="A168" s="69" t="s">
        <v>49</v>
      </c>
      <c r="B168" s="67"/>
      <c r="C168" s="68"/>
      <c r="D168" s="68"/>
      <c r="E168" s="68"/>
    </row>
    <row r="169" spans="1:5" ht="24.75" thickBot="1" x14ac:dyDescent="0.3">
      <c r="A169" s="66" t="s">
        <v>3</v>
      </c>
      <c r="B169" s="67"/>
      <c r="C169" s="68"/>
      <c r="D169" s="68"/>
      <c r="E169" s="68"/>
    </row>
    <row r="170" spans="1:5" ht="15.75" thickBot="1" x14ac:dyDescent="0.3">
      <c r="A170" s="69" t="s">
        <v>48</v>
      </c>
      <c r="B170" s="67"/>
      <c r="C170" s="68"/>
      <c r="D170" s="68"/>
      <c r="E170" s="68"/>
    </row>
    <row r="171" spans="1:5" ht="15.75" thickBot="1" x14ac:dyDescent="0.3">
      <c r="A171" s="69" t="s">
        <v>49</v>
      </c>
      <c r="B171" s="67"/>
      <c r="C171" s="68"/>
      <c r="D171" s="68"/>
      <c r="E171" s="68"/>
    </row>
    <row r="172" spans="1:5" ht="15.75" thickBot="1" x14ac:dyDescent="0.3">
      <c r="A172" s="159" t="s">
        <v>72</v>
      </c>
      <c r="B172" s="67">
        <f>B169+B166+B163+B160+B157+B154+B151</f>
        <v>3000</v>
      </c>
      <c r="C172" s="67">
        <f t="shared" ref="C172:E172" si="24">C169+C166+C163+C160+C157+C154+C151</f>
        <v>3000</v>
      </c>
      <c r="D172" s="67">
        <f t="shared" si="24"/>
        <v>3000</v>
      </c>
      <c r="E172" s="67">
        <f t="shared" si="24"/>
        <v>3000</v>
      </c>
    </row>
    <row r="173" spans="1:5" ht="17.25" customHeight="1" thickBot="1" x14ac:dyDescent="0.3">
      <c r="A173" s="75" t="s">
        <v>35</v>
      </c>
      <c r="B173" s="76">
        <f>IF(B172-B143=0,0,"Error")</f>
        <v>0</v>
      </c>
      <c r="C173" s="76">
        <f>IF(C172-C143=0,0,"Error")</f>
        <v>0</v>
      </c>
      <c r="D173" s="76">
        <f>IF(D172-D143=0,0,"Error")</f>
        <v>0</v>
      </c>
      <c r="E173" s="76">
        <f>IF(E172-E143=0,0,"Error")</f>
        <v>0</v>
      </c>
    </row>
    <row r="174" spans="1:5" s="18" customFormat="1" ht="15.75" thickBot="1" x14ac:dyDescent="0.3">
      <c r="A174" s="457" t="s">
        <v>44</v>
      </c>
      <c r="B174" s="458"/>
      <c r="C174" s="458"/>
      <c r="D174" s="458"/>
      <c r="E174" s="459"/>
    </row>
    <row r="175" spans="1:5" ht="15.75" thickBot="1" x14ac:dyDescent="0.3">
      <c r="A175" s="457" t="s">
        <v>38</v>
      </c>
      <c r="B175" s="458"/>
      <c r="C175" s="458"/>
      <c r="D175" s="458"/>
      <c r="E175" s="459"/>
    </row>
    <row r="176" spans="1:5" ht="23.25" customHeight="1" thickBot="1" x14ac:dyDescent="0.3">
      <c r="A176" s="65" t="s">
        <v>29</v>
      </c>
      <c r="B176" s="531" t="s">
        <v>493</v>
      </c>
      <c r="C176" s="532"/>
      <c r="D176" s="532"/>
      <c r="E176" s="533"/>
    </row>
    <row r="177" spans="1:5" ht="72" customHeight="1" thickBot="1" x14ac:dyDescent="0.3">
      <c r="A177" s="65" t="s">
        <v>28</v>
      </c>
      <c r="B177" s="165" t="s">
        <v>494</v>
      </c>
      <c r="C177" s="166" t="s">
        <v>51</v>
      </c>
      <c r="D177" s="167"/>
      <c r="E177" s="168"/>
    </row>
    <row r="178" spans="1:5" ht="30.75" customHeight="1" thickBot="1" x14ac:dyDescent="0.3">
      <c r="A178" s="28" t="s">
        <v>9</v>
      </c>
      <c r="B178" s="410" t="s">
        <v>494</v>
      </c>
      <c r="C178" s="534"/>
      <c r="D178" s="534"/>
      <c r="E178" s="535"/>
    </row>
    <row r="179" spans="1:5" ht="12" customHeight="1" thickBot="1" x14ac:dyDescent="0.3">
      <c r="A179" s="28" t="s">
        <v>14</v>
      </c>
      <c r="B179" s="407" t="s">
        <v>487</v>
      </c>
      <c r="C179" s="408"/>
      <c r="D179" s="408"/>
      <c r="E179" s="409"/>
    </row>
    <row r="180" spans="1:5" x14ac:dyDescent="0.25">
      <c r="A180" s="395"/>
      <c r="B180" s="23">
        <v>2019</v>
      </c>
      <c r="C180" s="23">
        <v>2020</v>
      </c>
      <c r="D180" s="23">
        <v>2021</v>
      </c>
      <c r="E180" s="23">
        <v>2022</v>
      </c>
    </row>
    <row r="181" spans="1:5" ht="12.75" customHeight="1" thickBot="1" x14ac:dyDescent="0.3">
      <c r="A181" s="396"/>
      <c r="B181" s="30" t="s">
        <v>5</v>
      </c>
      <c r="C181" s="30" t="s">
        <v>6</v>
      </c>
      <c r="D181" s="30" t="s">
        <v>6</v>
      </c>
      <c r="E181" s="30" t="s">
        <v>6</v>
      </c>
    </row>
    <row r="182" spans="1:5" ht="15" customHeight="1" thickBot="1" x14ac:dyDescent="0.3">
      <c r="A182" s="28" t="s">
        <v>8</v>
      </c>
      <c r="B182" s="31">
        <v>975</v>
      </c>
      <c r="C182" s="31">
        <v>1130</v>
      </c>
      <c r="D182" s="31">
        <v>1200</v>
      </c>
      <c r="E182" s="31">
        <v>1250</v>
      </c>
    </row>
    <row r="183" spans="1:5" ht="15.75" thickBot="1" x14ac:dyDescent="0.3">
      <c r="A183" s="28" t="s">
        <v>15</v>
      </c>
      <c r="B183" s="31">
        <f>B201</f>
        <v>25000</v>
      </c>
      <c r="C183" s="31">
        <f t="shared" ref="C183:E183" si="25">C201</f>
        <v>0</v>
      </c>
      <c r="D183" s="31">
        <f t="shared" si="25"/>
        <v>0</v>
      </c>
      <c r="E183" s="31">
        <f t="shared" si="25"/>
        <v>0</v>
      </c>
    </row>
    <row r="184" spans="1:5" ht="15.75" thickBot="1" x14ac:dyDescent="0.3">
      <c r="A184" s="28" t="s">
        <v>23</v>
      </c>
      <c r="B184" s="31">
        <v>0</v>
      </c>
      <c r="C184" s="31">
        <f t="shared" ref="C184:E184" si="26">C183/C182</f>
        <v>0</v>
      </c>
      <c r="D184" s="31">
        <f t="shared" si="26"/>
        <v>0</v>
      </c>
      <c r="E184" s="31">
        <f t="shared" si="26"/>
        <v>0</v>
      </c>
    </row>
    <row r="185" spans="1:5" ht="15.75" thickBot="1" x14ac:dyDescent="0.3">
      <c r="A185" s="28" t="s">
        <v>16</v>
      </c>
      <c r="B185" s="32" t="s">
        <v>22</v>
      </c>
      <c r="C185" s="33">
        <f>C182/B182-1</f>
        <v>0.15897435897435908</v>
      </c>
      <c r="D185" s="33">
        <f t="shared" ref="D185:E187" si="27">D182/C182-1</f>
        <v>6.1946902654867353E-2</v>
      </c>
      <c r="E185" s="33">
        <f t="shared" si="27"/>
        <v>4.1666666666666741E-2</v>
      </c>
    </row>
    <row r="186" spans="1:5" ht="15.75" thickBot="1" x14ac:dyDescent="0.3">
      <c r="A186" s="28" t="s">
        <v>17</v>
      </c>
      <c r="B186" s="32" t="s">
        <v>22</v>
      </c>
      <c r="C186" s="33">
        <f>C183/B183-1</f>
        <v>-1</v>
      </c>
      <c r="D186" s="33" t="e">
        <f t="shared" si="27"/>
        <v>#DIV/0!</v>
      </c>
      <c r="E186" s="33" t="e">
        <f t="shared" si="27"/>
        <v>#DIV/0!</v>
      </c>
    </row>
    <row r="187" spans="1:5" ht="15.75" thickBot="1" x14ac:dyDescent="0.3">
      <c r="A187" s="28" t="s">
        <v>18</v>
      </c>
      <c r="B187" s="32" t="s">
        <v>22</v>
      </c>
      <c r="C187" s="33" t="e">
        <f>C184/B184-1</f>
        <v>#DIV/0!</v>
      </c>
      <c r="D187" s="33" t="e">
        <f t="shared" si="27"/>
        <v>#DIV/0!</v>
      </c>
      <c r="E187" s="33" t="e">
        <f t="shared" si="27"/>
        <v>#DIV/0!</v>
      </c>
    </row>
    <row r="188" spans="1:5" ht="15.75" customHeight="1" thickBot="1" x14ac:dyDescent="0.3">
      <c r="A188" s="428" t="s">
        <v>124</v>
      </c>
      <c r="B188" s="429"/>
      <c r="C188" s="429"/>
      <c r="D188" s="429"/>
      <c r="E188" s="430"/>
    </row>
    <row r="189" spans="1:5" ht="15.75" customHeight="1" x14ac:dyDescent="0.25">
      <c r="A189" s="395"/>
      <c r="B189" s="23">
        <v>2019</v>
      </c>
      <c r="C189" s="23">
        <v>2020</v>
      </c>
      <c r="D189" s="23">
        <v>2021</v>
      </c>
      <c r="E189" s="23">
        <v>2022</v>
      </c>
    </row>
    <row r="190" spans="1:5" ht="12.75" customHeight="1" thickBot="1" x14ac:dyDescent="0.3">
      <c r="A190" s="396"/>
      <c r="B190" s="30" t="s">
        <v>5</v>
      </c>
      <c r="C190" s="30" t="s">
        <v>6</v>
      </c>
      <c r="D190" s="30" t="s">
        <v>6</v>
      </c>
      <c r="E190" s="30" t="s">
        <v>6</v>
      </c>
    </row>
    <row r="191" spans="1:5" ht="15.75" customHeight="1" thickBot="1" x14ac:dyDescent="0.3">
      <c r="A191" s="66" t="s">
        <v>40</v>
      </c>
      <c r="B191" s="68">
        <f>B192+B193+B194+B195</f>
        <v>0</v>
      </c>
      <c r="C191" s="68">
        <f t="shared" ref="C191:E191" si="28">C192+C193+C194+C195</f>
        <v>0</v>
      </c>
      <c r="D191" s="68">
        <f t="shared" si="28"/>
        <v>0</v>
      </c>
      <c r="E191" s="68">
        <f t="shared" si="28"/>
        <v>0</v>
      </c>
    </row>
    <row r="192" spans="1:5" ht="15.75" thickBot="1" x14ac:dyDescent="0.3">
      <c r="A192" s="69" t="s">
        <v>48</v>
      </c>
      <c r="B192" s="68">
        <v>0</v>
      </c>
      <c r="C192" s="68">
        <v>0</v>
      </c>
      <c r="D192" s="68">
        <v>0</v>
      </c>
      <c r="E192" s="68">
        <v>0</v>
      </c>
    </row>
    <row r="193" spans="1:5" ht="15.75" thickBot="1" x14ac:dyDescent="0.3">
      <c r="A193" s="69" t="s">
        <v>73</v>
      </c>
      <c r="B193" s="68"/>
      <c r="C193" s="68"/>
      <c r="D193" s="68"/>
      <c r="E193" s="68"/>
    </row>
    <row r="194" spans="1:5" ht="15.75" thickBot="1" x14ac:dyDescent="0.3">
      <c r="A194" s="69" t="s">
        <v>74</v>
      </c>
      <c r="B194" s="68"/>
      <c r="C194" s="68"/>
      <c r="D194" s="68"/>
      <c r="E194" s="68"/>
    </row>
    <row r="195" spans="1:5" ht="15.75" thickBot="1" x14ac:dyDescent="0.3">
      <c r="A195" s="69" t="s">
        <v>75</v>
      </c>
      <c r="B195" s="68"/>
      <c r="C195" s="68"/>
      <c r="D195" s="68"/>
      <c r="E195" s="68"/>
    </row>
    <row r="196" spans="1:5" ht="15.75" thickBot="1" x14ac:dyDescent="0.3">
      <c r="A196" s="66" t="s">
        <v>41</v>
      </c>
      <c r="B196" s="67">
        <f>B197+B198+B199+B200</f>
        <v>25000</v>
      </c>
      <c r="C196" s="67">
        <f t="shared" ref="C196:E196" si="29">C197+C198+C199+C200</f>
        <v>0</v>
      </c>
      <c r="D196" s="67">
        <f t="shared" si="29"/>
        <v>0</v>
      </c>
      <c r="E196" s="67">
        <f t="shared" si="29"/>
        <v>0</v>
      </c>
    </row>
    <row r="197" spans="1:5" ht="15.75" thickBot="1" x14ac:dyDescent="0.3">
      <c r="A197" s="69" t="s">
        <v>48</v>
      </c>
      <c r="B197" s="67">
        <v>25000</v>
      </c>
      <c r="C197" s="68"/>
      <c r="D197" s="68"/>
      <c r="E197" s="68">
        <v>0</v>
      </c>
    </row>
    <row r="198" spans="1:5" ht="15.75" thickBot="1" x14ac:dyDescent="0.3">
      <c r="A198" s="69" t="s">
        <v>73</v>
      </c>
      <c r="B198" s="67"/>
      <c r="C198" s="68"/>
      <c r="D198" s="68"/>
      <c r="E198" s="68"/>
    </row>
    <row r="199" spans="1:5" ht="15.75" thickBot="1" x14ac:dyDescent="0.3">
      <c r="A199" s="69" t="s">
        <v>74</v>
      </c>
      <c r="B199" s="67"/>
      <c r="C199" s="68"/>
      <c r="D199" s="68"/>
      <c r="E199" s="68"/>
    </row>
    <row r="200" spans="1:5" ht="15.75" thickBot="1" x14ac:dyDescent="0.3">
      <c r="A200" s="69" t="s">
        <v>75</v>
      </c>
      <c r="B200" s="67"/>
      <c r="C200" s="68"/>
      <c r="D200" s="68"/>
      <c r="E200" s="68"/>
    </row>
    <row r="201" spans="1:5" ht="18.75" customHeight="1" thickBot="1" x14ac:dyDescent="0.3">
      <c r="A201" s="159" t="s">
        <v>33</v>
      </c>
      <c r="B201" s="67">
        <f>B192+B197</f>
        <v>25000</v>
      </c>
      <c r="C201" s="67">
        <f>C192+C197</f>
        <v>0</v>
      </c>
      <c r="D201" s="67">
        <f>D192+D197</f>
        <v>0</v>
      </c>
      <c r="E201" s="67">
        <f>E192+E197</f>
        <v>0</v>
      </c>
    </row>
    <row r="202" spans="1:5" ht="23.25" customHeight="1" thickBot="1" x14ac:dyDescent="0.3">
      <c r="A202" s="65" t="s">
        <v>45</v>
      </c>
      <c r="B202" s="499" t="s">
        <v>495</v>
      </c>
      <c r="C202" s="527"/>
      <c r="D202" s="514"/>
      <c r="E202" s="500"/>
    </row>
    <row r="203" spans="1:5" ht="35.25" customHeight="1" thickBot="1" x14ac:dyDescent="0.3">
      <c r="A203" s="169" t="s">
        <v>28</v>
      </c>
      <c r="B203" s="170" t="s">
        <v>496</v>
      </c>
      <c r="C203" s="171" t="s">
        <v>51</v>
      </c>
      <c r="D203" s="530"/>
      <c r="E203" s="529"/>
    </row>
    <row r="204" spans="1:5" ht="15.75" customHeight="1" thickBot="1" x14ac:dyDescent="0.3">
      <c r="A204" s="28" t="s">
        <v>9</v>
      </c>
      <c r="B204" s="501" t="s">
        <v>497</v>
      </c>
      <c r="C204" s="502"/>
      <c r="D204" s="502"/>
      <c r="E204" s="503"/>
    </row>
    <row r="205" spans="1:5" ht="15.75" thickBot="1" x14ac:dyDescent="0.3">
      <c r="A205" s="28" t="s">
        <v>14</v>
      </c>
      <c r="B205" s="501" t="s">
        <v>487</v>
      </c>
      <c r="C205" s="502"/>
      <c r="D205" s="502"/>
      <c r="E205" s="503"/>
    </row>
    <row r="206" spans="1:5" x14ac:dyDescent="0.25">
      <c r="A206" s="395"/>
      <c r="B206" s="23">
        <v>2019</v>
      </c>
      <c r="C206" s="23">
        <v>2020</v>
      </c>
      <c r="D206" s="23">
        <v>2021</v>
      </c>
      <c r="E206" s="23">
        <v>2022</v>
      </c>
    </row>
    <row r="207" spans="1:5" ht="15.75" thickBot="1" x14ac:dyDescent="0.3">
      <c r="A207" s="396"/>
      <c r="B207" s="30" t="s">
        <v>5</v>
      </c>
      <c r="C207" s="30" t="s">
        <v>6</v>
      </c>
      <c r="D207" s="30" t="s">
        <v>6</v>
      </c>
      <c r="E207" s="30" t="s">
        <v>6</v>
      </c>
    </row>
    <row r="208" spans="1:5" ht="15.75" thickBot="1" x14ac:dyDescent="0.3">
      <c r="A208" s="28" t="s">
        <v>8</v>
      </c>
      <c r="B208" s="31">
        <v>975</v>
      </c>
      <c r="C208" s="31">
        <v>1130</v>
      </c>
      <c r="D208" s="31">
        <v>1200</v>
      </c>
      <c r="E208" s="31">
        <v>1250</v>
      </c>
    </row>
    <row r="209" spans="1:5" ht="15.75" thickBot="1" x14ac:dyDescent="0.3">
      <c r="A209" s="28" t="s">
        <v>15</v>
      </c>
      <c r="B209" s="116">
        <f>B227</f>
        <v>400</v>
      </c>
      <c r="C209" s="116">
        <f t="shared" ref="C209:E209" si="30">C227</f>
        <v>1700</v>
      </c>
      <c r="D209" s="116">
        <f t="shared" si="30"/>
        <v>2000</v>
      </c>
      <c r="E209" s="116">
        <f t="shared" si="30"/>
        <v>2000</v>
      </c>
    </row>
    <row r="210" spans="1:5" ht="15.75" thickBot="1" x14ac:dyDescent="0.3">
      <c r="A210" s="28" t="s">
        <v>23</v>
      </c>
      <c r="B210" s="31">
        <f>B209/B208</f>
        <v>0.41025641025641024</v>
      </c>
      <c r="C210" s="31">
        <f t="shared" ref="C210:E210" si="31">C209/C208</f>
        <v>1.5044247787610618</v>
      </c>
      <c r="D210" s="31">
        <f t="shared" si="31"/>
        <v>1.6666666666666667</v>
      </c>
      <c r="E210" s="31">
        <f t="shared" si="31"/>
        <v>1.6</v>
      </c>
    </row>
    <row r="211" spans="1:5" ht="15.75" thickBot="1" x14ac:dyDescent="0.3">
      <c r="A211" s="28" t="s">
        <v>16</v>
      </c>
      <c r="B211" s="32" t="s">
        <v>22</v>
      </c>
      <c r="C211" s="33">
        <f>C208/B208-1</f>
        <v>0.15897435897435908</v>
      </c>
      <c r="D211" s="33">
        <f t="shared" ref="D211:E213" si="32">D208/C208-1</f>
        <v>6.1946902654867353E-2</v>
      </c>
      <c r="E211" s="33">
        <f t="shared" si="32"/>
        <v>4.1666666666666741E-2</v>
      </c>
    </row>
    <row r="212" spans="1:5" ht="15.75" customHeight="1" thickBot="1" x14ac:dyDescent="0.3">
      <c r="A212" s="28" t="s">
        <v>17</v>
      </c>
      <c r="B212" s="32" t="s">
        <v>22</v>
      </c>
      <c r="C212" s="33">
        <f>C209/B209-1</f>
        <v>3.25</v>
      </c>
      <c r="D212" s="33">
        <f t="shared" si="32"/>
        <v>0.17647058823529416</v>
      </c>
      <c r="E212" s="33">
        <f t="shared" si="32"/>
        <v>0</v>
      </c>
    </row>
    <row r="213" spans="1:5" ht="12.75" customHeight="1" thickBot="1" x14ac:dyDescent="0.3">
      <c r="A213" s="28" t="s">
        <v>18</v>
      </c>
      <c r="B213" s="32" t="s">
        <v>22</v>
      </c>
      <c r="C213" s="33">
        <f>C210/B210-1</f>
        <v>2.6670353982300883</v>
      </c>
      <c r="D213" s="33">
        <f t="shared" si="32"/>
        <v>0.10784313725490202</v>
      </c>
      <c r="E213" s="33">
        <f t="shared" si="32"/>
        <v>-4.0000000000000036E-2</v>
      </c>
    </row>
    <row r="214" spans="1:5" ht="16.5" customHeight="1" thickBot="1" x14ac:dyDescent="0.3">
      <c r="A214" s="428" t="s">
        <v>124</v>
      </c>
      <c r="B214" s="429"/>
      <c r="C214" s="429"/>
      <c r="D214" s="429"/>
      <c r="E214" s="430"/>
    </row>
    <row r="215" spans="1:5" x14ac:dyDescent="0.25">
      <c r="A215" s="395"/>
      <c r="B215" s="23">
        <v>2019</v>
      </c>
      <c r="C215" s="23">
        <v>2020</v>
      </c>
      <c r="D215" s="23">
        <v>2021</v>
      </c>
      <c r="E215" s="23">
        <v>2022</v>
      </c>
    </row>
    <row r="216" spans="1:5" ht="15.75" thickBot="1" x14ac:dyDescent="0.3">
      <c r="A216" s="396"/>
      <c r="B216" s="30" t="s">
        <v>5</v>
      </c>
      <c r="C216" s="30" t="s">
        <v>6</v>
      </c>
      <c r="D216" s="30" t="s">
        <v>6</v>
      </c>
      <c r="E216" s="30" t="s">
        <v>6</v>
      </c>
    </row>
    <row r="217" spans="1:5" ht="15.75" thickBot="1" x14ac:dyDescent="0.3">
      <c r="A217" s="66" t="s">
        <v>40</v>
      </c>
      <c r="B217" s="68">
        <f>B218+B219+B220+B221</f>
        <v>0</v>
      </c>
      <c r="C217" s="68">
        <f t="shared" ref="C217:E217" si="33">C218+C219+C220+C221</f>
        <v>0</v>
      </c>
      <c r="D217" s="68">
        <f t="shared" si="33"/>
        <v>0</v>
      </c>
      <c r="E217" s="68">
        <f t="shared" si="33"/>
        <v>0</v>
      </c>
    </row>
    <row r="218" spans="1:5" ht="15.75" thickBot="1" x14ac:dyDescent="0.3">
      <c r="A218" s="69" t="s">
        <v>48</v>
      </c>
      <c r="B218" s="68"/>
      <c r="C218" s="68">
        <v>0</v>
      </c>
      <c r="D218" s="68">
        <v>0</v>
      </c>
      <c r="E218" s="68">
        <v>0</v>
      </c>
    </row>
    <row r="219" spans="1:5" ht="15.75" thickBot="1" x14ac:dyDescent="0.3">
      <c r="A219" s="69" t="s">
        <v>73</v>
      </c>
      <c r="B219" s="68"/>
      <c r="C219" s="68"/>
      <c r="D219" s="68"/>
      <c r="E219" s="68"/>
    </row>
    <row r="220" spans="1:5" ht="15.75" thickBot="1" x14ac:dyDescent="0.3">
      <c r="A220" s="69" t="s">
        <v>74</v>
      </c>
      <c r="B220" s="68"/>
      <c r="C220" s="68"/>
      <c r="D220" s="68"/>
      <c r="E220" s="68"/>
    </row>
    <row r="221" spans="1:5" ht="15.75" thickBot="1" x14ac:dyDescent="0.3">
      <c r="A221" s="69" t="s">
        <v>75</v>
      </c>
      <c r="B221" s="68"/>
      <c r="C221" s="68"/>
      <c r="D221" s="68"/>
      <c r="E221" s="68"/>
    </row>
    <row r="222" spans="1:5" ht="15.75" thickBot="1" x14ac:dyDescent="0.3">
      <c r="A222" s="66" t="s">
        <v>41</v>
      </c>
      <c r="B222" s="67">
        <f>B223+B224+B225+B226</f>
        <v>400</v>
      </c>
      <c r="C222" s="67">
        <f t="shared" ref="C222:E222" si="34">C223+C224+C225+C226</f>
        <v>1700</v>
      </c>
      <c r="D222" s="67">
        <f t="shared" si="34"/>
        <v>2000</v>
      </c>
      <c r="E222" s="67">
        <f t="shared" si="34"/>
        <v>2000</v>
      </c>
    </row>
    <row r="223" spans="1:5" ht="15.75" thickBot="1" x14ac:dyDescent="0.3">
      <c r="A223" s="69" t="s">
        <v>48</v>
      </c>
      <c r="B223" s="116">
        <v>400</v>
      </c>
      <c r="C223" s="116">
        <v>1700</v>
      </c>
      <c r="D223" s="116">
        <v>2000</v>
      </c>
      <c r="E223" s="116">
        <v>2000</v>
      </c>
    </row>
    <row r="224" spans="1:5" ht="15.75" thickBot="1" x14ac:dyDescent="0.3">
      <c r="A224" s="69" t="s">
        <v>73</v>
      </c>
      <c r="B224" s="67"/>
      <c r="C224" s="68"/>
      <c r="D224" s="68"/>
      <c r="E224" s="68"/>
    </row>
    <row r="225" spans="1:5" ht="15.75" thickBot="1" x14ac:dyDescent="0.3">
      <c r="A225" s="69" t="s">
        <v>74</v>
      </c>
      <c r="B225" s="67"/>
      <c r="C225" s="68"/>
      <c r="D225" s="68"/>
      <c r="E225" s="68"/>
    </row>
    <row r="226" spans="1:5" ht="21.75" customHeight="1" thickBot="1" x14ac:dyDescent="0.3">
      <c r="A226" s="69" t="s">
        <v>75</v>
      </c>
      <c r="B226" s="67"/>
      <c r="C226" s="68"/>
      <c r="D226" s="68"/>
      <c r="E226" s="68"/>
    </row>
    <row r="227" spans="1:5" ht="23.25" customHeight="1" thickBot="1" x14ac:dyDescent="0.3">
      <c r="A227" s="159" t="s">
        <v>33</v>
      </c>
      <c r="B227" s="67">
        <f>B217+B222</f>
        <v>400</v>
      </c>
      <c r="C227" s="67">
        <f t="shared" ref="C227:E227" si="35">C217+C222</f>
        <v>1700</v>
      </c>
      <c r="D227" s="67">
        <f t="shared" si="35"/>
        <v>2000</v>
      </c>
      <c r="E227" s="67">
        <f t="shared" si="35"/>
        <v>2000</v>
      </c>
    </row>
    <row r="228" spans="1:5" ht="23.25" customHeight="1" thickBot="1" x14ac:dyDescent="0.3">
      <c r="A228" s="65" t="s">
        <v>45</v>
      </c>
      <c r="B228" s="499" t="s">
        <v>495</v>
      </c>
      <c r="C228" s="527"/>
      <c r="D228" s="514"/>
      <c r="E228" s="500"/>
    </row>
    <row r="229" spans="1:5" ht="34.5" customHeight="1" thickBot="1" x14ac:dyDescent="0.3">
      <c r="A229" s="65" t="s">
        <v>53</v>
      </c>
      <c r="B229" s="170" t="s">
        <v>498</v>
      </c>
      <c r="C229" s="171" t="s">
        <v>51</v>
      </c>
      <c r="D229" s="528"/>
      <c r="E229" s="529"/>
    </row>
    <row r="230" spans="1:5" ht="15.75" customHeight="1" thickBot="1" x14ac:dyDescent="0.3">
      <c r="A230" s="28" t="s">
        <v>9</v>
      </c>
      <c r="B230" s="410" t="s">
        <v>499</v>
      </c>
      <c r="C230" s="411"/>
      <c r="D230" s="411"/>
      <c r="E230" s="412"/>
    </row>
    <row r="231" spans="1:5" ht="15.75" thickBot="1" x14ac:dyDescent="0.3">
      <c r="A231" s="28" t="s">
        <v>14</v>
      </c>
      <c r="B231" s="501" t="s">
        <v>487</v>
      </c>
      <c r="C231" s="502"/>
      <c r="D231" s="502"/>
      <c r="E231" s="503"/>
    </row>
    <row r="232" spans="1:5" x14ac:dyDescent="0.25">
      <c r="A232" s="395"/>
      <c r="B232" s="23">
        <v>2019</v>
      </c>
      <c r="C232" s="23">
        <v>2020</v>
      </c>
      <c r="D232" s="23">
        <v>2021</v>
      </c>
      <c r="E232" s="23">
        <v>2022</v>
      </c>
    </row>
    <row r="233" spans="1:5" ht="15.75" thickBot="1" x14ac:dyDescent="0.3">
      <c r="A233" s="396"/>
      <c r="B233" s="30" t="s">
        <v>5</v>
      </c>
      <c r="C233" s="30" t="s">
        <v>6</v>
      </c>
      <c r="D233" s="30" t="s">
        <v>6</v>
      </c>
      <c r="E233" s="30" t="s">
        <v>6</v>
      </c>
    </row>
    <row r="234" spans="1:5" ht="15.75" thickBot="1" x14ac:dyDescent="0.3">
      <c r="A234" s="28" t="s">
        <v>8</v>
      </c>
      <c r="B234" s="156">
        <v>170</v>
      </c>
      <c r="C234" s="156">
        <v>175</v>
      </c>
      <c r="D234" s="156">
        <v>183</v>
      </c>
      <c r="E234" s="156">
        <v>190</v>
      </c>
    </row>
    <row r="235" spans="1:5" ht="15.75" thickBot="1" x14ac:dyDescent="0.3">
      <c r="A235" s="28" t="s">
        <v>15</v>
      </c>
      <c r="B235" s="116">
        <f>B253</f>
        <v>800</v>
      </c>
      <c r="C235" s="116">
        <f t="shared" ref="C235:E235" si="36">C253</f>
        <v>300</v>
      </c>
      <c r="D235" s="116">
        <f t="shared" si="36"/>
        <v>0</v>
      </c>
      <c r="E235" s="116">
        <f t="shared" si="36"/>
        <v>0</v>
      </c>
    </row>
    <row r="236" spans="1:5" ht="15.75" thickBot="1" x14ac:dyDescent="0.3">
      <c r="A236" s="28" t="s">
        <v>23</v>
      </c>
      <c r="B236" s="31">
        <f>B235/B234</f>
        <v>4.7058823529411766</v>
      </c>
      <c r="C236" s="31">
        <f t="shared" ref="C236:E236" si="37">C235/C234</f>
        <v>1.7142857142857142</v>
      </c>
      <c r="D236" s="31">
        <f t="shared" si="37"/>
        <v>0</v>
      </c>
      <c r="E236" s="31">
        <f t="shared" si="37"/>
        <v>0</v>
      </c>
    </row>
    <row r="237" spans="1:5" ht="15.75" thickBot="1" x14ac:dyDescent="0.3">
      <c r="A237" s="28" t="s">
        <v>16</v>
      </c>
      <c r="B237" s="32" t="s">
        <v>22</v>
      </c>
      <c r="C237" s="33">
        <f>C234/B234-1</f>
        <v>2.9411764705882248E-2</v>
      </c>
      <c r="D237" s="33">
        <f t="shared" ref="D237:E239" si="38">D234/C234-1</f>
        <v>4.5714285714285818E-2</v>
      </c>
      <c r="E237" s="33">
        <f t="shared" si="38"/>
        <v>3.8251366120218622E-2</v>
      </c>
    </row>
    <row r="238" spans="1:5" ht="15.75" thickBot="1" x14ac:dyDescent="0.3">
      <c r="A238" s="28" t="s">
        <v>17</v>
      </c>
      <c r="B238" s="32" t="s">
        <v>22</v>
      </c>
      <c r="C238" s="33">
        <f>C235/B235-1</f>
        <v>-0.625</v>
      </c>
      <c r="D238" s="33">
        <f t="shared" si="38"/>
        <v>-1</v>
      </c>
      <c r="E238" s="33" t="e">
        <f t="shared" si="38"/>
        <v>#DIV/0!</v>
      </c>
    </row>
    <row r="239" spans="1:5" ht="15.75" thickBot="1" x14ac:dyDescent="0.3">
      <c r="A239" s="28" t="s">
        <v>18</v>
      </c>
      <c r="B239" s="32" t="s">
        <v>22</v>
      </c>
      <c r="C239" s="33">
        <f>C236/B236-1</f>
        <v>-0.63571428571428568</v>
      </c>
      <c r="D239" s="33">
        <f t="shared" si="38"/>
        <v>-1</v>
      </c>
      <c r="E239" s="33" t="e">
        <f t="shared" si="38"/>
        <v>#DIV/0!</v>
      </c>
    </row>
    <row r="240" spans="1:5" ht="15.75" customHeight="1" thickBot="1" x14ac:dyDescent="0.3">
      <c r="A240" s="428" t="s">
        <v>125</v>
      </c>
      <c r="B240" s="429"/>
      <c r="C240" s="429"/>
      <c r="D240" s="429"/>
      <c r="E240" s="430"/>
    </row>
    <row r="241" spans="1:5" x14ac:dyDescent="0.25">
      <c r="A241" s="395"/>
      <c r="B241" s="23">
        <v>2019</v>
      </c>
      <c r="C241" s="23">
        <v>2020</v>
      </c>
      <c r="D241" s="23">
        <v>2021</v>
      </c>
      <c r="E241" s="23">
        <v>2022</v>
      </c>
    </row>
    <row r="242" spans="1:5" ht="15.75" thickBot="1" x14ac:dyDescent="0.3">
      <c r="A242" s="396"/>
      <c r="B242" s="30" t="s">
        <v>5</v>
      </c>
      <c r="C242" s="30" t="s">
        <v>6</v>
      </c>
      <c r="D242" s="30" t="s">
        <v>6</v>
      </c>
      <c r="E242" s="30" t="s">
        <v>6</v>
      </c>
    </row>
    <row r="243" spans="1:5" ht="15.75" thickBot="1" x14ac:dyDescent="0.3">
      <c r="A243" s="66" t="s">
        <v>40</v>
      </c>
      <c r="B243" s="68">
        <f>B244+B245+B246+B247</f>
        <v>0</v>
      </c>
      <c r="C243" s="68">
        <f t="shared" ref="C243:E243" si="39">C244+C245+C246+C247</f>
        <v>0</v>
      </c>
      <c r="D243" s="68">
        <f t="shared" si="39"/>
        <v>0</v>
      </c>
      <c r="E243" s="68">
        <f t="shared" si="39"/>
        <v>0</v>
      </c>
    </row>
    <row r="244" spans="1:5" ht="15.75" thickBot="1" x14ac:dyDescent="0.3">
      <c r="A244" s="69" t="s">
        <v>48</v>
      </c>
      <c r="B244" s="68">
        <v>0</v>
      </c>
      <c r="C244" s="68">
        <v>0</v>
      </c>
      <c r="D244" s="68">
        <v>0</v>
      </c>
      <c r="E244" s="68">
        <v>0</v>
      </c>
    </row>
    <row r="245" spans="1:5" ht="15.75" thickBot="1" x14ac:dyDescent="0.3">
      <c r="A245" s="69" t="s">
        <v>73</v>
      </c>
      <c r="B245" s="68"/>
      <c r="C245" s="68"/>
      <c r="D245" s="68"/>
      <c r="E245" s="68"/>
    </row>
    <row r="246" spans="1:5" ht="15.75" thickBot="1" x14ac:dyDescent="0.3">
      <c r="A246" s="69" t="s">
        <v>74</v>
      </c>
      <c r="B246" s="68"/>
      <c r="C246" s="68"/>
      <c r="D246" s="68"/>
      <c r="E246" s="68"/>
    </row>
    <row r="247" spans="1:5" ht="15.75" thickBot="1" x14ac:dyDescent="0.3">
      <c r="A247" s="69" t="s">
        <v>75</v>
      </c>
      <c r="B247" s="68"/>
      <c r="C247" s="68"/>
      <c r="D247" s="68"/>
      <c r="E247" s="68"/>
    </row>
    <row r="248" spans="1:5" ht="15.75" thickBot="1" x14ac:dyDescent="0.3">
      <c r="A248" s="66" t="s">
        <v>41</v>
      </c>
      <c r="B248" s="67">
        <f t="shared" ref="B248:E248" si="40">B249+B250+B251+B252</f>
        <v>800</v>
      </c>
      <c r="C248" s="67">
        <f t="shared" si="40"/>
        <v>300</v>
      </c>
      <c r="D248" s="67">
        <f t="shared" si="40"/>
        <v>0</v>
      </c>
      <c r="E248" s="67">
        <f t="shared" si="40"/>
        <v>0</v>
      </c>
    </row>
    <row r="249" spans="1:5" ht="15.75" thickBot="1" x14ac:dyDescent="0.3">
      <c r="A249" s="69" t="s">
        <v>48</v>
      </c>
      <c r="B249" s="116">
        <v>800</v>
      </c>
      <c r="C249" s="116">
        <v>300</v>
      </c>
      <c r="D249" s="116"/>
      <c r="E249" s="116"/>
    </row>
    <row r="250" spans="1:5" ht="15.75" thickBot="1" x14ac:dyDescent="0.3">
      <c r="A250" s="69" t="s">
        <v>73</v>
      </c>
      <c r="B250" s="67"/>
      <c r="C250" s="68"/>
      <c r="D250" s="68"/>
      <c r="E250" s="68"/>
    </row>
    <row r="251" spans="1:5" ht="15.75" thickBot="1" x14ac:dyDescent="0.3">
      <c r="A251" s="69" t="s">
        <v>74</v>
      </c>
      <c r="B251" s="67"/>
      <c r="C251" s="68"/>
      <c r="D251" s="68"/>
      <c r="E251" s="68"/>
    </row>
    <row r="252" spans="1:5" ht="15.75" thickBot="1" x14ac:dyDescent="0.3">
      <c r="A252" s="69" t="s">
        <v>75</v>
      </c>
      <c r="B252" s="67"/>
      <c r="C252" s="68"/>
      <c r="D252" s="68"/>
      <c r="E252" s="68"/>
    </row>
    <row r="253" spans="1:5" ht="15.75" thickBot="1" x14ac:dyDescent="0.3">
      <c r="A253" s="159" t="s">
        <v>55</v>
      </c>
      <c r="B253" s="67">
        <f>B243+B248</f>
        <v>800</v>
      </c>
      <c r="C253" s="67">
        <f t="shared" ref="C253:E253" si="41">C243+C248</f>
        <v>300</v>
      </c>
      <c r="D253" s="67">
        <f t="shared" si="41"/>
        <v>0</v>
      </c>
      <c r="E253" s="67">
        <f t="shared" si="41"/>
        <v>0</v>
      </c>
    </row>
    <row r="254" spans="1:5" ht="15.75" thickBot="1" x14ac:dyDescent="0.3">
      <c r="A254" s="457" t="s">
        <v>42</v>
      </c>
      <c r="B254" s="458"/>
      <c r="C254" s="458"/>
      <c r="D254" s="458"/>
      <c r="E254" s="459"/>
    </row>
    <row r="255" spans="1:5" ht="15.75" thickBot="1" x14ac:dyDescent="0.3">
      <c r="A255" s="172" t="s">
        <v>29</v>
      </c>
      <c r="B255" s="463" t="s">
        <v>500</v>
      </c>
      <c r="C255" s="439"/>
      <c r="D255" s="439"/>
      <c r="E255" s="440"/>
    </row>
    <row r="256" spans="1:5" ht="34.5" thickBot="1" x14ac:dyDescent="0.3">
      <c r="A256" s="65" t="s">
        <v>28</v>
      </c>
      <c r="B256" s="173" t="s">
        <v>501</v>
      </c>
      <c r="C256" s="174" t="s">
        <v>51</v>
      </c>
      <c r="D256" s="175"/>
      <c r="E256" s="176"/>
    </row>
    <row r="257" spans="1:5" ht="21.75" customHeight="1" thickBot="1" x14ac:dyDescent="0.3">
      <c r="A257" s="28" t="s">
        <v>9</v>
      </c>
      <c r="B257" s="410" t="s">
        <v>502</v>
      </c>
      <c r="C257" s="411"/>
      <c r="D257" s="411"/>
      <c r="E257" s="412"/>
    </row>
    <row r="258" spans="1:5" ht="15.75" thickBot="1" x14ac:dyDescent="0.3">
      <c r="A258" s="28" t="s">
        <v>14</v>
      </c>
      <c r="B258" s="501" t="s">
        <v>487</v>
      </c>
      <c r="C258" s="502"/>
      <c r="D258" s="502"/>
      <c r="E258" s="503"/>
    </row>
    <row r="259" spans="1:5" ht="12.75" customHeight="1" x14ac:dyDescent="0.25">
      <c r="A259" s="395"/>
      <c r="B259" s="23">
        <v>2019</v>
      </c>
      <c r="C259" s="23">
        <v>2020</v>
      </c>
      <c r="D259" s="23">
        <v>2021</v>
      </c>
      <c r="E259" s="23">
        <v>2022</v>
      </c>
    </row>
    <row r="260" spans="1:5" ht="9" customHeight="1" thickBot="1" x14ac:dyDescent="0.3">
      <c r="A260" s="396"/>
      <c r="B260" s="30" t="s">
        <v>5</v>
      </c>
      <c r="C260" s="30" t="s">
        <v>6</v>
      </c>
      <c r="D260" s="30" t="s">
        <v>6</v>
      </c>
      <c r="E260" s="30" t="s">
        <v>6</v>
      </c>
    </row>
    <row r="261" spans="1:5" ht="21" customHeight="1" thickBot="1" x14ac:dyDescent="0.3">
      <c r="A261" s="28" t="s">
        <v>8</v>
      </c>
      <c r="B261" s="31">
        <v>975</v>
      </c>
      <c r="C261" s="31">
        <v>1130</v>
      </c>
      <c r="D261" s="31">
        <v>1200</v>
      </c>
      <c r="E261" s="31">
        <v>1250</v>
      </c>
    </row>
    <row r="262" spans="1:5" ht="15.75" thickBot="1" x14ac:dyDescent="0.3">
      <c r="A262" s="28" t="s">
        <v>15</v>
      </c>
      <c r="B262" s="116">
        <f>B280</f>
        <v>800</v>
      </c>
      <c r="C262" s="116">
        <f t="shared" ref="C262:E262" si="42">C280</f>
        <v>0</v>
      </c>
      <c r="D262" s="116">
        <f t="shared" si="42"/>
        <v>0</v>
      </c>
      <c r="E262" s="116">
        <f t="shared" si="42"/>
        <v>0</v>
      </c>
    </row>
    <row r="263" spans="1:5" ht="15.75" thickBot="1" x14ac:dyDescent="0.3">
      <c r="A263" s="28" t="s">
        <v>23</v>
      </c>
      <c r="B263" s="31">
        <f>B262/B261</f>
        <v>0.82051282051282048</v>
      </c>
      <c r="C263" s="31">
        <f t="shared" ref="C263:E263" si="43">C262/C261</f>
        <v>0</v>
      </c>
      <c r="D263" s="31">
        <f t="shared" si="43"/>
        <v>0</v>
      </c>
      <c r="E263" s="31">
        <f t="shared" si="43"/>
        <v>0</v>
      </c>
    </row>
    <row r="264" spans="1:5" ht="15.75" thickBot="1" x14ac:dyDescent="0.3">
      <c r="A264" s="28" t="s">
        <v>16</v>
      </c>
      <c r="B264" s="32" t="s">
        <v>22</v>
      </c>
      <c r="C264" s="33">
        <f>C261/B261-1</f>
        <v>0.15897435897435908</v>
      </c>
      <c r="D264" s="33">
        <f t="shared" ref="D264:E266" si="44">D261/C261-1</f>
        <v>6.1946902654867353E-2</v>
      </c>
      <c r="E264" s="33">
        <f t="shared" si="44"/>
        <v>4.1666666666666741E-2</v>
      </c>
    </row>
    <row r="265" spans="1:5" ht="15.75" thickBot="1" x14ac:dyDescent="0.3">
      <c r="A265" s="28" t="s">
        <v>17</v>
      </c>
      <c r="B265" s="32" t="s">
        <v>22</v>
      </c>
      <c r="C265" s="33">
        <f t="shared" ref="C265" si="45">C262/B262-1</f>
        <v>-1</v>
      </c>
      <c r="D265" s="33" t="e">
        <f t="shared" si="44"/>
        <v>#DIV/0!</v>
      </c>
      <c r="E265" s="33" t="e">
        <f t="shared" si="44"/>
        <v>#DIV/0!</v>
      </c>
    </row>
    <row r="266" spans="1:5" ht="15.75" thickBot="1" x14ac:dyDescent="0.3">
      <c r="A266" s="28" t="s">
        <v>18</v>
      </c>
      <c r="B266" s="32" t="s">
        <v>22</v>
      </c>
      <c r="C266" s="33">
        <f>C263/B263-1</f>
        <v>-1</v>
      </c>
      <c r="D266" s="33" t="e">
        <f t="shared" si="44"/>
        <v>#DIV/0!</v>
      </c>
      <c r="E266" s="33" t="e">
        <f t="shared" si="44"/>
        <v>#DIV/0!</v>
      </c>
    </row>
    <row r="267" spans="1:5" ht="15.75" customHeight="1" thickBot="1" x14ac:dyDescent="0.3">
      <c r="A267" s="428" t="s">
        <v>124</v>
      </c>
      <c r="B267" s="429"/>
      <c r="C267" s="429"/>
      <c r="D267" s="429"/>
      <c r="E267" s="430"/>
    </row>
    <row r="268" spans="1:5" ht="12.75" customHeight="1" x14ac:dyDescent="0.25">
      <c r="A268" s="395"/>
      <c r="B268" s="23">
        <v>2019</v>
      </c>
      <c r="C268" s="23">
        <v>2020</v>
      </c>
      <c r="D268" s="23">
        <v>2021</v>
      </c>
      <c r="E268" s="23">
        <v>2022</v>
      </c>
    </row>
    <row r="269" spans="1:5" ht="9" customHeight="1" thickBot="1" x14ac:dyDescent="0.3">
      <c r="A269" s="396"/>
      <c r="B269" s="30" t="s">
        <v>5</v>
      </c>
      <c r="C269" s="30" t="s">
        <v>6</v>
      </c>
      <c r="D269" s="30" t="s">
        <v>6</v>
      </c>
      <c r="E269" s="30" t="s">
        <v>6</v>
      </c>
    </row>
    <row r="270" spans="1:5" ht="15.75" thickBot="1" x14ac:dyDescent="0.3">
      <c r="A270" s="66" t="s">
        <v>40</v>
      </c>
      <c r="B270" s="68">
        <f>B271+B272+B273+B274</f>
        <v>0</v>
      </c>
      <c r="C270" s="68">
        <f t="shared" ref="C270:E270" si="46">C271+C272+C273+C274</f>
        <v>0</v>
      </c>
      <c r="D270" s="68">
        <f t="shared" si="46"/>
        <v>0</v>
      </c>
      <c r="E270" s="68">
        <f t="shared" si="46"/>
        <v>0</v>
      </c>
    </row>
    <row r="271" spans="1:5" ht="15.75" thickBot="1" x14ac:dyDescent="0.3">
      <c r="A271" s="69" t="s">
        <v>48</v>
      </c>
      <c r="B271" s="68">
        <v>0</v>
      </c>
      <c r="C271" s="68">
        <v>0</v>
      </c>
      <c r="D271" s="68">
        <v>0</v>
      </c>
      <c r="E271" s="68">
        <v>0</v>
      </c>
    </row>
    <row r="272" spans="1:5" ht="15.75" thickBot="1" x14ac:dyDescent="0.3">
      <c r="A272" s="69" t="s">
        <v>73</v>
      </c>
      <c r="B272" s="68"/>
      <c r="C272" s="68"/>
      <c r="D272" s="68"/>
      <c r="E272" s="68"/>
    </row>
    <row r="273" spans="1:5" ht="15.75" thickBot="1" x14ac:dyDescent="0.3">
      <c r="A273" s="69" t="s">
        <v>74</v>
      </c>
      <c r="B273" s="68"/>
      <c r="C273" s="68"/>
      <c r="D273" s="68"/>
      <c r="E273" s="68"/>
    </row>
    <row r="274" spans="1:5" ht="15.75" thickBot="1" x14ac:dyDescent="0.3">
      <c r="A274" s="69" t="s">
        <v>75</v>
      </c>
      <c r="B274" s="68"/>
      <c r="C274" s="68"/>
      <c r="D274" s="68"/>
      <c r="E274" s="68"/>
    </row>
    <row r="275" spans="1:5" ht="15.75" thickBot="1" x14ac:dyDescent="0.3">
      <c r="A275" s="66" t="s">
        <v>41</v>
      </c>
      <c r="B275" s="67">
        <f>B276+B277+B278+B279</f>
        <v>800</v>
      </c>
      <c r="C275" s="67">
        <f t="shared" ref="C275:E275" si="47">C276+C277+C278+C279</f>
        <v>0</v>
      </c>
      <c r="D275" s="67">
        <f t="shared" si="47"/>
        <v>0</v>
      </c>
      <c r="E275" s="67">
        <f t="shared" si="47"/>
        <v>0</v>
      </c>
    </row>
    <row r="276" spans="1:5" ht="15.75" thickBot="1" x14ac:dyDescent="0.3">
      <c r="A276" s="69" t="s">
        <v>48</v>
      </c>
      <c r="B276" s="116">
        <v>800</v>
      </c>
      <c r="C276" s="116">
        <v>0</v>
      </c>
      <c r="D276" s="116">
        <v>0</v>
      </c>
      <c r="E276" s="116">
        <v>0</v>
      </c>
    </row>
    <row r="277" spans="1:5" ht="15.75" thickBot="1" x14ac:dyDescent="0.3">
      <c r="A277" s="69" t="s">
        <v>73</v>
      </c>
      <c r="B277" s="67"/>
      <c r="C277" s="68"/>
      <c r="D277" s="68"/>
      <c r="E277" s="68"/>
    </row>
    <row r="278" spans="1:5" ht="15.75" thickBot="1" x14ac:dyDescent="0.3">
      <c r="A278" s="69" t="s">
        <v>74</v>
      </c>
      <c r="B278" s="67"/>
      <c r="C278" s="68"/>
      <c r="D278" s="68"/>
      <c r="E278" s="68"/>
    </row>
    <row r="279" spans="1:5" ht="15.75" thickBot="1" x14ac:dyDescent="0.3">
      <c r="A279" s="69" t="s">
        <v>75</v>
      </c>
      <c r="B279" s="67"/>
      <c r="C279" s="68"/>
      <c r="D279" s="68"/>
      <c r="E279" s="68"/>
    </row>
    <row r="280" spans="1:5" ht="15.75" thickBot="1" x14ac:dyDescent="0.3">
      <c r="A280" s="74" t="s">
        <v>503</v>
      </c>
      <c r="B280" s="67">
        <f>B270+B275</f>
        <v>800</v>
      </c>
      <c r="C280" s="67">
        <f t="shared" ref="C280:E280" si="48">C270+C275</f>
        <v>0</v>
      </c>
      <c r="D280" s="67">
        <f t="shared" si="48"/>
        <v>0</v>
      </c>
      <c r="E280" s="67">
        <f t="shared" si="48"/>
        <v>0</v>
      </c>
    </row>
    <row r="281" spans="1:5" ht="15.75" thickBot="1" x14ac:dyDescent="0.3">
      <c r="A281" s="75"/>
      <c r="B281" s="76"/>
      <c r="C281" s="76"/>
      <c r="D281" s="76"/>
      <c r="E281" s="76"/>
    </row>
    <row r="282" spans="1:5" ht="27" customHeight="1" thickBot="1" x14ac:dyDescent="0.3">
      <c r="A282" s="34" t="s">
        <v>46</v>
      </c>
      <c r="B282" s="76">
        <f>+B235+B262+B209+B183+B143+B106+B69+B32</f>
        <v>105900</v>
      </c>
      <c r="C282" s="76">
        <f t="shared" ref="C282:E282" si="49">+C235+C262+C209+C183+C143+C106+C69+C32</f>
        <v>80900</v>
      </c>
      <c r="D282" s="76">
        <f t="shared" si="49"/>
        <v>81000</v>
      </c>
      <c r="E282" s="76">
        <f t="shared" si="49"/>
        <v>82000</v>
      </c>
    </row>
    <row r="283" spans="1:5" ht="24.75" thickBot="1" x14ac:dyDescent="0.3">
      <c r="A283" s="34" t="s">
        <v>47</v>
      </c>
      <c r="B283" s="76">
        <f>+B253+B280+B227+B201+B172+B135+B98+B61</f>
        <v>105900</v>
      </c>
      <c r="C283" s="76">
        <f t="shared" ref="C283:E283" si="50">+C253+C280+C227+C201+C172+C135+C98+C61</f>
        <v>80900</v>
      </c>
      <c r="D283" s="76">
        <f t="shared" si="50"/>
        <v>81000</v>
      </c>
      <c r="E283" s="76">
        <f t="shared" si="50"/>
        <v>82000</v>
      </c>
    </row>
    <row r="284" spans="1:5" ht="15.75" thickBot="1" x14ac:dyDescent="0.3">
      <c r="A284" s="66" t="s">
        <v>0</v>
      </c>
      <c r="B284" s="76">
        <f>B285+B286</f>
        <v>40200</v>
      </c>
      <c r="C284" s="76">
        <f>C285+C286</f>
        <v>40200</v>
      </c>
      <c r="D284" s="76">
        <f t="shared" ref="D284:E284" si="51">D285+D286</f>
        <v>40200</v>
      </c>
      <c r="E284" s="76">
        <f t="shared" si="51"/>
        <v>40200</v>
      </c>
    </row>
    <row r="285" spans="1:5" ht="15.75" thickBot="1" x14ac:dyDescent="0.3">
      <c r="A285" s="69" t="s">
        <v>48</v>
      </c>
      <c r="B285" s="67">
        <f>B41+B115</f>
        <v>40200</v>
      </c>
      <c r="C285" s="67">
        <f>C41+C115</f>
        <v>40200</v>
      </c>
      <c r="D285" s="67">
        <f>D41+D115</f>
        <v>40200</v>
      </c>
      <c r="E285" s="67">
        <f>E41+E115</f>
        <v>40200</v>
      </c>
    </row>
    <row r="286" spans="1:5" ht="15.75" thickBot="1" x14ac:dyDescent="0.3">
      <c r="A286" s="69" t="s">
        <v>52</v>
      </c>
      <c r="B286" s="67">
        <f>B42+B116</f>
        <v>0</v>
      </c>
      <c r="C286" s="67">
        <f>C42+C153</f>
        <v>0</v>
      </c>
      <c r="D286" s="67">
        <f>D42+D153</f>
        <v>0</v>
      </c>
      <c r="E286" s="67">
        <f>E42+E153</f>
        <v>0</v>
      </c>
    </row>
    <row r="287" spans="1:5" ht="24.75" thickBot="1" x14ac:dyDescent="0.3">
      <c r="A287" s="66" t="s">
        <v>31</v>
      </c>
      <c r="B287" s="76">
        <f t="shared" ref="B287:E287" si="52">B288+B289</f>
        <v>8000</v>
      </c>
      <c r="C287" s="76">
        <f t="shared" si="52"/>
        <v>8000</v>
      </c>
      <c r="D287" s="76">
        <f t="shared" si="52"/>
        <v>8000</v>
      </c>
      <c r="E287" s="76">
        <f t="shared" si="52"/>
        <v>8000</v>
      </c>
    </row>
    <row r="288" spans="1:5" ht="15.75" thickBot="1" x14ac:dyDescent="0.3">
      <c r="A288" s="69" t="s">
        <v>48</v>
      </c>
      <c r="B288" s="67">
        <f>B44+B118</f>
        <v>8000</v>
      </c>
      <c r="C288" s="67">
        <f>C44+C118</f>
        <v>8000</v>
      </c>
      <c r="D288" s="67">
        <f>D44+D118</f>
        <v>8000</v>
      </c>
      <c r="E288" s="67">
        <f>E44+E118</f>
        <v>8000</v>
      </c>
    </row>
    <row r="289" spans="1:5" ht="15.75" thickBot="1" x14ac:dyDescent="0.3">
      <c r="A289" s="69" t="s">
        <v>52</v>
      </c>
      <c r="B289" s="67">
        <f>B45+B119</f>
        <v>0</v>
      </c>
      <c r="C289" s="68">
        <f>C45+C156</f>
        <v>0</v>
      </c>
      <c r="D289" s="68">
        <f>D45+D156</f>
        <v>0</v>
      </c>
      <c r="E289" s="68">
        <f>E45+E156</f>
        <v>0</v>
      </c>
    </row>
    <row r="290" spans="1:5" ht="15.75" thickBot="1" x14ac:dyDescent="0.3">
      <c r="A290" s="66" t="s">
        <v>1</v>
      </c>
      <c r="B290" s="76">
        <f t="shared" ref="B290:E290" si="53">B291+B292</f>
        <v>30100</v>
      </c>
      <c r="C290" s="76">
        <f t="shared" si="53"/>
        <v>30100</v>
      </c>
      <c r="D290" s="76">
        <f t="shared" si="53"/>
        <v>30200</v>
      </c>
      <c r="E290" s="76">
        <f t="shared" si="53"/>
        <v>31200</v>
      </c>
    </row>
    <row r="291" spans="1:5" ht="15.75" thickBot="1" x14ac:dyDescent="0.3">
      <c r="A291" s="69" t="s">
        <v>48</v>
      </c>
      <c r="B291" s="67">
        <f>B47+B84+B121+B158</f>
        <v>30100</v>
      </c>
      <c r="C291" s="67">
        <f>C47+C84+C121+C158</f>
        <v>30100</v>
      </c>
      <c r="D291" s="67">
        <f>D47+D84+D121+D158</f>
        <v>30200</v>
      </c>
      <c r="E291" s="67">
        <f>E47+E84+E121+E158</f>
        <v>31200</v>
      </c>
    </row>
    <row r="292" spans="1:5" ht="15.75" thickBot="1" x14ac:dyDescent="0.3">
      <c r="A292" s="69" t="s">
        <v>52</v>
      </c>
      <c r="B292" s="67">
        <f>B48+B159</f>
        <v>0</v>
      </c>
      <c r="C292" s="67">
        <f>C48+C159</f>
        <v>0</v>
      </c>
      <c r="D292" s="67">
        <f>D48+D159</f>
        <v>0</v>
      </c>
      <c r="E292" s="67">
        <f>E48+E159</f>
        <v>0</v>
      </c>
    </row>
    <row r="293" spans="1:5" ht="15.75" thickBot="1" x14ac:dyDescent="0.3">
      <c r="A293" s="66" t="s">
        <v>2</v>
      </c>
      <c r="B293" s="76">
        <f>B294+B295</f>
        <v>0</v>
      </c>
      <c r="C293" s="76">
        <f t="shared" ref="C293:E293" si="54">C294+C295</f>
        <v>0</v>
      </c>
      <c r="D293" s="76">
        <f t="shared" si="54"/>
        <v>0</v>
      </c>
      <c r="E293" s="76">
        <f t="shared" si="54"/>
        <v>0</v>
      </c>
    </row>
    <row r="294" spans="1:5" ht="15.75" thickBot="1" x14ac:dyDescent="0.3">
      <c r="A294" s="69" t="s">
        <v>48</v>
      </c>
      <c r="B294" s="68">
        <f t="shared" ref="B294:E295" si="55">B50+B161</f>
        <v>0</v>
      </c>
      <c r="C294" s="68">
        <f t="shared" si="55"/>
        <v>0</v>
      </c>
      <c r="D294" s="68">
        <f t="shared" si="55"/>
        <v>0</v>
      </c>
      <c r="E294" s="68">
        <f t="shared" si="55"/>
        <v>0</v>
      </c>
    </row>
    <row r="295" spans="1:5" ht="15.75" thickBot="1" x14ac:dyDescent="0.3">
      <c r="A295" s="69" t="s">
        <v>52</v>
      </c>
      <c r="B295" s="68">
        <f t="shared" si="55"/>
        <v>0</v>
      </c>
      <c r="C295" s="68">
        <f t="shared" si="55"/>
        <v>0</v>
      </c>
      <c r="D295" s="68">
        <f t="shared" si="55"/>
        <v>0</v>
      </c>
      <c r="E295" s="68">
        <f t="shared" si="55"/>
        <v>0</v>
      </c>
    </row>
    <row r="296" spans="1:5" ht="15.75" thickBot="1" x14ac:dyDescent="0.3">
      <c r="A296" s="66" t="s">
        <v>24</v>
      </c>
      <c r="B296" s="76">
        <f>B297+B298</f>
        <v>0</v>
      </c>
      <c r="C296" s="76">
        <f t="shared" ref="C296:E296" si="56">C297+C298</f>
        <v>0</v>
      </c>
      <c r="D296" s="76">
        <f t="shared" si="56"/>
        <v>0</v>
      </c>
      <c r="E296" s="76">
        <f t="shared" si="56"/>
        <v>0</v>
      </c>
    </row>
    <row r="297" spans="1:5" ht="15.75" thickBot="1" x14ac:dyDescent="0.3">
      <c r="A297" s="69" t="s">
        <v>48</v>
      </c>
      <c r="B297" s="68">
        <f t="shared" ref="B297:E298" si="57">B53+B164</f>
        <v>0</v>
      </c>
      <c r="C297" s="68">
        <f t="shared" si="57"/>
        <v>0</v>
      </c>
      <c r="D297" s="68">
        <f t="shared" si="57"/>
        <v>0</v>
      </c>
      <c r="E297" s="68">
        <f t="shared" si="57"/>
        <v>0</v>
      </c>
    </row>
    <row r="298" spans="1:5" ht="15.75" thickBot="1" x14ac:dyDescent="0.3">
      <c r="A298" s="69" t="s">
        <v>52</v>
      </c>
      <c r="B298" s="68">
        <f t="shared" si="57"/>
        <v>0</v>
      </c>
      <c r="C298" s="68">
        <f t="shared" si="57"/>
        <v>0</v>
      </c>
      <c r="D298" s="68">
        <f t="shared" si="57"/>
        <v>0</v>
      </c>
      <c r="E298" s="68">
        <f t="shared" si="57"/>
        <v>0</v>
      </c>
    </row>
    <row r="299" spans="1:5" ht="15.75" thickBot="1" x14ac:dyDescent="0.3">
      <c r="A299" s="66" t="s">
        <v>25</v>
      </c>
      <c r="B299" s="76">
        <f>B300+B301</f>
        <v>600</v>
      </c>
      <c r="C299" s="76">
        <f>C300+C301</f>
        <v>600</v>
      </c>
      <c r="D299" s="76">
        <f t="shared" ref="D299:E299" si="58">D300+D301</f>
        <v>600</v>
      </c>
      <c r="E299" s="76">
        <f t="shared" si="58"/>
        <v>600</v>
      </c>
    </row>
    <row r="300" spans="1:5" ht="15.75" thickBot="1" x14ac:dyDescent="0.3">
      <c r="A300" s="69" t="s">
        <v>48</v>
      </c>
      <c r="B300" s="68">
        <f>+B56</f>
        <v>600</v>
      </c>
      <c r="C300" s="68">
        <f>+C56</f>
        <v>600</v>
      </c>
      <c r="D300" s="68">
        <f>+D56</f>
        <v>600</v>
      </c>
      <c r="E300" s="68">
        <f>+E56</f>
        <v>600</v>
      </c>
    </row>
    <row r="301" spans="1:5" ht="15.75" thickBot="1" x14ac:dyDescent="0.3">
      <c r="A301" s="69" t="s">
        <v>52</v>
      </c>
      <c r="B301" s="68">
        <f>B57+B94</f>
        <v>0</v>
      </c>
      <c r="C301" s="68">
        <f>C57+C94</f>
        <v>0</v>
      </c>
      <c r="D301" s="68">
        <f>D57+D94</f>
        <v>0</v>
      </c>
      <c r="E301" s="68">
        <f>E57+E94</f>
        <v>0</v>
      </c>
    </row>
    <row r="302" spans="1:5" ht="24.75" thickBot="1" x14ac:dyDescent="0.3">
      <c r="A302" s="66" t="s">
        <v>3</v>
      </c>
      <c r="B302" s="76">
        <f>B303+B304</f>
        <v>0</v>
      </c>
      <c r="C302" s="76">
        <f t="shared" ref="C302:E302" si="59">C303+C304</f>
        <v>0</v>
      </c>
      <c r="D302" s="76">
        <f t="shared" si="59"/>
        <v>0</v>
      </c>
      <c r="E302" s="76">
        <f t="shared" si="59"/>
        <v>0</v>
      </c>
    </row>
    <row r="303" spans="1:5" ht="15.75" thickBot="1" x14ac:dyDescent="0.3">
      <c r="A303" s="69" t="s">
        <v>48</v>
      </c>
      <c r="B303" s="68">
        <f>B96</f>
        <v>0</v>
      </c>
      <c r="C303" s="68">
        <f t="shared" ref="C303:E304" si="60">C59+C170</f>
        <v>0</v>
      </c>
      <c r="D303" s="68">
        <f t="shared" si="60"/>
        <v>0</v>
      </c>
      <c r="E303" s="68">
        <f t="shared" si="60"/>
        <v>0</v>
      </c>
    </row>
    <row r="304" spans="1:5" ht="15.75" thickBot="1" x14ac:dyDescent="0.3">
      <c r="A304" s="69" t="s">
        <v>52</v>
      </c>
      <c r="B304" s="68">
        <f>B60+B171</f>
        <v>0</v>
      </c>
      <c r="C304" s="68">
        <f t="shared" si="60"/>
        <v>0</v>
      </c>
      <c r="D304" s="68">
        <f t="shared" si="60"/>
        <v>0</v>
      </c>
      <c r="E304" s="68">
        <f t="shared" si="60"/>
        <v>0</v>
      </c>
    </row>
    <row r="305" spans="1:5" ht="15.75" thickBot="1" x14ac:dyDescent="0.3">
      <c r="A305" s="66" t="s">
        <v>19</v>
      </c>
      <c r="B305" s="76">
        <f>B306+B307+B308+B309</f>
        <v>0</v>
      </c>
      <c r="C305" s="76">
        <f t="shared" ref="C305:E305" si="61">C306+C307+C308+C309</f>
        <v>0</v>
      </c>
      <c r="D305" s="76">
        <f t="shared" si="61"/>
        <v>0</v>
      </c>
      <c r="E305" s="76">
        <f t="shared" si="61"/>
        <v>0</v>
      </c>
    </row>
    <row r="306" spans="1:5" ht="15.75" thickBot="1" x14ac:dyDescent="0.3">
      <c r="A306" s="69" t="s">
        <v>48</v>
      </c>
      <c r="B306" s="68">
        <f>B192+B271+B244+B218</f>
        <v>0</v>
      </c>
      <c r="C306" s="68">
        <f t="shared" ref="C306:E306" si="62">C192+C271+C244+C218</f>
        <v>0</v>
      </c>
      <c r="D306" s="68">
        <f t="shared" si="62"/>
        <v>0</v>
      </c>
      <c r="E306" s="68">
        <f t="shared" si="62"/>
        <v>0</v>
      </c>
    </row>
    <row r="307" spans="1:5" ht="15.75" thickBot="1" x14ac:dyDescent="0.3">
      <c r="A307" s="69" t="s">
        <v>76</v>
      </c>
      <c r="B307" s="68">
        <f t="shared" ref="B307:E314" si="63">B193+B272+B245+B219</f>
        <v>0</v>
      </c>
      <c r="C307" s="68">
        <f t="shared" si="63"/>
        <v>0</v>
      </c>
      <c r="D307" s="68">
        <f t="shared" si="63"/>
        <v>0</v>
      </c>
      <c r="E307" s="68">
        <f t="shared" si="63"/>
        <v>0</v>
      </c>
    </row>
    <row r="308" spans="1:5" ht="15.75" thickBot="1" x14ac:dyDescent="0.3">
      <c r="A308" s="69" t="s">
        <v>74</v>
      </c>
      <c r="B308" s="68">
        <f t="shared" si="63"/>
        <v>0</v>
      </c>
      <c r="C308" s="68">
        <f t="shared" si="63"/>
        <v>0</v>
      </c>
      <c r="D308" s="68">
        <f t="shared" si="63"/>
        <v>0</v>
      </c>
      <c r="E308" s="68">
        <f t="shared" si="63"/>
        <v>0</v>
      </c>
    </row>
    <row r="309" spans="1:5" ht="15.75" thickBot="1" x14ac:dyDescent="0.3">
      <c r="A309" s="69" t="s">
        <v>75</v>
      </c>
      <c r="B309" s="68">
        <f t="shared" si="63"/>
        <v>0</v>
      </c>
      <c r="C309" s="68">
        <f t="shared" si="63"/>
        <v>0</v>
      </c>
      <c r="D309" s="68">
        <f t="shared" si="63"/>
        <v>0</v>
      </c>
      <c r="E309" s="68">
        <f t="shared" si="63"/>
        <v>0</v>
      </c>
    </row>
    <row r="310" spans="1:5" ht="15.75" thickBot="1" x14ac:dyDescent="0.3">
      <c r="A310" s="66" t="s">
        <v>20</v>
      </c>
      <c r="B310" s="68">
        <f>B311+B312+B313+B314</f>
        <v>27000</v>
      </c>
      <c r="C310" s="68">
        <f t="shared" ref="C310:E310" si="64">C311+C312+C313+C314</f>
        <v>2000</v>
      </c>
      <c r="D310" s="68">
        <f t="shared" si="64"/>
        <v>2000</v>
      </c>
      <c r="E310" s="68">
        <f t="shared" si="64"/>
        <v>2000</v>
      </c>
    </row>
    <row r="311" spans="1:5" ht="15.75" thickBot="1" x14ac:dyDescent="0.3">
      <c r="A311" s="69" t="s">
        <v>48</v>
      </c>
      <c r="B311" s="68">
        <f t="shared" si="63"/>
        <v>27000</v>
      </c>
      <c r="C311" s="68">
        <f t="shared" si="63"/>
        <v>2000</v>
      </c>
      <c r="D311" s="68">
        <f t="shared" si="63"/>
        <v>2000</v>
      </c>
      <c r="E311" s="68">
        <f t="shared" si="63"/>
        <v>2000</v>
      </c>
    </row>
    <row r="312" spans="1:5" ht="15.75" thickBot="1" x14ac:dyDescent="0.3">
      <c r="A312" s="69" t="s">
        <v>76</v>
      </c>
      <c r="B312" s="68">
        <f t="shared" si="63"/>
        <v>0</v>
      </c>
      <c r="C312" s="68">
        <f t="shared" si="63"/>
        <v>0</v>
      </c>
      <c r="D312" s="68">
        <f t="shared" si="63"/>
        <v>0</v>
      </c>
      <c r="E312" s="68">
        <f t="shared" si="63"/>
        <v>0</v>
      </c>
    </row>
    <row r="313" spans="1:5" ht="15.75" thickBot="1" x14ac:dyDescent="0.3">
      <c r="A313" s="69" t="s">
        <v>74</v>
      </c>
      <c r="B313" s="68">
        <f t="shared" si="63"/>
        <v>0</v>
      </c>
      <c r="C313" s="68">
        <f t="shared" si="63"/>
        <v>0</v>
      </c>
      <c r="D313" s="68">
        <f t="shared" si="63"/>
        <v>0</v>
      </c>
      <c r="E313" s="68">
        <f t="shared" si="63"/>
        <v>0</v>
      </c>
    </row>
    <row r="314" spans="1:5" ht="15.75" thickBot="1" x14ac:dyDescent="0.3">
      <c r="A314" s="69" t="s">
        <v>75</v>
      </c>
      <c r="B314" s="68">
        <f t="shared" si="63"/>
        <v>0</v>
      </c>
      <c r="C314" s="68">
        <f t="shared" si="63"/>
        <v>0</v>
      </c>
      <c r="D314" s="68">
        <f t="shared" si="63"/>
        <v>0</v>
      </c>
      <c r="E314" s="68">
        <f t="shared" si="63"/>
        <v>0</v>
      </c>
    </row>
    <row r="315" spans="1:5" ht="15.75" thickBot="1" x14ac:dyDescent="0.3">
      <c r="A315" s="75" t="s">
        <v>35</v>
      </c>
      <c r="B315" s="76">
        <f>IF(B283-B282=0,0,"Error")</f>
        <v>0</v>
      </c>
      <c r="C315" s="76">
        <f>IF(C283-C282=0,0,"Error")</f>
        <v>0</v>
      </c>
      <c r="D315" s="76">
        <f>IF(D283-D282=0,0,"Error")</f>
        <v>0</v>
      </c>
      <c r="E315" s="76">
        <f>IF(E283-E282=0,0,"Error")</f>
        <v>0</v>
      </c>
    </row>
  </sheetData>
  <mergeCells count="66">
    <mergeCell ref="A24:E24"/>
    <mergeCell ref="A25:E25"/>
    <mergeCell ref="B26:E26"/>
    <mergeCell ref="B27:E27"/>
    <mergeCell ref="A8:E10"/>
    <mergeCell ref="B11:E11"/>
    <mergeCell ref="A12:A13"/>
    <mergeCell ref="B18:E18"/>
    <mergeCell ref="A19:E19"/>
    <mergeCell ref="A2:E2"/>
    <mergeCell ref="B4:E4"/>
    <mergeCell ref="B5:E5"/>
    <mergeCell ref="B6:E6"/>
    <mergeCell ref="A7:E7"/>
    <mergeCell ref="B204:E204"/>
    <mergeCell ref="B102:E102"/>
    <mergeCell ref="B139:E139"/>
    <mergeCell ref="B28:E28"/>
    <mergeCell ref="B65:E65"/>
    <mergeCell ref="B257:E257"/>
    <mergeCell ref="B258:E258"/>
    <mergeCell ref="B205:E205"/>
    <mergeCell ref="B230:E230"/>
    <mergeCell ref="B231:E231"/>
    <mergeCell ref="A29:A30"/>
    <mergeCell ref="A37:E37"/>
    <mergeCell ref="A38:A39"/>
    <mergeCell ref="B63:E63"/>
    <mergeCell ref="B64:E64"/>
    <mergeCell ref="A66:A67"/>
    <mergeCell ref="A74:E74"/>
    <mergeCell ref="A75:A76"/>
    <mergeCell ref="B100:E100"/>
    <mergeCell ref="B101:E101"/>
    <mergeCell ref="A103:A104"/>
    <mergeCell ref="A111:E111"/>
    <mergeCell ref="A112:A113"/>
    <mergeCell ref="B137:E137"/>
    <mergeCell ref="B138:E138"/>
    <mergeCell ref="A189:A190"/>
    <mergeCell ref="B202:E202"/>
    <mergeCell ref="D203:E203"/>
    <mergeCell ref="A140:A141"/>
    <mergeCell ref="A148:E148"/>
    <mergeCell ref="A149:A150"/>
    <mergeCell ref="A174:E174"/>
    <mergeCell ref="A175:E175"/>
    <mergeCell ref="B176:E176"/>
    <mergeCell ref="B178:E178"/>
    <mergeCell ref="B179:E179"/>
    <mergeCell ref="A1:E1"/>
    <mergeCell ref="A259:A260"/>
    <mergeCell ref="A267:E267"/>
    <mergeCell ref="A268:A269"/>
    <mergeCell ref="A232:A233"/>
    <mergeCell ref="A240:E240"/>
    <mergeCell ref="A241:A242"/>
    <mergeCell ref="A254:E254"/>
    <mergeCell ref="B255:E255"/>
    <mergeCell ref="A206:A207"/>
    <mergeCell ref="A214:E214"/>
    <mergeCell ref="A215:A216"/>
    <mergeCell ref="B228:E228"/>
    <mergeCell ref="D229:E229"/>
    <mergeCell ref="A180:A181"/>
    <mergeCell ref="A188:E188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S794"/>
  <sheetViews>
    <sheetView tabSelected="1" workbookViewId="0">
      <selection activeCell="L11" sqref="L11:M11"/>
    </sheetView>
  </sheetViews>
  <sheetFormatPr defaultRowHeight="15" x14ac:dyDescent="0.25"/>
  <cols>
    <col min="1" max="1" width="37.42578125" style="747" customWidth="1"/>
    <col min="2" max="2" width="17.42578125" style="747" customWidth="1"/>
    <col min="3" max="3" width="22.42578125" style="747" customWidth="1"/>
    <col min="4" max="4" width="20.140625" style="747" customWidth="1"/>
    <col min="5" max="5" width="20.85546875" style="747" customWidth="1"/>
    <col min="6" max="19" width="9.140625" style="36"/>
  </cols>
  <sheetData>
    <row r="1" spans="1:5" ht="15.75" x14ac:dyDescent="0.25">
      <c r="A1" s="381" t="s">
        <v>193</v>
      </c>
      <c r="B1" s="381"/>
      <c r="C1" s="381"/>
      <c r="D1" s="381"/>
      <c r="E1" s="381"/>
    </row>
    <row r="2" spans="1:5" s="36" customFormat="1" x14ac:dyDescent="0.25">
      <c r="A2" s="747"/>
      <c r="B2" s="747"/>
      <c r="C2" s="747"/>
      <c r="D2" s="747"/>
      <c r="E2" s="747"/>
    </row>
    <row r="3" spans="1:5" s="36" customFormat="1" x14ac:dyDescent="0.25">
      <c r="A3" s="1029" t="s">
        <v>134</v>
      </c>
      <c r="B3" s="1029"/>
      <c r="C3" s="1029"/>
      <c r="D3" s="1029"/>
      <c r="E3" s="1029"/>
    </row>
    <row r="4" spans="1:5" s="36" customFormat="1" ht="15.75" thickBot="1" x14ac:dyDescent="0.3">
      <c r="A4" s="747"/>
      <c r="B4" s="747"/>
      <c r="C4" s="747"/>
      <c r="D4" s="747"/>
      <c r="E4" s="747"/>
    </row>
    <row r="5" spans="1:5" s="36" customFormat="1" ht="15.75" thickBot="1" x14ac:dyDescent="0.3">
      <c r="A5" s="748" t="s">
        <v>21</v>
      </c>
      <c r="B5" s="753" t="s">
        <v>210</v>
      </c>
      <c r="C5" s="754"/>
      <c r="D5" s="754"/>
      <c r="E5" s="755"/>
    </row>
    <row r="6" spans="1:5" s="36" customFormat="1" ht="15.75" thickBot="1" x14ac:dyDescent="0.3">
      <c r="A6" s="748" t="s">
        <v>4</v>
      </c>
      <c r="B6" s="750" t="s">
        <v>139</v>
      </c>
      <c r="C6" s="751"/>
      <c r="D6" s="751"/>
      <c r="E6" s="752"/>
    </row>
    <row r="7" spans="1:5" s="36" customFormat="1" ht="15.75" thickBot="1" x14ac:dyDescent="0.3">
      <c r="A7" s="748" t="s">
        <v>26</v>
      </c>
      <c r="B7" s="753" t="s">
        <v>135</v>
      </c>
      <c r="C7" s="754"/>
      <c r="D7" s="754"/>
      <c r="E7" s="755"/>
    </row>
    <row r="8" spans="1:5" s="36" customFormat="1" ht="15.75" thickBot="1" x14ac:dyDescent="0.3">
      <c r="A8" s="991" t="s">
        <v>7</v>
      </c>
      <c r="B8" s="992"/>
      <c r="C8" s="992"/>
      <c r="D8" s="992"/>
      <c r="E8" s="993"/>
    </row>
    <row r="9" spans="1:5" s="36" customFormat="1" ht="15.75" thickBot="1" x14ac:dyDescent="0.3">
      <c r="A9" s="753" t="s">
        <v>227</v>
      </c>
      <c r="B9" s="754"/>
      <c r="C9" s="754"/>
      <c r="D9" s="754"/>
      <c r="E9" s="755"/>
    </row>
    <row r="10" spans="1:5" s="36" customFormat="1" ht="15.75" thickBot="1" x14ac:dyDescent="0.3">
      <c r="A10" s="753"/>
      <c r="B10" s="754"/>
      <c r="C10" s="754"/>
      <c r="D10" s="754"/>
      <c r="E10" s="755"/>
    </row>
    <row r="11" spans="1:5" s="36" customFormat="1" ht="15.75" thickBot="1" x14ac:dyDescent="0.3">
      <c r="A11" s="753"/>
      <c r="B11" s="754"/>
      <c r="C11" s="754"/>
      <c r="D11" s="754"/>
      <c r="E11" s="755"/>
    </row>
    <row r="12" spans="1:5" s="36" customFormat="1" ht="29.25" customHeight="1" thickBot="1" x14ac:dyDescent="0.3">
      <c r="A12" s="759" t="s">
        <v>10</v>
      </c>
      <c r="B12" s="753" t="s">
        <v>228</v>
      </c>
      <c r="C12" s="754"/>
      <c r="D12" s="754"/>
      <c r="E12" s="755"/>
    </row>
    <row r="13" spans="1:5" s="36" customFormat="1" x14ac:dyDescent="0.25">
      <c r="A13" s="762" t="s">
        <v>11</v>
      </c>
      <c r="B13" s="763">
        <v>2019</v>
      </c>
      <c r="C13" s="763">
        <v>2020</v>
      </c>
      <c r="D13" s="763">
        <v>2021</v>
      </c>
      <c r="E13" s="763">
        <v>2022</v>
      </c>
    </row>
    <row r="14" spans="1:5" s="36" customFormat="1" ht="15.75" thickBot="1" x14ac:dyDescent="0.3">
      <c r="A14" s="764"/>
      <c r="B14" s="765" t="s">
        <v>5</v>
      </c>
      <c r="C14" s="765" t="s">
        <v>6</v>
      </c>
      <c r="D14" s="765" t="s">
        <v>6</v>
      </c>
      <c r="E14" s="765" t="s">
        <v>6</v>
      </c>
    </row>
    <row r="15" spans="1:5" s="36" customFormat="1" ht="45.75" thickBot="1" x14ac:dyDescent="0.3">
      <c r="A15" s="777" t="s">
        <v>229</v>
      </c>
      <c r="B15" s="775">
        <v>1</v>
      </c>
      <c r="C15" s="775">
        <v>1</v>
      </c>
      <c r="D15" s="775">
        <v>1</v>
      </c>
      <c r="E15" s="775">
        <v>1</v>
      </c>
    </row>
    <row r="16" spans="1:5" s="36" customFormat="1" ht="15.75" thickBot="1" x14ac:dyDescent="0.3">
      <c r="A16" s="777"/>
      <c r="B16" s="775" t="s">
        <v>30</v>
      </c>
      <c r="C16" s="775" t="s">
        <v>27</v>
      </c>
      <c r="D16" s="775" t="s">
        <v>27</v>
      </c>
      <c r="E16" s="775" t="s">
        <v>27</v>
      </c>
    </row>
    <row r="17" spans="1:5" s="36" customFormat="1" ht="15.75" thickBot="1" x14ac:dyDescent="0.3">
      <c r="A17" s="770" t="s">
        <v>12</v>
      </c>
      <c r="B17" s="753" t="s">
        <v>230</v>
      </c>
      <c r="C17" s="754"/>
      <c r="D17" s="754"/>
      <c r="E17" s="755"/>
    </row>
    <row r="18" spans="1:5" s="36" customFormat="1" ht="15.75" thickBot="1" x14ac:dyDescent="0.3">
      <c r="A18" s="753" t="s">
        <v>13</v>
      </c>
      <c r="B18" s="754"/>
      <c r="C18" s="754"/>
      <c r="D18" s="754"/>
      <c r="E18" s="755"/>
    </row>
    <row r="19" spans="1:5" s="36" customFormat="1" ht="45.75" thickBot="1" x14ac:dyDescent="0.3">
      <c r="A19" s="774" t="s">
        <v>231</v>
      </c>
      <c r="B19" s="775">
        <v>1</v>
      </c>
      <c r="C19" s="775">
        <v>1</v>
      </c>
      <c r="D19" s="775">
        <v>1</v>
      </c>
      <c r="E19" s="775">
        <v>1</v>
      </c>
    </row>
    <row r="20" spans="1:5" s="36" customFormat="1" ht="30.75" thickBot="1" x14ac:dyDescent="0.3">
      <c r="A20" s="777" t="s">
        <v>87</v>
      </c>
      <c r="B20" s="1126" t="s">
        <v>30</v>
      </c>
      <c r="C20" s="1127" t="s">
        <v>27</v>
      </c>
      <c r="D20" s="1127" t="s">
        <v>27</v>
      </c>
      <c r="E20" s="1127" t="s">
        <v>27</v>
      </c>
    </row>
    <row r="21" spans="1:5" s="36" customFormat="1" ht="15.75" thickBot="1" x14ac:dyDescent="0.3">
      <c r="A21" s="778" t="s">
        <v>32</v>
      </c>
      <c r="B21" s="779"/>
      <c r="C21" s="779"/>
      <c r="D21" s="779"/>
      <c r="E21" s="780"/>
    </row>
    <row r="22" spans="1:5" s="36" customFormat="1" ht="15.75" thickBot="1" x14ac:dyDescent="0.3">
      <c r="A22" s="778" t="s">
        <v>43</v>
      </c>
      <c r="B22" s="779"/>
      <c r="C22" s="779"/>
      <c r="D22" s="779"/>
      <c r="E22" s="780"/>
    </row>
    <row r="23" spans="1:5" s="36" customFormat="1" ht="15.75" thickBot="1" x14ac:dyDescent="0.3">
      <c r="A23" s="837" t="s">
        <v>28</v>
      </c>
      <c r="B23" s="1128" t="s">
        <v>1008</v>
      </c>
      <c r="C23" s="1020"/>
      <c r="D23" s="1020"/>
      <c r="E23" s="1021"/>
    </row>
    <row r="24" spans="1:5" s="36" customFormat="1" ht="15.75" thickBot="1" x14ac:dyDescent="0.3">
      <c r="A24" s="777" t="s">
        <v>9</v>
      </c>
      <c r="B24" s="789" t="s">
        <v>695</v>
      </c>
      <c r="C24" s="790"/>
      <c r="D24" s="790"/>
      <c r="E24" s="963"/>
    </row>
    <row r="25" spans="1:5" s="36" customFormat="1" ht="15.75" thickBot="1" x14ac:dyDescent="0.3">
      <c r="A25" s="777" t="s">
        <v>14</v>
      </c>
      <c r="B25" s="792" t="s">
        <v>233</v>
      </c>
      <c r="C25" s="760"/>
      <c r="D25" s="760"/>
      <c r="E25" s="761"/>
    </row>
    <row r="26" spans="1:5" s="36" customFormat="1" x14ac:dyDescent="0.25">
      <c r="A26" s="762"/>
      <c r="B26" s="795">
        <v>2019</v>
      </c>
      <c r="C26" s="795">
        <v>2020</v>
      </c>
      <c r="D26" s="795">
        <v>2021</v>
      </c>
      <c r="E26" s="795">
        <v>2022</v>
      </c>
    </row>
    <row r="27" spans="1:5" s="36" customFormat="1" ht="15.75" thickBot="1" x14ac:dyDescent="0.3">
      <c r="A27" s="764"/>
      <c r="B27" s="798" t="s">
        <v>5</v>
      </c>
      <c r="C27" s="798" t="s">
        <v>6</v>
      </c>
      <c r="D27" s="798" t="s">
        <v>6</v>
      </c>
      <c r="E27" s="798" t="s">
        <v>6</v>
      </c>
    </row>
    <row r="28" spans="1:5" s="36" customFormat="1" ht="15.75" thickBot="1" x14ac:dyDescent="0.3">
      <c r="A28" s="777" t="s">
        <v>8</v>
      </c>
      <c r="B28" s="800">
        <v>5</v>
      </c>
      <c r="C28" s="800">
        <v>5</v>
      </c>
      <c r="D28" s="800">
        <v>5</v>
      </c>
      <c r="E28" s="800">
        <v>5</v>
      </c>
    </row>
    <row r="29" spans="1:5" s="36" customFormat="1" ht="15.75" thickBot="1" x14ac:dyDescent="0.3">
      <c r="A29" s="777" t="s">
        <v>15</v>
      </c>
      <c r="B29" s="800">
        <v>27300</v>
      </c>
      <c r="C29" s="800">
        <v>41800</v>
      </c>
      <c r="D29" s="800">
        <f>C29</f>
        <v>41800</v>
      </c>
      <c r="E29" s="800">
        <f>D29</f>
        <v>41800</v>
      </c>
    </row>
    <row r="30" spans="1:5" s="36" customFormat="1" ht="15.75" thickBot="1" x14ac:dyDescent="0.3">
      <c r="A30" s="777" t="s">
        <v>23</v>
      </c>
      <c r="B30" s="800">
        <f>B29/B28</f>
        <v>5460</v>
      </c>
      <c r="C30" s="800">
        <f t="shared" ref="C30:E30" si="0">C29/C28</f>
        <v>8360</v>
      </c>
      <c r="D30" s="800">
        <f t="shared" si="0"/>
        <v>8360</v>
      </c>
      <c r="E30" s="800">
        <f t="shared" si="0"/>
        <v>8360</v>
      </c>
    </row>
    <row r="31" spans="1:5" s="36" customFormat="1" ht="15.75" thickBot="1" x14ac:dyDescent="0.3">
      <c r="A31" s="777" t="s">
        <v>16</v>
      </c>
      <c r="B31" s="802" t="s">
        <v>22</v>
      </c>
      <c r="C31" s="767">
        <f>C28/B28-1</f>
        <v>0</v>
      </c>
      <c r="D31" s="767">
        <f t="shared" ref="D31:E33" si="1">D28/C28-1</f>
        <v>0</v>
      </c>
      <c r="E31" s="767">
        <f t="shared" si="1"/>
        <v>0</v>
      </c>
    </row>
    <row r="32" spans="1:5" s="36" customFormat="1" ht="15.75" thickBot="1" x14ac:dyDescent="0.3">
      <c r="A32" s="777" t="s">
        <v>17</v>
      </c>
      <c r="B32" s="802" t="s">
        <v>22</v>
      </c>
      <c r="C32" s="767">
        <f>C29/B29-1</f>
        <v>0.53113553113553102</v>
      </c>
      <c r="D32" s="767">
        <f t="shared" si="1"/>
        <v>0</v>
      </c>
      <c r="E32" s="767">
        <f t="shared" si="1"/>
        <v>0</v>
      </c>
    </row>
    <row r="33" spans="1:5" s="36" customFormat="1" ht="15.75" thickBot="1" x14ac:dyDescent="0.3">
      <c r="A33" s="777" t="s">
        <v>18</v>
      </c>
      <c r="B33" s="802" t="s">
        <v>22</v>
      </c>
      <c r="C33" s="767">
        <f>C30/B30-1</f>
        <v>0.53113553113553102</v>
      </c>
      <c r="D33" s="767">
        <f t="shared" si="1"/>
        <v>0</v>
      </c>
      <c r="E33" s="767">
        <f t="shared" si="1"/>
        <v>0</v>
      </c>
    </row>
    <row r="34" spans="1:5" s="36" customFormat="1" ht="15.75" thickBot="1" x14ac:dyDescent="0.3">
      <c r="A34" s="843" t="s">
        <v>775</v>
      </c>
      <c r="B34" s="807"/>
      <c r="C34" s="807"/>
      <c r="D34" s="807"/>
      <c r="E34" s="844"/>
    </row>
    <row r="35" spans="1:5" s="36" customFormat="1" x14ac:dyDescent="0.25">
      <c r="A35" s="762"/>
      <c r="B35" s="795">
        <v>2019</v>
      </c>
      <c r="C35" s="795">
        <v>2020</v>
      </c>
      <c r="D35" s="795">
        <v>2021</v>
      </c>
      <c r="E35" s="795">
        <v>2022</v>
      </c>
    </row>
    <row r="36" spans="1:5" s="36" customFormat="1" ht="15.75" thickBot="1" x14ac:dyDescent="0.3">
      <c r="A36" s="764"/>
      <c r="B36" s="798" t="s">
        <v>5</v>
      </c>
      <c r="C36" s="798" t="s">
        <v>6</v>
      </c>
      <c r="D36" s="798" t="s">
        <v>6</v>
      </c>
      <c r="E36" s="798" t="s">
        <v>6</v>
      </c>
    </row>
    <row r="37" spans="1:5" s="36" customFormat="1" ht="15.75" thickBot="1" x14ac:dyDescent="0.3">
      <c r="A37" s="831" t="s">
        <v>0</v>
      </c>
      <c r="B37" s="812"/>
      <c r="C37" s="812">
        <f>C38</f>
        <v>41810</v>
      </c>
      <c r="D37" s="812">
        <f t="shared" ref="D37:E37" si="2">D38</f>
        <v>41810</v>
      </c>
      <c r="E37" s="812">
        <f t="shared" si="2"/>
        <v>41810</v>
      </c>
    </row>
    <row r="38" spans="1:5" s="36" customFormat="1" ht="15.75" thickBot="1" x14ac:dyDescent="0.3">
      <c r="A38" s="832" t="s">
        <v>48</v>
      </c>
      <c r="B38" s="812"/>
      <c r="C38" s="812">
        <v>41810</v>
      </c>
      <c r="D38" s="812">
        <v>41810</v>
      </c>
      <c r="E38" s="812">
        <v>41810</v>
      </c>
    </row>
    <row r="39" spans="1:5" s="36" customFormat="1" ht="15.75" thickBot="1" x14ac:dyDescent="0.3">
      <c r="A39" s="832" t="s">
        <v>49</v>
      </c>
      <c r="B39" s="814"/>
      <c r="C39" s="1129"/>
      <c r="D39" s="1129"/>
      <c r="E39" s="1129"/>
    </row>
    <row r="40" spans="1:5" s="36" customFormat="1" ht="30.75" thickBot="1" x14ac:dyDescent="0.3">
      <c r="A40" s="831" t="s">
        <v>31</v>
      </c>
      <c r="B40" s="812"/>
      <c r="C40" s="812"/>
      <c r="D40" s="812"/>
      <c r="E40" s="812"/>
    </row>
    <row r="41" spans="1:5" s="36" customFormat="1" ht="15.75" thickBot="1" x14ac:dyDescent="0.3">
      <c r="A41" s="832" t="s">
        <v>48</v>
      </c>
      <c r="B41" s="812"/>
      <c r="C41" s="812"/>
      <c r="D41" s="812"/>
      <c r="E41" s="812"/>
    </row>
    <row r="42" spans="1:5" s="36" customFormat="1" ht="15.75" thickBot="1" x14ac:dyDescent="0.3">
      <c r="A42" s="832" t="s">
        <v>49</v>
      </c>
      <c r="B42" s="814"/>
      <c r="C42" s="812"/>
      <c r="D42" s="812"/>
      <c r="E42" s="812"/>
    </row>
    <row r="43" spans="1:5" s="36" customFormat="1" ht="15.75" thickBot="1" x14ac:dyDescent="0.3">
      <c r="A43" s="831" t="s">
        <v>1</v>
      </c>
      <c r="B43" s="814"/>
      <c r="C43" s="814"/>
      <c r="D43" s="814"/>
      <c r="E43" s="814"/>
    </row>
    <row r="44" spans="1:5" s="36" customFormat="1" ht="15.75" thickBot="1" x14ac:dyDescent="0.3">
      <c r="A44" s="832" t="s">
        <v>48</v>
      </c>
      <c r="B44" s="814"/>
      <c r="C44" s="814"/>
      <c r="D44" s="814"/>
      <c r="E44" s="814"/>
    </row>
    <row r="45" spans="1:5" s="36" customFormat="1" ht="15.75" thickBot="1" x14ac:dyDescent="0.3">
      <c r="A45" s="832" t="s">
        <v>49</v>
      </c>
      <c r="B45" s="814"/>
      <c r="C45" s="812"/>
      <c r="D45" s="812"/>
      <c r="E45" s="812"/>
    </row>
    <row r="46" spans="1:5" s="36" customFormat="1" ht="15.75" thickBot="1" x14ac:dyDescent="0.3">
      <c r="A46" s="831" t="s">
        <v>2</v>
      </c>
      <c r="B46" s="814"/>
      <c r="C46" s="812"/>
      <c r="D46" s="812"/>
      <c r="E46" s="812"/>
    </row>
    <row r="47" spans="1:5" s="36" customFormat="1" ht="15.75" thickBot="1" x14ac:dyDescent="0.3">
      <c r="A47" s="832" t="s">
        <v>48</v>
      </c>
      <c r="B47" s="814"/>
      <c r="C47" s="812"/>
      <c r="D47" s="812"/>
      <c r="E47" s="812"/>
    </row>
    <row r="48" spans="1:5" s="36" customFormat="1" ht="15.75" thickBot="1" x14ac:dyDescent="0.3">
      <c r="A48" s="832" t="s">
        <v>49</v>
      </c>
      <c r="B48" s="814"/>
      <c r="C48" s="812"/>
      <c r="D48" s="812"/>
      <c r="E48" s="812"/>
    </row>
    <row r="49" spans="1:5" s="36" customFormat="1" ht="15.75" thickBot="1" x14ac:dyDescent="0.3">
      <c r="A49" s="831" t="s">
        <v>24</v>
      </c>
      <c r="B49" s="814"/>
      <c r="C49" s="814"/>
      <c r="D49" s="814"/>
      <c r="E49" s="814"/>
    </row>
    <row r="50" spans="1:5" s="36" customFormat="1" ht="15.75" thickBot="1" x14ac:dyDescent="0.3">
      <c r="A50" s="832" t="s">
        <v>48</v>
      </c>
      <c r="B50" s="814"/>
      <c r="C50" s="812"/>
      <c r="D50" s="812"/>
      <c r="E50" s="812"/>
    </row>
    <row r="51" spans="1:5" s="36" customFormat="1" ht="15.75" thickBot="1" x14ac:dyDescent="0.3">
      <c r="A51" s="832" t="s">
        <v>49</v>
      </c>
      <c r="B51" s="814"/>
      <c r="C51" s="812"/>
      <c r="D51" s="812"/>
      <c r="E51" s="812"/>
    </row>
    <row r="52" spans="1:5" s="36" customFormat="1" ht="15.75" thickBot="1" x14ac:dyDescent="0.3">
      <c r="A52" s="831" t="s">
        <v>25</v>
      </c>
      <c r="B52" s="814"/>
      <c r="C52" s="814"/>
      <c r="D52" s="814"/>
      <c r="E52" s="814"/>
    </row>
    <row r="53" spans="1:5" s="36" customFormat="1" ht="15.75" thickBot="1" x14ac:dyDescent="0.3">
      <c r="A53" s="832" t="s">
        <v>48</v>
      </c>
      <c r="B53" s="814"/>
      <c r="C53" s="812"/>
      <c r="D53" s="812"/>
      <c r="E53" s="812"/>
    </row>
    <row r="54" spans="1:5" s="36" customFormat="1" ht="15.75" thickBot="1" x14ac:dyDescent="0.3">
      <c r="A54" s="832" t="s">
        <v>49</v>
      </c>
      <c r="B54" s="814"/>
      <c r="C54" s="812"/>
      <c r="D54" s="812"/>
      <c r="E54" s="812"/>
    </row>
    <row r="55" spans="1:5" s="36" customFormat="1" ht="15.75" thickBot="1" x14ac:dyDescent="0.3">
      <c r="A55" s="831" t="s">
        <v>3</v>
      </c>
      <c r="B55" s="814"/>
      <c r="C55" s="814"/>
      <c r="D55" s="814"/>
      <c r="E55" s="814"/>
    </row>
    <row r="56" spans="1:5" s="36" customFormat="1" ht="15.75" thickBot="1" x14ac:dyDescent="0.3">
      <c r="A56" s="1130" t="s">
        <v>48</v>
      </c>
      <c r="B56" s="814"/>
      <c r="C56" s="814"/>
      <c r="D56" s="814"/>
      <c r="E56" s="814"/>
    </row>
    <row r="57" spans="1:5" s="36" customFormat="1" ht="15.75" thickBot="1" x14ac:dyDescent="0.3">
      <c r="A57" s="1131" t="s">
        <v>49</v>
      </c>
      <c r="B57" s="814"/>
      <c r="C57" s="1132"/>
      <c r="D57" s="1133"/>
      <c r="E57" s="1133"/>
    </row>
    <row r="58" spans="1:5" s="36" customFormat="1" ht="15.75" thickBot="1" x14ac:dyDescent="0.3">
      <c r="A58" s="1134" t="s">
        <v>33</v>
      </c>
      <c r="B58" s="814"/>
      <c r="C58" s="814">
        <f>C37+C40+C43+C46+C49+C52+C55</f>
        <v>41810</v>
      </c>
      <c r="D58" s="814">
        <f t="shared" ref="D58:E58" si="3">D37+D40+D43+D46+D49+D52+D55</f>
        <v>41810</v>
      </c>
      <c r="E58" s="814">
        <f t="shared" si="3"/>
        <v>41810</v>
      </c>
    </row>
    <row r="59" spans="1:5" s="36" customFormat="1" ht="15.75" thickBot="1" x14ac:dyDescent="0.3">
      <c r="A59" s="1135" t="s">
        <v>35</v>
      </c>
      <c r="B59" s="822" t="str">
        <f>IF(B58-B29=0,0,"Error")</f>
        <v>Error</v>
      </c>
      <c r="C59" s="822" t="str">
        <f>IF(C58-C29=0,0,"Error")</f>
        <v>Error</v>
      </c>
      <c r="D59" s="822" t="str">
        <f>IF(D58-D29=0,0,"Error")</f>
        <v>Error</v>
      </c>
      <c r="E59" s="822" t="str">
        <f>IF(E58-E29=0,0,"Error")</f>
        <v>Error</v>
      </c>
    </row>
    <row r="60" spans="1:5" s="36" customFormat="1" ht="15.75" thickBot="1" x14ac:dyDescent="0.3">
      <c r="A60" s="837" t="s">
        <v>53</v>
      </c>
      <c r="B60" s="753"/>
      <c r="C60" s="754"/>
      <c r="D60" s="754"/>
      <c r="E60" s="755"/>
    </row>
    <row r="61" spans="1:5" s="36" customFormat="1" ht="15.75" thickBot="1" x14ac:dyDescent="0.3">
      <c r="A61" s="777" t="s">
        <v>9</v>
      </c>
      <c r="B61" s="1113" t="s">
        <v>1009</v>
      </c>
      <c r="C61" s="1114"/>
      <c r="D61" s="1114"/>
      <c r="E61" s="1115"/>
    </row>
    <row r="62" spans="1:5" s="36" customFormat="1" ht="15.75" thickBot="1" x14ac:dyDescent="0.3">
      <c r="A62" s="777" t="s">
        <v>14</v>
      </c>
      <c r="B62" s="792" t="s">
        <v>1010</v>
      </c>
      <c r="C62" s="760"/>
      <c r="D62" s="760"/>
      <c r="E62" s="761"/>
    </row>
    <row r="63" spans="1:5" s="36" customFormat="1" x14ac:dyDescent="0.25">
      <c r="A63" s="762"/>
      <c r="B63" s="795">
        <v>2019</v>
      </c>
      <c r="C63" s="795">
        <v>2020</v>
      </c>
      <c r="D63" s="795">
        <v>2021</v>
      </c>
      <c r="E63" s="795">
        <v>2022</v>
      </c>
    </row>
    <row r="64" spans="1:5" s="36" customFormat="1" ht="15.75" thickBot="1" x14ac:dyDescent="0.3">
      <c r="A64" s="764"/>
      <c r="B64" s="798" t="s">
        <v>5</v>
      </c>
      <c r="C64" s="798" t="s">
        <v>6</v>
      </c>
      <c r="D64" s="798" t="s">
        <v>6</v>
      </c>
      <c r="E64" s="798" t="s">
        <v>6</v>
      </c>
    </row>
    <row r="65" spans="1:5" s="36" customFormat="1" ht="15.75" thickBot="1" x14ac:dyDescent="0.3">
      <c r="A65" s="777" t="s">
        <v>8</v>
      </c>
      <c r="B65" s="800">
        <v>0</v>
      </c>
      <c r="C65" s="800">
        <v>0</v>
      </c>
      <c r="D65" s="800">
        <v>0</v>
      </c>
      <c r="E65" s="800">
        <v>0</v>
      </c>
    </row>
    <row r="66" spans="1:5" s="36" customFormat="1" ht="15.75" thickBot="1" x14ac:dyDescent="0.3">
      <c r="A66" s="777" t="s">
        <v>15</v>
      </c>
      <c r="B66" s="800">
        <f>B95</f>
        <v>0</v>
      </c>
      <c r="C66" s="800">
        <f>C95</f>
        <v>18967</v>
      </c>
      <c r="D66" s="800">
        <f t="shared" ref="D66:E66" si="4">D95</f>
        <v>18967</v>
      </c>
      <c r="E66" s="800">
        <f t="shared" si="4"/>
        <v>18967</v>
      </c>
    </row>
    <row r="67" spans="1:5" s="36" customFormat="1" ht="15.75" thickBot="1" x14ac:dyDescent="0.3">
      <c r="A67" s="777" t="s">
        <v>23</v>
      </c>
      <c r="B67" s="800" t="e">
        <f>B66/B65</f>
        <v>#DIV/0!</v>
      </c>
      <c r="C67" s="800" t="e">
        <f t="shared" ref="C67:E67" si="5">C66/C65</f>
        <v>#DIV/0!</v>
      </c>
      <c r="D67" s="800" t="e">
        <f t="shared" si="5"/>
        <v>#DIV/0!</v>
      </c>
      <c r="E67" s="800" t="e">
        <f t="shared" si="5"/>
        <v>#DIV/0!</v>
      </c>
    </row>
    <row r="68" spans="1:5" s="36" customFormat="1" ht="15.75" thickBot="1" x14ac:dyDescent="0.3">
      <c r="A68" s="777" t="s">
        <v>16</v>
      </c>
      <c r="B68" s="802" t="s">
        <v>22</v>
      </c>
      <c r="C68" s="767" t="e">
        <f>C65/B65-1</f>
        <v>#DIV/0!</v>
      </c>
      <c r="D68" s="767" t="e">
        <f t="shared" ref="D68:E70" si="6">D65/C65-1</f>
        <v>#DIV/0!</v>
      </c>
      <c r="E68" s="767" t="e">
        <f t="shared" si="6"/>
        <v>#DIV/0!</v>
      </c>
    </row>
    <row r="69" spans="1:5" s="36" customFormat="1" ht="15.75" thickBot="1" x14ac:dyDescent="0.3">
      <c r="A69" s="777" t="s">
        <v>17</v>
      </c>
      <c r="B69" s="802" t="s">
        <v>22</v>
      </c>
      <c r="C69" s="767" t="e">
        <f>C66/B66-1</f>
        <v>#DIV/0!</v>
      </c>
      <c r="D69" s="767">
        <f t="shared" si="6"/>
        <v>0</v>
      </c>
      <c r="E69" s="767">
        <f t="shared" si="6"/>
        <v>0</v>
      </c>
    </row>
    <row r="70" spans="1:5" s="36" customFormat="1" ht="15.75" thickBot="1" x14ac:dyDescent="0.3">
      <c r="A70" s="777" t="s">
        <v>18</v>
      </c>
      <c r="B70" s="802" t="s">
        <v>22</v>
      </c>
      <c r="C70" s="767" t="e">
        <f>C67/B67-1</f>
        <v>#DIV/0!</v>
      </c>
      <c r="D70" s="767" t="e">
        <f t="shared" si="6"/>
        <v>#DIV/0!</v>
      </c>
      <c r="E70" s="767" t="e">
        <f t="shared" si="6"/>
        <v>#DIV/0!</v>
      </c>
    </row>
    <row r="71" spans="1:5" s="36" customFormat="1" ht="15.75" thickBot="1" x14ac:dyDescent="0.3">
      <c r="A71" s="843" t="s">
        <v>830</v>
      </c>
      <c r="B71" s="807"/>
      <c r="C71" s="807"/>
      <c r="D71" s="807"/>
      <c r="E71" s="844"/>
    </row>
    <row r="72" spans="1:5" s="36" customFormat="1" x14ac:dyDescent="0.25">
      <c r="A72" s="762"/>
      <c r="B72" s="795">
        <v>2019</v>
      </c>
      <c r="C72" s="795">
        <v>2020</v>
      </c>
      <c r="D72" s="795">
        <v>2021</v>
      </c>
      <c r="E72" s="795">
        <v>2022</v>
      </c>
    </row>
    <row r="73" spans="1:5" s="36" customFormat="1" ht="15.75" thickBot="1" x14ac:dyDescent="0.3">
      <c r="A73" s="764"/>
      <c r="B73" s="798" t="s">
        <v>5</v>
      </c>
      <c r="C73" s="798" t="s">
        <v>6</v>
      </c>
      <c r="D73" s="798" t="s">
        <v>6</v>
      </c>
      <c r="E73" s="798" t="s">
        <v>6</v>
      </c>
    </row>
    <row r="74" spans="1:5" s="36" customFormat="1" ht="15.75" thickBot="1" x14ac:dyDescent="0.3">
      <c r="A74" s="831" t="s">
        <v>0</v>
      </c>
      <c r="B74" s="812">
        <v>0</v>
      </c>
      <c r="C74" s="812">
        <f>C75</f>
        <v>13800</v>
      </c>
      <c r="D74" s="812">
        <f t="shared" ref="D74:E74" si="7">D75</f>
        <v>13800</v>
      </c>
      <c r="E74" s="812">
        <f t="shared" si="7"/>
        <v>13800</v>
      </c>
    </row>
    <row r="75" spans="1:5" s="36" customFormat="1" ht="15.75" thickBot="1" x14ac:dyDescent="0.3">
      <c r="A75" s="832" t="s">
        <v>48</v>
      </c>
      <c r="B75" s="814">
        <v>0</v>
      </c>
      <c r="C75" s="814">
        <v>13800</v>
      </c>
      <c r="D75" s="814">
        <v>13800</v>
      </c>
      <c r="E75" s="814">
        <v>13800</v>
      </c>
    </row>
    <row r="76" spans="1:5" s="36" customFormat="1" ht="15.75" thickBot="1" x14ac:dyDescent="0.3">
      <c r="A76" s="832" t="s">
        <v>49</v>
      </c>
      <c r="B76" s="814"/>
      <c r="C76" s="814"/>
      <c r="D76" s="814"/>
      <c r="E76" s="814"/>
    </row>
    <row r="77" spans="1:5" s="36" customFormat="1" ht="30.75" thickBot="1" x14ac:dyDescent="0.3">
      <c r="A77" s="831" t="s">
        <v>31</v>
      </c>
      <c r="B77" s="812"/>
      <c r="C77" s="812">
        <f>C78</f>
        <v>2500</v>
      </c>
      <c r="D77" s="812">
        <f t="shared" ref="D77:E77" si="8">D78</f>
        <v>2500</v>
      </c>
      <c r="E77" s="812">
        <f t="shared" si="8"/>
        <v>2500</v>
      </c>
    </row>
    <row r="78" spans="1:5" s="36" customFormat="1" ht="15.75" thickBot="1" x14ac:dyDescent="0.3">
      <c r="A78" s="832" t="s">
        <v>48</v>
      </c>
      <c r="B78" s="814"/>
      <c r="C78" s="814">
        <v>2500</v>
      </c>
      <c r="D78" s="814">
        <v>2500</v>
      </c>
      <c r="E78" s="814">
        <v>2500</v>
      </c>
    </row>
    <row r="79" spans="1:5" s="36" customFormat="1" ht="15.75" thickBot="1" x14ac:dyDescent="0.3">
      <c r="A79" s="832" t="s">
        <v>49</v>
      </c>
      <c r="B79" s="814"/>
      <c r="C79" s="812"/>
      <c r="D79" s="812"/>
      <c r="E79" s="812"/>
    </row>
    <row r="80" spans="1:5" s="36" customFormat="1" ht="15.75" thickBot="1" x14ac:dyDescent="0.3">
      <c r="A80" s="831" t="s">
        <v>1</v>
      </c>
      <c r="B80" s="814"/>
      <c r="C80" s="812">
        <v>2667</v>
      </c>
      <c r="D80" s="812">
        <v>2667</v>
      </c>
      <c r="E80" s="812">
        <v>2667</v>
      </c>
    </row>
    <row r="81" spans="1:5" s="36" customFormat="1" ht="15.75" thickBot="1" x14ac:dyDescent="0.3">
      <c r="A81" s="832" t="s">
        <v>48</v>
      </c>
      <c r="B81" s="814"/>
      <c r="C81" s="812">
        <f>C80</f>
        <v>2667</v>
      </c>
      <c r="D81" s="812">
        <f>C81</f>
        <v>2667</v>
      </c>
      <c r="E81" s="812">
        <f>D81</f>
        <v>2667</v>
      </c>
    </row>
    <row r="82" spans="1:5" s="36" customFormat="1" ht="15.75" thickBot="1" x14ac:dyDescent="0.3">
      <c r="A82" s="832" t="s">
        <v>49</v>
      </c>
      <c r="B82" s="814"/>
      <c r="C82" s="812"/>
      <c r="D82" s="812"/>
      <c r="E82" s="812"/>
    </row>
    <row r="83" spans="1:5" s="36" customFormat="1" ht="15.75" thickBot="1" x14ac:dyDescent="0.3">
      <c r="A83" s="831" t="s">
        <v>2</v>
      </c>
      <c r="B83" s="814"/>
      <c r="C83" s="812"/>
      <c r="D83" s="812"/>
      <c r="E83" s="812"/>
    </row>
    <row r="84" spans="1:5" s="36" customFormat="1" ht="15.75" thickBot="1" x14ac:dyDescent="0.3">
      <c r="A84" s="832" t="s">
        <v>48</v>
      </c>
      <c r="B84" s="814"/>
      <c r="C84" s="812"/>
      <c r="D84" s="812"/>
      <c r="E84" s="812"/>
    </row>
    <row r="85" spans="1:5" s="36" customFormat="1" ht="15.75" thickBot="1" x14ac:dyDescent="0.3">
      <c r="A85" s="832" t="s">
        <v>49</v>
      </c>
      <c r="B85" s="814"/>
      <c r="C85" s="812"/>
      <c r="D85" s="812"/>
      <c r="E85" s="812"/>
    </row>
    <row r="86" spans="1:5" s="36" customFormat="1" ht="15.75" thickBot="1" x14ac:dyDescent="0.3">
      <c r="A86" s="831" t="s">
        <v>24</v>
      </c>
      <c r="B86" s="814"/>
      <c r="C86" s="812"/>
      <c r="D86" s="812"/>
      <c r="E86" s="812"/>
    </row>
    <row r="87" spans="1:5" s="36" customFormat="1" ht="15.75" thickBot="1" x14ac:dyDescent="0.3">
      <c r="A87" s="832" t="s">
        <v>48</v>
      </c>
      <c r="B87" s="814"/>
      <c r="C87" s="812"/>
      <c r="D87" s="812"/>
      <c r="E87" s="812"/>
    </row>
    <row r="88" spans="1:5" s="36" customFormat="1" ht="15.75" thickBot="1" x14ac:dyDescent="0.3">
      <c r="A88" s="832" t="s">
        <v>49</v>
      </c>
      <c r="B88" s="814"/>
      <c r="C88" s="812"/>
      <c r="D88" s="812"/>
      <c r="E88" s="812"/>
    </row>
    <row r="89" spans="1:5" s="36" customFormat="1" ht="15.75" thickBot="1" x14ac:dyDescent="0.3">
      <c r="A89" s="831" t="s">
        <v>25</v>
      </c>
      <c r="B89" s="814"/>
      <c r="C89" s="814"/>
      <c r="D89" s="814"/>
      <c r="E89" s="814"/>
    </row>
    <row r="90" spans="1:5" s="36" customFormat="1" ht="15.75" thickBot="1" x14ac:dyDescent="0.3">
      <c r="A90" s="832" t="s">
        <v>48</v>
      </c>
      <c r="B90" s="814"/>
      <c r="C90" s="814"/>
      <c r="D90" s="814"/>
      <c r="E90" s="814"/>
    </row>
    <row r="91" spans="1:5" s="36" customFormat="1" ht="15.75" thickBot="1" x14ac:dyDescent="0.3">
      <c r="A91" s="832" t="s">
        <v>49</v>
      </c>
      <c r="B91" s="814"/>
      <c r="C91" s="812"/>
      <c r="D91" s="812"/>
      <c r="E91" s="812"/>
    </row>
    <row r="92" spans="1:5" s="36" customFormat="1" ht="15.75" thickBot="1" x14ac:dyDescent="0.3">
      <c r="A92" s="831" t="s">
        <v>3</v>
      </c>
      <c r="B92" s="814">
        <v>0</v>
      </c>
      <c r="C92" s="814">
        <v>0</v>
      </c>
      <c r="D92" s="814">
        <v>0</v>
      </c>
      <c r="E92" s="814">
        <v>0</v>
      </c>
    </row>
    <row r="93" spans="1:5" s="36" customFormat="1" ht="15.75" thickBot="1" x14ac:dyDescent="0.3">
      <c r="A93" s="832" t="s">
        <v>48</v>
      </c>
      <c r="B93" s="814">
        <v>0</v>
      </c>
      <c r="C93" s="814">
        <v>0</v>
      </c>
      <c r="D93" s="814">
        <v>0</v>
      </c>
      <c r="E93" s="814">
        <v>0</v>
      </c>
    </row>
    <row r="94" spans="1:5" s="36" customFormat="1" ht="15.75" thickBot="1" x14ac:dyDescent="0.3">
      <c r="A94" s="1136" t="s">
        <v>49</v>
      </c>
      <c r="B94" s="886"/>
      <c r="C94" s="1137"/>
      <c r="D94" s="1138"/>
      <c r="E94" s="1138"/>
    </row>
    <row r="95" spans="1:5" s="36" customFormat="1" ht="15.75" thickBot="1" x14ac:dyDescent="0.3">
      <c r="A95" s="1134" t="s">
        <v>55</v>
      </c>
      <c r="B95" s="1139">
        <f>B92+B89+B86+B83+B80+B77+B74</f>
        <v>0</v>
      </c>
      <c r="C95" s="1139">
        <f>C92+C89+C86+C83+C80+C77+C74</f>
        <v>18967</v>
      </c>
      <c r="D95" s="1139">
        <f t="shared" ref="D95:E95" si="9">D92+D89+D86+D83+D80+D77+D74</f>
        <v>18967</v>
      </c>
      <c r="E95" s="1139">
        <f t="shared" si="9"/>
        <v>18967</v>
      </c>
    </row>
    <row r="96" spans="1:5" s="36" customFormat="1" ht="15.75" thickBot="1" x14ac:dyDescent="0.3">
      <c r="A96" s="1135" t="s">
        <v>35</v>
      </c>
      <c r="B96" s="1140">
        <f>IF(B95-B66=0,0,"Error")</f>
        <v>0</v>
      </c>
      <c r="C96" s="1140">
        <f>IF(C95-C66=0,0,"Error")</f>
        <v>0</v>
      </c>
      <c r="D96" s="1140">
        <f>IF(D95-D66=0,0,"Error")</f>
        <v>0</v>
      </c>
      <c r="E96" s="1140">
        <f>IF(E95-E66=0,0,"Error")</f>
        <v>0</v>
      </c>
    </row>
    <row r="97" spans="1:5" s="36" customFormat="1" ht="15.75" thickBot="1" x14ac:dyDescent="0.3">
      <c r="A97" s="777" t="s">
        <v>9</v>
      </c>
      <c r="B97" s="1113" t="s">
        <v>1011</v>
      </c>
      <c r="C97" s="1114"/>
      <c r="D97" s="1114"/>
      <c r="E97" s="1115"/>
    </row>
    <row r="98" spans="1:5" s="36" customFormat="1" ht="15.75" thickBot="1" x14ac:dyDescent="0.3">
      <c r="A98" s="777" t="s">
        <v>14</v>
      </c>
      <c r="B98" s="792" t="s">
        <v>1012</v>
      </c>
      <c r="C98" s="760"/>
      <c r="D98" s="760"/>
      <c r="E98" s="761"/>
    </row>
    <row r="99" spans="1:5" s="36" customFormat="1" x14ac:dyDescent="0.25">
      <c r="A99" s="762"/>
      <c r="B99" s="795">
        <v>2019</v>
      </c>
      <c r="C99" s="795">
        <v>2020</v>
      </c>
      <c r="D99" s="795">
        <v>2021</v>
      </c>
      <c r="E99" s="795">
        <v>2022</v>
      </c>
    </row>
    <row r="100" spans="1:5" s="36" customFormat="1" ht="15.75" thickBot="1" x14ac:dyDescent="0.3">
      <c r="A100" s="764"/>
      <c r="B100" s="798" t="s">
        <v>5</v>
      </c>
      <c r="C100" s="798" t="s">
        <v>6</v>
      </c>
      <c r="D100" s="798" t="s">
        <v>6</v>
      </c>
      <c r="E100" s="798" t="s">
        <v>6</v>
      </c>
    </row>
    <row r="101" spans="1:5" s="36" customFormat="1" ht="15.75" thickBot="1" x14ac:dyDescent="0.3">
      <c r="A101" s="777" t="s">
        <v>8</v>
      </c>
      <c r="B101" s="800">
        <v>0</v>
      </c>
      <c r="C101" s="800">
        <v>0</v>
      </c>
      <c r="D101" s="800">
        <v>0</v>
      </c>
      <c r="E101" s="800">
        <v>0</v>
      </c>
    </row>
    <row r="102" spans="1:5" s="36" customFormat="1" ht="15.75" thickBot="1" x14ac:dyDescent="0.3">
      <c r="A102" s="777" t="s">
        <v>15</v>
      </c>
      <c r="B102" s="800">
        <f>B131</f>
        <v>0</v>
      </c>
      <c r="C102" s="800">
        <f>C116</f>
        <v>1333</v>
      </c>
      <c r="D102" s="800">
        <f t="shared" ref="D102:E102" si="10">D116</f>
        <v>1333</v>
      </c>
      <c r="E102" s="800">
        <f t="shared" si="10"/>
        <v>1333</v>
      </c>
    </row>
    <row r="103" spans="1:5" s="36" customFormat="1" ht="15.75" thickBot="1" x14ac:dyDescent="0.3">
      <c r="A103" s="777" t="s">
        <v>23</v>
      </c>
      <c r="B103" s="800" t="e">
        <f>B102/B101</f>
        <v>#DIV/0!</v>
      </c>
      <c r="C103" s="800" t="e">
        <f t="shared" ref="C103:E103" si="11">C102/C101</f>
        <v>#DIV/0!</v>
      </c>
      <c r="D103" s="800" t="e">
        <f t="shared" si="11"/>
        <v>#DIV/0!</v>
      </c>
      <c r="E103" s="800" t="e">
        <f t="shared" si="11"/>
        <v>#DIV/0!</v>
      </c>
    </row>
    <row r="104" spans="1:5" s="36" customFormat="1" ht="15.75" thickBot="1" x14ac:dyDescent="0.3">
      <c r="A104" s="777" t="s">
        <v>16</v>
      </c>
      <c r="B104" s="802" t="s">
        <v>22</v>
      </c>
      <c r="C104" s="767" t="e">
        <f>C101/B101-1</f>
        <v>#DIV/0!</v>
      </c>
      <c r="D104" s="767" t="e">
        <f t="shared" ref="D104:E106" si="12">D101/C101-1</f>
        <v>#DIV/0!</v>
      </c>
      <c r="E104" s="767" t="e">
        <f t="shared" si="12"/>
        <v>#DIV/0!</v>
      </c>
    </row>
    <row r="105" spans="1:5" s="36" customFormat="1" ht="15.75" thickBot="1" x14ac:dyDescent="0.3">
      <c r="A105" s="777" t="s">
        <v>17</v>
      </c>
      <c r="B105" s="802" t="s">
        <v>22</v>
      </c>
      <c r="C105" s="767" t="e">
        <f>C102/B102-1</f>
        <v>#DIV/0!</v>
      </c>
      <c r="D105" s="767">
        <f t="shared" si="12"/>
        <v>0</v>
      </c>
      <c r="E105" s="767">
        <f t="shared" si="12"/>
        <v>0</v>
      </c>
    </row>
    <row r="106" spans="1:5" s="36" customFormat="1" ht="15.75" thickBot="1" x14ac:dyDescent="0.3">
      <c r="A106" s="777" t="s">
        <v>18</v>
      </c>
      <c r="B106" s="802" t="s">
        <v>22</v>
      </c>
      <c r="C106" s="767" t="e">
        <f>C103/B103-1</f>
        <v>#DIV/0!</v>
      </c>
      <c r="D106" s="767" t="e">
        <f t="shared" si="12"/>
        <v>#DIV/0!</v>
      </c>
      <c r="E106" s="767" t="e">
        <f t="shared" si="12"/>
        <v>#DIV/0!</v>
      </c>
    </row>
    <row r="107" spans="1:5" s="36" customFormat="1" ht="15.75" thickBot="1" x14ac:dyDescent="0.3">
      <c r="A107" s="843" t="s">
        <v>830</v>
      </c>
      <c r="B107" s="807"/>
      <c r="C107" s="807"/>
      <c r="D107" s="807"/>
      <c r="E107" s="844"/>
    </row>
    <row r="108" spans="1:5" s="36" customFormat="1" x14ac:dyDescent="0.25">
      <c r="A108" s="762"/>
      <c r="B108" s="795">
        <v>2019</v>
      </c>
      <c r="C108" s="795">
        <v>2020</v>
      </c>
      <c r="D108" s="795">
        <v>2021</v>
      </c>
      <c r="E108" s="795">
        <v>2022</v>
      </c>
    </row>
    <row r="109" spans="1:5" s="36" customFormat="1" ht="15.75" thickBot="1" x14ac:dyDescent="0.3">
      <c r="A109" s="764"/>
      <c r="B109" s="798" t="s">
        <v>5</v>
      </c>
      <c r="C109" s="798" t="s">
        <v>6</v>
      </c>
      <c r="D109" s="798" t="s">
        <v>6</v>
      </c>
      <c r="E109" s="798" t="s">
        <v>6</v>
      </c>
    </row>
    <row r="110" spans="1:5" s="36" customFormat="1" ht="15.75" thickBot="1" x14ac:dyDescent="0.3">
      <c r="A110" s="831" t="s">
        <v>0</v>
      </c>
      <c r="B110" s="812">
        <v>0</v>
      </c>
      <c r="C110" s="812"/>
      <c r="D110" s="812"/>
      <c r="E110" s="812"/>
    </row>
    <row r="111" spans="1:5" s="36" customFormat="1" ht="15.75" thickBot="1" x14ac:dyDescent="0.3">
      <c r="A111" s="832" t="s">
        <v>48</v>
      </c>
      <c r="B111" s="814">
        <v>0</v>
      </c>
      <c r="C111" s="814"/>
      <c r="D111" s="814"/>
      <c r="E111" s="814"/>
    </row>
    <row r="112" spans="1:5" s="36" customFormat="1" ht="15.75" thickBot="1" x14ac:dyDescent="0.3">
      <c r="A112" s="832" t="s">
        <v>49</v>
      </c>
      <c r="B112" s="814"/>
      <c r="C112" s="814"/>
      <c r="D112" s="814"/>
      <c r="E112" s="814"/>
    </row>
    <row r="113" spans="1:5" s="36" customFormat="1" ht="30.75" thickBot="1" x14ac:dyDescent="0.3">
      <c r="A113" s="831" t="s">
        <v>31</v>
      </c>
      <c r="B113" s="812"/>
      <c r="C113" s="812"/>
      <c r="D113" s="812"/>
      <c r="E113" s="812"/>
    </row>
    <row r="114" spans="1:5" s="36" customFormat="1" ht="15.75" thickBot="1" x14ac:dyDescent="0.3">
      <c r="A114" s="832" t="s">
        <v>48</v>
      </c>
      <c r="B114" s="814"/>
      <c r="C114" s="814"/>
      <c r="D114" s="814"/>
      <c r="E114" s="814"/>
    </row>
    <row r="115" spans="1:5" s="36" customFormat="1" ht="15.75" thickBot="1" x14ac:dyDescent="0.3">
      <c r="A115" s="832" t="s">
        <v>49</v>
      </c>
      <c r="B115" s="814"/>
      <c r="C115" s="812"/>
      <c r="D115" s="812"/>
      <c r="E115" s="812"/>
    </row>
    <row r="116" spans="1:5" s="36" customFormat="1" ht="15.75" thickBot="1" x14ac:dyDescent="0.3">
      <c r="A116" s="831" t="s">
        <v>1</v>
      </c>
      <c r="B116" s="814"/>
      <c r="C116" s="812">
        <f>C117</f>
        <v>1333</v>
      </c>
      <c r="D116" s="812">
        <f>D117</f>
        <v>1333</v>
      </c>
      <c r="E116" s="812">
        <f>E117</f>
        <v>1333</v>
      </c>
    </row>
    <row r="117" spans="1:5" s="36" customFormat="1" ht="15.75" thickBot="1" x14ac:dyDescent="0.3">
      <c r="A117" s="832" t="s">
        <v>48</v>
      </c>
      <c r="B117" s="814"/>
      <c r="C117" s="812">
        <v>1333</v>
      </c>
      <c r="D117" s="812">
        <v>1333</v>
      </c>
      <c r="E117" s="812">
        <v>1333</v>
      </c>
    </row>
    <row r="118" spans="1:5" s="36" customFormat="1" ht="15.75" thickBot="1" x14ac:dyDescent="0.3">
      <c r="A118" s="832" t="s">
        <v>49</v>
      </c>
      <c r="B118" s="814"/>
      <c r="C118" s="812"/>
      <c r="D118" s="812"/>
      <c r="E118" s="812"/>
    </row>
    <row r="119" spans="1:5" s="36" customFormat="1" ht="15.75" thickBot="1" x14ac:dyDescent="0.3">
      <c r="A119" s="831" t="s">
        <v>2</v>
      </c>
      <c r="B119" s="814"/>
      <c r="C119" s="812"/>
      <c r="D119" s="812"/>
      <c r="E119" s="812"/>
    </row>
    <row r="120" spans="1:5" s="36" customFormat="1" ht="15.75" thickBot="1" x14ac:dyDescent="0.3">
      <c r="A120" s="832" t="s">
        <v>48</v>
      </c>
      <c r="B120" s="814"/>
      <c r="C120" s="812"/>
      <c r="D120" s="812"/>
      <c r="E120" s="812"/>
    </row>
    <row r="121" spans="1:5" s="36" customFormat="1" ht="15.75" thickBot="1" x14ac:dyDescent="0.3">
      <c r="A121" s="832" t="s">
        <v>49</v>
      </c>
      <c r="B121" s="814"/>
      <c r="C121" s="812"/>
      <c r="D121" s="812"/>
      <c r="E121" s="812"/>
    </row>
    <row r="122" spans="1:5" s="36" customFormat="1" ht="15.75" thickBot="1" x14ac:dyDescent="0.3">
      <c r="A122" s="831" t="s">
        <v>24</v>
      </c>
      <c r="B122" s="814"/>
      <c r="C122" s="812"/>
      <c r="D122" s="812"/>
      <c r="E122" s="812"/>
    </row>
    <row r="123" spans="1:5" s="36" customFormat="1" ht="15.75" thickBot="1" x14ac:dyDescent="0.3">
      <c r="A123" s="832" t="s">
        <v>48</v>
      </c>
      <c r="B123" s="814"/>
      <c r="C123" s="812"/>
      <c r="D123" s="812"/>
      <c r="E123" s="812"/>
    </row>
    <row r="124" spans="1:5" s="36" customFormat="1" ht="15.75" thickBot="1" x14ac:dyDescent="0.3">
      <c r="A124" s="832" t="s">
        <v>49</v>
      </c>
      <c r="B124" s="814"/>
      <c r="C124" s="812"/>
      <c r="D124" s="812"/>
      <c r="E124" s="812"/>
    </row>
    <row r="125" spans="1:5" s="36" customFormat="1" ht="15.75" thickBot="1" x14ac:dyDescent="0.3">
      <c r="A125" s="831" t="s">
        <v>25</v>
      </c>
      <c r="B125" s="814"/>
      <c r="C125" s="814"/>
      <c r="D125" s="814"/>
      <c r="E125" s="814"/>
    </row>
    <row r="126" spans="1:5" s="36" customFormat="1" ht="15.75" thickBot="1" x14ac:dyDescent="0.3">
      <c r="A126" s="832" t="s">
        <v>48</v>
      </c>
      <c r="B126" s="814"/>
      <c r="C126" s="814"/>
      <c r="D126" s="814"/>
      <c r="E126" s="814"/>
    </row>
    <row r="127" spans="1:5" s="36" customFormat="1" ht="15.75" thickBot="1" x14ac:dyDescent="0.3">
      <c r="A127" s="832" t="s">
        <v>49</v>
      </c>
      <c r="B127" s="814"/>
      <c r="C127" s="812"/>
      <c r="D127" s="812"/>
      <c r="E127" s="812"/>
    </row>
    <row r="128" spans="1:5" s="36" customFormat="1" ht="15.75" thickBot="1" x14ac:dyDescent="0.3">
      <c r="A128" s="831" t="s">
        <v>3</v>
      </c>
      <c r="B128" s="814">
        <v>0</v>
      </c>
      <c r="C128" s="814">
        <v>0</v>
      </c>
      <c r="D128" s="814">
        <v>0</v>
      </c>
      <c r="E128" s="814">
        <v>0</v>
      </c>
    </row>
    <row r="129" spans="1:5" s="36" customFormat="1" ht="15.75" thickBot="1" x14ac:dyDescent="0.3">
      <c r="A129" s="832" t="s">
        <v>48</v>
      </c>
      <c r="B129" s="814">
        <v>0</v>
      </c>
      <c r="C129" s="814">
        <v>0</v>
      </c>
      <c r="D129" s="814">
        <v>0</v>
      </c>
      <c r="E129" s="814">
        <v>0</v>
      </c>
    </row>
    <row r="130" spans="1:5" s="36" customFormat="1" ht="15.75" thickBot="1" x14ac:dyDescent="0.3">
      <c r="A130" s="1136" t="s">
        <v>49</v>
      </c>
      <c r="B130" s="886"/>
      <c r="C130" s="1137"/>
      <c r="D130" s="1138"/>
      <c r="E130" s="1138"/>
    </row>
    <row r="131" spans="1:5" s="36" customFormat="1" ht="15.75" thickBot="1" x14ac:dyDescent="0.3">
      <c r="A131" s="1134" t="s">
        <v>55</v>
      </c>
      <c r="B131" s="1139">
        <f>B128+B125+B122+B119+B116+B113+B110</f>
        <v>0</v>
      </c>
      <c r="C131" s="1139">
        <f>C128+C125+C122+C119+C116+C113+C110</f>
        <v>1333</v>
      </c>
      <c r="D131" s="1139">
        <f t="shared" ref="D131:E131" si="13">D128+D125+D122+D119+D116+D113+D110</f>
        <v>1333</v>
      </c>
      <c r="E131" s="1139">
        <f t="shared" si="13"/>
        <v>1333</v>
      </c>
    </row>
    <row r="132" spans="1:5" s="36" customFormat="1" ht="15.75" thickBot="1" x14ac:dyDescent="0.3">
      <c r="A132" s="1135" t="s">
        <v>35</v>
      </c>
      <c r="B132" s="1140">
        <f>IF(B131-B102=0,0,"Error")</f>
        <v>0</v>
      </c>
      <c r="C132" s="1140">
        <f>IF(C131-C102=0,0,"Error")</f>
        <v>0</v>
      </c>
      <c r="D132" s="1140">
        <f>IF(D131-D102=0,0,"Error")</f>
        <v>0</v>
      </c>
      <c r="E132" s="1140">
        <f>IF(E131-E102=0,0,"Error")</f>
        <v>0</v>
      </c>
    </row>
    <row r="133" spans="1:5" s="36" customFormat="1" ht="15.75" thickBot="1" x14ac:dyDescent="0.3">
      <c r="A133" s="837" t="s">
        <v>28</v>
      </c>
      <c r="B133" s="753" t="s">
        <v>1013</v>
      </c>
      <c r="C133" s="760"/>
      <c r="D133" s="760"/>
      <c r="E133" s="761"/>
    </row>
    <row r="134" spans="1:5" s="36" customFormat="1" ht="64.5" customHeight="1" thickBot="1" x14ac:dyDescent="0.3">
      <c r="A134" s="777" t="s">
        <v>9</v>
      </c>
      <c r="B134" s="789" t="s">
        <v>1014</v>
      </c>
      <c r="C134" s="790"/>
      <c r="D134" s="790"/>
      <c r="E134" s="963"/>
    </row>
    <row r="135" spans="1:5" s="36" customFormat="1" ht="36.75" customHeight="1" thickBot="1" x14ac:dyDescent="0.3">
      <c r="A135" s="777" t="s">
        <v>14</v>
      </c>
      <c r="B135" s="792"/>
      <c r="C135" s="760"/>
      <c r="D135" s="760"/>
      <c r="E135" s="761"/>
    </row>
    <row r="136" spans="1:5" s="36" customFormat="1" x14ac:dyDescent="0.25">
      <c r="A136" s="762"/>
      <c r="B136" s="795">
        <v>2019</v>
      </c>
      <c r="C136" s="795">
        <v>2020</v>
      </c>
      <c r="D136" s="795">
        <v>2021</v>
      </c>
      <c r="E136" s="795">
        <v>2022</v>
      </c>
    </row>
    <row r="137" spans="1:5" s="36" customFormat="1" ht="15.75" thickBot="1" x14ac:dyDescent="0.3">
      <c r="A137" s="764"/>
      <c r="B137" s="798" t="s">
        <v>5</v>
      </c>
      <c r="C137" s="798" t="s">
        <v>6</v>
      </c>
      <c r="D137" s="798" t="s">
        <v>6</v>
      </c>
      <c r="E137" s="798" t="s">
        <v>6</v>
      </c>
    </row>
    <row r="138" spans="1:5" s="36" customFormat="1" ht="15.75" thickBot="1" x14ac:dyDescent="0.3">
      <c r="A138" s="777" t="s">
        <v>8</v>
      </c>
      <c r="B138" s="800">
        <v>95</v>
      </c>
      <c r="C138" s="800">
        <v>120</v>
      </c>
      <c r="D138" s="800">
        <v>120</v>
      </c>
      <c r="E138" s="800">
        <v>120</v>
      </c>
    </row>
    <row r="139" spans="1:5" s="36" customFormat="1" ht="15.75" thickBot="1" x14ac:dyDescent="0.3">
      <c r="A139" s="777" t="s">
        <v>15</v>
      </c>
      <c r="B139" s="800">
        <f>B147+B150+B153+B156+B159+B162+B165</f>
        <v>19000</v>
      </c>
      <c r="C139" s="800">
        <f t="shared" ref="C139:E139" si="14">C147+C150+C153+C156+C159+C162+C165</f>
        <v>19000</v>
      </c>
      <c r="D139" s="800">
        <f t="shared" si="14"/>
        <v>19000</v>
      </c>
      <c r="E139" s="800">
        <f t="shared" si="14"/>
        <v>20000</v>
      </c>
    </row>
    <row r="140" spans="1:5" s="36" customFormat="1" ht="15.75" thickBot="1" x14ac:dyDescent="0.3">
      <c r="A140" s="777" t="s">
        <v>23</v>
      </c>
      <c r="B140" s="800">
        <f>B139/B138</f>
        <v>200</v>
      </c>
      <c r="C140" s="800">
        <f>C139/C138</f>
        <v>158.33333333333334</v>
      </c>
      <c r="D140" s="800">
        <f>D139/D138</f>
        <v>158.33333333333334</v>
      </c>
      <c r="E140" s="800">
        <f>E139/E138</f>
        <v>166.66666666666666</v>
      </c>
    </row>
    <row r="141" spans="1:5" s="36" customFormat="1" ht="15.75" thickBot="1" x14ac:dyDescent="0.3">
      <c r="A141" s="777" t="s">
        <v>16</v>
      </c>
      <c r="B141" s="802" t="s">
        <v>22</v>
      </c>
      <c r="C141" s="767">
        <f>C138/B138-1</f>
        <v>0.26315789473684204</v>
      </c>
      <c r="D141" s="767">
        <f t="shared" ref="D141:E143" si="15">D138/C138-1</f>
        <v>0</v>
      </c>
      <c r="E141" s="767">
        <f t="shared" si="15"/>
        <v>0</v>
      </c>
    </row>
    <row r="142" spans="1:5" s="36" customFormat="1" ht="15.75" thickBot="1" x14ac:dyDescent="0.3">
      <c r="A142" s="777" t="s">
        <v>17</v>
      </c>
      <c r="B142" s="802" t="s">
        <v>22</v>
      </c>
      <c r="C142" s="767">
        <f>C139/B139-1</f>
        <v>0</v>
      </c>
      <c r="D142" s="767">
        <f t="shared" si="15"/>
        <v>0</v>
      </c>
      <c r="E142" s="767">
        <f t="shared" si="15"/>
        <v>5.2631578947368363E-2</v>
      </c>
    </row>
    <row r="143" spans="1:5" s="36" customFormat="1" ht="15.75" thickBot="1" x14ac:dyDescent="0.3">
      <c r="A143" s="777" t="s">
        <v>18</v>
      </c>
      <c r="B143" s="802" t="s">
        <v>22</v>
      </c>
      <c r="C143" s="767">
        <f>C140/B140-1</f>
        <v>-0.20833333333333326</v>
      </c>
      <c r="D143" s="767">
        <f t="shared" si="15"/>
        <v>0</v>
      </c>
      <c r="E143" s="767">
        <f t="shared" si="15"/>
        <v>5.2631578947368363E-2</v>
      </c>
    </row>
    <row r="144" spans="1:5" s="36" customFormat="1" ht="15.75" thickBot="1" x14ac:dyDescent="0.3">
      <c r="A144" s="843" t="s">
        <v>775</v>
      </c>
      <c r="B144" s="807"/>
      <c r="C144" s="807"/>
      <c r="D144" s="807"/>
      <c r="E144" s="844"/>
    </row>
    <row r="145" spans="1:5" s="36" customFormat="1" x14ac:dyDescent="0.25">
      <c r="A145" s="762"/>
      <c r="B145" s="795">
        <v>2019</v>
      </c>
      <c r="C145" s="795">
        <v>2020</v>
      </c>
      <c r="D145" s="795">
        <v>2021</v>
      </c>
      <c r="E145" s="795">
        <v>2022</v>
      </c>
    </row>
    <row r="146" spans="1:5" s="36" customFormat="1" ht="15.75" thickBot="1" x14ac:dyDescent="0.3">
      <c r="A146" s="764"/>
      <c r="B146" s="798" t="s">
        <v>5</v>
      </c>
      <c r="C146" s="798" t="s">
        <v>6</v>
      </c>
      <c r="D146" s="798" t="s">
        <v>6</v>
      </c>
      <c r="E146" s="798" t="s">
        <v>6</v>
      </c>
    </row>
    <row r="147" spans="1:5" s="36" customFormat="1" ht="15.75" thickBot="1" x14ac:dyDescent="0.3">
      <c r="A147" s="831" t="s">
        <v>0</v>
      </c>
      <c r="B147" s="814"/>
      <c r="C147" s="814"/>
      <c r="D147" s="814"/>
      <c r="E147" s="814"/>
    </row>
    <row r="148" spans="1:5" s="36" customFormat="1" ht="15.75" thickBot="1" x14ac:dyDescent="0.3">
      <c r="A148" s="832" t="s">
        <v>48</v>
      </c>
      <c r="B148" s="814"/>
      <c r="C148" s="814"/>
      <c r="D148" s="814"/>
      <c r="E148" s="814"/>
    </row>
    <row r="149" spans="1:5" s="36" customFormat="1" ht="15.75" thickBot="1" x14ac:dyDescent="0.3">
      <c r="A149" s="832" t="s">
        <v>49</v>
      </c>
      <c r="B149" s="814"/>
      <c r="C149" s="814"/>
      <c r="D149" s="814"/>
      <c r="E149" s="814"/>
    </row>
    <row r="150" spans="1:5" s="36" customFormat="1" ht="30.75" thickBot="1" x14ac:dyDescent="0.3">
      <c r="A150" s="831" t="s">
        <v>31</v>
      </c>
      <c r="B150" s="812"/>
      <c r="C150" s="812"/>
      <c r="D150" s="812"/>
      <c r="E150" s="812"/>
    </row>
    <row r="151" spans="1:5" s="36" customFormat="1" ht="15.75" thickBot="1" x14ac:dyDescent="0.3">
      <c r="A151" s="832" t="s">
        <v>48</v>
      </c>
      <c r="B151" s="812"/>
      <c r="C151" s="812"/>
      <c r="D151" s="812"/>
      <c r="E151" s="812"/>
    </row>
    <row r="152" spans="1:5" s="36" customFormat="1" ht="15.75" thickBot="1" x14ac:dyDescent="0.3">
      <c r="A152" s="832" t="s">
        <v>49</v>
      </c>
      <c r="B152" s="814"/>
      <c r="C152" s="812"/>
      <c r="D152" s="812"/>
      <c r="E152" s="812"/>
    </row>
    <row r="153" spans="1:5" s="36" customFormat="1" ht="15.75" thickBot="1" x14ac:dyDescent="0.3">
      <c r="A153" s="831" t="s">
        <v>1</v>
      </c>
      <c r="B153" s="814">
        <f>B154+B155</f>
        <v>19000</v>
      </c>
      <c r="C153" s="812">
        <f>C154+C155</f>
        <v>19000</v>
      </c>
      <c r="D153" s="812">
        <f t="shared" ref="D153:E153" si="16">D154+D155</f>
        <v>19000</v>
      </c>
      <c r="E153" s="812">
        <f t="shared" si="16"/>
        <v>20000</v>
      </c>
    </row>
    <row r="154" spans="1:5" s="36" customFormat="1" ht="15.75" thickBot="1" x14ac:dyDescent="0.3">
      <c r="A154" s="832" t="s">
        <v>48</v>
      </c>
      <c r="B154" s="814">
        <v>19000</v>
      </c>
      <c r="C154" s="812">
        <v>19000</v>
      </c>
      <c r="D154" s="812">
        <v>19000</v>
      </c>
      <c r="E154" s="812">
        <v>20000</v>
      </c>
    </row>
    <row r="155" spans="1:5" s="36" customFormat="1" ht="15.75" thickBot="1" x14ac:dyDescent="0.3">
      <c r="A155" s="832" t="s">
        <v>49</v>
      </c>
      <c r="B155" s="814"/>
      <c r="C155" s="812"/>
      <c r="D155" s="812"/>
      <c r="E155" s="812"/>
    </row>
    <row r="156" spans="1:5" s="36" customFormat="1" ht="15.75" thickBot="1" x14ac:dyDescent="0.3">
      <c r="A156" s="831" t="s">
        <v>2</v>
      </c>
      <c r="B156" s="814"/>
      <c r="C156" s="812"/>
      <c r="D156" s="812"/>
      <c r="E156" s="812"/>
    </row>
    <row r="157" spans="1:5" s="36" customFormat="1" ht="15.75" thickBot="1" x14ac:dyDescent="0.3">
      <c r="A157" s="832" t="s">
        <v>48</v>
      </c>
      <c r="B157" s="814"/>
      <c r="C157" s="812"/>
      <c r="D157" s="812"/>
      <c r="E157" s="812"/>
    </row>
    <row r="158" spans="1:5" s="36" customFormat="1" ht="15.75" thickBot="1" x14ac:dyDescent="0.3">
      <c r="A158" s="832" t="s">
        <v>49</v>
      </c>
      <c r="B158" s="814"/>
      <c r="C158" s="812"/>
      <c r="D158" s="812"/>
      <c r="E158" s="812"/>
    </row>
    <row r="159" spans="1:5" s="36" customFormat="1" ht="15.75" thickBot="1" x14ac:dyDescent="0.3">
      <c r="A159" s="831" t="s">
        <v>24</v>
      </c>
      <c r="B159" s="814"/>
      <c r="C159" s="812"/>
      <c r="D159" s="812"/>
      <c r="E159" s="812"/>
    </row>
    <row r="160" spans="1:5" s="36" customFormat="1" ht="15.75" thickBot="1" x14ac:dyDescent="0.3">
      <c r="A160" s="832" t="s">
        <v>48</v>
      </c>
      <c r="B160" s="814"/>
      <c r="C160" s="812"/>
      <c r="D160" s="812"/>
      <c r="E160" s="812"/>
    </row>
    <row r="161" spans="1:5" s="36" customFormat="1" ht="15.75" thickBot="1" x14ac:dyDescent="0.3">
      <c r="A161" s="832" t="s">
        <v>49</v>
      </c>
      <c r="B161" s="814"/>
      <c r="C161" s="812"/>
      <c r="D161" s="812"/>
      <c r="E161" s="812"/>
    </row>
    <row r="162" spans="1:5" s="36" customFormat="1" ht="15.75" thickBot="1" x14ac:dyDescent="0.3">
      <c r="A162" s="831" t="s">
        <v>25</v>
      </c>
      <c r="B162" s="814">
        <f>B163+B164</f>
        <v>0</v>
      </c>
      <c r="C162" s="812">
        <f t="shared" ref="C162:E162" si="17">C163+C164</f>
        <v>0</v>
      </c>
      <c r="D162" s="812">
        <f t="shared" si="17"/>
        <v>0</v>
      </c>
      <c r="E162" s="812">
        <f t="shared" si="17"/>
        <v>0</v>
      </c>
    </row>
    <row r="163" spans="1:5" s="36" customFormat="1" ht="15.75" thickBot="1" x14ac:dyDescent="0.3">
      <c r="A163" s="832" t="s">
        <v>48</v>
      </c>
      <c r="B163" s="814"/>
      <c r="C163" s="812">
        <v>0</v>
      </c>
      <c r="D163" s="812">
        <v>0</v>
      </c>
      <c r="E163" s="812">
        <v>0</v>
      </c>
    </row>
    <row r="164" spans="1:5" s="36" customFormat="1" ht="15.75" thickBot="1" x14ac:dyDescent="0.3">
      <c r="A164" s="832" t="s">
        <v>49</v>
      </c>
      <c r="B164" s="814"/>
      <c r="C164" s="812"/>
      <c r="D164" s="812"/>
      <c r="E164" s="812"/>
    </row>
    <row r="165" spans="1:5" s="36" customFormat="1" ht="15.75" thickBot="1" x14ac:dyDescent="0.3">
      <c r="A165" s="831" t="s">
        <v>3</v>
      </c>
      <c r="B165" s="814">
        <v>0</v>
      </c>
      <c r="C165" s="812">
        <v>0</v>
      </c>
      <c r="D165" s="812">
        <f>C165*1.03*0.99</f>
        <v>0</v>
      </c>
      <c r="E165" s="812">
        <f>D165*1.03*0.99</f>
        <v>0</v>
      </c>
    </row>
    <row r="166" spans="1:5" s="36" customFormat="1" ht="15.75" thickBot="1" x14ac:dyDescent="0.3">
      <c r="A166" s="832" t="s">
        <v>48</v>
      </c>
      <c r="B166" s="814"/>
      <c r="C166" s="1133"/>
      <c r="D166" s="1133"/>
      <c r="E166" s="1133"/>
    </row>
    <row r="167" spans="1:5" s="36" customFormat="1" ht="15.75" thickBot="1" x14ac:dyDescent="0.3">
      <c r="A167" s="832" t="s">
        <v>49</v>
      </c>
      <c r="B167" s="814"/>
      <c r="C167" s="1132"/>
      <c r="D167" s="1133"/>
      <c r="E167" s="1133"/>
    </row>
    <row r="168" spans="1:5" s="36" customFormat="1" ht="15.75" thickBot="1" x14ac:dyDescent="0.3">
      <c r="A168" s="845" t="s">
        <v>33</v>
      </c>
      <c r="B168" s="814">
        <f>B165+B162+B159+B156+B153+B150+B147</f>
        <v>19000</v>
      </c>
      <c r="C168" s="814">
        <f>C165+C162+C159+C156+C153+C150+C147</f>
        <v>19000</v>
      </c>
      <c r="D168" s="814">
        <f t="shared" ref="D168:E168" si="18">D165+D162+D159+D156+D153+D150+D147</f>
        <v>19000</v>
      </c>
      <c r="E168" s="814">
        <f t="shared" si="18"/>
        <v>20000</v>
      </c>
    </row>
    <row r="169" spans="1:5" s="36" customFormat="1" ht="15.75" thickBot="1" x14ac:dyDescent="0.3">
      <c r="A169" s="893" t="s">
        <v>35</v>
      </c>
      <c r="B169" s="822">
        <f>IF(B168-B139=0,0,"Error")</f>
        <v>0</v>
      </c>
      <c r="C169" s="822">
        <f>IF(C168-C139=0,0,"Error")</f>
        <v>0</v>
      </c>
      <c r="D169" s="822">
        <f>IF(D168-D139=0,0,"Error")</f>
        <v>0</v>
      </c>
      <c r="E169" s="822">
        <f>IF(E168-E139=0,0,"Error")</f>
        <v>0</v>
      </c>
    </row>
    <row r="170" spans="1:5" s="36" customFormat="1" ht="15.75" thickBot="1" x14ac:dyDescent="0.3">
      <c r="A170" s="837" t="s">
        <v>28</v>
      </c>
      <c r="B170" s="1141" t="s">
        <v>1015</v>
      </c>
      <c r="C170" s="1142"/>
      <c r="D170" s="1142"/>
      <c r="E170" s="1143"/>
    </row>
    <row r="171" spans="1:5" s="36" customFormat="1" ht="15.75" thickBot="1" x14ac:dyDescent="0.3">
      <c r="A171" s="777" t="s">
        <v>9</v>
      </c>
      <c r="B171" s="1141" t="s">
        <v>1016</v>
      </c>
      <c r="C171" s="1144"/>
      <c r="D171" s="1144"/>
      <c r="E171" s="1145"/>
    </row>
    <row r="172" spans="1:5" s="36" customFormat="1" ht="15.75" thickBot="1" x14ac:dyDescent="0.3">
      <c r="A172" s="777" t="s">
        <v>14</v>
      </c>
      <c r="B172" s="792"/>
      <c r="C172" s="760"/>
      <c r="D172" s="760"/>
      <c r="E172" s="761"/>
    </row>
    <row r="173" spans="1:5" s="36" customFormat="1" x14ac:dyDescent="0.25">
      <c r="A173" s="762"/>
      <c r="B173" s="795">
        <v>2019</v>
      </c>
      <c r="C173" s="795">
        <v>2020</v>
      </c>
      <c r="D173" s="795">
        <v>2021</v>
      </c>
      <c r="E173" s="795">
        <v>2022</v>
      </c>
    </row>
    <row r="174" spans="1:5" s="36" customFormat="1" ht="15.75" thickBot="1" x14ac:dyDescent="0.3">
      <c r="A174" s="764"/>
      <c r="B174" s="798" t="s">
        <v>5</v>
      </c>
      <c r="C174" s="798" t="s">
        <v>6</v>
      </c>
      <c r="D174" s="798" t="s">
        <v>6</v>
      </c>
      <c r="E174" s="798" t="s">
        <v>6</v>
      </c>
    </row>
    <row r="175" spans="1:5" s="36" customFormat="1" ht="15.75" thickBot="1" x14ac:dyDescent="0.3">
      <c r="A175" s="777" t="s">
        <v>8</v>
      </c>
      <c r="B175" s="800"/>
      <c r="C175" s="800"/>
      <c r="D175" s="800"/>
      <c r="E175" s="800"/>
    </row>
    <row r="176" spans="1:5" s="36" customFormat="1" ht="15.75" thickBot="1" x14ac:dyDescent="0.3">
      <c r="A176" s="777" t="s">
        <v>15</v>
      </c>
      <c r="B176" s="800"/>
      <c r="C176" s="800">
        <f>C205</f>
        <v>22280</v>
      </c>
      <c r="D176" s="800">
        <f t="shared" ref="D176:E176" si="19">D205</f>
        <v>38790</v>
      </c>
      <c r="E176" s="800">
        <f t="shared" si="19"/>
        <v>38790</v>
      </c>
    </row>
    <row r="177" spans="1:5" s="36" customFormat="1" ht="15.75" thickBot="1" x14ac:dyDescent="0.3">
      <c r="A177" s="777" t="s">
        <v>23</v>
      </c>
      <c r="B177" s="800"/>
      <c r="C177" s="800"/>
      <c r="D177" s="800"/>
      <c r="E177" s="800"/>
    </row>
    <row r="178" spans="1:5" s="36" customFormat="1" ht="15.75" thickBot="1" x14ac:dyDescent="0.3">
      <c r="A178" s="777" t="s">
        <v>16</v>
      </c>
      <c r="B178" s="802"/>
      <c r="C178" s="767"/>
      <c r="D178" s="767"/>
      <c r="E178" s="767"/>
    </row>
    <row r="179" spans="1:5" s="36" customFormat="1" ht="15.75" thickBot="1" x14ac:dyDescent="0.3">
      <c r="A179" s="777" t="s">
        <v>17</v>
      </c>
      <c r="B179" s="802"/>
      <c r="C179" s="767"/>
      <c r="D179" s="767"/>
      <c r="E179" s="767"/>
    </row>
    <row r="180" spans="1:5" s="36" customFormat="1" ht="15.75" thickBot="1" x14ac:dyDescent="0.3">
      <c r="A180" s="777" t="s">
        <v>18</v>
      </c>
      <c r="B180" s="802" t="s">
        <v>22</v>
      </c>
      <c r="C180" s="767" t="e">
        <f>C177/B177-1</f>
        <v>#DIV/0!</v>
      </c>
      <c r="D180" s="767" t="e">
        <f t="shared" ref="D180:E180" si="20">D177/C177-1</f>
        <v>#DIV/0!</v>
      </c>
      <c r="E180" s="767" t="e">
        <f t="shared" si="20"/>
        <v>#DIV/0!</v>
      </c>
    </row>
    <row r="181" spans="1:5" s="36" customFormat="1" ht="15.75" thickBot="1" x14ac:dyDescent="0.3">
      <c r="A181" s="843" t="s">
        <v>775</v>
      </c>
      <c r="B181" s="807"/>
      <c r="C181" s="807"/>
      <c r="D181" s="807"/>
      <c r="E181" s="844"/>
    </row>
    <row r="182" spans="1:5" s="36" customFormat="1" x14ac:dyDescent="0.25">
      <c r="A182" s="762"/>
      <c r="B182" s="795">
        <v>2019</v>
      </c>
      <c r="C182" s="795">
        <v>2020</v>
      </c>
      <c r="D182" s="795">
        <v>2021</v>
      </c>
      <c r="E182" s="795">
        <v>2022</v>
      </c>
    </row>
    <row r="183" spans="1:5" s="36" customFormat="1" ht="15.75" thickBot="1" x14ac:dyDescent="0.3">
      <c r="A183" s="764"/>
      <c r="B183" s="798" t="s">
        <v>5</v>
      </c>
      <c r="C183" s="798" t="s">
        <v>6</v>
      </c>
      <c r="D183" s="798" t="s">
        <v>6</v>
      </c>
      <c r="E183" s="798" t="s">
        <v>6</v>
      </c>
    </row>
    <row r="184" spans="1:5" s="36" customFormat="1" ht="15.75" thickBot="1" x14ac:dyDescent="0.3">
      <c r="A184" s="831" t="s">
        <v>0</v>
      </c>
      <c r="B184" s="814"/>
      <c r="C184" s="814">
        <f>C185</f>
        <v>20340</v>
      </c>
      <c r="D184" s="814">
        <f t="shared" ref="D184:E184" si="21">D185</f>
        <v>34200</v>
      </c>
      <c r="E184" s="814">
        <f t="shared" si="21"/>
        <v>34200</v>
      </c>
    </row>
    <row r="185" spans="1:5" s="36" customFormat="1" ht="15.75" thickBot="1" x14ac:dyDescent="0.3">
      <c r="A185" s="832" t="s">
        <v>48</v>
      </c>
      <c r="B185" s="814"/>
      <c r="C185" s="814">
        <v>20340</v>
      </c>
      <c r="D185" s="814">
        <v>34200</v>
      </c>
      <c r="E185" s="814">
        <v>34200</v>
      </c>
    </row>
    <row r="186" spans="1:5" s="36" customFormat="1" ht="15.75" thickBot="1" x14ac:dyDescent="0.3">
      <c r="A186" s="832" t="s">
        <v>49</v>
      </c>
      <c r="B186" s="814"/>
      <c r="C186" s="814"/>
      <c r="D186" s="814"/>
      <c r="E186" s="814"/>
    </row>
    <row r="187" spans="1:5" s="36" customFormat="1" ht="30.75" thickBot="1" x14ac:dyDescent="0.3">
      <c r="A187" s="831" t="s">
        <v>31</v>
      </c>
      <c r="B187" s="812"/>
      <c r="C187" s="812">
        <f>C188</f>
        <v>1940</v>
      </c>
      <c r="D187" s="812">
        <f t="shared" ref="D187:E187" si="22">D188</f>
        <v>4590</v>
      </c>
      <c r="E187" s="812">
        <f t="shared" si="22"/>
        <v>4590</v>
      </c>
    </row>
    <row r="188" spans="1:5" s="36" customFormat="1" ht="15.75" thickBot="1" x14ac:dyDescent="0.3">
      <c r="A188" s="832" t="s">
        <v>48</v>
      </c>
      <c r="B188" s="812"/>
      <c r="C188" s="812">
        <v>1940</v>
      </c>
      <c r="D188" s="812">
        <v>4590</v>
      </c>
      <c r="E188" s="812">
        <v>4590</v>
      </c>
    </row>
    <row r="189" spans="1:5" s="36" customFormat="1" ht="15.75" thickBot="1" x14ac:dyDescent="0.3">
      <c r="A189" s="832" t="s">
        <v>49</v>
      </c>
      <c r="B189" s="814"/>
      <c r="C189" s="812"/>
      <c r="D189" s="812"/>
      <c r="E189" s="812"/>
    </row>
    <row r="190" spans="1:5" s="36" customFormat="1" ht="15.75" thickBot="1" x14ac:dyDescent="0.3">
      <c r="A190" s="831" t="s">
        <v>1</v>
      </c>
      <c r="B190" s="814"/>
      <c r="C190" s="812"/>
      <c r="D190" s="812"/>
      <c r="E190" s="812"/>
    </row>
    <row r="191" spans="1:5" s="36" customFormat="1" ht="15.75" thickBot="1" x14ac:dyDescent="0.3">
      <c r="A191" s="832" t="s">
        <v>48</v>
      </c>
      <c r="B191" s="814"/>
      <c r="C191" s="812"/>
      <c r="D191" s="812"/>
      <c r="E191" s="812"/>
    </row>
    <row r="192" spans="1:5" s="36" customFormat="1" ht="15.75" thickBot="1" x14ac:dyDescent="0.3">
      <c r="A192" s="832" t="s">
        <v>49</v>
      </c>
      <c r="B192" s="814"/>
      <c r="C192" s="812"/>
      <c r="D192" s="812"/>
      <c r="E192" s="812"/>
    </row>
    <row r="193" spans="1:5" s="36" customFormat="1" ht="15.75" thickBot="1" x14ac:dyDescent="0.3">
      <c r="A193" s="831" t="s">
        <v>2</v>
      </c>
      <c r="B193" s="814"/>
      <c r="C193" s="812"/>
      <c r="D193" s="812"/>
      <c r="E193" s="812"/>
    </row>
    <row r="194" spans="1:5" s="36" customFormat="1" ht="15.75" thickBot="1" x14ac:dyDescent="0.3">
      <c r="A194" s="832" t="s">
        <v>48</v>
      </c>
      <c r="B194" s="814"/>
      <c r="C194" s="812"/>
      <c r="D194" s="812"/>
      <c r="E194" s="812"/>
    </row>
    <row r="195" spans="1:5" s="36" customFormat="1" ht="15.75" thickBot="1" x14ac:dyDescent="0.3">
      <c r="A195" s="832" t="s">
        <v>49</v>
      </c>
      <c r="B195" s="814"/>
      <c r="C195" s="812"/>
      <c r="D195" s="812"/>
      <c r="E195" s="812"/>
    </row>
    <row r="196" spans="1:5" s="36" customFormat="1" ht="15.75" thickBot="1" x14ac:dyDescent="0.3">
      <c r="A196" s="831" t="s">
        <v>24</v>
      </c>
      <c r="B196" s="814"/>
      <c r="C196" s="812"/>
      <c r="D196" s="812"/>
      <c r="E196" s="812"/>
    </row>
    <row r="197" spans="1:5" s="36" customFormat="1" ht="15.75" thickBot="1" x14ac:dyDescent="0.3">
      <c r="A197" s="832" t="s">
        <v>48</v>
      </c>
      <c r="B197" s="814"/>
      <c r="C197" s="812"/>
      <c r="D197" s="812"/>
      <c r="E197" s="812"/>
    </row>
    <row r="198" spans="1:5" s="36" customFormat="1" ht="15.75" thickBot="1" x14ac:dyDescent="0.3">
      <c r="A198" s="832" t="s">
        <v>49</v>
      </c>
      <c r="B198" s="814"/>
      <c r="C198" s="812"/>
      <c r="D198" s="812"/>
      <c r="E198" s="812"/>
    </row>
    <row r="199" spans="1:5" s="36" customFormat="1" ht="15.75" thickBot="1" x14ac:dyDescent="0.3">
      <c r="A199" s="831" t="s">
        <v>25</v>
      </c>
      <c r="B199" s="814">
        <f>B200+B201</f>
        <v>0</v>
      </c>
      <c r="C199" s="812">
        <f t="shared" ref="C199:E199" si="23">C200+C201</f>
        <v>0</v>
      </c>
      <c r="D199" s="812">
        <f t="shared" si="23"/>
        <v>0</v>
      </c>
      <c r="E199" s="812">
        <f t="shared" si="23"/>
        <v>0</v>
      </c>
    </row>
    <row r="200" spans="1:5" s="36" customFormat="1" ht="15.75" thickBot="1" x14ac:dyDescent="0.3">
      <c r="A200" s="832" t="s">
        <v>48</v>
      </c>
      <c r="B200" s="814"/>
      <c r="C200" s="812">
        <v>0</v>
      </c>
      <c r="D200" s="812">
        <v>0</v>
      </c>
      <c r="E200" s="812">
        <v>0</v>
      </c>
    </row>
    <row r="201" spans="1:5" s="36" customFormat="1" ht="15.75" thickBot="1" x14ac:dyDescent="0.3">
      <c r="A201" s="832" t="s">
        <v>49</v>
      </c>
      <c r="B201" s="814"/>
      <c r="C201" s="812"/>
      <c r="D201" s="812"/>
      <c r="E201" s="812"/>
    </row>
    <row r="202" spans="1:5" s="36" customFormat="1" ht="15.75" thickBot="1" x14ac:dyDescent="0.3">
      <c r="A202" s="831" t="s">
        <v>3</v>
      </c>
      <c r="B202" s="814">
        <v>0</v>
      </c>
      <c r="C202" s="812">
        <v>0</v>
      </c>
      <c r="D202" s="812">
        <f>C202*1.03*0.99</f>
        <v>0</v>
      </c>
      <c r="E202" s="812">
        <f>D202*1.03*0.99</f>
        <v>0</v>
      </c>
    </row>
    <row r="203" spans="1:5" s="36" customFormat="1" ht="15.75" thickBot="1" x14ac:dyDescent="0.3">
      <c r="A203" s="832" t="s">
        <v>48</v>
      </c>
      <c r="B203" s="814"/>
      <c r="C203" s="1133"/>
      <c r="D203" s="1133"/>
      <c r="E203" s="1133"/>
    </row>
    <row r="204" spans="1:5" s="36" customFormat="1" ht="15.75" thickBot="1" x14ac:dyDescent="0.3">
      <c r="A204" s="832" t="s">
        <v>49</v>
      </c>
      <c r="B204" s="814"/>
      <c r="C204" s="1132"/>
      <c r="D204" s="1133"/>
      <c r="E204" s="1133"/>
    </row>
    <row r="205" spans="1:5" s="36" customFormat="1" ht="15.75" thickBot="1" x14ac:dyDescent="0.3">
      <c r="A205" s="845" t="s">
        <v>33</v>
      </c>
      <c r="B205" s="814">
        <f>B202+B199+B196+B193+B190+B187+B184</f>
        <v>0</v>
      </c>
      <c r="C205" s="814">
        <f>C202+C199+C196+C193+C190+C187+C184</f>
        <v>22280</v>
      </c>
      <c r="D205" s="814">
        <f t="shared" ref="D205:E205" si="24">D202+D199+D196+D193+D190+D187+D184</f>
        <v>38790</v>
      </c>
      <c r="E205" s="814">
        <f t="shared" si="24"/>
        <v>38790</v>
      </c>
    </row>
    <row r="206" spans="1:5" s="36" customFormat="1" ht="15.75" thickBot="1" x14ac:dyDescent="0.3">
      <c r="A206" s="893" t="s">
        <v>35</v>
      </c>
      <c r="B206" s="822">
        <f>IF(B205-B176=0,0,"Error")</f>
        <v>0</v>
      </c>
      <c r="C206" s="822">
        <f>IF(C205-C176=0,0,"Error")</f>
        <v>0</v>
      </c>
      <c r="D206" s="822">
        <f>IF(D205-D176=0,0,"Error")</f>
        <v>0</v>
      </c>
      <c r="E206" s="822">
        <f>IF(E205-E176=0,0,"Error")</f>
        <v>0</v>
      </c>
    </row>
    <row r="207" spans="1:5" s="36" customFormat="1" ht="15.75" thickBot="1" x14ac:dyDescent="0.3">
      <c r="A207" s="837" t="s">
        <v>28</v>
      </c>
      <c r="B207" s="1141" t="s">
        <v>1017</v>
      </c>
      <c r="C207" s="1142"/>
      <c r="D207" s="1142"/>
      <c r="E207" s="1143"/>
    </row>
    <row r="208" spans="1:5" s="36" customFormat="1" ht="15.75" thickBot="1" x14ac:dyDescent="0.3">
      <c r="A208" s="777" t="s">
        <v>9</v>
      </c>
      <c r="B208" s="1141" t="str">
        <f>B207</f>
        <v>fondi konkurrueshmerise</v>
      </c>
      <c r="C208" s="1144"/>
      <c r="D208" s="1144"/>
      <c r="E208" s="1145"/>
    </row>
    <row r="209" spans="1:5" s="36" customFormat="1" ht="15.75" thickBot="1" x14ac:dyDescent="0.3">
      <c r="A209" s="777" t="s">
        <v>14</v>
      </c>
      <c r="B209" s="792"/>
      <c r="C209" s="760"/>
      <c r="D209" s="760"/>
      <c r="E209" s="761"/>
    </row>
    <row r="210" spans="1:5" s="36" customFormat="1" x14ac:dyDescent="0.25">
      <c r="A210" s="762"/>
      <c r="B210" s="795">
        <v>2019</v>
      </c>
      <c r="C210" s="795">
        <v>2020</v>
      </c>
      <c r="D210" s="795">
        <v>2021</v>
      </c>
      <c r="E210" s="795">
        <v>2022</v>
      </c>
    </row>
    <row r="211" spans="1:5" s="36" customFormat="1" ht="15.75" thickBot="1" x14ac:dyDescent="0.3">
      <c r="A211" s="764"/>
      <c r="B211" s="798" t="s">
        <v>5</v>
      </c>
      <c r="C211" s="798" t="s">
        <v>6</v>
      </c>
      <c r="D211" s="798" t="s">
        <v>6</v>
      </c>
      <c r="E211" s="798" t="s">
        <v>6</v>
      </c>
    </row>
    <row r="212" spans="1:5" s="36" customFormat="1" ht="15.75" thickBot="1" x14ac:dyDescent="0.3">
      <c r="A212" s="777" t="s">
        <v>8</v>
      </c>
      <c r="B212" s="800"/>
      <c r="C212" s="800"/>
      <c r="D212" s="800"/>
      <c r="E212" s="800"/>
    </row>
    <row r="213" spans="1:5" s="36" customFormat="1" ht="15.75" thickBot="1" x14ac:dyDescent="0.3">
      <c r="A213" s="777" t="s">
        <v>15</v>
      </c>
      <c r="B213" s="800"/>
      <c r="C213" s="800">
        <f>C242</f>
        <v>9510</v>
      </c>
      <c r="D213" s="800">
        <f t="shared" ref="D213:E213" si="25">D242</f>
        <v>0</v>
      </c>
      <c r="E213" s="800">
        <f t="shared" si="25"/>
        <v>0</v>
      </c>
    </row>
    <row r="214" spans="1:5" s="36" customFormat="1" ht="15.75" thickBot="1" x14ac:dyDescent="0.3">
      <c r="A214" s="777" t="s">
        <v>23</v>
      </c>
      <c r="B214" s="800"/>
      <c r="C214" s="800"/>
      <c r="D214" s="800"/>
      <c r="E214" s="800"/>
    </row>
    <row r="215" spans="1:5" s="36" customFormat="1" ht="15.75" thickBot="1" x14ac:dyDescent="0.3">
      <c r="A215" s="777" t="s">
        <v>16</v>
      </c>
      <c r="B215" s="802"/>
      <c r="C215" s="767"/>
      <c r="D215" s="767"/>
      <c r="E215" s="767"/>
    </row>
    <row r="216" spans="1:5" s="36" customFormat="1" ht="15.75" thickBot="1" x14ac:dyDescent="0.3">
      <c r="A216" s="777" t="s">
        <v>17</v>
      </c>
      <c r="B216" s="802"/>
      <c r="C216" s="767"/>
      <c r="D216" s="767"/>
      <c r="E216" s="767"/>
    </row>
    <row r="217" spans="1:5" s="36" customFormat="1" ht="15.75" thickBot="1" x14ac:dyDescent="0.3">
      <c r="A217" s="777" t="s">
        <v>18</v>
      </c>
      <c r="B217" s="802" t="s">
        <v>22</v>
      </c>
      <c r="C217" s="767" t="e">
        <f>C214/B214-1</f>
        <v>#DIV/0!</v>
      </c>
      <c r="D217" s="767" t="e">
        <f t="shared" ref="D217:E217" si="26">D214/C214-1</f>
        <v>#DIV/0!</v>
      </c>
      <c r="E217" s="767" t="e">
        <f t="shared" si="26"/>
        <v>#DIV/0!</v>
      </c>
    </row>
    <row r="218" spans="1:5" s="36" customFormat="1" ht="15.75" thickBot="1" x14ac:dyDescent="0.3">
      <c r="A218" s="843" t="s">
        <v>775</v>
      </c>
      <c r="B218" s="807"/>
      <c r="C218" s="807"/>
      <c r="D218" s="807"/>
      <c r="E218" s="844"/>
    </row>
    <row r="219" spans="1:5" s="36" customFormat="1" x14ac:dyDescent="0.25">
      <c r="A219" s="762"/>
      <c r="B219" s="795">
        <v>2019</v>
      </c>
      <c r="C219" s="795">
        <v>2020</v>
      </c>
      <c r="D219" s="795">
        <v>2021</v>
      </c>
      <c r="E219" s="795">
        <v>2022</v>
      </c>
    </row>
    <row r="220" spans="1:5" s="36" customFormat="1" ht="15.75" thickBot="1" x14ac:dyDescent="0.3">
      <c r="A220" s="764"/>
      <c r="B220" s="798" t="s">
        <v>5</v>
      </c>
      <c r="C220" s="798" t="s">
        <v>6</v>
      </c>
      <c r="D220" s="798" t="s">
        <v>6</v>
      </c>
      <c r="E220" s="798" t="s">
        <v>6</v>
      </c>
    </row>
    <row r="221" spans="1:5" s="36" customFormat="1" ht="15.75" thickBot="1" x14ac:dyDescent="0.3">
      <c r="A221" s="831" t="s">
        <v>0</v>
      </c>
      <c r="B221" s="814"/>
      <c r="C221" s="814">
        <f>C222</f>
        <v>7860</v>
      </c>
      <c r="D221" s="814">
        <f t="shared" ref="D221:E221" si="27">D222</f>
        <v>0</v>
      </c>
      <c r="E221" s="814">
        <f t="shared" si="27"/>
        <v>0</v>
      </c>
    </row>
    <row r="222" spans="1:5" s="36" customFormat="1" ht="15.75" thickBot="1" x14ac:dyDescent="0.3">
      <c r="A222" s="832" t="s">
        <v>48</v>
      </c>
      <c r="B222" s="814"/>
      <c r="C222" s="814">
        <v>7860</v>
      </c>
      <c r="D222" s="814">
        <v>0</v>
      </c>
      <c r="E222" s="814">
        <v>0</v>
      </c>
    </row>
    <row r="223" spans="1:5" s="36" customFormat="1" ht="15.75" thickBot="1" x14ac:dyDescent="0.3">
      <c r="A223" s="832" t="s">
        <v>49</v>
      </c>
      <c r="B223" s="814"/>
      <c r="C223" s="814"/>
      <c r="D223" s="814"/>
      <c r="E223" s="814"/>
    </row>
    <row r="224" spans="1:5" s="36" customFormat="1" ht="30.75" thickBot="1" x14ac:dyDescent="0.3">
      <c r="A224" s="831" t="s">
        <v>31</v>
      </c>
      <c r="B224" s="812"/>
      <c r="C224" s="812">
        <f>C225</f>
        <v>1650</v>
      </c>
      <c r="D224" s="812">
        <f t="shared" ref="D224:E224" si="28">D225</f>
        <v>0</v>
      </c>
      <c r="E224" s="812">
        <f t="shared" si="28"/>
        <v>0</v>
      </c>
    </row>
    <row r="225" spans="1:5" s="36" customFormat="1" ht="15.75" thickBot="1" x14ac:dyDescent="0.3">
      <c r="A225" s="832" t="s">
        <v>48</v>
      </c>
      <c r="B225" s="812"/>
      <c r="C225" s="812">
        <v>1650</v>
      </c>
      <c r="D225" s="812">
        <v>0</v>
      </c>
      <c r="E225" s="812">
        <v>0</v>
      </c>
    </row>
    <row r="226" spans="1:5" s="36" customFormat="1" ht="15.75" thickBot="1" x14ac:dyDescent="0.3">
      <c r="A226" s="832" t="s">
        <v>49</v>
      </c>
      <c r="B226" s="814"/>
      <c r="C226" s="812"/>
      <c r="D226" s="812"/>
      <c r="E226" s="812"/>
    </row>
    <row r="227" spans="1:5" s="36" customFormat="1" ht="15.75" thickBot="1" x14ac:dyDescent="0.3">
      <c r="A227" s="831" t="s">
        <v>1</v>
      </c>
      <c r="B227" s="814"/>
      <c r="C227" s="812"/>
      <c r="D227" s="812"/>
      <c r="E227" s="812"/>
    </row>
    <row r="228" spans="1:5" s="36" customFormat="1" ht="15.75" thickBot="1" x14ac:dyDescent="0.3">
      <c r="A228" s="832" t="s">
        <v>48</v>
      </c>
      <c r="B228" s="814"/>
      <c r="C228" s="812"/>
      <c r="D228" s="812"/>
      <c r="E228" s="812"/>
    </row>
    <row r="229" spans="1:5" s="36" customFormat="1" ht="15.75" thickBot="1" x14ac:dyDescent="0.3">
      <c r="A229" s="832" t="s">
        <v>49</v>
      </c>
      <c r="B229" s="814"/>
      <c r="C229" s="812"/>
      <c r="D229" s="812"/>
      <c r="E229" s="812"/>
    </row>
    <row r="230" spans="1:5" s="36" customFormat="1" ht="15.75" thickBot="1" x14ac:dyDescent="0.3">
      <c r="A230" s="831" t="s">
        <v>2</v>
      </c>
      <c r="B230" s="814"/>
      <c r="C230" s="812"/>
      <c r="D230" s="812"/>
      <c r="E230" s="812"/>
    </row>
    <row r="231" spans="1:5" s="36" customFormat="1" ht="15.75" thickBot="1" x14ac:dyDescent="0.3">
      <c r="A231" s="832" t="s">
        <v>48</v>
      </c>
      <c r="B231" s="814"/>
      <c r="C231" s="812"/>
      <c r="D231" s="812"/>
      <c r="E231" s="812"/>
    </row>
    <row r="232" spans="1:5" s="36" customFormat="1" ht="15.75" thickBot="1" x14ac:dyDescent="0.3">
      <c r="A232" s="832" t="s">
        <v>49</v>
      </c>
      <c r="B232" s="814"/>
      <c r="C232" s="812"/>
      <c r="D232" s="812"/>
      <c r="E232" s="812"/>
    </row>
    <row r="233" spans="1:5" s="36" customFormat="1" ht="15.75" thickBot="1" x14ac:dyDescent="0.3">
      <c r="A233" s="831" t="s">
        <v>24</v>
      </c>
      <c r="B233" s="814"/>
      <c r="C233" s="812"/>
      <c r="D233" s="812"/>
      <c r="E233" s="812"/>
    </row>
    <row r="234" spans="1:5" s="36" customFormat="1" ht="15.75" thickBot="1" x14ac:dyDescent="0.3">
      <c r="A234" s="832" t="s">
        <v>48</v>
      </c>
      <c r="B234" s="814"/>
      <c r="C234" s="812"/>
      <c r="D234" s="812"/>
      <c r="E234" s="812"/>
    </row>
    <row r="235" spans="1:5" s="36" customFormat="1" ht="15.75" thickBot="1" x14ac:dyDescent="0.3">
      <c r="A235" s="832" t="s">
        <v>49</v>
      </c>
      <c r="B235" s="814"/>
      <c r="C235" s="812"/>
      <c r="D235" s="812"/>
      <c r="E235" s="812"/>
    </row>
    <row r="236" spans="1:5" s="36" customFormat="1" ht="15.75" thickBot="1" x14ac:dyDescent="0.3">
      <c r="A236" s="831" t="s">
        <v>25</v>
      </c>
      <c r="B236" s="814">
        <f>B237+B238</f>
        <v>0</v>
      </c>
      <c r="C236" s="812">
        <f t="shared" ref="C236:E236" si="29">C237+C238</f>
        <v>0</v>
      </c>
      <c r="D236" s="812">
        <f t="shared" si="29"/>
        <v>0</v>
      </c>
      <c r="E236" s="812">
        <f t="shared" si="29"/>
        <v>0</v>
      </c>
    </row>
    <row r="237" spans="1:5" s="36" customFormat="1" ht="15.75" thickBot="1" x14ac:dyDescent="0.3">
      <c r="A237" s="832" t="s">
        <v>48</v>
      </c>
      <c r="B237" s="814"/>
      <c r="C237" s="812">
        <v>0</v>
      </c>
      <c r="D237" s="812">
        <v>0</v>
      </c>
      <c r="E237" s="812">
        <v>0</v>
      </c>
    </row>
    <row r="238" spans="1:5" s="36" customFormat="1" ht="15.75" thickBot="1" x14ac:dyDescent="0.3">
      <c r="A238" s="832" t="s">
        <v>49</v>
      </c>
      <c r="B238" s="814"/>
      <c r="C238" s="812"/>
      <c r="D238" s="812"/>
      <c r="E238" s="812"/>
    </row>
    <row r="239" spans="1:5" s="36" customFormat="1" ht="15.75" thickBot="1" x14ac:dyDescent="0.3">
      <c r="A239" s="831" t="s">
        <v>3</v>
      </c>
      <c r="B239" s="814">
        <v>0</v>
      </c>
      <c r="C239" s="812">
        <v>0</v>
      </c>
      <c r="D239" s="812">
        <f>C239*1.03*0.99</f>
        <v>0</v>
      </c>
      <c r="E239" s="812">
        <f>D239*1.03*0.99</f>
        <v>0</v>
      </c>
    </row>
    <row r="240" spans="1:5" s="36" customFormat="1" ht="15.75" thickBot="1" x14ac:dyDescent="0.3">
      <c r="A240" s="832" t="s">
        <v>48</v>
      </c>
      <c r="B240" s="814"/>
      <c r="C240" s="1133"/>
      <c r="D240" s="1133"/>
      <c r="E240" s="1133"/>
    </row>
    <row r="241" spans="1:5" s="36" customFormat="1" ht="15.75" thickBot="1" x14ac:dyDescent="0.3">
      <c r="A241" s="832" t="s">
        <v>49</v>
      </c>
      <c r="B241" s="814"/>
      <c r="C241" s="1132"/>
      <c r="D241" s="1133"/>
      <c r="E241" s="1133"/>
    </row>
    <row r="242" spans="1:5" s="36" customFormat="1" ht="15.75" thickBot="1" x14ac:dyDescent="0.3">
      <c r="A242" s="845" t="s">
        <v>33</v>
      </c>
      <c r="B242" s="814">
        <f>B239+B236+B233+B230+B227+B224+B221</f>
        <v>0</v>
      </c>
      <c r="C242" s="814">
        <f>C239+C236+C233+C230+C227+C224+C221</f>
        <v>9510</v>
      </c>
      <c r="D242" s="814">
        <f t="shared" ref="D242:E242" si="30">D239+D236+D233+D230+D227+D224+D221</f>
        <v>0</v>
      </c>
      <c r="E242" s="814">
        <f t="shared" si="30"/>
        <v>0</v>
      </c>
    </row>
    <row r="243" spans="1:5" s="36" customFormat="1" ht="15.75" thickBot="1" x14ac:dyDescent="0.3">
      <c r="A243" s="893" t="s">
        <v>35</v>
      </c>
      <c r="B243" s="822">
        <f>IF(B242-B213=0,0,"Error")</f>
        <v>0</v>
      </c>
      <c r="C243" s="822">
        <f>IF(C242-C213=0,0,"Error")</f>
        <v>0</v>
      </c>
      <c r="D243" s="822">
        <f>IF(D242-D213=0,0,"Error")</f>
        <v>0</v>
      </c>
      <c r="E243" s="822">
        <f>IF(E242-E213=0,0,"Error")</f>
        <v>0</v>
      </c>
    </row>
    <row r="244" spans="1:5" s="36" customFormat="1" ht="15.75" thickBot="1" x14ac:dyDescent="0.3">
      <c r="A244" s="837" t="s">
        <v>28</v>
      </c>
      <c r="B244" s="1141" t="s">
        <v>1018</v>
      </c>
      <c r="C244" s="1142"/>
      <c r="D244" s="1142"/>
      <c r="E244" s="1143"/>
    </row>
    <row r="245" spans="1:5" s="36" customFormat="1" ht="15.75" thickBot="1" x14ac:dyDescent="0.3">
      <c r="A245" s="777" t="s">
        <v>9</v>
      </c>
      <c r="B245" s="1141" t="str">
        <f>B244</f>
        <v>fondi inovacionit</v>
      </c>
      <c r="C245" s="1144"/>
      <c r="D245" s="1144"/>
      <c r="E245" s="1145"/>
    </row>
    <row r="246" spans="1:5" s="36" customFormat="1" ht="15.75" thickBot="1" x14ac:dyDescent="0.3">
      <c r="A246" s="777" t="s">
        <v>14</v>
      </c>
      <c r="B246" s="792"/>
      <c r="C246" s="760"/>
      <c r="D246" s="760"/>
      <c r="E246" s="761"/>
    </row>
    <row r="247" spans="1:5" s="36" customFormat="1" x14ac:dyDescent="0.25">
      <c r="A247" s="762"/>
      <c r="B247" s="795">
        <v>2019</v>
      </c>
      <c r="C247" s="795">
        <v>2020</v>
      </c>
      <c r="D247" s="795">
        <v>2021</v>
      </c>
      <c r="E247" s="795">
        <v>2022</v>
      </c>
    </row>
    <row r="248" spans="1:5" s="36" customFormat="1" ht="15.75" thickBot="1" x14ac:dyDescent="0.3">
      <c r="A248" s="764"/>
      <c r="B248" s="798" t="s">
        <v>5</v>
      </c>
      <c r="C248" s="798" t="s">
        <v>6</v>
      </c>
      <c r="D248" s="798" t="s">
        <v>6</v>
      </c>
      <c r="E248" s="798" t="s">
        <v>6</v>
      </c>
    </row>
    <row r="249" spans="1:5" s="36" customFormat="1" ht="15.75" thickBot="1" x14ac:dyDescent="0.3">
      <c r="A249" s="777" t="s">
        <v>8</v>
      </c>
      <c r="B249" s="800"/>
      <c r="C249" s="800"/>
      <c r="D249" s="800"/>
      <c r="E249" s="800"/>
    </row>
    <row r="250" spans="1:5" s="36" customFormat="1" ht="15.75" thickBot="1" x14ac:dyDescent="0.3">
      <c r="A250" s="777" t="s">
        <v>15</v>
      </c>
      <c r="B250" s="800"/>
      <c r="C250" s="800">
        <f>C279</f>
        <v>7000</v>
      </c>
      <c r="D250" s="800">
        <f t="shared" ref="D250:E250" si="31">D279</f>
        <v>0</v>
      </c>
      <c r="E250" s="800">
        <f t="shared" si="31"/>
        <v>0</v>
      </c>
    </row>
    <row r="251" spans="1:5" s="36" customFormat="1" ht="15.75" thickBot="1" x14ac:dyDescent="0.3">
      <c r="A251" s="777" t="s">
        <v>23</v>
      </c>
      <c r="B251" s="800"/>
      <c r="C251" s="800"/>
      <c r="D251" s="800"/>
      <c r="E251" s="800"/>
    </row>
    <row r="252" spans="1:5" s="36" customFormat="1" ht="15.75" thickBot="1" x14ac:dyDescent="0.3">
      <c r="A252" s="777" t="s">
        <v>16</v>
      </c>
      <c r="B252" s="802"/>
      <c r="C252" s="767"/>
      <c r="D252" s="767"/>
      <c r="E252" s="767"/>
    </row>
    <row r="253" spans="1:5" s="36" customFormat="1" ht="15.75" thickBot="1" x14ac:dyDescent="0.3">
      <c r="A253" s="777" t="s">
        <v>17</v>
      </c>
      <c r="B253" s="802"/>
      <c r="C253" s="767"/>
      <c r="D253" s="767"/>
      <c r="E253" s="767"/>
    </row>
    <row r="254" spans="1:5" s="36" customFormat="1" ht="15.75" thickBot="1" x14ac:dyDescent="0.3">
      <c r="A254" s="777" t="s">
        <v>18</v>
      </c>
      <c r="B254" s="802" t="s">
        <v>22</v>
      </c>
      <c r="C254" s="767" t="e">
        <f>C251/B251-1</f>
        <v>#DIV/0!</v>
      </c>
      <c r="D254" s="767" t="e">
        <f t="shared" ref="D254:E254" si="32">D251/C251-1</f>
        <v>#DIV/0!</v>
      </c>
      <c r="E254" s="767" t="e">
        <f t="shared" si="32"/>
        <v>#DIV/0!</v>
      </c>
    </row>
    <row r="255" spans="1:5" s="36" customFormat="1" ht="15.75" thickBot="1" x14ac:dyDescent="0.3">
      <c r="A255" s="843" t="s">
        <v>775</v>
      </c>
      <c r="B255" s="807"/>
      <c r="C255" s="807"/>
      <c r="D255" s="807"/>
      <c r="E255" s="844"/>
    </row>
    <row r="256" spans="1:5" s="36" customFormat="1" x14ac:dyDescent="0.25">
      <c r="A256" s="762"/>
      <c r="B256" s="795">
        <v>2019</v>
      </c>
      <c r="C256" s="795">
        <v>2020</v>
      </c>
      <c r="D256" s="795">
        <v>2021</v>
      </c>
      <c r="E256" s="795">
        <v>2022</v>
      </c>
    </row>
    <row r="257" spans="1:5" s="36" customFormat="1" ht="15.75" thickBot="1" x14ac:dyDescent="0.3">
      <c r="A257" s="764"/>
      <c r="B257" s="798" t="s">
        <v>5</v>
      </c>
      <c r="C257" s="798" t="s">
        <v>6</v>
      </c>
      <c r="D257" s="798" t="s">
        <v>6</v>
      </c>
      <c r="E257" s="798" t="s">
        <v>6</v>
      </c>
    </row>
    <row r="258" spans="1:5" s="36" customFormat="1" ht="15.75" thickBot="1" x14ac:dyDescent="0.3">
      <c r="A258" s="831" t="s">
        <v>0</v>
      </c>
      <c r="B258" s="814"/>
      <c r="C258" s="814">
        <f>C259</f>
        <v>6000</v>
      </c>
      <c r="D258" s="814">
        <f t="shared" ref="D258:E258" si="33">D259</f>
        <v>0</v>
      </c>
      <c r="E258" s="814">
        <f t="shared" si="33"/>
        <v>0</v>
      </c>
    </row>
    <row r="259" spans="1:5" s="36" customFormat="1" ht="15.75" thickBot="1" x14ac:dyDescent="0.3">
      <c r="A259" s="832" t="s">
        <v>48</v>
      </c>
      <c r="B259" s="814"/>
      <c r="C259" s="814">
        <v>6000</v>
      </c>
      <c r="D259" s="814">
        <v>0</v>
      </c>
      <c r="E259" s="814">
        <v>0</v>
      </c>
    </row>
    <row r="260" spans="1:5" s="36" customFormat="1" ht="15.75" thickBot="1" x14ac:dyDescent="0.3">
      <c r="A260" s="832" t="s">
        <v>49</v>
      </c>
      <c r="B260" s="814"/>
      <c r="C260" s="814"/>
      <c r="D260" s="814"/>
      <c r="E260" s="814"/>
    </row>
    <row r="261" spans="1:5" s="36" customFormat="1" ht="30.75" thickBot="1" x14ac:dyDescent="0.3">
      <c r="A261" s="831" t="s">
        <v>31</v>
      </c>
      <c r="B261" s="812"/>
      <c r="C261" s="812">
        <f>C262</f>
        <v>1000</v>
      </c>
      <c r="D261" s="812">
        <f t="shared" ref="D261:E261" si="34">D262</f>
        <v>0</v>
      </c>
      <c r="E261" s="812">
        <f t="shared" si="34"/>
        <v>0</v>
      </c>
    </row>
    <row r="262" spans="1:5" s="36" customFormat="1" ht="15.75" thickBot="1" x14ac:dyDescent="0.3">
      <c r="A262" s="832" t="s">
        <v>48</v>
      </c>
      <c r="B262" s="812"/>
      <c r="C262" s="812">
        <v>1000</v>
      </c>
      <c r="D262" s="812">
        <v>0</v>
      </c>
      <c r="E262" s="812">
        <v>0</v>
      </c>
    </row>
    <row r="263" spans="1:5" s="36" customFormat="1" ht="15.75" thickBot="1" x14ac:dyDescent="0.3">
      <c r="A263" s="832" t="s">
        <v>49</v>
      </c>
      <c r="B263" s="814"/>
      <c r="C263" s="812"/>
      <c r="D263" s="812"/>
      <c r="E263" s="812"/>
    </row>
    <row r="264" spans="1:5" s="36" customFormat="1" ht="15.75" thickBot="1" x14ac:dyDescent="0.3">
      <c r="A264" s="831" t="s">
        <v>1</v>
      </c>
      <c r="B264" s="814"/>
      <c r="C264" s="812"/>
      <c r="D264" s="812"/>
      <c r="E264" s="812"/>
    </row>
    <row r="265" spans="1:5" s="36" customFormat="1" ht="15.75" thickBot="1" x14ac:dyDescent="0.3">
      <c r="A265" s="832" t="s">
        <v>48</v>
      </c>
      <c r="B265" s="814"/>
      <c r="C265" s="812"/>
      <c r="D265" s="812"/>
      <c r="E265" s="812"/>
    </row>
    <row r="266" spans="1:5" s="36" customFormat="1" ht="15.75" thickBot="1" x14ac:dyDescent="0.3">
      <c r="A266" s="832" t="s">
        <v>49</v>
      </c>
      <c r="B266" s="814"/>
      <c r="C266" s="812"/>
      <c r="D266" s="812"/>
      <c r="E266" s="812"/>
    </row>
    <row r="267" spans="1:5" s="36" customFormat="1" ht="15.75" thickBot="1" x14ac:dyDescent="0.3">
      <c r="A267" s="831" t="s">
        <v>2</v>
      </c>
      <c r="B267" s="814"/>
      <c r="C267" s="812"/>
      <c r="D267" s="812"/>
      <c r="E267" s="812"/>
    </row>
    <row r="268" spans="1:5" s="36" customFormat="1" ht="15.75" thickBot="1" x14ac:dyDescent="0.3">
      <c r="A268" s="832" t="s">
        <v>48</v>
      </c>
      <c r="B268" s="814"/>
      <c r="C268" s="812"/>
      <c r="D268" s="812"/>
      <c r="E268" s="812"/>
    </row>
    <row r="269" spans="1:5" s="36" customFormat="1" ht="15.75" thickBot="1" x14ac:dyDescent="0.3">
      <c r="A269" s="832" t="s">
        <v>49</v>
      </c>
      <c r="B269" s="814"/>
      <c r="C269" s="812"/>
      <c r="D269" s="812"/>
      <c r="E269" s="812"/>
    </row>
    <row r="270" spans="1:5" s="36" customFormat="1" ht="15.75" thickBot="1" x14ac:dyDescent="0.3">
      <c r="A270" s="831" t="s">
        <v>24</v>
      </c>
      <c r="B270" s="814"/>
      <c r="C270" s="812"/>
      <c r="D270" s="812"/>
      <c r="E270" s="812"/>
    </row>
    <row r="271" spans="1:5" s="36" customFormat="1" ht="15.75" thickBot="1" x14ac:dyDescent="0.3">
      <c r="A271" s="832" t="s">
        <v>48</v>
      </c>
      <c r="B271" s="814"/>
      <c r="C271" s="812"/>
      <c r="D271" s="812"/>
      <c r="E271" s="812"/>
    </row>
    <row r="272" spans="1:5" s="36" customFormat="1" ht="15.75" thickBot="1" x14ac:dyDescent="0.3">
      <c r="A272" s="832" t="s">
        <v>49</v>
      </c>
      <c r="B272" s="814"/>
      <c r="C272" s="812"/>
      <c r="D272" s="812"/>
      <c r="E272" s="812"/>
    </row>
    <row r="273" spans="1:5" s="36" customFormat="1" ht="15.75" thickBot="1" x14ac:dyDescent="0.3">
      <c r="A273" s="831" t="s">
        <v>25</v>
      </c>
      <c r="B273" s="814">
        <f>B274+B275</f>
        <v>0</v>
      </c>
      <c r="C273" s="812">
        <f t="shared" ref="C273:E273" si="35">C274+C275</f>
        <v>0</v>
      </c>
      <c r="D273" s="812">
        <f t="shared" si="35"/>
        <v>0</v>
      </c>
      <c r="E273" s="812">
        <f t="shared" si="35"/>
        <v>0</v>
      </c>
    </row>
    <row r="274" spans="1:5" s="36" customFormat="1" ht="15.75" thickBot="1" x14ac:dyDescent="0.3">
      <c r="A274" s="832" t="s">
        <v>48</v>
      </c>
      <c r="B274" s="814"/>
      <c r="C274" s="812">
        <v>0</v>
      </c>
      <c r="D274" s="812">
        <v>0</v>
      </c>
      <c r="E274" s="812">
        <v>0</v>
      </c>
    </row>
    <row r="275" spans="1:5" s="36" customFormat="1" ht="15.75" thickBot="1" x14ac:dyDescent="0.3">
      <c r="A275" s="832" t="s">
        <v>49</v>
      </c>
      <c r="B275" s="814"/>
      <c r="C275" s="812"/>
      <c r="D275" s="812"/>
      <c r="E275" s="812"/>
    </row>
    <row r="276" spans="1:5" s="36" customFormat="1" ht="15.75" thickBot="1" x14ac:dyDescent="0.3">
      <c r="A276" s="831" t="s">
        <v>3</v>
      </c>
      <c r="B276" s="814">
        <v>0</v>
      </c>
      <c r="C276" s="812">
        <v>0</v>
      </c>
      <c r="D276" s="812">
        <f>C276*1.03*0.99</f>
        <v>0</v>
      </c>
      <c r="E276" s="812">
        <f>D276*1.03*0.99</f>
        <v>0</v>
      </c>
    </row>
    <row r="277" spans="1:5" s="36" customFormat="1" ht="15.75" thickBot="1" x14ac:dyDescent="0.3">
      <c r="A277" s="832" t="s">
        <v>48</v>
      </c>
      <c r="B277" s="814"/>
      <c r="C277" s="1133"/>
      <c r="D277" s="1133"/>
      <c r="E277" s="1133"/>
    </row>
    <row r="278" spans="1:5" s="36" customFormat="1" ht="15.75" thickBot="1" x14ac:dyDescent="0.3">
      <c r="A278" s="832" t="s">
        <v>49</v>
      </c>
      <c r="B278" s="814"/>
      <c r="C278" s="1132"/>
      <c r="D278" s="1133"/>
      <c r="E278" s="1133"/>
    </row>
    <row r="279" spans="1:5" s="36" customFormat="1" ht="15.75" thickBot="1" x14ac:dyDescent="0.3">
      <c r="A279" s="845" t="s">
        <v>33</v>
      </c>
      <c r="B279" s="814">
        <f>B276+B273+B270+B267+B264+B261+B258</f>
        <v>0</v>
      </c>
      <c r="C279" s="814">
        <f>C276+C273+C270+C267+C264+C261+C258</f>
        <v>7000</v>
      </c>
      <c r="D279" s="814">
        <f t="shared" ref="D279:E279" si="36">D276+D273+D270+D267+D264+D261+D258</f>
        <v>0</v>
      </c>
      <c r="E279" s="814">
        <f t="shared" si="36"/>
        <v>0</v>
      </c>
    </row>
    <row r="280" spans="1:5" s="36" customFormat="1" ht="15.75" thickBot="1" x14ac:dyDescent="0.3">
      <c r="A280" s="893" t="s">
        <v>35</v>
      </c>
      <c r="B280" s="822">
        <f>IF(B279-B250=0,0,"Error")</f>
        <v>0</v>
      </c>
      <c r="C280" s="822">
        <f>IF(C279-C250=0,0,"Error")</f>
        <v>0</v>
      </c>
      <c r="D280" s="822">
        <f>IF(D279-D250=0,0,"Error")</f>
        <v>0</v>
      </c>
      <c r="E280" s="822">
        <f>IF(E279-E250=0,0,"Error")</f>
        <v>0</v>
      </c>
    </row>
    <row r="281" spans="1:5" s="36" customFormat="1" ht="24" customHeight="1" thickBot="1" x14ac:dyDescent="0.3">
      <c r="A281" s="837" t="s">
        <v>28</v>
      </c>
      <c r="B281" s="843" t="s">
        <v>772</v>
      </c>
      <c r="C281" s="807"/>
      <c r="D281" s="807"/>
      <c r="E281" s="844"/>
    </row>
    <row r="282" spans="1:5" s="36" customFormat="1" ht="29.25" customHeight="1" thickBot="1" x14ac:dyDescent="0.3">
      <c r="A282" s="777" t="s">
        <v>9</v>
      </c>
      <c r="B282" s="843" t="s">
        <v>1019</v>
      </c>
      <c r="C282" s="807"/>
      <c r="D282" s="807"/>
      <c r="E282" s="844"/>
    </row>
    <row r="283" spans="1:5" s="36" customFormat="1" ht="15.75" thickBot="1" x14ac:dyDescent="0.3">
      <c r="A283" s="777" t="s">
        <v>14</v>
      </c>
      <c r="B283" s="778" t="s">
        <v>1020</v>
      </c>
      <c r="C283" s="779"/>
      <c r="D283" s="779"/>
      <c r="E283" s="780"/>
    </row>
    <row r="284" spans="1:5" s="36" customFormat="1" x14ac:dyDescent="0.25">
      <c r="A284" s="762"/>
      <c r="B284" s="795">
        <v>2019</v>
      </c>
      <c r="C284" s="795">
        <v>2020</v>
      </c>
      <c r="D284" s="795">
        <v>2021</v>
      </c>
      <c r="E284" s="795">
        <v>2022</v>
      </c>
    </row>
    <row r="285" spans="1:5" s="36" customFormat="1" ht="15.75" thickBot="1" x14ac:dyDescent="0.3">
      <c r="A285" s="764"/>
      <c r="B285" s="798" t="s">
        <v>5</v>
      </c>
      <c r="C285" s="798" t="s">
        <v>6</v>
      </c>
      <c r="D285" s="798" t="s">
        <v>6</v>
      </c>
      <c r="E285" s="798" t="s">
        <v>6</v>
      </c>
    </row>
    <row r="286" spans="1:5" s="36" customFormat="1" ht="15.75" thickBot="1" x14ac:dyDescent="0.3">
      <c r="A286" s="777" t="s">
        <v>8</v>
      </c>
      <c r="B286" s="1146">
        <v>270000</v>
      </c>
      <c r="C286" s="1147">
        <v>280000</v>
      </c>
      <c r="D286" s="1147">
        <v>290000</v>
      </c>
      <c r="E286" s="1147">
        <v>295000</v>
      </c>
    </row>
    <row r="287" spans="1:5" s="36" customFormat="1" ht="15.75" thickBot="1" x14ac:dyDescent="0.3">
      <c r="A287" s="777" t="s">
        <v>15</v>
      </c>
      <c r="B287" s="1146" t="e">
        <f>B295+B297+B299+B301+B302+#REF!+#REF!</f>
        <v>#REF!</v>
      </c>
      <c r="C287" s="1146">
        <f>C304</f>
        <v>170241</v>
      </c>
      <c r="D287" s="1146">
        <f t="shared" ref="D287:E287" si="37">D304</f>
        <v>169741</v>
      </c>
      <c r="E287" s="1146">
        <f t="shared" si="37"/>
        <v>169741</v>
      </c>
    </row>
    <row r="288" spans="1:5" s="36" customFormat="1" ht="15.75" thickBot="1" x14ac:dyDescent="0.3">
      <c r="A288" s="777" t="s">
        <v>23</v>
      </c>
      <c r="B288" s="1148" t="e">
        <f>B287/B286</f>
        <v>#REF!</v>
      </c>
      <c r="C288" s="1149">
        <f t="shared" ref="C288:E288" si="38">C287/C286</f>
        <v>0.60800357142857142</v>
      </c>
      <c r="D288" s="1149">
        <f t="shared" si="38"/>
        <v>0.58531379310344822</v>
      </c>
      <c r="E288" s="1149">
        <f t="shared" si="38"/>
        <v>0.5753932203389831</v>
      </c>
    </row>
    <row r="289" spans="1:5" s="36" customFormat="1" ht="15.75" thickBot="1" x14ac:dyDescent="0.3">
      <c r="A289" s="777" t="s">
        <v>16</v>
      </c>
      <c r="B289" s="851" t="s">
        <v>22</v>
      </c>
      <c r="C289" s="1150">
        <f>C286/B286-1</f>
        <v>3.7037037037036979E-2</v>
      </c>
      <c r="D289" s="1150">
        <f t="shared" ref="D289:E291" si="39">D286/C286-1</f>
        <v>3.5714285714285809E-2</v>
      </c>
      <c r="E289" s="1150">
        <f t="shared" si="39"/>
        <v>1.7241379310344751E-2</v>
      </c>
    </row>
    <row r="290" spans="1:5" s="36" customFormat="1" ht="15.75" thickBot="1" x14ac:dyDescent="0.3">
      <c r="A290" s="777" t="s">
        <v>17</v>
      </c>
      <c r="B290" s="851" t="s">
        <v>22</v>
      </c>
      <c r="C290" s="1150" t="e">
        <f>C287/B287-1</f>
        <v>#REF!</v>
      </c>
      <c r="D290" s="1150">
        <f t="shared" si="39"/>
        <v>-2.9370128229979642E-3</v>
      </c>
      <c r="E290" s="1150">
        <f t="shared" si="39"/>
        <v>0</v>
      </c>
    </row>
    <row r="291" spans="1:5" s="36" customFormat="1" ht="15.75" thickBot="1" x14ac:dyDescent="0.3">
      <c r="A291" s="777" t="s">
        <v>18</v>
      </c>
      <c r="B291" s="851" t="s">
        <v>22</v>
      </c>
      <c r="C291" s="1150" t="e">
        <f>C288/B288-1</f>
        <v>#REF!</v>
      </c>
      <c r="D291" s="1150">
        <f t="shared" si="39"/>
        <v>-3.7318495139446406E-2</v>
      </c>
      <c r="E291" s="1150">
        <f t="shared" si="39"/>
        <v>-1.6949152542372725E-2</v>
      </c>
    </row>
    <row r="292" spans="1:5" s="36" customFormat="1" ht="15.75" thickBot="1" x14ac:dyDescent="0.3">
      <c r="A292" s="843" t="s">
        <v>1021</v>
      </c>
      <c r="B292" s="807"/>
      <c r="C292" s="807"/>
      <c r="D292" s="807"/>
      <c r="E292" s="844"/>
    </row>
    <row r="293" spans="1:5" s="36" customFormat="1" x14ac:dyDescent="0.25">
      <c r="A293" s="762"/>
      <c r="B293" s="795">
        <v>2019</v>
      </c>
      <c r="C293" s="795">
        <v>2020</v>
      </c>
      <c r="D293" s="795">
        <v>2021</v>
      </c>
      <c r="E293" s="795">
        <v>2022</v>
      </c>
    </row>
    <row r="294" spans="1:5" s="36" customFormat="1" ht="15.75" thickBot="1" x14ac:dyDescent="0.3">
      <c r="A294" s="764"/>
      <c r="B294" s="798" t="s">
        <v>5</v>
      </c>
      <c r="C294" s="798" t="s">
        <v>6</v>
      </c>
      <c r="D294" s="798" t="s">
        <v>6</v>
      </c>
      <c r="E294" s="798" t="s">
        <v>6</v>
      </c>
    </row>
    <row r="295" spans="1:5" s="36" customFormat="1" ht="15.75" thickBot="1" x14ac:dyDescent="0.3">
      <c r="A295" s="831" t="s">
        <v>0</v>
      </c>
      <c r="B295" s="822">
        <v>48467</v>
      </c>
      <c r="C295" s="822">
        <f>C296</f>
        <v>55122</v>
      </c>
      <c r="D295" s="822">
        <f t="shared" ref="D295:E295" si="40">D296</f>
        <v>54622</v>
      </c>
      <c r="E295" s="822">
        <f t="shared" si="40"/>
        <v>54622</v>
      </c>
    </row>
    <row r="296" spans="1:5" s="36" customFormat="1" ht="15.75" thickBot="1" x14ac:dyDescent="0.3">
      <c r="A296" s="832" t="s">
        <v>1022</v>
      </c>
      <c r="B296" s="814">
        <f>B295</f>
        <v>48467</v>
      </c>
      <c r="C296" s="814">
        <f>54622+500</f>
        <v>55122</v>
      </c>
      <c r="D296" s="814">
        <v>54622</v>
      </c>
      <c r="E296" s="814">
        <v>54622</v>
      </c>
    </row>
    <row r="297" spans="1:5" s="36" customFormat="1" ht="30.75" thickBot="1" x14ac:dyDescent="0.3">
      <c r="A297" s="831" t="s">
        <v>31</v>
      </c>
      <c r="B297" s="822">
        <v>8156</v>
      </c>
      <c r="C297" s="822">
        <v>9105</v>
      </c>
      <c r="D297" s="822">
        <v>9105</v>
      </c>
      <c r="E297" s="822">
        <v>9105</v>
      </c>
    </row>
    <row r="298" spans="1:5" s="36" customFormat="1" ht="15.75" thickBot="1" x14ac:dyDescent="0.3">
      <c r="A298" s="832" t="s">
        <v>894</v>
      </c>
      <c r="B298" s="814">
        <f>B297</f>
        <v>8156</v>
      </c>
      <c r="C298" s="814">
        <f t="shared" ref="C298:E298" si="41">C297</f>
        <v>9105</v>
      </c>
      <c r="D298" s="814">
        <f t="shared" si="41"/>
        <v>9105</v>
      </c>
      <c r="E298" s="814">
        <f t="shared" si="41"/>
        <v>9105</v>
      </c>
    </row>
    <row r="299" spans="1:5" s="36" customFormat="1" ht="15.75" thickBot="1" x14ac:dyDescent="0.3">
      <c r="A299" s="831" t="s">
        <v>1</v>
      </c>
      <c r="B299" s="1151">
        <v>51295</v>
      </c>
      <c r="C299" s="1152">
        <f>C300</f>
        <v>46389</v>
      </c>
      <c r="D299" s="1152">
        <f t="shared" ref="D299:E299" si="42">D300</f>
        <v>46389</v>
      </c>
      <c r="E299" s="1152">
        <f t="shared" si="42"/>
        <v>46389</v>
      </c>
    </row>
    <row r="300" spans="1:5" s="36" customFormat="1" ht="15.75" thickBot="1" x14ac:dyDescent="0.3">
      <c r="A300" s="832" t="s">
        <v>1023</v>
      </c>
      <c r="B300" s="814">
        <f>B299</f>
        <v>51295</v>
      </c>
      <c r="C300" s="1153">
        <v>46389</v>
      </c>
      <c r="D300" s="1153">
        <v>46389</v>
      </c>
      <c r="E300" s="1153">
        <v>46389</v>
      </c>
    </row>
    <row r="301" spans="1:5" s="36" customFormat="1" ht="15.75" thickBot="1" x14ac:dyDescent="0.3">
      <c r="A301" s="831" t="s">
        <v>2</v>
      </c>
      <c r="B301" s="814">
        <v>0</v>
      </c>
      <c r="C301" s="814">
        <v>0</v>
      </c>
      <c r="D301" s="814">
        <v>0</v>
      </c>
      <c r="E301" s="814">
        <v>0</v>
      </c>
    </row>
    <row r="302" spans="1:5" s="36" customFormat="1" ht="15.75" thickBot="1" x14ac:dyDescent="0.3">
      <c r="A302" s="831" t="s">
        <v>24</v>
      </c>
      <c r="B302" s="1151">
        <v>0</v>
      </c>
      <c r="C302" s="822">
        <v>59625</v>
      </c>
      <c r="D302" s="822">
        <v>59625</v>
      </c>
      <c r="E302" s="822">
        <v>59625</v>
      </c>
    </row>
    <row r="303" spans="1:5" s="36" customFormat="1" ht="15.75" thickBot="1" x14ac:dyDescent="0.3">
      <c r="A303" s="832" t="s">
        <v>894</v>
      </c>
      <c r="B303" s="814"/>
      <c r="C303" s="812">
        <v>59625</v>
      </c>
      <c r="D303" s="812">
        <v>59625</v>
      </c>
      <c r="E303" s="812">
        <v>59625</v>
      </c>
    </row>
    <row r="304" spans="1:5" s="36" customFormat="1" ht="15.75" thickBot="1" x14ac:dyDescent="0.3">
      <c r="A304" s="845" t="s">
        <v>33</v>
      </c>
      <c r="B304" s="814">
        <f>B295+B297+B299+B301+B302</f>
        <v>107918</v>
      </c>
      <c r="C304" s="814">
        <f t="shared" ref="C304:E304" si="43">C295+C297+C299+C301+C302</f>
        <v>170241</v>
      </c>
      <c r="D304" s="814">
        <f t="shared" si="43"/>
        <v>169741</v>
      </c>
      <c r="E304" s="814">
        <f t="shared" si="43"/>
        <v>169741</v>
      </c>
    </row>
    <row r="305" spans="1:5" s="36" customFormat="1" ht="30.75" thickBot="1" x14ac:dyDescent="0.3">
      <c r="A305" s="1154" t="s">
        <v>1024</v>
      </c>
      <c r="B305" s="1155"/>
      <c r="C305" s="1156"/>
      <c r="D305" s="1156"/>
      <c r="E305" s="1157"/>
    </row>
    <row r="306" spans="1:5" s="36" customFormat="1" ht="15.75" thickBot="1" x14ac:dyDescent="0.3">
      <c r="A306" s="774" t="s">
        <v>1025</v>
      </c>
      <c r="B306" s="843" t="s">
        <v>773</v>
      </c>
      <c r="C306" s="807"/>
      <c r="D306" s="807"/>
      <c r="E306" s="844"/>
    </row>
    <row r="307" spans="1:5" s="36" customFormat="1" ht="15.75" thickBot="1" x14ac:dyDescent="0.3">
      <c r="A307" s="777" t="s">
        <v>9</v>
      </c>
      <c r="B307" s="843" t="s">
        <v>1026</v>
      </c>
      <c r="C307" s="807"/>
      <c r="D307" s="807"/>
      <c r="E307" s="844"/>
    </row>
    <row r="308" spans="1:5" s="36" customFormat="1" ht="15.75" thickBot="1" x14ac:dyDescent="0.3">
      <c r="A308" s="777" t="s">
        <v>14</v>
      </c>
      <c r="B308" s="778" t="s">
        <v>1020</v>
      </c>
      <c r="C308" s="779"/>
      <c r="D308" s="779"/>
      <c r="E308" s="780"/>
    </row>
    <row r="309" spans="1:5" s="36" customFormat="1" ht="15.75" thickBot="1" x14ac:dyDescent="0.3">
      <c r="A309" s="777" t="s">
        <v>8</v>
      </c>
      <c r="B309" s="800">
        <v>8000</v>
      </c>
      <c r="C309" s="1158">
        <v>8100</v>
      </c>
      <c r="D309" s="1158">
        <v>8200</v>
      </c>
      <c r="E309" s="1158">
        <v>8400</v>
      </c>
    </row>
    <row r="310" spans="1:5" s="36" customFormat="1" x14ac:dyDescent="0.25">
      <c r="A310" s="762"/>
      <c r="B310" s="795">
        <v>2019</v>
      </c>
      <c r="C310" s="795">
        <v>2020</v>
      </c>
      <c r="D310" s="795">
        <v>2021</v>
      </c>
      <c r="E310" s="795">
        <v>2022</v>
      </c>
    </row>
    <row r="311" spans="1:5" s="36" customFormat="1" ht="15.75" thickBot="1" x14ac:dyDescent="0.3">
      <c r="A311" s="764"/>
      <c r="B311" s="798" t="s">
        <v>5</v>
      </c>
      <c r="C311" s="798" t="s">
        <v>6</v>
      </c>
      <c r="D311" s="798" t="s">
        <v>6</v>
      </c>
      <c r="E311" s="798" t="s">
        <v>6</v>
      </c>
    </row>
    <row r="312" spans="1:5" s="36" customFormat="1" ht="15.75" thickBot="1" x14ac:dyDescent="0.3">
      <c r="A312" s="777" t="s">
        <v>15</v>
      </c>
      <c r="B312" s="800">
        <f>(B320+B322+B324+B326+B327+B329+B330)</f>
        <v>15712</v>
      </c>
      <c r="C312" s="800">
        <f>(C320+C322+C324+C326+C327+C329+C330)</f>
        <v>18559</v>
      </c>
      <c r="D312" s="800">
        <f>(D320+D322+D324+D326+D327+D329+D330)</f>
        <v>18559</v>
      </c>
      <c r="E312" s="800">
        <f>(E320+E322+E324+E326+E327+E329+E330)</f>
        <v>18559</v>
      </c>
    </row>
    <row r="313" spans="1:5" s="36" customFormat="1" ht="15.75" thickBot="1" x14ac:dyDescent="0.3">
      <c r="A313" s="777" t="s">
        <v>23</v>
      </c>
      <c r="B313" s="1159">
        <f>B312/B309</f>
        <v>1.964</v>
      </c>
      <c r="C313" s="1159">
        <f>C312/C309</f>
        <v>2.2912345679012347</v>
      </c>
      <c r="D313" s="1159">
        <f>D312/D309</f>
        <v>2.2632926829268292</v>
      </c>
      <c r="E313" s="1159">
        <f>E312/E309</f>
        <v>2.2094047619047621</v>
      </c>
    </row>
    <row r="314" spans="1:5" s="36" customFormat="1" ht="15.75" thickBot="1" x14ac:dyDescent="0.3">
      <c r="A314" s="777" t="s">
        <v>16</v>
      </c>
      <c r="B314" s="802"/>
      <c r="C314" s="767">
        <f>C309/B309-1</f>
        <v>1.2499999999999956E-2</v>
      </c>
      <c r="D314" s="767">
        <f>D309/C309-1</f>
        <v>1.2345679012345734E-2</v>
      </c>
      <c r="E314" s="767">
        <f>E309/D309-1</f>
        <v>2.4390243902439046E-2</v>
      </c>
    </row>
    <row r="315" spans="1:5" s="36" customFormat="1" ht="15.75" thickBot="1" x14ac:dyDescent="0.3">
      <c r="A315" s="777" t="s">
        <v>17</v>
      </c>
      <c r="B315" s="802"/>
      <c r="C315" s="767">
        <f t="shared" ref="C315" si="44">C310/B310-1</f>
        <v>4.9529470034670453E-4</v>
      </c>
      <c r="D315" s="767">
        <f t="shared" ref="C315:E316" si="45">D312/C312-1</f>
        <v>0</v>
      </c>
      <c r="E315" s="767">
        <f t="shared" si="45"/>
        <v>0</v>
      </c>
    </row>
    <row r="316" spans="1:5" s="36" customFormat="1" ht="15.75" thickBot="1" x14ac:dyDescent="0.3">
      <c r="A316" s="777" t="s">
        <v>18</v>
      </c>
      <c r="B316" s="802"/>
      <c r="C316" s="767">
        <f t="shared" si="45"/>
        <v>0.16661637876844937</v>
      </c>
      <c r="D316" s="767">
        <f t="shared" si="45"/>
        <v>-1.2195121951219634E-2</v>
      </c>
      <c r="E316" s="767">
        <f t="shared" si="45"/>
        <v>-2.3809523809523725E-2</v>
      </c>
    </row>
    <row r="317" spans="1:5" s="36" customFormat="1" ht="15.75" thickBot="1" x14ac:dyDescent="0.3">
      <c r="A317" s="843" t="s">
        <v>1027</v>
      </c>
      <c r="B317" s="807"/>
      <c r="C317" s="807"/>
      <c r="D317" s="807"/>
      <c r="E317" s="844"/>
    </row>
    <row r="318" spans="1:5" s="36" customFormat="1" x14ac:dyDescent="0.25">
      <c r="A318" s="762"/>
      <c r="B318" s="795">
        <v>2019</v>
      </c>
      <c r="C318" s="795">
        <v>2020</v>
      </c>
      <c r="D318" s="795">
        <v>2021</v>
      </c>
      <c r="E318" s="795">
        <v>2022</v>
      </c>
    </row>
    <row r="319" spans="1:5" s="36" customFormat="1" ht="15.75" thickBot="1" x14ac:dyDescent="0.3">
      <c r="A319" s="764"/>
      <c r="B319" s="798" t="s">
        <v>5</v>
      </c>
      <c r="C319" s="798" t="s">
        <v>6</v>
      </c>
      <c r="D319" s="798" t="s">
        <v>6</v>
      </c>
      <c r="E319" s="798" t="s">
        <v>6</v>
      </c>
    </row>
    <row r="320" spans="1:5" s="36" customFormat="1" ht="15.75" thickBot="1" x14ac:dyDescent="0.3">
      <c r="A320" s="831" t="s">
        <v>0</v>
      </c>
      <c r="B320" s="812">
        <v>7862</v>
      </c>
      <c r="C320" s="812">
        <v>10078</v>
      </c>
      <c r="D320" s="812">
        <v>10078</v>
      </c>
      <c r="E320" s="812">
        <v>10078</v>
      </c>
    </row>
    <row r="321" spans="1:5" s="36" customFormat="1" ht="15.75" thickBot="1" x14ac:dyDescent="0.3">
      <c r="A321" s="832" t="s">
        <v>1023</v>
      </c>
      <c r="B321" s="814">
        <v>7862</v>
      </c>
      <c r="C321" s="814">
        <v>10078</v>
      </c>
      <c r="D321" s="814">
        <v>10078</v>
      </c>
      <c r="E321" s="814">
        <v>10078</v>
      </c>
    </row>
    <row r="322" spans="1:5" s="36" customFormat="1" ht="30.75" thickBot="1" x14ac:dyDescent="0.3">
      <c r="A322" s="831" t="s">
        <v>31</v>
      </c>
      <c r="B322" s="812">
        <v>1064</v>
      </c>
      <c r="C322" s="812">
        <v>1695</v>
      </c>
      <c r="D322" s="812">
        <v>1695</v>
      </c>
      <c r="E322" s="812">
        <v>1695</v>
      </c>
    </row>
    <row r="323" spans="1:5" s="36" customFormat="1" ht="15.75" thickBot="1" x14ac:dyDescent="0.3">
      <c r="A323" s="832" t="s">
        <v>894</v>
      </c>
      <c r="B323" s="814">
        <f>B322</f>
        <v>1064</v>
      </c>
      <c r="C323" s="814">
        <f t="shared" ref="C323:E323" si="46">C322</f>
        <v>1695</v>
      </c>
      <c r="D323" s="814">
        <f t="shared" si="46"/>
        <v>1695</v>
      </c>
      <c r="E323" s="814">
        <f t="shared" si="46"/>
        <v>1695</v>
      </c>
    </row>
    <row r="324" spans="1:5" s="36" customFormat="1" ht="15.75" thickBot="1" x14ac:dyDescent="0.3">
      <c r="A324" s="831" t="s">
        <v>1</v>
      </c>
      <c r="B324" s="814">
        <v>6786</v>
      </c>
      <c r="C324" s="814">
        <v>6786</v>
      </c>
      <c r="D324" s="814">
        <v>6786</v>
      </c>
      <c r="E324" s="814">
        <v>6786</v>
      </c>
    </row>
    <row r="325" spans="1:5" s="36" customFormat="1" ht="15.75" thickBot="1" x14ac:dyDescent="0.3">
      <c r="A325" s="832" t="s">
        <v>1023</v>
      </c>
      <c r="B325" s="814">
        <f>B324</f>
        <v>6786</v>
      </c>
      <c r="C325" s="814">
        <f t="shared" ref="C325:E325" si="47">C324</f>
        <v>6786</v>
      </c>
      <c r="D325" s="814">
        <f t="shared" si="47"/>
        <v>6786</v>
      </c>
      <c r="E325" s="814">
        <f t="shared" si="47"/>
        <v>6786</v>
      </c>
    </row>
    <row r="326" spans="1:5" s="36" customFormat="1" ht="15.75" thickBot="1" x14ac:dyDescent="0.3">
      <c r="A326" s="831" t="s">
        <v>2</v>
      </c>
      <c r="B326" s="814">
        <v>0</v>
      </c>
      <c r="C326" s="814">
        <v>0</v>
      </c>
      <c r="D326" s="814">
        <v>0</v>
      </c>
      <c r="E326" s="814">
        <v>0</v>
      </c>
    </row>
    <row r="327" spans="1:5" s="36" customFormat="1" ht="15.75" thickBot="1" x14ac:dyDescent="0.3">
      <c r="A327" s="831" t="s">
        <v>24</v>
      </c>
      <c r="B327" s="814">
        <v>0</v>
      </c>
      <c r="C327" s="814">
        <v>0</v>
      </c>
      <c r="D327" s="814">
        <v>0</v>
      </c>
      <c r="E327" s="814">
        <v>0</v>
      </c>
    </row>
    <row r="328" spans="1:5" s="36" customFormat="1" ht="15.75" thickBot="1" x14ac:dyDescent="0.3">
      <c r="A328" s="832" t="s">
        <v>1023</v>
      </c>
      <c r="B328" s="814"/>
      <c r="C328" s="812"/>
      <c r="D328" s="812"/>
      <c r="E328" s="812"/>
    </row>
    <row r="329" spans="1:5" s="36" customFormat="1" ht="15.75" thickBot="1" x14ac:dyDescent="0.3">
      <c r="A329" s="831" t="s">
        <v>25</v>
      </c>
      <c r="B329" s="814">
        <v>0</v>
      </c>
      <c r="C329" s="814">
        <v>0</v>
      </c>
      <c r="D329" s="814">
        <v>0</v>
      </c>
      <c r="E329" s="814">
        <v>0</v>
      </c>
    </row>
    <row r="330" spans="1:5" s="36" customFormat="1" ht="15.75" thickBot="1" x14ac:dyDescent="0.3">
      <c r="A330" s="831" t="s">
        <v>3</v>
      </c>
      <c r="B330" s="814">
        <v>0</v>
      </c>
      <c r="C330" s="814"/>
      <c r="D330" s="814"/>
      <c r="E330" s="814"/>
    </row>
    <row r="331" spans="1:5" s="36" customFormat="1" ht="15.75" thickBot="1" x14ac:dyDescent="0.3">
      <c r="A331" s="833" t="s">
        <v>55</v>
      </c>
      <c r="B331" s="814">
        <f>B330+B329+B327+B326+B324+B322+B320</f>
        <v>15712</v>
      </c>
      <c r="C331" s="814">
        <f>C330+C329+C327+C326+C324+C322+C320</f>
        <v>18559</v>
      </c>
      <c r="D331" s="814">
        <f>D330+D329+D327+D326+D324+D322+D320</f>
        <v>18559</v>
      </c>
      <c r="E331" s="814">
        <f>E330+E329+E327+E326+E324+E322+E320</f>
        <v>18559</v>
      </c>
    </row>
    <row r="332" spans="1:5" s="36" customFormat="1" ht="15.75" thickBot="1" x14ac:dyDescent="0.3">
      <c r="A332" s="893" t="s">
        <v>35</v>
      </c>
      <c r="B332" s="822">
        <f>IF(B331-B312=0,0,"Error")</f>
        <v>0</v>
      </c>
      <c r="C332" s="822">
        <f>IF(C331-C312=0,0,"Error")</f>
        <v>0</v>
      </c>
      <c r="D332" s="822">
        <f>IF(D331-D312=0,0,"Error")</f>
        <v>0</v>
      </c>
      <c r="E332" s="822">
        <f>IF(E331-E312=0,0,"Error")</f>
        <v>0</v>
      </c>
    </row>
    <row r="333" spans="1:5" s="36" customFormat="1" ht="15.75" thickBot="1" x14ac:dyDescent="0.3">
      <c r="A333" s="774" t="s">
        <v>1025</v>
      </c>
      <c r="B333" s="843" t="s">
        <v>774</v>
      </c>
      <c r="C333" s="807"/>
      <c r="D333" s="807"/>
      <c r="E333" s="844"/>
    </row>
    <row r="334" spans="1:5" s="36" customFormat="1" ht="15.75" thickBot="1" x14ac:dyDescent="0.3">
      <c r="A334" s="777" t="s">
        <v>9</v>
      </c>
      <c r="B334" s="843"/>
      <c r="C334" s="807"/>
      <c r="D334" s="807"/>
      <c r="E334" s="844"/>
    </row>
    <row r="335" spans="1:5" s="36" customFormat="1" ht="15.75" thickBot="1" x14ac:dyDescent="0.3">
      <c r="A335" s="777" t="s">
        <v>14</v>
      </c>
      <c r="B335" s="778" t="s">
        <v>1028</v>
      </c>
      <c r="C335" s="779"/>
      <c r="D335" s="779"/>
      <c r="E335" s="780"/>
    </row>
    <row r="336" spans="1:5" s="36" customFormat="1" ht="15.75" thickBot="1" x14ac:dyDescent="0.3">
      <c r="A336" s="777" t="s">
        <v>8</v>
      </c>
      <c r="B336" s="800">
        <v>8000</v>
      </c>
      <c r="C336" s="1158">
        <v>8100</v>
      </c>
      <c r="D336" s="1158">
        <v>8200</v>
      </c>
      <c r="E336" s="1158">
        <v>8400</v>
      </c>
    </row>
    <row r="337" spans="1:5" s="36" customFormat="1" x14ac:dyDescent="0.25">
      <c r="A337" s="762"/>
      <c r="B337" s="795">
        <v>2019</v>
      </c>
      <c r="C337" s="795">
        <v>2020</v>
      </c>
      <c r="D337" s="795">
        <v>2021</v>
      </c>
      <c r="E337" s="795">
        <v>2022</v>
      </c>
    </row>
    <row r="338" spans="1:5" s="36" customFormat="1" ht="15.75" thickBot="1" x14ac:dyDescent="0.3">
      <c r="A338" s="764"/>
      <c r="B338" s="798" t="s">
        <v>5</v>
      </c>
      <c r="C338" s="798" t="s">
        <v>6</v>
      </c>
      <c r="D338" s="798" t="s">
        <v>6</v>
      </c>
      <c r="E338" s="798" t="s">
        <v>6</v>
      </c>
    </row>
    <row r="339" spans="1:5" s="36" customFormat="1" ht="15.75" thickBot="1" x14ac:dyDescent="0.3">
      <c r="A339" s="777" t="s">
        <v>15</v>
      </c>
      <c r="B339" s="800">
        <v>0</v>
      </c>
      <c r="C339" s="800">
        <v>300</v>
      </c>
      <c r="D339" s="800">
        <v>300</v>
      </c>
      <c r="E339" s="800">
        <v>300</v>
      </c>
    </row>
    <row r="340" spans="1:5" s="36" customFormat="1" ht="15.75" thickBot="1" x14ac:dyDescent="0.3">
      <c r="A340" s="777" t="s">
        <v>23</v>
      </c>
      <c r="B340" s="1159">
        <v>0</v>
      </c>
      <c r="C340" s="800"/>
      <c r="D340" s="800"/>
      <c r="E340" s="800"/>
    </row>
    <row r="341" spans="1:5" s="36" customFormat="1" ht="15.75" thickBot="1" x14ac:dyDescent="0.3">
      <c r="A341" s="777" t="s">
        <v>16</v>
      </c>
      <c r="B341" s="802"/>
      <c r="C341" s="767">
        <f>C336/B336-1</f>
        <v>1.2499999999999956E-2</v>
      </c>
      <c r="D341" s="767">
        <f>D336/C336-1</f>
        <v>1.2345679012345734E-2</v>
      </c>
      <c r="E341" s="767">
        <f>E336/D336-1</f>
        <v>2.4390243902439046E-2</v>
      </c>
    </row>
    <row r="342" spans="1:5" s="36" customFormat="1" ht="15.75" thickBot="1" x14ac:dyDescent="0.3">
      <c r="A342" s="777" t="s">
        <v>17</v>
      </c>
      <c r="B342" s="802"/>
      <c r="C342" s="767">
        <f t="shared" ref="C342" si="48">C337/B337-1</f>
        <v>4.9529470034670453E-4</v>
      </c>
      <c r="D342" s="767">
        <f t="shared" ref="D342:E343" si="49">D339/C339-1</f>
        <v>0</v>
      </c>
      <c r="E342" s="767">
        <f t="shared" si="49"/>
        <v>0</v>
      </c>
    </row>
    <row r="343" spans="1:5" s="36" customFormat="1" ht="15.75" thickBot="1" x14ac:dyDescent="0.3">
      <c r="A343" s="777" t="s">
        <v>18</v>
      </c>
      <c r="B343" s="802"/>
      <c r="C343" s="767" t="e">
        <f t="shared" ref="C343" si="50">C340/B340-1</f>
        <v>#DIV/0!</v>
      </c>
      <c r="D343" s="767" t="e">
        <f t="shared" si="49"/>
        <v>#DIV/0!</v>
      </c>
      <c r="E343" s="767" t="e">
        <f t="shared" si="49"/>
        <v>#DIV/0!</v>
      </c>
    </row>
    <row r="344" spans="1:5" s="36" customFormat="1" ht="15.75" thickBot="1" x14ac:dyDescent="0.3">
      <c r="A344" s="843" t="s">
        <v>1027</v>
      </c>
      <c r="B344" s="807"/>
      <c r="C344" s="807"/>
      <c r="D344" s="807"/>
      <c r="E344" s="844"/>
    </row>
    <row r="345" spans="1:5" s="36" customFormat="1" x14ac:dyDescent="0.25">
      <c r="A345" s="762"/>
      <c r="B345" s="795">
        <v>2019</v>
      </c>
      <c r="C345" s="795">
        <v>2020</v>
      </c>
      <c r="D345" s="795">
        <v>2021</v>
      </c>
      <c r="E345" s="795">
        <v>2022</v>
      </c>
    </row>
    <row r="346" spans="1:5" s="36" customFormat="1" ht="15.75" thickBot="1" x14ac:dyDescent="0.3">
      <c r="A346" s="764"/>
      <c r="B346" s="798" t="s">
        <v>5</v>
      </c>
      <c r="C346" s="798" t="s">
        <v>6</v>
      </c>
      <c r="D346" s="798" t="s">
        <v>6</v>
      </c>
      <c r="E346" s="798" t="s">
        <v>6</v>
      </c>
    </row>
    <row r="347" spans="1:5" s="36" customFormat="1" ht="15.75" thickBot="1" x14ac:dyDescent="0.3">
      <c r="A347" s="831" t="s">
        <v>0</v>
      </c>
      <c r="B347" s="812"/>
      <c r="C347" s="812"/>
      <c r="D347" s="812"/>
      <c r="E347" s="812"/>
    </row>
    <row r="348" spans="1:5" s="36" customFormat="1" ht="15.75" thickBot="1" x14ac:dyDescent="0.3">
      <c r="A348" s="832" t="s">
        <v>1023</v>
      </c>
      <c r="B348" s="814"/>
      <c r="C348" s="1129"/>
      <c r="D348" s="1129"/>
      <c r="E348" s="1129"/>
    </row>
    <row r="349" spans="1:5" s="36" customFormat="1" ht="30.75" thickBot="1" x14ac:dyDescent="0.3">
      <c r="A349" s="831" t="s">
        <v>31</v>
      </c>
      <c r="B349" s="812"/>
      <c r="C349" s="812"/>
      <c r="D349" s="812"/>
      <c r="E349" s="812"/>
    </row>
    <row r="350" spans="1:5" s="36" customFormat="1" ht="15.75" thickBot="1" x14ac:dyDescent="0.3">
      <c r="A350" s="832" t="s">
        <v>894</v>
      </c>
      <c r="B350" s="814"/>
      <c r="C350" s="812"/>
      <c r="D350" s="812"/>
      <c r="E350" s="812"/>
    </row>
    <row r="351" spans="1:5" s="36" customFormat="1" ht="15.75" thickBot="1" x14ac:dyDescent="0.3">
      <c r="A351" s="831" t="s">
        <v>1</v>
      </c>
      <c r="B351" s="814"/>
      <c r="C351" s="814"/>
      <c r="D351" s="814"/>
      <c r="E351" s="814"/>
    </row>
    <row r="352" spans="1:5" s="36" customFormat="1" ht="15.75" thickBot="1" x14ac:dyDescent="0.3">
      <c r="A352" s="832" t="s">
        <v>1023</v>
      </c>
      <c r="B352" s="814"/>
      <c r="C352" s="812"/>
      <c r="D352" s="812"/>
      <c r="E352" s="812"/>
    </row>
    <row r="353" spans="1:5" s="36" customFormat="1" ht="15.75" thickBot="1" x14ac:dyDescent="0.3">
      <c r="A353" s="831" t="s">
        <v>2</v>
      </c>
      <c r="B353" s="814"/>
      <c r="C353" s="814"/>
      <c r="D353" s="814"/>
      <c r="E353" s="814"/>
    </row>
    <row r="354" spans="1:5" s="36" customFormat="1" ht="15.75" thickBot="1" x14ac:dyDescent="0.3">
      <c r="A354" s="831" t="s">
        <v>24</v>
      </c>
      <c r="B354" s="814"/>
      <c r="C354" s="814"/>
      <c r="D354" s="814"/>
      <c r="E354" s="814"/>
    </row>
    <row r="355" spans="1:5" s="36" customFormat="1" ht="15.75" thickBot="1" x14ac:dyDescent="0.3">
      <c r="A355" s="832" t="s">
        <v>1023</v>
      </c>
      <c r="B355" s="814"/>
      <c r="C355" s="812"/>
      <c r="D355" s="812"/>
      <c r="E355" s="812"/>
    </row>
    <row r="356" spans="1:5" s="36" customFormat="1" ht="15.75" thickBot="1" x14ac:dyDescent="0.3">
      <c r="A356" s="831" t="s">
        <v>25</v>
      </c>
      <c r="B356" s="814">
        <v>0</v>
      </c>
      <c r="C356" s="814">
        <f>C357</f>
        <v>300</v>
      </c>
      <c r="D356" s="814">
        <f t="shared" ref="D356:E356" si="51">D357</f>
        <v>300</v>
      </c>
      <c r="E356" s="814">
        <f t="shared" si="51"/>
        <v>300</v>
      </c>
    </row>
    <row r="357" spans="1:5" s="36" customFormat="1" ht="15.75" thickBot="1" x14ac:dyDescent="0.3">
      <c r="A357" s="831" t="s">
        <v>894</v>
      </c>
      <c r="B357" s="814"/>
      <c r="C357" s="814">
        <v>300</v>
      </c>
      <c r="D357" s="814">
        <v>300</v>
      </c>
      <c r="E357" s="814">
        <v>300</v>
      </c>
    </row>
    <row r="358" spans="1:5" s="36" customFormat="1" ht="15.75" thickBot="1" x14ac:dyDescent="0.3">
      <c r="A358" s="831" t="s">
        <v>3</v>
      </c>
      <c r="B358" s="814">
        <v>0</v>
      </c>
      <c r="C358" s="814"/>
      <c r="D358" s="814"/>
      <c r="E358" s="814"/>
    </row>
    <row r="359" spans="1:5" s="36" customFormat="1" ht="15.75" thickBot="1" x14ac:dyDescent="0.3">
      <c r="A359" s="833" t="s">
        <v>55</v>
      </c>
      <c r="B359" s="814">
        <f>B358+B356+B354+B353+B351+B349+B347</f>
        <v>0</v>
      </c>
      <c r="C359" s="814">
        <f>C358+C356+C354+C353+C351+C349+C347</f>
        <v>300</v>
      </c>
      <c r="D359" s="814">
        <f>D358+D356+D354+D353+D351+D349+D347</f>
        <v>300</v>
      </c>
      <c r="E359" s="814">
        <f>E358+E356+E354+E353+E351+E349+E347</f>
        <v>300</v>
      </c>
    </row>
    <row r="360" spans="1:5" s="36" customFormat="1" ht="15.75" thickBot="1" x14ac:dyDescent="0.3">
      <c r="A360" s="893" t="s">
        <v>35</v>
      </c>
      <c r="B360" s="822">
        <f>IF(B359-B339=0,0,"Error")</f>
        <v>0</v>
      </c>
      <c r="C360" s="822">
        <f>IF(C359-C339=0,0,"Error")</f>
        <v>0</v>
      </c>
      <c r="D360" s="822">
        <f>IF(D359-D339=0,0,"Error")</f>
        <v>0</v>
      </c>
      <c r="E360" s="822">
        <f>IF(E359-E339=0,0,"Error")</f>
        <v>0</v>
      </c>
    </row>
    <row r="361" spans="1:5" s="36" customFormat="1" ht="15.75" thickBot="1" x14ac:dyDescent="0.3">
      <c r="A361" s="774" t="s">
        <v>1025</v>
      </c>
      <c r="B361" s="843" t="s">
        <v>1029</v>
      </c>
      <c r="C361" s="807"/>
      <c r="D361" s="807"/>
      <c r="E361" s="844"/>
    </row>
    <row r="362" spans="1:5" s="36" customFormat="1" ht="15.75" thickBot="1" x14ac:dyDescent="0.3">
      <c r="A362" s="777" t="s">
        <v>9</v>
      </c>
      <c r="B362" s="843"/>
      <c r="C362" s="807"/>
      <c r="D362" s="807"/>
      <c r="E362" s="844"/>
    </row>
    <row r="363" spans="1:5" s="36" customFormat="1" ht="15.75" thickBot="1" x14ac:dyDescent="0.3">
      <c r="A363" s="777" t="s">
        <v>14</v>
      </c>
      <c r="B363" s="843" t="s">
        <v>1030</v>
      </c>
      <c r="C363" s="807"/>
      <c r="D363" s="807"/>
      <c r="E363" s="844"/>
    </row>
    <row r="364" spans="1:5" s="36" customFormat="1" ht="15.75" thickBot="1" x14ac:dyDescent="0.3">
      <c r="A364" s="777" t="s">
        <v>8</v>
      </c>
      <c r="B364" s="800">
        <v>8000</v>
      </c>
      <c r="C364" s="1158">
        <v>8100</v>
      </c>
      <c r="D364" s="1158">
        <v>8200</v>
      </c>
      <c r="E364" s="1158">
        <v>8400</v>
      </c>
    </row>
    <row r="365" spans="1:5" s="36" customFormat="1" x14ac:dyDescent="0.25">
      <c r="A365" s="762"/>
      <c r="B365" s="795">
        <v>2019</v>
      </c>
      <c r="C365" s="795">
        <v>2020</v>
      </c>
      <c r="D365" s="795">
        <v>2021</v>
      </c>
      <c r="E365" s="795">
        <v>2022</v>
      </c>
    </row>
    <row r="366" spans="1:5" s="36" customFormat="1" ht="15.75" thickBot="1" x14ac:dyDescent="0.3">
      <c r="A366" s="764"/>
      <c r="B366" s="798" t="s">
        <v>5</v>
      </c>
      <c r="C366" s="798" t="s">
        <v>6</v>
      </c>
      <c r="D366" s="798" t="s">
        <v>6</v>
      </c>
      <c r="E366" s="798" t="s">
        <v>6</v>
      </c>
    </row>
    <row r="367" spans="1:5" s="36" customFormat="1" ht="15.75" thickBot="1" x14ac:dyDescent="0.3">
      <c r="A367" s="777" t="s">
        <v>15</v>
      </c>
      <c r="B367" s="800">
        <v>0</v>
      </c>
      <c r="C367" s="800">
        <v>500</v>
      </c>
      <c r="D367" s="800">
        <v>500</v>
      </c>
      <c r="E367" s="800">
        <v>500</v>
      </c>
    </row>
    <row r="368" spans="1:5" s="36" customFormat="1" ht="15.75" thickBot="1" x14ac:dyDescent="0.3">
      <c r="A368" s="777" t="s">
        <v>23</v>
      </c>
      <c r="B368" s="1159">
        <v>0</v>
      </c>
      <c r="C368" s="800"/>
      <c r="D368" s="800"/>
      <c r="E368" s="800"/>
    </row>
    <row r="369" spans="1:5" s="36" customFormat="1" ht="15.75" thickBot="1" x14ac:dyDescent="0.3">
      <c r="A369" s="777" t="s">
        <v>16</v>
      </c>
      <c r="B369" s="802"/>
      <c r="C369" s="767">
        <f>C364/B364-1</f>
        <v>1.2499999999999956E-2</v>
      </c>
      <c r="D369" s="767">
        <f>D364/C364-1</f>
        <v>1.2345679012345734E-2</v>
      </c>
      <c r="E369" s="767">
        <f>E364/D364-1</f>
        <v>2.4390243902439046E-2</v>
      </c>
    </row>
    <row r="370" spans="1:5" s="36" customFormat="1" ht="15.75" thickBot="1" x14ac:dyDescent="0.3">
      <c r="A370" s="777" t="s">
        <v>17</v>
      </c>
      <c r="B370" s="802"/>
      <c r="C370" s="767">
        <f t="shared" ref="C370" si="52">C365/B365-1</f>
        <v>4.9529470034670453E-4</v>
      </c>
      <c r="D370" s="767">
        <f t="shared" ref="D370:E371" si="53">D367/C367-1</f>
        <v>0</v>
      </c>
      <c r="E370" s="767">
        <f t="shared" si="53"/>
        <v>0</v>
      </c>
    </row>
    <row r="371" spans="1:5" s="36" customFormat="1" ht="15.75" thickBot="1" x14ac:dyDescent="0.3">
      <c r="A371" s="777" t="s">
        <v>18</v>
      </c>
      <c r="B371" s="802"/>
      <c r="C371" s="767" t="e">
        <f t="shared" ref="C371" si="54">C368/B368-1</f>
        <v>#DIV/0!</v>
      </c>
      <c r="D371" s="767" t="e">
        <f t="shared" si="53"/>
        <v>#DIV/0!</v>
      </c>
      <c r="E371" s="767" t="e">
        <f t="shared" si="53"/>
        <v>#DIV/0!</v>
      </c>
    </row>
    <row r="372" spans="1:5" s="36" customFormat="1" ht="15.75" thickBot="1" x14ac:dyDescent="0.3">
      <c r="A372" s="843" t="s">
        <v>1027</v>
      </c>
      <c r="B372" s="807"/>
      <c r="C372" s="807"/>
      <c r="D372" s="807"/>
      <c r="E372" s="844"/>
    </row>
    <row r="373" spans="1:5" s="36" customFormat="1" x14ac:dyDescent="0.25">
      <c r="A373" s="762"/>
      <c r="B373" s="795">
        <v>2019</v>
      </c>
      <c r="C373" s="795">
        <v>2020</v>
      </c>
      <c r="D373" s="795">
        <v>2021</v>
      </c>
      <c r="E373" s="795">
        <v>2022</v>
      </c>
    </row>
    <row r="374" spans="1:5" s="36" customFormat="1" ht="15.75" thickBot="1" x14ac:dyDescent="0.3">
      <c r="A374" s="764"/>
      <c r="B374" s="798" t="s">
        <v>5</v>
      </c>
      <c r="C374" s="798" t="s">
        <v>6</v>
      </c>
      <c r="D374" s="798" t="s">
        <v>6</v>
      </c>
      <c r="E374" s="798" t="s">
        <v>6</v>
      </c>
    </row>
    <row r="375" spans="1:5" s="36" customFormat="1" ht="15.75" thickBot="1" x14ac:dyDescent="0.3">
      <c r="A375" s="831" t="s">
        <v>0</v>
      </c>
      <c r="B375" s="812"/>
      <c r="C375" s="812"/>
      <c r="D375" s="812"/>
      <c r="E375" s="812"/>
    </row>
    <row r="376" spans="1:5" s="36" customFormat="1" ht="15.75" thickBot="1" x14ac:dyDescent="0.3">
      <c r="A376" s="832" t="s">
        <v>1023</v>
      </c>
      <c r="B376" s="814"/>
      <c r="C376" s="1129"/>
      <c r="D376" s="1129"/>
      <c r="E376" s="1129"/>
    </row>
    <row r="377" spans="1:5" s="36" customFormat="1" ht="30.75" thickBot="1" x14ac:dyDescent="0.3">
      <c r="A377" s="831" t="s">
        <v>31</v>
      </c>
      <c r="B377" s="812"/>
      <c r="C377" s="812"/>
      <c r="D377" s="812"/>
      <c r="E377" s="812"/>
    </row>
    <row r="378" spans="1:5" s="36" customFormat="1" ht="15.75" thickBot="1" x14ac:dyDescent="0.3">
      <c r="A378" s="832" t="s">
        <v>894</v>
      </c>
      <c r="B378" s="814"/>
      <c r="C378" s="812"/>
      <c r="D378" s="812"/>
      <c r="E378" s="812"/>
    </row>
    <row r="379" spans="1:5" s="36" customFormat="1" ht="15.75" thickBot="1" x14ac:dyDescent="0.3">
      <c r="A379" s="831" t="s">
        <v>1</v>
      </c>
      <c r="B379" s="814"/>
      <c r="C379" s="814"/>
      <c r="D379" s="814"/>
      <c r="E379" s="814"/>
    </row>
    <row r="380" spans="1:5" s="36" customFormat="1" ht="15.75" thickBot="1" x14ac:dyDescent="0.3">
      <c r="A380" s="832" t="s">
        <v>1023</v>
      </c>
      <c r="B380" s="814"/>
      <c r="C380" s="812"/>
      <c r="D380" s="812"/>
      <c r="E380" s="812"/>
    </row>
    <row r="381" spans="1:5" s="36" customFormat="1" ht="15.75" thickBot="1" x14ac:dyDescent="0.3">
      <c r="A381" s="831" t="s">
        <v>2</v>
      </c>
      <c r="B381" s="814"/>
      <c r="C381" s="814"/>
      <c r="D381" s="814"/>
      <c r="E381" s="814"/>
    </row>
    <row r="382" spans="1:5" s="36" customFormat="1" ht="15.75" thickBot="1" x14ac:dyDescent="0.3">
      <c r="A382" s="831" t="s">
        <v>24</v>
      </c>
      <c r="B382" s="814"/>
      <c r="C382" s="814"/>
      <c r="D382" s="814"/>
      <c r="E382" s="814"/>
    </row>
    <row r="383" spans="1:5" s="36" customFormat="1" ht="15.75" thickBot="1" x14ac:dyDescent="0.3">
      <c r="A383" s="832" t="s">
        <v>1023</v>
      </c>
      <c r="B383" s="814"/>
      <c r="C383" s="812"/>
      <c r="D383" s="812"/>
      <c r="E383" s="812"/>
    </row>
    <row r="384" spans="1:5" s="36" customFormat="1" ht="15.75" thickBot="1" x14ac:dyDescent="0.3">
      <c r="A384" s="831" t="s">
        <v>25</v>
      </c>
      <c r="B384" s="814">
        <v>0</v>
      </c>
      <c r="C384" s="814"/>
      <c r="D384" s="814"/>
      <c r="E384" s="814"/>
    </row>
    <row r="385" spans="1:5" s="36" customFormat="1" ht="15.75" thickBot="1" x14ac:dyDescent="0.3">
      <c r="A385" s="831" t="s">
        <v>894</v>
      </c>
      <c r="B385" s="814"/>
      <c r="C385" s="814"/>
      <c r="D385" s="814"/>
      <c r="E385" s="814"/>
    </row>
    <row r="386" spans="1:5" s="36" customFormat="1" ht="15.75" thickBot="1" x14ac:dyDescent="0.3">
      <c r="A386" s="831" t="s">
        <v>3</v>
      </c>
      <c r="B386" s="814">
        <v>0</v>
      </c>
      <c r="C386" s="814">
        <v>500</v>
      </c>
      <c r="D386" s="814">
        <v>500</v>
      </c>
      <c r="E386" s="814">
        <v>500</v>
      </c>
    </row>
    <row r="387" spans="1:5" s="36" customFormat="1" ht="15.75" thickBot="1" x14ac:dyDescent="0.3">
      <c r="A387" s="1005" t="s">
        <v>894</v>
      </c>
      <c r="B387" s="814"/>
      <c r="C387" s="814">
        <f>C386</f>
        <v>500</v>
      </c>
      <c r="D387" s="814">
        <f t="shared" ref="D387:E387" si="55">D386</f>
        <v>500</v>
      </c>
      <c r="E387" s="814">
        <f t="shared" si="55"/>
        <v>500</v>
      </c>
    </row>
    <row r="388" spans="1:5" s="36" customFormat="1" ht="15.75" thickBot="1" x14ac:dyDescent="0.3">
      <c r="A388" s="833" t="s">
        <v>55</v>
      </c>
      <c r="B388" s="814">
        <f>B386+B384+B382+B381+B379+B377+B375</f>
        <v>0</v>
      </c>
      <c r="C388" s="814">
        <f>C386+C384+C382+C381+C379+C377+C375</f>
        <v>500</v>
      </c>
      <c r="D388" s="814">
        <f>D386+D384+D382+D381+D379+D377+D375</f>
        <v>500</v>
      </c>
      <c r="E388" s="814">
        <f>E386+E384+E382+E381+E379+E377+E375</f>
        <v>500</v>
      </c>
    </row>
    <row r="389" spans="1:5" s="36" customFormat="1" ht="15.75" thickBot="1" x14ac:dyDescent="0.3">
      <c r="A389" s="893" t="s">
        <v>35</v>
      </c>
      <c r="B389" s="822">
        <f>IF(B388-B367=0,0,"Error")</f>
        <v>0</v>
      </c>
      <c r="C389" s="822">
        <f>IF(C388-C367=0,0,"Error")</f>
        <v>0</v>
      </c>
      <c r="D389" s="822">
        <f>IF(D388-D367=0,0,"Error")</f>
        <v>0</v>
      </c>
      <c r="E389" s="822">
        <f>IF(E388-E367=0,0,"Error")</f>
        <v>0</v>
      </c>
    </row>
    <row r="390" spans="1:5" s="36" customFormat="1" ht="15.75" thickBot="1" x14ac:dyDescent="0.3">
      <c r="A390" s="1160" t="s">
        <v>44</v>
      </c>
      <c r="B390" s="779"/>
      <c r="C390" s="779"/>
      <c r="D390" s="779"/>
      <c r="E390" s="780"/>
    </row>
    <row r="391" spans="1:5" s="36" customFormat="1" ht="15.75" thickBot="1" x14ac:dyDescent="0.3">
      <c r="A391" s="778" t="s">
        <v>38</v>
      </c>
      <c r="B391" s="779"/>
      <c r="C391" s="779"/>
      <c r="D391" s="779"/>
      <c r="E391" s="780"/>
    </row>
    <row r="392" spans="1:5" s="36" customFormat="1" ht="15.75" thickBot="1" x14ac:dyDescent="0.3">
      <c r="A392" s="1161" t="s">
        <v>1031</v>
      </c>
      <c r="B392" s="778" t="s">
        <v>1032</v>
      </c>
      <c r="C392" s="779"/>
      <c r="D392" s="779"/>
      <c r="E392" s="780"/>
    </row>
    <row r="393" spans="1:5" s="36" customFormat="1" ht="15.75" thickBot="1" x14ac:dyDescent="0.3">
      <c r="A393" s="777" t="s">
        <v>9</v>
      </c>
      <c r="B393" s="778" t="s">
        <v>1033</v>
      </c>
      <c r="C393" s="779"/>
      <c r="D393" s="779"/>
      <c r="E393" s="780"/>
    </row>
    <row r="394" spans="1:5" s="36" customFormat="1" ht="15.75" thickBot="1" x14ac:dyDescent="0.3">
      <c r="A394" s="777" t="s">
        <v>14</v>
      </c>
      <c r="B394" s="778" t="s">
        <v>370</v>
      </c>
      <c r="C394" s="779"/>
      <c r="D394" s="779"/>
      <c r="E394" s="780"/>
    </row>
    <row r="395" spans="1:5" s="36" customFormat="1" x14ac:dyDescent="0.25">
      <c r="A395" s="762"/>
      <c r="B395" s="795">
        <v>2019</v>
      </c>
      <c r="C395" s="795">
        <v>2020</v>
      </c>
      <c r="D395" s="795">
        <v>2021</v>
      </c>
      <c r="E395" s="795">
        <v>2022</v>
      </c>
    </row>
    <row r="396" spans="1:5" s="36" customFormat="1" ht="15.75" thickBot="1" x14ac:dyDescent="0.3">
      <c r="A396" s="764"/>
      <c r="B396" s="798" t="s">
        <v>5</v>
      </c>
      <c r="C396" s="798" t="s">
        <v>6</v>
      </c>
      <c r="D396" s="798" t="s">
        <v>6</v>
      </c>
      <c r="E396" s="798" t="s">
        <v>6</v>
      </c>
    </row>
    <row r="397" spans="1:5" s="36" customFormat="1" ht="15.75" thickBot="1" x14ac:dyDescent="0.3">
      <c r="A397" s="777" t="s">
        <v>8</v>
      </c>
      <c r="B397" s="800">
        <v>18</v>
      </c>
      <c r="C397" s="800">
        <v>6</v>
      </c>
      <c r="D397" s="800"/>
      <c r="E397" s="800"/>
    </row>
    <row r="398" spans="1:5" s="36" customFormat="1" ht="15.75" thickBot="1" x14ac:dyDescent="0.3">
      <c r="A398" s="777" t="s">
        <v>15</v>
      </c>
      <c r="B398" s="800"/>
      <c r="C398" s="800">
        <v>2960</v>
      </c>
      <c r="D398" s="800">
        <v>0</v>
      </c>
      <c r="E398" s="800">
        <v>0</v>
      </c>
    </row>
    <row r="399" spans="1:5" s="36" customFormat="1" ht="15.75" thickBot="1" x14ac:dyDescent="0.3">
      <c r="A399" s="777" t="s">
        <v>23</v>
      </c>
      <c r="B399" s="800">
        <f>B398/B397</f>
        <v>0</v>
      </c>
      <c r="C399" s="800">
        <f t="shared" ref="C399:E399" si="56">C398/C397</f>
        <v>493.33333333333331</v>
      </c>
      <c r="D399" s="800" t="e">
        <f t="shared" si="56"/>
        <v>#DIV/0!</v>
      </c>
      <c r="E399" s="800" t="e">
        <f t="shared" si="56"/>
        <v>#DIV/0!</v>
      </c>
    </row>
    <row r="400" spans="1:5" s="36" customFormat="1" ht="15.75" thickBot="1" x14ac:dyDescent="0.3">
      <c r="A400" s="777" t="s">
        <v>16</v>
      </c>
      <c r="B400" s="802" t="s">
        <v>22</v>
      </c>
      <c r="C400" s="767">
        <f>C397/B397-1</f>
        <v>-0.66666666666666674</v>
      </c>
      <c r="D400" s="767">
        <f t="shared" ref="D400:E402" si="57">D397/C397-1</f>
        <v>-1</v>
      </c>
      <c r="E400" s="767" t="e">
        <f t="shared" si="57"/>
        <v>#DIV/0!</v>
      </c>
    </row>
    <row r="401" spans="1:5" s="36" customFormat="1" ht="15.75" thickBot="1" x14ac:dyDescent="0.3">
      <c r="A401" s="777" t="s">
        <v>17</v>
      </c>
      <c r="B401" s="802" t="s">
        <v>22</v>
      </c>
      <c r="C401" s="767" t="e">
        <f>C398/B398-1</f>
        <v>#DIV/0!</v>
      </c>
      <c r="D401" s="767">
        <f t="shared" si="57"/>
        <v>-1</v>
      </c>
      <c r="E401" s="767" t="e">
        <f t="shared" si="57"/>
        <v>#DIV/0!</v>
      </c>
    </row>
    <row r="402" spans="1:5" s="36" customFormat="1" ht="15.75" thickBot="1" x14ac:dyDescent="0.3">
      <c r="A402" s="777" t="s">
        <v>18</v>
      </c>
      <c r="B402" s="802" t="s">
        <v>22</v>
      </c>
      <c r="C402" s="767" t="e">
        <f>C399/B399-1</f>
        <v>#DIV/0!</v>
      </c>
      <c r="D402" s="767" t="e">
        <f t="shared" si="57"/>
        <v>#DIV/0!</v>
      </c>
      <c r="E402" s="767" t="e">
        <f t="shared" si="57"/>
        <v>#DIV/0!</v>
      </c>
    </row>
    <row r="403" spans="1:5" s="36" customFormat="1" ht="15.75" thickBot="1" x14ac:dyDescent="0.3">
      <c r="A403" s="843" t="s">
        <v>837</v>
      </c>
      <c r="B403" s="807"/>
      <c r="C403" s="807"/>
      <c r="D403" s="807"/>
      <c r="E403" s="844"/>
    </row>
    <row r="404" spans="1:5" s="36" customFormat="1" x14ac:dyDescent="0.25">
      <c r="A404" s="762"/>
      <c r="B404" s="795">
        <v>2019</v>
      </c>
      <c r="C404" s="795">
        <v>2020</v>
      </c>
      <c r="D404" s="795">
        <v>2021</v>
      </c>
      <c r="E404" s="795">
        <v>2022</v>
      </c>
    </row>
    <row r="405" spans="1:5" s="36" customFormat="1" ht="15.75" thickBot="1" x14ac:dyDescent="0.3">
      <c r="A405" s="764"/>
      <c r="B405" s="798" t="s">
        <v>5</v>
      </c>
      <c r="C405" s="798" t="s">
        <v>6</v>
      </c>
      <c r="D405" s="798" t="s">
        <v>6</v>
      </c>
      <c r="E405" s="798" t="s">
        <v>6</v>
      </c>
    </row>
    <row r="406" spans="1:5" s="36" customFormat="1" ht="15.75" thickBot="1" x14ac:dyDescent="0.3">
      <c r="A406" s="831" t="s">
        <v>40</v>
      </c>
      <c r="B406" s="812">
        <v>0</v>
      </c>
      <c r="C406" s="812"/>
      <c r="D406" s="812"/>
      <c r="E406" s="812"/>
    </row>
    <row r="407" spans="1:5" s="36" customFormat="1" ht="15.75" thickBot="1" x14ac:dyDescent="0.3">
      <c r="A407" s="831" t="s">
        <v>41</v>
      </c>
      <c r="B407" s="814">
        <v>0</v>
      </c>
      <c r="C407" s="812">
        <v>2960</v>
      </c>
      <c r="D407" s="812">
        <v>0</v>
      </c>
      <c r="E407" s="812">
        <v>0</v>
      </c>
    </row>
    <row r="408" spans="1:5" s="36" customFormat="1" ht="15.75" thickBot="1" x14ac:dyDescent="0.3">
      <c r="A408" s="1005" t="s">
        <v>894</v>
      </c>
      <c r="B408" s="814"/>
      <c r="C408" s="812">
        <v>2960</v>
      </c>
      <c r="D408" s="812"/>
      <c r="E408" s="812"/>
    </row>
    <row r="409" spans="1:5" s="36" customFormat="1" ht="15.75" thickBot="1" x14ac:dyDescent="0.3">
      <c r="A409" s="845" t="s">
        <v>56</v>
      </c>
      <c r="B409" s="814">
        <f>B407+B406</f>
        <v>0</v>
      </c>
      <c r="C409" s="814">
        <f>C407+C406</f>
        <v>2960</v>
      </c>
      <c r="D409" s="814">
        <f t="shared" ref="D409:E409" si="58">D407+D406</f>
        <v>0</v>
      </c>
      <c r="E409" s="814">
        <f t="shared" si="58"/>
        <v>0</v>
      </c>
    </row>
    <row r="410" spans="1:5" s="36" customFormat="1" ht="15.75" thickBot="1" x14ac:dyDescent="0.3">
      <c r="A410" s="777" t="s">
        <v>29</v>
      </c>
      <c r="B410" s="1162" t="s">
        <v>1034</v>
      </c>
      <c r="C410" s="1163"/>
      <c r="D410" s="1163"/>
      <c r="E410" s="1164"/>
    </row>
    <row r="411" spans="1:5" s="36" customFormat="1" ht="15.75" thickBot="1" x14ac:dyDescent="0.3">
      <c r="A411" s="837" t="s">
        <v>1035</v>
      </c>
      <c r="B411" s="1064" t="s">
        <v>1036</v>
      </c>
      <c r="C411" s="1065"/>
      <c r="D411" s="1065"/>
      <c r="E411" s="1066"/>
    </row>
    <row r="412" spans="1:5" s="36" customFormat="1" ht="15.75" thickBot="1" x14ac:dyDescent="0.3">
      <c r="A412" s="777" t="s">
        <v>9</v>
      </c>
      <c r="B412" s="1064" t="s">
        <v>1037</v>
      </c>
      <c r="C412" s="1065"/>
      <c r="D412" s="1065"/>
      <c r="E412" s="1066"/>
    </row>
    <row r="413" spans="1:5" s="36" customFormat="1" ht="15.75" thickBot="1" x14ac:dyDescent="0.3">
      <c r="A413" s="777" t="s">
        <v>14</v>
      </c>
      <c r="B413" s="1064" t="s">
        <v>1038</v>
      </c>
      <c r="C413" s="1065"/>
      <c r="D413" s="1065"/>
      <c r="E413" s="1066"/>
    </row>
    <row r="414" spans="1:5" s="36" customFormat="1" x14ac:dyDescent="0.25">
      <c r="A414" s="762"/>
      <c r="B414" s="795">
        <v>2019</v>
      </c>
      <c r="C414" s="795">
        <v>2020</v>
      </c>
      <c r="D414" s="795">
        <v>2021</v>
      </c>
      <c r="E414" s="795">
        <v>2022</v>
      </c>
    </row>
    <row r="415" spans="1:5" s="36" customFormat="1" ht="15.75" thickBot="1" x14ac:dyDescent="0.3">
      <c r="A415" s="764"/>
      <c r="B415" s="798" t="s">
        <v>5</v>
      </c>
      <c r="C415" s="798" t="s">
        <v>6</v>
      </c>
      <c r="D415" s="798" t="s">
        <v>6</v>
      </c>
      <c r="E415" s="798" t="s">
        <v>6</v>
      </c>
    </row>
    <row r="416" spans="1:5" s="36" customFormat="1" ht="15.75" thickBot="1" x14ac:dyDescent="0.3">
      <c r="A416" s="777" t="s">
        <v>8</v>
      </c>
      <c r="B416" s="800">
        <v>0</v>
      </c>
      <c r="C416" s="800"/>
      <c r="D416" s="800"/>
      <c r="E416" s="800"/>
    </row>
    <row r="417" spans="1:5" s="36" customFormat="1" ht="15.75" thickBot="1" x14ac:dyDescent="0.3">
      <c r="A417" s="777" t="s">
        <v>15</v>
      </c>
      <c r="B417" s="800">
        <v>0</v>
      </c>
      <c r="C417" s="800">
        <v>960</v>
      </c>
      <c r="D417" s="800">
        <v>13000</v>
      </c>
      <c r="E417" s="800">
        <v>13000</v>
      </c>
    </row>
    <row r="418" spans="1:5" s="36" customFormat="1" ht="15.75" thickBot="1" x14ac:dyDescent="0.3">
      <c r="A418" s="777" t="s">
        <v>23</v>
      </c>
      <c r="B418" s="800" t="e">
        <f>B417/B416</f>
        <v>#DIV/0!</v>
      </c>
      <c r="C418" s="800" t="e">
        <f t="shared" ref="C418:E418" si="59">C417/C416</f>
        <v>#DIV/0!</v>
      </c>
      <c r="D418" s="800" t="e">
        <f t="shared" si="59"/>
        <v>#DIV/0!</v>
      </c>
      <c r="E418" s="800" t="e">
        <f t="shared" si="59"/>
        <v>#DIV/0!</v>
      </c>
    </row>
    <row r="419" spans="1:5" s="36" customFormat="1" ht="15.75" thickBot="1" x14ac:dyDescent="0.3">
      <c r="A419" s="777" t="s">
        <v>16</v>
      </c>
      <c r="B419" s="802" t="s">
        <v>22</v>
      </c>
      <c r="C419" s="767" t="e">
        <f>C416/B416-1</f>
        <v>#DIV/0!</v>
      </c>
      <c r="D419" s="767" t="e">
        <f t="shared" ref="D419:E421" si="60">D416/C416-1</f>
        <v>#DIV/0!</v>
      </c>
      <c r="E419" s="767" t="e">
        <f t="shared" si="60"/>
        <v>#DIV/0!</v>
      </c>
    </row>
    <row r="420" spans="1:5" s="36" customFormat="1" ht="15.75" thickBot="1" x14ac:dyDescent="0.3">
      <c r="A420" s="777" t="s">
        <v>17</v>
      </c>
      <c r="B420" s="802" t="s">
        <v>22</v>
      </c>
      <c r="C420" s="767" t="e">
        <f>C417/B417-1</f>
        <v>#DIV/0!</v>
      </c>
      <c r="D420" s="767">
        <f t="shared" si="60"/>
        <v>12.541666666666666</v>
      </c>
      <c r="E420" s="767">
        <f t="shared" si="60"/>
        <v>0</v>
      </c>
    </row>
    <row r="421" spans="1:5" s="36" customFormat="1" ht="15.75" thickBot="1" x14ac:dyDescent="0.3">
      <c r="A421" s="777" t="s">
        <v>18</v>
      </c>
      <c r="B421" s="802" t="s">
        <v>22</v>
      </c>
      <c r="C421" s="767" t="e">
        <f>C418/B418-1</f>
        <v>#DIV/0!</v>
      </c>
      <c r="D421" s="767" t="e">
        <f t="shared" si="60"/>
        <v>#DIV/0!</v>
      </c>
      <c r="E421" s="767" t="e">
        <f t="shared" si="60"/>
        <v>#DIV/0!</v>
      </c>
    </row>
    <row r="422" spans="1:5" s="36" customFormat="1" ht="15.75" thickBot="1" x14ac:dyDescent="0.3">
      <c r="A422" s="843" t="s">
        <v>831</v>
      </c>
      <c r="B422" s="807"/>
      <c r="C422" s="807"/>
      <c r="D422" s="807"/>
      <c r="E422" s="844"/>
    </row>
    <row r="423" spans="1:5" s="36" customFormat="1" x14ac:dyDescent="0.25">
      <c r="A423" s="762"/>
      <c r="B423" s="795">
        <v>2019</v>
      </c>
      <c r="C423" s="795">
        <v>2020</v>
      </c>
      <c r="D423" s="795">
        <v>2021</v>
      </c>
      <c r="E423" s="795">
        <v>2022</v>
      </c>
    </row>
    <row r="424" spans="1:5" s="36" customFormat="1" ht="15.75" thickBot="1" x14ac:dyDescent="0.3">
      <c r="A424" s="764"/>
      <c r="B424" s="798" t="s">
        <v>5</v>
      </c>
      <c r="C424" s="798" t="s">
        <v>6</v>
      </c>
      <c r="D424" s="798" t="s">
        <v>6</v>
      </c>
      <c r="E424" s="798" t="s">
        <v>6</v>
      </c>
    </row>
    <row r="425" spans="1:5" s="36" customFormat="1" ht="15.75" thickBot="1" x14ac:dyDescent="0.3">
      <c r="A425" s="831" t="s">
        <v>40</v>
      </c>
      <c r="B425" s="812"/>
      <c r="C425" s="812"/>
      <c r="D425" s="812"/>
      <c r="E425" s="812"/>
    </row>
    <row r="426" spans="1:5" s="36" customFormat="1" x14ac:dyDescent="0.25">
      <c r="A426" s="1005" t="s">
        <v>41</v>
      </c>
      <c r="B426" s="886">
        <v>0</v>
      </c>
      <c r="C426" s="869">
        <v>960</v>
      </c>
      <c r="D426" s="869">
        <f t="shared" ref="D426:E426" si="61">D427</f>
        <v>13000</v>
      </c>
      <c r="E426" s="869">
        <f t="shared" si="61"/>
        <v>13000</v>
      </c>
    </row>
    <row r="427" spans="1:5" s="36" customFormat="1" x14ac:dyDescent="0.25">
      <c r="A427" s="1006" t="s">
        <v>894</v>
      </c>
      <c r="B427" s="873"/>
      <c r="C427" s="871">
        <v>960</v>
      </c>
      <c r="D427" s="871">
        <v>13000</v>
      </c>
      <c r="E427" s="871">
        <v>13000</v>
      </c>
    </row>
    <row r="428" spans="1:5" s="36" customFormat="1" ht="15.75" thickBot="1" x14ac:dyDescent="0.3">
      <c r="A428" s="1165" t="s">
        <v>72</v>
      </c>
      <c r="B428" s="886">
        <v>0</v>
      </c>
      <c r="C428" s="886">
        <f t="shared" ref="C428:E428" si="62">C426+C425</f>
        <v>960</v>
      </c>
      <c r="D428" s="886">
        <f t="shared" si="62"/>
        <v>13000</v>
      </c>
      <c r="E428" s="886">
        <f t="shared" si="62"/>
        <v>13000</v>
      </c>
    </row>
    <row r="429" spans="1:5" s="36" customFormat="1" ht="15.75" thickBot="1" x14ac:dyDescent="0.3">
      <c r="A429" s="777" t="s">
        <v>29</v>
      </c>
      <c r="B429" s="1162" t="s">
        <v>1039</v>
      </c>
      <c r="C429" s="1163"/>
      <c r="D429" s="1163"/>
      <c r="E429" s="1164"/>
    </row>
    <row r="430" spans="1:5" s="36" customFormat="1" ht="15.75" thickBot="1" x14ac:dyDescent="0.3">
      <c r="A430" s="837" t="s">
        <v>60</v>
      </c>
      <c r="B430" s="1064" t="s">
        <v>1040</v>
      </c>
      <c r="C430" s="1065"/>
      <c r="D430" s="1065"/>
      <c r="E430" s="1066"/>
    </row>
    <row r="431" spans="1:5" s="36" customFormat="1" ht="15.75" thickBot="1" x14ac:dyDescent="0.3">
      <c r="A431" s="777" t="s">
        <v>9</v>
      </c>
      <c r="B431" s="1064" t="s">
        <v>1041</v>
      </c>
      <c r="C431" s="1065"/>
      <c r="D431" s="1065"/>
      <c r="E431" s="1066"/>
    </row>
    <row r="432" spans="1:5" s="36" customFormat="1" ht="15.75" thickBot="1" x14ac:dyDescent="0.3">
      <c r="A432" s="777" t="s">
        <v>14</v>
      </c>
      <c r="B432" s="1064" t="s">
        <v>1038</v>
      </c>
      <c r="C432" s="1065"/>
      <c r="D432" s="1065"/>
      <c r="E432" s="1066"/>
    </row>
    <row r="433" spans="1:5" s="36" customFormat="1" x14ac:dyDescent="0.25">
      <c r="A433" s="762"/>
      <c r="B433" s="795">
        <v>2019</v>
      </c>
      <c r="C433" s="795">
        <v>2020</v>
      </c>
      <c r="D433" s="795">
        <v>2021</v>
      </c>
      <c r="E433" s="795">
        <v>2022</v>
      </c>
    </row>
    <row r="434" spans="1:5" s="36" customFormat="1" ht="15.75" thickBot="1" x14ac:dyDescent="0.3">
      <c r="A434" s="764"/>
      <c r="B434" s="798" t="s">
        <v>5</v>
      </c>
      <c r="C434" s="798" t="s">
        <v>6</v>
      </c>
      <c r="D434" s="798" t="s">
        <v>6</v>
      </c>
      <c r="E434" s="798" t="s">
        <v>6</v>
      </c>
    </row>
    <row r="435" spans="1:5" s="36" customFormat="1" ht="15.75" thickBot="1" x14ac:dyDescent="0.3">
      <c r="A435" s="777" t="s">
        <v>8</v>
      </c>
      <c r="B435" s="800">
        <v>1</v>
      </c>
      <c r="C435" s="800"/>
      <c r="D435" s="800"/>
      <c r="E435" s="800"/>
    </row>
    <row r="436" spans="1:5" s="36" customFormat="1" ht="15.75" thickBot="1" x14ac:dyDescent="0.3">
      <c r="A436" s="777" t="s">
        <v>15</v>
      </c>
      <c r="B436" s="800">
        <v>587</v>
      </c>
      <c r="C436" s="800">
        <v>960</v>
      </c>
      <c r="D436" s="800"/>
      <c r="E436" s="800"/>
    </row>
    <row r="437" spans="1:5" s="36" customFormat="1" ht="15.75" thickBot="1" x14ac:dyDescent="0.3">
      <c r="A437" s="777" t="s">
        <v>23</v>
      </c>
      <c r="B437" s="800">
        <f>B436/B435</f>
        <v>587</v>
      </c>
      <c r="C437" s="800" t="e">
        <f t="shared" ref="C437:E437" si="63">C436/C435</f>
        <v>#DIV/0!</v>
      </c>
      <c r="D437" s="800" t="e">
        <f t="shared" si="63"/>
        <v>#DIV/0!</v>
      </c>
      <c r="E437" s="800" t="e">
        <f t="shared" si="63"/>
        <v>#DIV/0!</v>
      </c>
    </row>
    <row r="438" spans="1:5" s="36" customFormat="1" x14ac:dyDescent="0.25">
      <c r="A438" s="1166" t="s">
        <v>16</v>
      </c>
      <c r="B438" s="1167" t="s">
        <v>22</v>
      </c>
      <c r="C438" s="1168">
        <f>C435/B435-1</f>
        <v>-1</v>
      </c>
      <c r="D438" s="1168" t="e">
        <f t="shared" ref="D438:E440" si="64">D435/C435-1</f>
        <v>#DIV/0!</v>
      </c>
      <c r="E438" s="1168" t="e">
        <f t="shared" si="64"/>
        <v>#DIV/0!</v>
      </c>
    </row>
    <row r="439" spans="1:5" s="36" customFormat="1" x14ac:dyDescent="0.25">
      <c r="A439" s="1169" t="s">
        <v>17</v>
      </c>
      <c r="B439" s="1170" t="s">
        <v>22</v>
      </c>
      <c r="C439" s="1171">
        <f>C436/B436-1</f>
        <v>0.63543441226575803</v>
      </c>
      <c r="D439" s="1171">
        <f t="shared" si="64"/>
        <v>-1</v>
      </c>
      <c r="E439" s="1171" t="e">
        <f t="shared" si="64"/>
        <v>#DIV/0!</v>
      </c>
    </row>
    <row r="440" spans="1:5" s="36" customFormat="1" x14ac:dyDescent="0.25">
      <c r="A440" s="1169" t="s">
        <v>18</v>
      </c>
      <c r="B440" s="1170" t="s">
        <v>22</v>
      </c>
      <c r="C440" s="1171" t="e">
        <f>C437/B437-1</f>
        <v>#DIV/0!</v>
      </c>
      <c r="D440" s="1171" t="e">
        <f t="shared" si="64"/>
        <v>#DIV/0!</v>
      </c>
      <c r="E440" s="1171" t="e">
        <f t="shared" si="64"/>
        <v>#DIV/0!</v>
      </c>
    </row>
    <row r="441" spans="1:5" s="36" customFormat="1" x14ac:dyDescent="0.25">
      <c r="A441" s="1172" t="s">
        <v>791</v>
      </c>
      <c r="B441" s="1172"/>
      <c r="C441" s="1172"/>
      <c r="D441" s="1172"/>
      <c r="E441" s="1172"/>
    </row>
    <row r="442" spans="1:5" s="36" customFormat="1" x14ac:dyDescent="0.25">
      <c r="A442" s="888"/>
      <c r="B442" s="1173">
        <v>2019</v>
      </c>
      <c r="C442" s="1173">
        <v>2020</v>
      </c>
      <c r="D442" s="1173">
        <v>2021</v>
      </c>
      <c r="E442" s="1173">
        <v>2022</v>
      </c>
    </row>
    <row r="443" spans="1:5" s="36" customFormat="1" x14ac:dyDescent="0.25">
      <c r="A443" s="888"/>
      <c r="B443" s="1173" t="s">
        <v>5</v>
      </c>
      <c r="C443" s="1173" t="s">
        <v>6</v>
      </c>
      <c r="D443" s="1173" t="s">
        <v>6</v>
      </c>
      <c r="E443" s="1173" t="s">
        <v>6</v>
      </c>
    </row>
    <row r="444" spans="1:5" s="36" customFormat="1" ht="15.75" thickBot="1" x14ac:dyDescent="0.3">
      <c r="A444" s="831" t="s">
        <v>40</v>
      </c>
      <c r="B444" s="812"/>
      <c r="C444" s="812"/>
      <c r="D444" s="812"/>
      <c r="E444" s="812"/>
    </row>
    <row r="445" spans="1:5" s="36" customFormat="1" ht="15.75" thickBot="1" x14ac:dyDescent="0.3">
      <c r="A445" s="831" t="s">
        <v>41</v>
      </c>
      <c r="B445" s="814">
        <v>587</v>
      </c>
      <c r="C445" s="812">
        <v>960</v>
      </c>
      <c r="D445" s="812"/>
      <c r="E445" s="812"/>
    </row>
    <row r="446" spans="1:5" s="36" customFormat="1" ht="15.75" thickBot="1" x14ac:dyDescent="0.3">
      <c r="A446" s="1005" t="s">
        <v>894</v>
      </c>
      <c r="B446" s="814">
        <f>B445</f>
        <v>587</v>
      </c>
      <c r="C446" s="814">
        <f t="shared" ref="C446:E446" si="65">C445</f>
        <v>960</v>
      </c>
      <c r="D446" s="814">
        <f t="shared" si="65"/>
        <v>0</v>
      </c>
      <c r="E446" s="814">
        <f t="shared" si="65"/>
        <v>0</v>
      </c>
    </row>
    <row r="447" spans="1:5" s="36" customFormat="1" ht="15.75" thickBot="1" x14ac:dyDescent="0.3">
      <c r="A447" s="845" t="s">
        <v>61</v>
      </c>
      <c r="B447" s="814">
        <f>B445+B444</f>
        <v>587</v>
      </c>
      <c r="C447" s="814">
        <f t="shared" ref="C447:E447" si="66">C445+C444</f>
        <v>960</v>
      </c>
      <c r="D447" s="814">
        <f t="shared" si="66"/>
        <v>0</v>
      </c>
      <c r="E447" s="814">
        <f t="shared" si="66"/>
        <v>0</v>
      </c>
    </row>
    <row r="448" spans="1:5" s="36" customFormat="1" ht="15.75" thickBot="1" x14ac:dyDescent="0.3">
      <c r="A448" s="777" t="s">
        <v>29</v>
      </c>
      <c r="B448" s="852" t="s">
        <v>1042</v>
      </c>
      <c r="C448" s="854"/>
      <c r="D448" s="854"/>
      <c r="E448" s="855"/>
    </row>
    <row r="449" spans="1:5" s="36" customFormat="1" ht="15.75" thickBot="1" x14ac:dyDescent="0.3">
      <c r="A449" s="837" t="s">
        <v>28</v>
      </c>
      <c r="B449" s="1064" t="s">
        <v>1043</v>
      </c>
      <c r="C449" s="1065"/>
      <c r="D449" s="1065"/>
      <c r="E449" s="1066"/>
    </row>
    <row r="450" spans="1:5" s="36" customFormat="1" ht="15.75" thickBot="1" x14ac:dyDescent="0.3">
      <c r="A450" s="777" t="s">
        <v>9</v>
      </c>
      <c r="B450" s="1064" t="s">
        <v>1044</v>
      </c>
      <c r="C450" s="1065"/>
      <c r="D450" s="1065"/>
      <c r="E450" s="1066"/>
    </row>
    <row r="451" spans="1:5" s="36" customFormat="1" ht="15.75" thickBot="1" x14ac:dyDescent="0.3">
      <c r="A451" s="777" t="s">
        <v>14</v>
      </c>
      <c r="B451" s="1064"/>
      <c r="C451" s="1065"/>
      <c r="D451" s="1065"/>
      <c r="E451" s="1066"/>
    </row>
    <row r="452" spans="1:5" s="36" customFormat="1" x14ac:dyDescent="0.25">
      <c r="A452" s="762"/>
      <c r="B452" s="795">
        <v>2019</v>
      </c>
      <c r="C452" s="795">
        <v>2020</v>
      </c>
      <c r="D452" s="795">
        <v>2021</v>
      </c>
      <c r="E452" s="795">
        <v>2022</v>
      </c>
    </row>
    <row r="453" spans="1:5" s="36" customFormat="1" ht="15.75" thickBot="1" x14ac:dyDescent="0.3">
      <c r="A453" s="764"/>
      <c r="B453" s="798" t="s">
        <v>5</v>
      </c>
      <c r="C453" s="798" t="s">
        <v>6</v>
      </c>
      <c r="D453" s="798" t="s">
        <v>6</v>
      </c>
      <c r="E453" s="798" t="s">
        <v>6</v>
      </c>
    </row>
    <row r="454" spans="1:5" s="36" customFormat="1" ht="15.75" thickBot="1" x14ac:dyDescent="0.3">
      <c r="A454" s="777" t="s">
        <v>8</v>
      </c>
      <c r="B454" s="800">
        <v>1</v>
      </c>
      <c r="C454" s="800"/>
      <c r="D454" s="800"/>
      <c r="E454" s="800"/>
    </row>
    <row r="455" spans="1:5" s="36" customFormat="1" ht="15.75" thickBot="1" x14ac:dyDescent="0.3">
      <c r="A455" s="777" t="s">
        <v>15</v>
      </c>
      <c r="B455" s="800">
        <v>120</v>
      </c>
      <c r="C455" s="800">
        <v>120</v>
      </c>
      <c r="D455" s="800"/>
      <c r="E455" s="800"/>
    </row>
    <row r="456" spans="1:5" s="36" customFormat="1" ht="15.75" thickBot="1" x14ac:dyDescent="0.3">
      <c r="A456" s="777" t="s">
        <v>23</v>
      </c>
      <c r="B456" s="800">
        <f>B455/B454</f>
        <v>120</v>
      </c>
      <c r="C456" s="800" t="e">
        <f t="shared" ref="C456:E456" si="67">C455/C454</f>
        <v>#DIV/0!</v>
      </c>
      <c r="D456" s="800" t="e">
        <f t="shared" si="67"/>
        <v>#DIV/0!</v>
      </c>
      <c r="E456" s="800" t="e">
        <f t="shared" si="67"/>
        <v>#DIV/0!</v>
      </c>
    </row>
    <row r="457" spans="1:5" s="36" customFormat="1" ht="15.75" thickBot="1" x14ac:dyDescent="0.3">
      <c r="A457" s="777" t="s">
        <v>16</v>
      </c>
      <c r="B457" s="802" t="s">
        <v>22</v>
      </c>
      <c r="C457" s="767">
        <f>C454/B454-1</f>
        <v>-1</v>
      </c>
      <c r="D457" s="767" t="e">
        <f t="shared" ref="D457:E459" si="68">D454/C454-1</f>
        <v>#DIV/0!</v>
      </c>
      <c r="E457" s="767" t="e">
        <f t="shared" si="68"/>
        <v>#DIV/0!</v>
      </c>
    </row>
    <row r="458" spans="1:5" s="36" customFormat="1" ht="15.75" thickBot="1" x14ac:dyDescent="0.3">
      <c r="A458" s="777" t="s">
        <v>17</v>
      </c>
      <c r="B458" s="802" t="s">
        <v>22</v>
      </c>
      <c r="C458" s="767">
        <f>C455/B455-1</f>
        <v>0</v>
      </c>
      <c r="D458" s="767">
        <f t="shared" si="68"/>
        <v>-1</v>
      </c>
      <c r="E458" s="767" t="e">
        <f t="shared" si="68"/>
        <v>#DIV/0!</v>
      </c>
    </row>
    <row r="459" spans="1:5" s="36" customFormat="1" ht="15.75" thickBot="1" x14ac:dyDescent="0.3">
      <c r="A459" s="777" t="s">
        <v>18</v>
      </c>
      <c r="B459" s="802" t="s">
        <v>22</v>
      </c>
      <c r="C459" s="767" t="e">
        <f>C456/B456-1</f>
        <v>#DIV/0!</v>
      </c>
      <c r="D459" s="767" t="e">
        <f t="shared" si="68"/>
        <v>#DIV/0!</v>
      </c>
      <c r="E459" s="767" t="e">
        <f t="shared" si="68"/>
        <v>#DIV/0!</v>
      </c>
    </row>
    <row r="460" spans="1:5" s="36" customFormat="1" ht="15.75" thickBot="1" x14ac:dyDescent="0.3">
      <c r="A460" s="843" t="s">
        <v>1045</v>
      </c>
      <c r="B460" s="807"/>
      <c r="C460" s="807"/>
      <c r="D460" s="807"/>
      <c r="E460" s="844"/>
    </row>
    <row r="461" spans="1:5" s="36" customFormat="1" x14ac:dyDescent="0.25">
      <c r="A461" s="762"/>
      <c r="B461" s="795">
        <v>2019</v>
      </c>
      <c r="C461" s="795">
        <v>2020</v>
      </c>
      <c r="D461" s="795">
        <v>2021</v>
      </c>
      <c r="E461" s="795">
        <v>2022</v>
      </c>
    </row>
    <row r="462" spans="1:5" s="36" customFormat="1" ht="15.75" thickBot="1" x14ac:dyDescent="0.3">
      <c r="A462" s="764"/>
      <c r="B462" s="798" t="s">
        <v>5</v>
      </c>
      <c r="C462" s="798" t="s">
        <v>6</v>
      </c>
      <c r="D462" s="798" t="s">
        <v>6</v>
      </c>
      <c r="E462" s="798" t="s">
        <v>6</v>
      </c>
    </row>
    <row r="463" spans="1:5" s="36" customFormat="1" ht="15.75" thickBot="1" x14ac:dyDescent="0.3">
      <c r="A463" s="831" t="s">
        <v>40</v>
      </c>
      <c r="B463" s="812">
        <v>120</v>
      </c>
      <c r="C463" s="812">
        <v>120</v>
      </c>
      <c r="D463" s="812"/>
      <c r="E463" s="812"/>
    </row>
    <row r="464" spans="1:5" s="36" customFormat="1" ht="15.75" thickBot="1" x14ac:dyDescent="0.3">
      <c r="A464" s="831"/>
      <c r="B464" s="812">
        <f>B463</f>
        <v>120</v>
      </c>
      <c r="C464" s="812">
        <f t="shared" ref="C464:E464" si="69">C463</f>
        <v>120</v>
      </c>
      <c r="D464" s="812">
        <f t="shared" si="69"/>
        <v>0</v>
      </c>
      <c r="E464" s="812">
        <f t="shared" si="69"/>
        <v>0</v>
      </c>
    </row>
    <row r="465" spans="1:5" s="36" customFormat="1" ht="15.75" thickBot="1" x14ac:dyDescent="0.3">
      <c r="A465" s="831" t="s">
        <v>41</v>
      </c>
      <c r="B465" s="814"/>
      <c r="C465" s="812"/>
      <c r="D465" s="812"/>
      <c r="E465" s="812"/>
    </row>
    <row r="466" spans="1:5" s="36" customFormat="1" ht="15.75" thickBot="1" x14ac:dyDescent="0.3">
      <c r="A466" s="845" t="s">
        <v>33</v>
      </c>
      <c r="B466" s="814">
        <f>B465+B463</f>
        <v>120</v>
      </c>
      <c r="C466" s="814">
        <f t="shared" ref="C466:E466" si="70">C465+C463</f>
        <v>120</v>
      </c>
      <c r="D466" s="814">
        <f t="shared" si="70"/>
        <v>0</v>
      </c>
      <c r="E466" s="814">
        <f t="shared" si="70"/>
        <v>0</v>
      </c>
    </row>
    <row r="467" spans="1:5" s="36" customFormat="1" ht="15.75" thickBot="1" x14ac:dyDescent="0.3">
      <c r="A467" s="837" t="s">
        <v>45</v>
      </c>
      <c r="B467" s="1162"/>
      <c r="C467" s="1174"/>
      <c r="D467" s="1163"/>
      <c r="E467" s="1164"/>
    </row>
    <row r="468" spans="1:5" s="36" customFormat="1" ht="30" thickBot="1" x14ac:dyDescent="0.3">
      <c r="A468" s="837" t="s">
        <v>50</v>
      </c>
      <c r="B468" s="1175" t="s">
        <v>1046</v>
      </c>
      <c r="C468" s="1176" t="s">
        <v>51</v>
      </c>
      <c r="D468" s="1177" t="s">
        <v>1047</v>
      </c>
      <c r="E468" s="855"/>
    </row>
    <row r="469" spans="1:5" s="36" customFormat="1" ht="15.75" thickBot="1" x14ac:dyDescent="0.3">
      <c r="A469" s="1178"/>
      <c r="B469" s="852"/>
      <c r="C469" s="1179"/>
      <c r="D469" s="854"/>
      <c r="E469" s="855"/>
    </row>
    <row r="470" spans="1:5" s="36" customFormat="1" ht="15.75" thickBot="1" x14ac:dyDescent="0.3">
      <c r="A470" s="777" t="s">
        <v>9</v>
      </c>
      <c r="B470" s="753" t="s">
        <v>1048</v>
      </c>
      <c r="C470" s="754"/>
      <c r="D470" s="754"/>
      <c r="E470" s="755"/>
    </row>
    <row r="471" spans="1:5" s="36" customFormat="1" ht="15.75" thickBot="1" x14ac:dyDescent="0.3">
      <c r="A471" s="777" t="s">
        <v>14</v>
      </c>
      <c r="B471" s="792" t="s">
        <v>1049</v>
      </c>
      <c r="C471" s="760"/>
      <c r="D471" s="760"/>
      <c r="E471" s="761"/>
    </row>
    <row r="472" spans="1:5" s="36" customFormat="1" x14ac:dyDescent="0.25">
      <c r="A472" s="762"/>
      <c r="B472" s="795">
        <v>2019</v>
      </c>
      <c r="C472" s="795">
        <v>2020</v>
      </c>
      <c r="D472" s="795">
        <v>2021</v>
      </c>
      <c r="E472" s="795">
        <v>2022</v>
      </c>
    </row>
    <row r="473" spans="1:5" s="36" customFormat="1" ht="15.75" thickBot="1" x14ac:dyDescent="0.3">
      <c r="A473" s="764"/>
      <c r="B473" s="798" t="s">
        <v>5</v>
      </c>
      <c r="C473" s="798" t="s">
        <v>6</v>
      </c>
      <c r="D473" s="798" t="s">
        <v>6</v>
      </c>
      <c r="E473" s="798" t="s">
        <v>6</v>
      </c>
    </row>
    <row r="474" spans="1:5" s="36" customFormat="1" ht="15.75" thickBot="1" x14ac:dyDescent="0.3">
      <c r="A474" s="777" t="s">
        <v>8</v>
      </c>
      <c r="B474" s="800">
        <v>25</v>
      </c>
      <c r="C474" s="800">
        <v>25</v>
      </c>
      <c r="D474" s="800">
        <v>34</v>
      </c>
      <c r="E474" s="800">
        <v>34</v>
      </c>
    </row>
    <row r="475" spans="1:5" s="36" customFormat="1" ht="15.75" thickBot="1" x14ac:dyDescent="0.3">
      <c r="A475" s="777" t="s">
        <v>15</v>
      </c>
      <c r="B475" s="800">
        <v>15000</v>
      </c>
      <c r="C475" s="800">
        <f>C488</f>
        <v>15000</v>
      </c>
      <c r="D475" s="800">
        <v>15000</v>
      </c>
      <c r="E475" s="800">
        <v>15000</v>
      </c>
    </row>
    <row r="476" spans="1:5" s="36" customFormat="1" ht="15.75" thickBot="1" x14ac:dyDescent="0.3">
      <c r="A476" s="777" t="s">
        <v>23</v>
      </c>
      <c r="B476" s="800">
        <f>B475/B474</f>
        <v>600</v>
      </c>
      <c r="C476" s="800">
        <f>C475/C474</f>
        <v>600</v>
      </c>
      <c r="D476" s="800">
        <f t="shared" ref="D476:E476" si="71">D475/D474</f>
        <v>441.1764705882353</v>
      </c>
      <c r="E476" s="800">
        <f t="shared" si="71"/>
        <v>441.1764705882353</v>
      </c>
    </row>
    <row r="477" spans="1:5" s="36" customFormat="1" ht="15.75" thickBot="1" x14ac:dyDescent="0.3">
      <c r="A477" s="777" t="s">
        <v>16</v>
      </c>
      <c r="B477" s="802" t="s">
        <v>22</v>
      </c>
      <c r="C477" s="767">
        <f>C474/B474-1</f>
        <v>0</v>
      </c>
      <c r="D477" s="767">
        <f t="shared" ref="D477:E479" si="72">D474/C474-1</f>
        <v>0.3600000000000001</v>
      </c>
      <c r="E477" s="767">
        <f t="shared" si="72"/>
        <v>0</v>
      </c>
    </row>
    <row r="478" spans="1:5" s="36" customFormat="1" ht="15.75" thickBot="1" x14ac:dyDescent="0.3">
      <c r="A478" s="777" t="s">
        <v>17</v>
      </c>
      <c r="B478" s="802" t="s">
        <v>22</v>
      </c>
      <c r="C478" s="767">
        <f>C475/B475-1</f>
        <v>0</v>
      </c>
      <c r="D478" s="767">
        <f t="shared" si="72"/>
        <v>0</v>
      </c>
      <c r="E478" s="767">
        <f t="shared" si="72"/>
        <v>0</v>
      </c>
    </row>
    <row r="479" spans="1:5" s="36" customFormat="1" ht="15.75" thickBot="1" x14ac:dyDescent="0.3">
      <c r="A479" s="777" t="s">
        <v>18</v>
      </c>
      <c r="B479" s="802" t="s">
        <v>22</v>
      </c>
      <c r="C479" s="767">
        <f>C476/B476-1</f>
        <v>0</v>
      </c>
      <c r="D479" s="767">
        <f t="shared" si="72"/>
        <v>-0.26470588235294112</v>
      </c>
      <c r="E479" s="767">
        <f t="shared" si="72"/>
        <v>0</v>
      </c>
    </row>
    <row r="480" spans="1:5" s="36" customFormat="1" ht="15.75" thickBot="1" x14ac:dyDescent="0.3">
      <c r="A480" s="843" t="s">
        <v>783</v>
      </c>
      <c r="B480" s="807"/>
      <c r="C480" s="807"/>
      <c r="D480" s="807"/>
      <c r="E480" s="844"/>
    </row>
    <row r="481" spans="1:5" s="36" customFormat="1" x14ac:dyDescent="0.25">
      <c r="A481" s="762"/>
      <c r="B481" s="795">
        <v>2019</v>
      </c>
      <c r="C481" s="795">
        <v>2020</v>
      </c>
      <c r="D481" s="795">
        <v>2021</v>
      </c>
      <c r="E481" s="795">
        <v>2022</v>
      </c>
    </row>
    <row r="482" spans="1:5" s="36" customFormat="1" ht="15.75" thickBot="1" x14ac:dyDescent="0.3">
      <c r="A482" s="764"/>
      <c r="B482" s="798" t="s">
        <v>5</v>
      </c>
      <c r="C482" s="798" t="s">
        <v>6</v>
      </c>
      <c r="D482" s="798" t="s">
        <v>6</v>
      </c>
      <c r="E482" s="798" t="s">
        <v>6</v>
      </c>
    </row>
    <row r="483" spans="1:5" s="36" customFormat="1" ht="15.75" thickBot="1" x14ac:dyDescent="0.3">
      <c r="A483" s="831" t="s">
        <v>40</v>
      </c>
      <c r="B483" s="812"/>
      <c r="C483" s="812"/>
      <c r="D483" s="812"/>
      <c r="E483" s="812"/>
    </row>
    <row r="484" spans="1:5" s="36" customFormat="1" ht="15.75" thickBot="1" x14ac:dyDescent="0.3">
      <c r="A484" s="832" t="s">
        <v>48</v>
      </c>
      <c r="B484" s="812"/>
      <c r="C484" s="812"/>
      <c r="D484" s="812"/>
      <c r="E484" s="812"/>
    </row>
    <row r="485" spans="1:5" s="36" customFormat="1" ht="15.75" thickBot="1" x14ac:dyDescent="0.3">
      <c r="A485" s="832" t="s">
        <v>73</v>
      </c>
      <c r="B485" s="812"/>
      <c r="C485" s="812"/>
      <c r="D485" s="812"/>
      <c r="E485" s="812"/>
    </row>
    <row r="486" spans="1:5" s="36" customFormat="1" ht="15.75" thickBot="1" x14ac:dyDescent="0.3">
      <c r="A486" s="832" t="s">
        <v>74</v>
      </c>
      <c r="B486" s="812"/>
      <c r="C486" s="812"/>
      <c r="D486" s="812"/>
      <c r="E486" s="812"/>
    </row>
    <row r="487" spans="1:5" s="36" customFormat="1" ht="15.75" thickBot="1" x14ac:dyDescent="0.3">
      <c r="A487" s="832" t="s">
        <v>75</v>
      </c>
      <c r="B487" s="812"/>
      <c r="C487" s="812"/>
      <c r="D487" s="812"/>
      <c r="E487" s="812"/>
    </row>
    <row r="488" spans="1:5" s="36" customFormat="1" ht="15.75" thickBot="1" x14ac:dyDescent="0.3">
      <c r="A488" s="831" t="s">
        <v>41</v>
      </c>
      <c r="B488" s="814">
        <f>B489+B490+B491+B492</f>
        <v>15000</v>
      </c>
      <c r="C488" s="814">
        <f t="shared" ref="C488:E488" si="73">C489+C490+C491+C492</f>
        <v>15000</v>
      </c>
      <c r="D488" s="814">
        <f t="shared" si="73"/>
        <v>15000</v>
      </c>
      <c r="E488" s="814">
        <f t="shared" si="73"/>
        <v>15000</v>
      </c>
    </row>
    <row r="489" spans="1:5" s="36" customFormat="1" ht="15.75" thickBot="1" x14ac:dyDescent="0.3">
      <c r="A489" s="832" t="s">
        <v>48</v>
      </c>
      <c r="B489" s="814">
        <v>15000</v>
      </c>
      <c r="C489" s="812">
        <v>15000</v>
      </c>
      <c r="D489" s="812">
        <v>15000</v>
      </c>
      <c r="E489" s="812">
        <v>15000</v>
      </c>
    </row>
    <row r="490" spans="1:5" s="36" customFormat="1" ht="15.75" thickBot="1" x14ac:dyDescent="0.3">
      <c r="A490" s="832" t="s">
        <v>73</v>
      </c>
      <c r="B490" s="814"/>
      <c r="C490" s="812"/>
      <c r="D490" s="812"/>
      <c r="E490" s="812"/>
    </row>
    <row r="491" spans="1:5" s="36" customFormat="1" ht="15.75" thickBot="1" x14ac:dyDescent="0.3">
      <c r="A491" s="832" t="s">
        <v>74</v>
      </c>
      <c r="B491" s="814"/>
      <c r="C491" s="812"/>
      <c r="D491" s="812"/>
      <c r="E491" s="812"/>
    </row>
    <row r="492" spans="1:5" s="36" customFormat="1" ht="15.75" thickBot="1" x14ac:dyDescent="0.3">
      <c r="A492" s="832" t="s">
        <v>75</v>
      </c>
      <c r="B492" s="814"/>
      <c r="C492" s="812"/>
      <c r="D492" s="812"/>
      <c r="E492" s="812"/>
    </row>
    <row r="493" spans="1:5" s="36" customFormat="1" ht="15.75" thickBot="1" x14ac:dyDescent="0.3">
      <c r="A493" s="883" t="s">
        <v>33</v>
      </c>
      <c r="B493" s="814">
        <f>B488</f>
        <v>15000</v>
      </c>
      <c r="C493" s="814">
        <f t="shared" ref="C493:E493" si="74">C488</f>
        <v>15000</v>
      </c>
      <c r="D493" s="814">
        <f t="shared" si="74"/>
        <v>15000</v>
      </c>
      <c r="E493" s="814">
        <f t="shared" si="74"/>
        <v>15000</v>
      </c>
    </row>
    <row r="494" spans="1:5" s="36" customFormat="1" ht="29.25" thickBot="1" x14ac:dyDescent="0.3">
      <c r="A494" s="777" t="s">
        <v>53</v>
      </c>
      <c r="B494" s="768" t="s">
        <v>1050</v>
      </c>
      <c r="C494" s="1176" t="s">
        <v>51</v>
      </c>
      <c r="D494" s="854" t="s">
        <v>1051</v>
      </c>
      <c r="E494" s="855"/>
    </row>
    <row r="495" spans="1:5" s="36" customFormat="1" ht="15.75" thickBot="1" x14ac:dyDescent="0.3">
      <c r="A495" s="777" t="s">
        <v>9</v>
      </c>
      <c r="B495" s="753" t="s">
        <v>1052</v>
      </c>
      <c r="C495" s="754"/>
      <c r="D495" s="754"/>
      <c r="E495" s="755"/>
    </row>
    <row r="496" spans="1:5" s="36" customFormat="1" ht="15.75" thickBot="1" x14ac:dyDescent="0.3">
      <c r="A496" s="777" t="s">
        <v>14</v>
      </c>
      <c r="B496" s="792"/>
      <c r="C496" s="760"/>
      <c r="D496" s="760"/>
      <c r="E496" s="761"/>
    </row>
    <row r="497" spans="1:5" s="36" customFormat="1" x14ac:dyDescent="0.25">
      <c r="A497" s="762"/>
      <c r="B497" s="795">
        <v>2019</v>
      </c>
      <c r="C497" s="795">
        <v>2020</v>
      </c>
      <c r="D497" s="795">
        <v>2021</v>
      </c>
      <c r="E497" s="795">
        <v>2022</v>
      </c>
    </row>
    <row r="498" spans="1:5" s="36" customFormat="1" ht="15.75" thickBot="1" x14ac:dyDescent="0.3">
      <c r="A498" s="764"/>
      <c r="B498" s="798" t="s">
        <v>5</v>
      </c>
      <c r="C498" s="798" t="s">
        <v>6</v>
      </c>
      <c r="D498" s="798" t="s">
        <v>6</v>
      </c>
      <c r="E498" s="798" t="s">
        <v>6</v>
      </c>
    </row>
    <row r="499" spans="1:5" s="36" customFormat="1" ht="15.75" thickBot="1" x14ac:dyDescent="0.3">
      <c r="A499" s="777" t="s">
        <v>8</v>
      </c>
      <c r="B499" s="802">
        <v>20</v>
      </c>
      <c r="C499" s="802">
        <v>20</v>
      </c>
      <c r="D499" s="802">
        <v>0</v>
      </c>
      <c r="E499" s="802">
        <v>26</v>
      </c>
    </row>
    <row r="500" spans="1:5" s="36" customFormat="1" ht="15.75" thickBot="1" x14ac:dyDescent="0.3">
      <c r="A500" s="777" t="s">
        <v>15</v>
      </c>
      <c r="B500" s="800">
        <v>10000</v>
      </c>
      <c r="C500" s="800">
        <v>10000</v>
      </c>
      <c r="D500" s="800">
        <v>0</v>
      </c>
      <c r="E500" s="800">
        <v>10000</v>
      </c>
    </row>
    <row r="501" spans="1:5" s="36" customFormat="1" ht="15.75" thickBot="1" x14ac:dyDescent="0.3">
      <c r="A501" s="777" t="s">
        <v>23</v>
      </c>
      <c r="B501" s="800">
        <f>B500/B499</f>
        <v>500</v>
      </c>
      <c r="C501" s="800">
        <f t="shared" ref="C501:E501" si="75">C500/C499</f>
        <v>500</v>
      </c>
      <c r="D501" s="800" t="e">
        <f t="shared" si="75"/>
        <v>#DIV/0!</v>
      </c>
      <c r="E501" s="800">
        <f t="shared" si="75"/>
        <v>384.61538461538464</v>
      </c>
    </row>
    <row r="502" spans="1:5" s="36" customFormat="1" ht="15.75" thickBot="1" x14ac:dyDescent="0.3">
      <c r="A502" s="777" t="s">
        <v>16</v>
      </c>
      <c r="B502" s="802" t="s">
        <v>22</v>
      </c>
      <c r="C502" s="767">
        <f>C499/B499-1</f>
        <v>0</v>
      </c>
      <c r="D502" s="767">
        <f t="shared" ref="D502:E504" si="76">D499/C499-1</f>
        <v>-1</v>
      </c>
      <c r="E502" s="767" t="e">
        <f t="shared" si="76"/>
        <v>#DIV/0!</v>
      </c>
    </row>
    <row r="503" spans="1:5" s="36" customFormat="1" ht="15.75" thickBot="1" x14ac:dyDescent="0.3">
      <c r="A503" s="777" t="s">
        <v>17</v>
      </c>
      <c r="B503" s="802" t="s">
        <v>22</v>
      </c>
      <c r="C503" s="767">
        <f>C500/B500-1</f>
        <v>0</v>
      </c>
      <c r="D503" s="767">
        <f t="shared" si="76"/>
        <v>-1</v>
      </c>
      <c r="E503" s="767" t="e">
        <f t="shared" si="76"/>
        <v>#DIV/0!</v>
      </c>
    </row>
    <row r="504" spans="1:5" s="36" customFormat="1" ht="15.75" thickBot="1" x14ac:dyDescent="0.3">
      <c r="A504" s="777" t="s">
        <v>18</v>
      </c>
      <c r="B504" s="802" t="s">
        <v>22</v>
      </c>
      <c r="C504" s="767">
        <f>C501/B501-1</f>
        <v>0</v>
      </c>
      <c r="D504" s="767" t="e">
        <f t="shared" si="76"/>
        <v>#DIV/0!</v>
      </c>
      <c r="E504" s="767" t="e">
        <f t="shared" si="76"/>
        <v>#DIV/0!</v>
      </c>
    </row>
    <row r="505" spans="1:5" s="36" customFormat="1" ht="15.75" thickBot="1" x14ac:dyDescent="0.3">
      <c r="A505" s="843" t="s">
        <v>786</v>
      </c>
      <c r="B505" s="807"/>
      <c r="C505" s="807"/>
      <c r="D505" s="807"/>
      <c r="E505" s="844"/>
    </row>
    <row r="506" spans="1:5" s="36" customFormat="1" x14ac:dyDescent="0.25">
      <c r="A506" s="762"/>
      <c r="B506" s="795">
        <v>2019</v>
      </c>
      <c r="C506" s="795">
        <v>2020</v>
      </c>
      <c r="D506" s="795">
        <v>2021</v>
      </c>
      <c r="E506" s="795">
        <v>2022</v>
      </c>
    </row>
    <row r="507" spans="1:5" s="36" customFormat="1" ht="15.75" thickBot="1" x14ac:dyDescent="0.3">
      <c r="A507" s="764"/>
      <c r="B507" s="798" t="s">
        <v>5</v>
      </c>
      <c r="C507" s="798" t="s">
        <v>6</v>
      </c>
      <c r="D507" s="798" t="s">
        <v>6</v>
      </c>
      <c r="E507" s="798" t="s">
        <v>6</v>
      </c>
    </row>
    <row r="508" spans="1:5" s="36" customFormat="1" ht="15.75" thickBot="1" x14ac:dyDescent="0.3">
      <c r="A508" s="831" t="s">
        <v>40</v>
      </c>
      <c r="B508" s="812">
        <f>B509</f>
        <v>10000</v>
      </c>
      <c r="C508" s="812">
        <f t="shared" ref="C508:E508" si="77">C509</f>
        <v>10000</v>
      </c>
      <c r="D508" s="812">
        <f t="shared" si="77"/>
        <v>0</v>
      </c>
      <c r="E508" s="812">
        <f t="shared" si="77"/>
        <v>10000</v>
      </c>
    </row>
    <row r="509" spans="1:5" s="36" customFormat="1" ht="15.75" thickBot="1" x14ac:dyDescent="0.3">
      <c r="A509" s="832" t="s">
        <v>48</v>
      </c>
      <c r="B509" s="812">
        <v>10000</v>
      </c>
      <c r="C509" s="812">
        <v>10000</v>
      </c>
      <c r="D509" s="812">
        <v>0</v>
      </c>
      <c r="E509" s="812">
        <v>10000</v>
      </c>
    </row>
    <row r="510" spans="1:5" s="36" customFormat="1" ht="15.75" thickBot="1" x14ac:dyDescent="0.3">
      <c r="A510" s="832" t="s">
        <v>73</v>
      </c>
      <c r="B510" s="812"/>
      <c r="C510" s="812"/>
      <c r="D510" s="812"/>
      <c r="E510" s="812"/>
    </row>
    <row r="511" spans="1:5" s="36" customFormat="1" ht="15.75" thickBot="1" x14ac:dyDescent="0.3">
      <c r="A511" s="832" t="s">
        <v>74</v>
      </c>
      <c r="B511" s="812"/>
      <c r="C511" s="812"/>
      <c r="D511" s="812"/>
      <c r="E511" s="812"/>
    </row>
    <row r="512" spans="1:5" s="36" customFormat="1" ht="15.75" thickBot="1" x14ac:dyDescent="0.3">
      <c r="A512" s="832" t="s">
        <v>75</v>
      </c>
      <c r="B512" s="812"/>
      <c r="C512" s="812"/>
      <c r="D512" s="812"/>
      <c r="E512" s="812"/>
    </row>
    <row r="513" spans="1:5" s="36" customFormat="1" ht="15.75" thickBot="1" x14ac:dyDescent="0.3">
      <c r="A513" s="831" t="s">
        <v>41</v>
      </c>
      <c r="B513" s="814">
        <f>B514+B515+B516+B517</f>
        <v>0</v>
      </c>
      <c r="C513" s="814">
        <f t="shared" ref="C513:E513" si="78">C514+C515+C516+C517</f>
        <v>0</v>
      </c>
      <c r="D513" s="814">
        <f t="shared" si="78"/>
        <v>0</v>
      </c>
      <c r="E513" s="814">
        <f t="shared" si="78"/>
        <v>0</v>
      </c>
    </row>
    <row r="514" spans="1:5" s="36" customFormat="1" ht="15.75" thickBot="1" x14ac:dyDescent="0.3">
      <c r="A514" s="832" t="s">
        <v>48</v>
      </c>
      <c r="B514" s="814"/>
      <c r="C514" s="812">
        <v>0</v>
      </c>
      <c r="D514" s="812"/>
      <c r="E514" s="812"/>
    </row>
    <row r="515" spans="1:5" s="36" customFormat="1" ht="15.75" thickBot="1" x14ac:dyDescent="0.3">
      <c r="A515" s="832" t="s">
        <v>73</v>
      </c>
      <c r="B515" s="814"/>
      <c r="C515" s="812"/>
      <c r="D515" s="812"/>
      <c r="E515" s="812"/>
    </row>
    <row r="516" spans="1:5" s="36" customFormat="1" ht="15.75" thickBot="1" x14ac:dyDescent="0.3">
      <c r="A516" s="832" t="s">
        <v>74</v>
      </c>
      <c r="B516" s="814"/>
      <c r="C516" s="812"/>
      <c r="D516" s="812"/>
      <c r="E516" s="812"/>
    </row>
    <row r="517" spans="1:5" s="36" customFormat="1" ht="15.75" thickBot="1" x14ac:dyDescent="0.3">
      <c r="A517" s="832" t="s">
        <v>75</v>
      </c>
      <c r="B517" s="814"/>
      <c r="C517" s="812"/>
      <c r="D517" s="812"/>
      <c r="E517" s="812"/>
    </row>
    <row r="518" spans="1:5" s="36" customFormat="1" ht="15.75" thickBot="1" x14ac:dyDescent="0.3">
      <c r="A518" s="883" t="s">
        <v>126</v>
      </c>
      <c r="B518" s="814">
        <f>B508+B513</f>
        <v>10000</v>
      </c>
      <c r="C518" s="814">
        <f t="shared" ref="C518:E518" si="79">C508+C513</f>
        <v>10000</v>
      </c>
      <c r="D518" s="814">
        <f t="shared" si="79"/>
        <v>0</v>
      </c>
      <c r="E518" s="814">
        <f t="shared" si="79"/>
        <v>10000</v>
      </c>
    </row>
    <row r="519" spans="1:5" s="36" customFormat="1" ht="29.25" thickBot="1" x14ac:dyDescent="0.3">
      <c r="A519" s="777" t="s">
        <v>53</v>
      </c>
      <c r="B519" s="768" t="s">
        <v>1050</v>
      </c>
      <c r="C519" s="1176" t="s">
        <v>51</v>
      </c>
      <c r="D519" s="854" t="s">
        <v>1051</v>
      </c>
      <c r="E519" s="855"/>
    </row>
    <row r="520" spans="1:5" s="36" customFormat="1" ht="15.75" thickBot="1" x14ac:dyDescent="0.3">
      <c r="A520" s="777" t="s">
        <v>9</v>
      </c>
      <c r="B520" s="753" t="s">
        <v>1052</v>
      </c>
      <c r="C520" s="754"/>
      <c r="D520" s="754"/>
      <c r="E520" s="755"/>
    </row>
    <row r="521" spans="1:5" s="36" customFormat="1" ht="15.75" thickBot="1" x14ac:dyDescent="0.3">
      <c r="A521" s="777" t="s">
        <v>14</v>
      </c>
      <c r="B521" s="792"/>
      <c r="C521" s="760"/>
      <c r="D521" s="760"/>
      <c r="E521" s="761"/>
    </row>
    <row r="522" spans="1:5" s="36" customFormat="1" x14ac:dyDescent="0.25">
      <c r="A522" s="762"/>
      <c r="B522" s="795">
        <v>2019</v>
      </c>
      <c r="C522" s="795">
        <v>2020</v>
      </c>
      <c r="D522" s="795">
        <v>2021</v>
      </c>
      <c r="E522" s="795">
        <v>2022</v>
      </c>
    </row>
    <row r="523" spans="1:5" s="36" customFormat="1" ht="15.75" thickBot="1" x14ac:dyDescent="0.3">
      <c r="A523" s="764"/>
      <c r="B523" s="798" t="s">
        <v>5</v>
      </c>
      <c r="C523" s="798" t="s">
        <v>6</v>
      </c>
      <c r="D523" s="798" t="s">
        <v>6</v>
      </c>
      <c r="E523" s="798" t="s">
        <v>6</v>
      </c>
    </row>
    <row r="524" spans="1:5" s="36" customFormat="1" ht="15.75" thickBot="1" x14ac:dyDescent="0.3">
      <c r="A524" s="777" t="s">
        <v>8</v>
      </c>
      <c r="B524" s="802">
        <v>0</v>
      </c>
      <c r="C524" s="802">
        <v>0</v>
      </c>
      <c r="D524" s="802">
        <v>0</v>
      </c>
      <c r="E524" s="802">
        <v>0</v>
      </c>
    </row>
    <row r="525" spans="1:5" s="36" customFormat="1" ht="15.75" thickBot="1" x14ac:dyDescent="0.3">
      <c r="A525" s="777" t="s">
        <v>15</v>
      </c>
      <c r="B525" s="800">
        <v>0</v>
      </c>
      <c r="C525" s="800">
        <v>0</v>
      </c>
      <c r="D525" s="800">
        <v>10000</v>
      </c>
      <c r="E525" s="800">
        <v>0</v>
      </c>
    </row>
    <row r="526" spans="1:5" s="36" customFormat="1" ht="15.75" thickBot="1" x14ac:dyDescent="0.3">
      <c r="A526" s="777" t="s">
        <v>23</v>
      </c>
      <c r="B526" s="800" t="e">
        <f>B525/B524</f>
        <v>#DIV/0!</v>
      </c>
      <c r="C526" s="800" t="e">
        <f t="shared" ref="C526:E526" si="80">C525/C524</f>
        <v>#DIV/0!</v>
      </c>
      <c r="D526" s="800" t="e">
        <f t="shared" si="80"/>
        <v>#DIV/0!</v>
      </c>
      <c r="E526" s="800" t="e">
        <f t="shared" si="80"/>
        <v>#DIV/0!</v>
      </c>
    </row>
    <row r="527" spans="1:5" s="36" customFormat="1" ht="15.75" thickBot="1" x14ac:dyDescent="0.3">
      <c r="A527" s="777" t="s">
        <v>16</v>
      </c>
      <c r="B527" s="802" t="s">
        <v>22</v>
      </c>
      <c r="C527" s="767" t="e">
        <f>C524/B524-1</f>
        <v>#DIV/0!</v>
      </c>
      <c r="D527" s="767" t="e">
        <f t="shared" ref="D527:E529" si="81">D524/C524-1</f>
        <v>#DIV/0!</v>
      </c>
      <c r="E527" s="767" t="e">
        <f t="shared" si="81"/>
        <v>#DIV/0!</v>
      </c>
    </row>
    <row r="528" spans="1:5" s="36" customFormat="1" ht="15.75" thickBot="1" x14ac:dyDescent="0.3">
      <c r="A528" s="777" t="s">
        <v>17</v>
      </c>
      <c r="B528" s="802" t="s">
        <v>22</v>
      </c>
      <c r="C528" s="767" t="e">
        <f>C525/B525-1</f>
        <v>#DIV/0!</v>
      </c>
      <c r="D528" s="767" t="e">
        <f t="shared" si="81"/>
        <v>#DIV/0!</v>
      </c>
      <c r="E528" s="767">
        <f t="shared" si="81"/>
        <v>-1</v>
      </c>
    </row>
    <row r="529" spans="1:5" s="36" customFormat="1" ht="15.75" thickBot="1" x14ac:dyDescent="0.3">
      <c r="A529" s="777" t="s">
        <v>18</v>
      </c>
      <c r="B529" s="802" t="s">
        <v>22</v>
      </c>
      <c r="C529" s="767" t="e">
        <f>C526/B526-1</f>
        <v>#DIV/0!</v>
      </c>
      <c r="D529" s="767" t="e">
        <f t="shared" si="81"/>
        <v>#DIV/0!</v>
      </c>
      <c r="E529" s="767" t="e">
        <f t="shared" si="81"/>
        <v>#DIV/0!</v>
      </c>
    </row>
    <row r="530" spans="1:5" s="36" customFormat="1" ht="15.75" thickBot="1" x14ac:dyDescent="0.3">
      <c r="A530" s="843" t="s">
        <v>786</v>
      </c>
      <c r="B530" s="807"/>
      <c r="C530" s="807"/>
      <c r="D530" s="807"/>
      <c r="E530" s="844"/>
    </row>
    <row r="531" spans="1:5" s="36" customFormat="1" x14ac:dyDescent="0.25">
      <c r="A531" s="762"/>
      <c r="B531" s="795">
        <v>2019</v>
      </c>
      <c r="C531" s="795">
        <v>2020</v>
      </c>
      <c r="D531" s="795">
        <v>2021</v>
      </c>
      <c r="E531" s="795">
        <v>2022</v>
      </c>
    </row>
    <row r="532" spans="1:5" s="36" customFormat="1" ht="15.75" thickBot="1" x14ac:dyDescent="0.3">
      <c r="A532" s="764"/>
      <c r="B532" s="798" t="s">
        <v>5</v>
      </c>
      <c r="C532" s="798" t="s">
        <v>6</v>
      </c>
      <c r="D532" s="798" t="s">
        <v>6</v>
      </c>
      <c r="E532" s="798" t="s">
        <v>6</v>
      </c>
    </row>
    <row r="533" spans="1:5" s="36" customFormat="1" ht="15.75" thickBot="1" x14ac:dyDescent="0.3">
      <c r="A533" s="831" t="s">
        <v>40</v>
      </c>
      <c r="B533" s="812">
        <v>0</v>
      </c>
      <c r="C533" s="812">
        <f t="shared" ref="C533:D533" si="82">C534</f>
        <v>0</v>
      </c>
      <c r="D533" s="812">
        <f t="shared" si="82"/>
        <v>0</v>
      </c>
      <c r="E533" s="812">
        <v>0</v>
      </c>
    </row>
    <row r="534" spans="1:5" s="36" customFormat="1" ht="15.75" thickBot="1" x14ac:dyDescent="0.3">
      <c r="A534" s="832" t="s">
        <v>48</v>
      </c>
      <c r="B534" s="812">
        <v>0</v>
      </c>
      <c r="C534" s="812">
        <v>0</v>
      </c>
      <c r="D534" s="812">
        <v>0</v>
      </c>
      <c r="E534" s="812">
        <v>0</v>
      </c>
    </row>
    <row r="535" spans="1:5" s="36" customFormat="1" ht="15.75" thickBot="1" x14ac:dyDescent="0.3">
      <c r="A535" s="832" t="s">
        <v>73</v>
      </c>
      <c r="B535" s="812"/>
      <c r="C535" s="812"/>
      <c r="D535" s="812"/>
      <c r="E535" s="812"/>
    </row>
    <row r="536" spans="1:5" s="36" customFormat="1" ht="15.75" thickBot="1" x14ac:dyDescent="0.3">
      <c r="A536" s="832" t="s">
        <v>74</v>
      </c>
      <c r="B536" s="812"/>
      <c r="C536" s="812"/>
      <c r="D536" s="812"/>
      <c r="E536" s="812"/>
    </row>
    <row r="537" spans="1:5" s="36" customFormat="1" ht="15.75" thickBot="1" x14ac:dyDescent="0.3">
      <c r="A537" s="832" t="s">
        <v>75</v>
      </c>
      <c r="B537" s="812"/>
      <c r="C537" s="812"/>
      <c r="D537" s="812"/>
      <c r="E537" s="812"/>
    </row>
    <row r="538" spans="1:5" s="36" customFormat="1" ht="15.75" thickBot="1" x14ac:dyDescent="0.3">
      <c r="A538" s="831" t="s">
        <v>41</v>
      </c>
      <c r="B538" s="814">
        <f>B539+B540+B541+B542</f>
        <v>0</v>
      </c>
      <c r="C538" s="814">
        <f t="shared" ref="C538:E538" si="83">C539+C540+C541+C542</f>
        <v>0</v>
      </c>
      <c r="D538" s="814">
        <f t="shared" si="83"/>
        <v>10000</v>
      </c>
      <c r="E538" s="814">
        <f t="shared" si="83"/>
        <v>0</v>
      </c>
    </row>
    <row r="539" spans="1:5" s="36" customFormat="1" ht="15.75" thickBot="1" x14ac:dyDescent="0.3">
      <c r="A539" s="832" t="s">
        <v>48</v>
      </c>
      <c r="B539" s="814"/>
      <c r="C539" s="812">
        <v>0</v>
      </c>
      <c r="D539" s="812">
        <v>10000</v>
      </c>
      <c r="E539" s="812"/>
    </row>
    <row r="540" spans="1:5" ht="15.75" thickBot="1" x14ac:dyDescent="0.3">
      <c r="A540" s="832" t="s">
        <v>73</v>
      </c>
      <c r="B540" s="814"/>
      <c r="C540" s="812"/>
      <c r="D540" s="812"/>
      <c r="E540" s="812"/>
    </row>
    <row r="541" spans="1:5" ht="15.75" thickBot="1" x14ac:dyDescent="0.3">
      <c r="A541" s="832" t="s">
        <v>74</v>
      </c>
      <c r="B541" s="814"/>
      <c r="C541" s="812"/>
      <c r="D541" s="812"/>
      <c r="E541" s="812"/>
    </row>
    <row r="542" spans="1:5" ht="15.75" thickBot="1" x14ac:dyDescent="0.3">
      <c r="A542" s="832" t="s">
        <v>75</v>
      </c>
      <c r="B542" s="814"/>
      <c r="C542" s="812"/>
      <c r="D542" s="812"/>
      <c r="E542" s="812"/>
    </row>
    <row r="543" spans="1:5" ht="15.75" thickBot="1" x14ac:dyDescent="0.3">
      <c r="A543" s="883" t="s">
        <v>126</v>
      </c>
      <c r="B543" s="814">
        <f>B533+B538</f>
        <v>0</v>
      </c>
      <c r="C543" s="814">
        <f t="shared" ref="C543:E543" si="84">C533+C538</f>
        <v>0</v>
      </c>
      <c r="D543" s="814">
        <f t="shared" si="84"/>
        <v>10000</v>
      </c>
      <c r="E543" s="814">
        <f t="shared" si="84"/>
        <v>0</v>
      </c>
    </row>
    <row r="544" spans="1:5" ht="15.75" thickBot="1" x14ac:dyDescent="0.3">
      <c r="A544" s="1180" t="s">
        <v>29</v>
      </c>
      <c r="B544" s="852"/>
      <c r="C544" s="854"/>
      <c r="D544" s="854"/>
      <c r="E544" s="855"/>
    </row>
    <row r="545" spans="1:5" ht="29.25" thickBot="1" x14ac:dyDescent="0.3">
      <c r="A545" s="837" t="s">
        <v>129</v>
      </c>
      <c r="B545" s="1181" t="s">
        <v>1053</v>
      </c>
      <c r="C545" s="848" t="s">
        <v>51</v>
      </c>
      <c r="D545" s="849" t="s">
        <v>1054</v>
      </c>
      <c r="E545" s="850"/>
    </row>
    <row r="546" spans="1:5" ht="15.75" thickBot="1" x14ac:dyDescent="0.3">
      <c r="A546" s="777" t="s">
        <v>9</v>
      </c>
      <c r="B546" s="753" t="s">
        <v>1055</v>
      </c>
      <c r="C546" s="754"/>
      <c r="D546" s="754"/>
      <c r="E546" s="755"/>
    </row>
    <row r="547" spans="1:5" ht="15.75" thickBot="1" x14ac:dyDescent="0.3">
      <c r="A547" s="777" t="s">
        <v>14</v>
      </c>
      <c r="B547" s="778"/>
      <c r="C547" s="760"/>
      <c r="D547" s="760"/>
      <c r="E547" s="761"/>
    </row>
    <row r="548" spans="1:5" x14ac:dyDescent="0.25">
      <c r="A548" s="762"/>
      <c r="B548" s="795">
        <v>2019</v>
      </c>
      <c r="C548" s="795">
        <v>2020</v>
      </c>
      <c r="D548" s="795">
        <v>2021</v>
      </c>
      <c r="E548" s="795">
        <v>2022</v>
      </c>
    </row>
    <row r="549" spans="1:5" ht="15.75" thickBot="1" x14ac:dyDescent="0.3">
      <c r="A549" s="764"/>
      <c r="B549" s="798" t="s">
        <v>5</v>
      </c>
      <c r="C549" s="798" t="s">
        <v>6</v>
      </c>
      <c r="D549" s="798" t="s">
        <v>6</v>
      </c>
      <c r="E549" s="798" t="s">
        <v>6</v>
      </c>
    </row>
    <row r="550" spans="1:5" ht="15.75" thickBot="1" x14ac:dyDescent="0.3">
      <c r="A550" s="777" t="s">
        <v>8</v>
      </c>
      <c r="B550" s="802">
        <v>20</v>
      </c>
      <c r="C550" s="802">
        <v>20</v>
      </c>
      <c r="D550" s="802">
        <v>20</v>
      </c>
      <c r="E550" s="802">
        <v>20</v>
      </c>
    </row>
    <row r="551" spans="1:5" ht="15.75" thickBot="1" x14ac:dyDescent="0.3">
      <c r="A551" s="777" t="s">
        <v>15</v>
      </c>
      <c r="B551" s="800">
        <v>10000</v>
      </c>
      <c r="C551" s="800">
        <f>C564</f>
        <v>4500</v>
      </c>
      <c r="D551" s="800">
        <f>D564</f>
        <v>10000</v>
      </c>
      <c r="E551" s="800">
        <v>10000</v>
      </c>
    </row>
    <row r="552" spans="1:5" ht="15.75" thickBot="1" x14ac:dyDescent="0.3">
      <c r="A552" s="777" t="s">
        <v>23</v>
      </c>
      <c r="B552" s="800">
        <f>B551/B550</f>
        <v>500</v>
      </c>
      <c r="C552" s="800">
        <f>C551/C550</f>
        <v>225</v>
      </c>
      <c r="D552" s="800">
        <f>D551/D550</f>
        <v>500</v>
      </c>
      <c r="E552" s="800">
        <f>E551/E550</f>
        <v>500</v>
      </c>
    </row>
    <row r="553" spans="1:5" ht="15.75" thickBot="1" x14ac:dyDescent="0.3">
      <c r="A553" s="777" t="s">
        <v>16</v>
      </c>
      <c r="B553" s="802" t="s">
        <v>22</v>
      </c>
      <c r="C553" s="767">
        <f t="shared" ref="C553:E555" si="85">C550/B550-1</f>
        <v>0</v>
      </c>
      <c r="D553" s="767">
        <f t="shared" si="85"/>
        <v>0</v>
      </c>
      <c r="E553" s="767">
        <f t="shared" si="85"/>
        <v>0</v>
      </c>
    </row>
    <row r="554" spans="1:5" ht="15.75" thickBot="1" x14ac:dyDescent="0.3">
      <c r="A554" s="777" t="s">
        <v>17</v>
      </c>
      <c r="B554" s="802" t="s">
        <v>22</v>
      </c>
      <c r="C554" s="767">
        <f t="shared" si="85"/>
        <v>-0.55000000000000004</v>
      </c>
      <c r="D554" s="767">
        <f t="shared" si="85"/>
        <v>1.2222222222222223</v>
      </c>
      <c r="E554" s="767">
        <f t="shared" si="85"/>
        <v>0</v>
      </c>
    </row>
    <row r="555" spans="1:5" ht="15.75" thickBot="1" x14ac:dyDescent="0.3">
      <c r="A555" s="777" t="s">
        <v>18</v>
      </c>
      <c r="B555" s="802" t="s">
        <v>22</v>
      </c>
      <c r="C555" s="767">
        <f t="shared" si="85"/>
        <v>-0.55000000000000004</v>
      </c>
      <c r="D555" s="1168">
        <f t="shared" si="85"/>
        <v>1.2222222222222223</v>
      </c>
      <c r="E555" s="1168">
        <f t="shared" si="85"/>
        <v>0</v>
      </c>
    </row>
    <row r="556" spans="1:5" ht="15.75" thickBot="1" x14ac:dyDescent="0.3">
      <c r="A556" s="843" t="s">
        <v>786</v>
      </c>
      <c r="B556" s="807"/>
      <c r="C556" s="807"/>
      <c r="D556" s="807"/>
      <c r="E556" s="844"/>
    </row>
    <row r="557" spans="1:5" x14ac:dyDescent="0.25">
      <c r="A557" s="762"/>
      <c r="B557" s="795">
        <v>2019</v>
      </c>
      <c r="C557" s="795">
        <v>2020</v>
      </c>
      <c r="D557" s="795">
        <v>2021</v>
      </c>
      <c r="E557" s="795">
        <v>2022</v>
      </c>
    </row>
    <row r="558" spans="1:5" ht="15.75" thickBot="1" x14ac:dyDescent="0.3">
      <c r="A558" s="764"/>
      <c r="B558" s="798" t="s">
        <v>5</v>
      </c>
      <c r="C558" s="798" t="s">
        <v>6</v>
      </c>
      <c r="D558" s="798" t="s">
        <v>6</v>
      </c>
      <c r="E558" s="798" t="s">
        <v>6</v>
      </c>
    </row>
    <row r="559" spans="1:5" ht="15.75" thickBot="1" x14ac:dyDescent="0.3">
      <c r="A559" s="831" t="s">
        <v>40</v>
      </c>
      <c r="B559" s="812">
        <v>0</v>
      </c>
      <c r="C559" s="812">
        <f t="shared" ref="C559:D559" si="86">C560</f>
        <v>0</v>
      </c>
      <c r="D559" s="812">
        <f t="shared" si="86"/>
        <v>0</v>
      </c>
      <c r="E559" s="812">
        <v>0</v>
      </c>
    </row>
    <row r="560" spans="1:5" ht="15.75" thickBot="1" x14ac:dyDescent="0.3">
      <c r="A560" s="832" t="s">
        <v>48</v>
      </c>
      <c r="B560" s="812">
        <v>0</v>
      </c>
      <c r="C560" s="812">
        <v>0</v>
      </c>
      <c r="D560" s="812">
        <v>0</v>
      </c>
      <c r="E560" s="812">
        <v>0</v>
      </c>
    </row>
    <row r="561" spans="1:5" ht="15.75" thickBot="1" x14ac:dyDescent="0.3">
      <c r="A561" s="832" t="s">
        <v>73</v>
      </c>
      <c r="B561" s="812"/>
      <c r="C561" s="812"/>
      <c r="D561" s="812"/>
      <c r="E561" s="812"/>
    </row>
    <row r="562" spans="1:5" ht="15.75" thickBot="1" x14ac:dyDescent="0.3">
      <c r="A562" s="832" t="s">
        <v>74</v>
      </c>
      <c r="B562" s="812"/>
      <c r="C562" s="812"/>
      <c r="D562" s="812"/>
      <c r="E562" s="812"/>
    </row>
    <row r="563" spans="1:5" ht="15.75" thickBot="1" x14ac:dyDescent="0.3">
      <c r="A563" s="832" t="s">
        <v>75</v>
      </c>
      <c r="B563" s="812"/>
      <c r="C563" s="812"/>
      <c r="D563" s="812"/>
      <c r="E563" s="812"/>
    </row>
    <row r="564" spans="1:5" ht="15.75" thickBot="1" x14ac:dyDescent="0.3">
      <c r="A564" s="831" t="s">
        <v>41</v>
      </c>
      <c r="B564" s="814">
        <f>B565+B566+B567+B568</f>
        <v>0</v>
      </c>
      <c r="C564" s="814">
        <f t="shared" ref="C564:E564" si="87">C565+C566+C567+C568</f>
        <v>4500</v>
      </c>
      <c r="D564" s="814">
        <f t="shared" si="87"/>
        <v>10000</v>
      </c>
      <c r="E564" s="814">
        <f t="shared" si="87"/>
        <v>10000</v>
      </c>
    </row>
    <row r="565" spans="1:5" ht="15.75" thickBot="1" x14ac:dyDescent="0.3">
      <c r="A565" s="832" t="s">
        <v>48</v>
      </c>
      <c r="B565" s="814"/>
      <c r="C565" s="812">
        <v>4500</v>
      </c>
      <c r="D565" s="812">
        <v>10000</v>
      </c>
      <c r="E565" s="812">
        <v>10000</v>
      </c>
    </row>
    <row r="566" spans="1:5" ht="15.75" thickBot="1" x14ac:dyDescent="0.3">
      <c r="A566" s="832" t="s">
        <v>73</v>
      </c>
      <c r="B566" s="814"/>
      <c r="C566" s="812"/>
      <c r="D566" s="812"/>
      <c r="E566" s="812"/>
    </row>
    <row r="567" spans="1:5" ht="15.75" thickBot="1" x14ac:dyDescent="0.3">
      <c r="A567" s="832" t="s">
        <v>74</v>
      </c>
      <c r="B567" s="814"/>
      <c r="C567" s="812"/>
      <c r="D567" s="812"/>
      <c r="E567" s="812"/>
    </row>
    <row r="568" spans="1:5" ht="15.75" thickBot="1" x14ac:dyDescent="0.3">
      <c r="A568" s="832" t="s">
        <v>75</v>
      </c>
      <c r="B568" s="814"/>
      <c r="C568" s="812"/>
      <c r="D568" s="812"/>
      <c r="E568" s="812"/>
    </row>
    <row r="569" spans="1:5" ht="15.75" thickBot="1" x14ac:dyDescent="0.3">
      <c r="A569" s="883" t="s">
        <v>126</v>
      </c>
      <c r="B569" s="814">
        <f>B559+B564</f>
        <v>0</v>
      </c>
      <c r="C569" s="814">
        <f t="shared" ref="C569:E569" si="88">C559+C564</f>
        <v>4500</v>
      </c>
      <c r="D569" s="814">
        <f t="shared" si="88"/>
        <v>10000</v>
      </c>
      <c r="E569" s="814">
        <f t="shared" si="88"/>
        <v>10000</v>
      </c>
    </row>
    <row r="570" spans="1:5" ht="29.25" thickBot="1" x14ac:dyDescent="0.3">
      <c r="A570" s="837" t="s">
        <v>58</v>
      </c>
      <c r="B570" s="1182" t="s">
        <v>1056</v>
      </c>
      <c r="C570" s="1183" t="s">
        <v>51</v>
      </c>
      <c r="D570" s="1184" t="s">
        <v>1057</v>
      </c>
      <c r="E570" s="1185"/>
    </row>
    <row r="571" spans="1:5" ht="15.75" thickBot="1" x14ac:dyDescent="0.3">
      <c r="A571" s="777" t="s">
        <v>9</v>
      </c>
      <c r="B571" s="1128" t="str">
        <f>B570</f>
        <v>Konkurrueshmeria</v>
      </c>
      <c r="C571" s="1186"/>
      <c r="D571" s="1186"/>
      <c r="E571" s="1187"/>
    </row>
    <row r="572" spans="1:5" ht="15.75" thickBot="1" x14ac:dyDescent="0.3">
      <c r="A572" s="777" t="s">
        <v>14</v>
      </c>
      <c r="B572" s="778"/>
      <c r="C572" s="779"/>
      <c r="D572" s="779"/>
      <c r="E572" s="780"/>
    </row>
    <row r="573" spans="1:5" x14ac:dyDescent="0.25">
      <c r="A573" s="762"/>
      <c r="B573" s="795">
        <v>2019</v>
      </c>
      <c r="C573" s="795">
        <v>2020</v>
      </c>
      <c r="D573" s="795">
        <v>2021</v>
      </c>
      <c r="E573" s="795">
        <v>2022</v>
      </c>
    </row>
    <row r="574" spans="1:5" ht="15.75" thickBot="1" x14ac:dyDescent="0.3">
      <c r="A574" s="764"/>
      <c r="B574" s="798" t="s">
        <v>5</v>
      </c>
      <c r="C574" s="798" t="s">
        <v>6</v>
      </c>
      <c r="D574" s="798" t="s">
        <v>6</v>
      </c>
      <c r="E574" s="798" t="s">
        <v>6</v>
      </c>
    </row>
    <row r="575" spans="1:5" ht="15.75" thickBot="1" x14ac:dyDescent="0.3">
      <c r="A575" s="777" t="s">
        <v>8</v>
      </c>
      <c r="B575" s="802">
        <v>28</v>
      </c>
      <c r="C575" s="802">
        <v>28</v>
      </c>
      <c r="D575" s="802">
        <v>28</v>
      </c>
      <c r="E575" s="802">
        <v>28</v>
      </c>
    </row>
    <row r="576" spans="1:5" ht="15.75" thickBot="1" x14ac:dyDescent="0.3">
      <c r="A576" s="777" t="s">
        <v>15</v>
      </c>
      <c r="B576" s="800">
        <f>B594</f>
        <v>1357</v>
      </c>
      <c r="C576" s="800">
        <f t="shared" ref="C576:E576" si="89">C594</f>
        <v>15000</v>
      </c>
      <c r="D576" s="800">
        <f t="shared" si="89"/>
        <v>25000</v>
      </c>
      <c r="E576" s="800">
        <f t="shared" si="89"/>
        <v>25000</v>
      </c>
    </row>
    <row r="577" spans="1:5" ht="15.75" thickBot="1" x14ac:dyDescent="0.3">
      <c r="A577" s="777" t="s">
        <v>23</v>
      </c>
      <c r="B577" s="800">
        <f>B576/B575</f>
        <v>48.464285714285715</v>
      </c>
      <c r="C577" s="800">
        <f t="shared" ref="C577:E577" si="90">C576/C575</f>
        <v>535.71428571428567</v>
      </c>
      <c r="D577" s="800">
        <f t="shared" si="90"/>
        <v>892.85714285714289</v>
      </c>
      <c r="E577" s="800">
        <f t="shared" si="90"/>
        <v>892.85714285714289</v>
      </c>
    </row>
    <row r="578" spans="1:5" ht="15.75" thickBot="1" x14ac:dyDescent="0.3">
      <c r="A578" s="777" t="s">
        <v>16</v>
      </c>
      <c r="B578" s="802" t="s">
        <v>22</v>
      </c>
      <c r="C578" s="767">
        <f t="shared" ref="C578:D580" si="91">C575/B575-1</f>
        <v>0</v>
      </c>
      <c r="D578" s="767">
        <f t="shared" si="91"/>
        <v>0</v>
      </c>
      <c r="E578" s="767">
        <f>E575/D575-1</f>
        <v>0</v>
      </c>
    </row>
    <row r="579" spans="1:5" ht="15.75" thickBot="1" x14ac:dyDescent="0.3">
      <c r="A579" s="777" t="s">
        <v>17</v>
      </c>
      <c r="B579" s="802" t="s">
        <v>22</v>
      </c>
      <c r="C579" s="767">
        <f t="shared" si="91"/>
        <v>10.053795136330139</v>
      </c>
      <c r="D579" s="767">
        <f t="shared" si="91"/>
        <v>0.66666666666666674</v>
      </c>
      <c r="E579" s="767">
        <f>E576/D576-1</f>
        <v>0</v>
      </c>
    </row>
    <row r="580" spans="1:5" ht="15.75" thickBot="1" x14ac:dyDescent="0.3">
      <c r="A580" s="777" t="s">
        <v>18</v>
      </c>
      <c r="B580" s="802" t="s">
        <v>22</v>
      </c>
      <c r="C580" s="767">
        <f t="shared" si="91"/>
        <v>10.053795136330139</v>
      </c>
      <c r="D580" s="767">
        <f t="shared" si="91"/>
        <v>0.66666666666666696</v>
      </c>
      <c r="E580" s="767">
        <f>E577/D577-1</f>
        <v>0</v>
      </c>
    </row>
    <row r="581" spans="1:5" ht="15.75" thickBot="1" x14ac:dyDescent="0.3">
      <c r="A581" s="843" t="s">
        <v>1058</v>
      </c>
      <c r="B581" s="807"/>
      <c r="C581" s="807"/>
      <c r="D581" s="807"/>
      <c r="E581" s="844"/>
    </row>
    <row r="582" spans="1:5" x14ac:dyDescent="0.25">
      <c r="A582" s="762"/>
      <c r="B582" s="795">
        <v>2019</v>
      </c>
      <c r="C582" s="795">
        <v>2020</v>
      </c>
      <c r="D582" s="795">
        <v>2021</v>
      </c>
      <c r="E582" s="795">
        <v>2022</v>
      </c>
    </row>
    <row r="583" spans="1:5" ht="15.75" thickBot="1" x14ac:dyDescent="0.3">
      <c r="A583" s="764"/>
      <c r="B583" s="798" t="s">
        <v>5</v>
      </c>
      <c r="C583" s="798" t="s">
        <v>6</v>
      </c>
      <c r="D583" s="798" t="s">
        <v>6</v>
      </c>
      <c r="E583" s="798" t="s">
        <v>6</v>
      </c>
    </row>
    <row r="584" spans="1:5" ht="15.75" thickBot="1" x14ac:dyDescent="0.3">
      <c r="A584" s="831" t="s">
        <v>40</v>
      </c>
      <c r="B584" s="812">
        <f>B585</f>
        <v>1357</v>
      </c>
      <c r="C584" s="812">
        <f t="shared" ref="C584:E584" si="92">C585</f>
        <v>15000</v>
      </c>
      <c r="D584" s="812">
        <f t="shared" si="92"/>
        <v>25000</v>
      </c>
      <c r="E584" s="812">
        <f t="shared" si="92"/>
        <v>25000</v>
      </c>
    </row>
    <row r="585" spans="1:5" ht="15.75" thickBot="1" x14ac:dyDescent="0.3">
      <c r="A585" s="832" t="s">
        <v>48</v>
      </c>
      <c r="B585" s="812">
        <v>1357</v>
      </c>
      <c r="C585" s="812">
        <v>15000</v>
      </c>
      <c r="D585" s="812">
        <v>25000</v>
      </c>
      <c r="E585" s="812">
        <v>25000</v>
      </c>
    </row>
    <row r="586" spans="1:5" ht="15.75" thickBot="1" x14ac:dyDescent="0.3">
      <c r="A586" s="832" t="s">
        <v>73</v>
      </c>
      <c r="B586" s="812"/>
      <c r="C586" s="812"/>
      <c r="D586" s="812"/>
      <c r="E586" s="812"/>
    </row>
    <row r="587" spans="1:5" ht="15.75" thickBot="1" x14ac:dyDescent="0.3">
      <c r="A587" s="832" t="s">
        <v>74</v>
      </c>
      <c r="B587" s="812"/>
      <c r="C587" s="812"/>
      <c r="D587" s="812"/>
      <c r="E587" s="812"/>
    </row>
    <row r="588" spans="1:5" ht="15.75" thickBot="1" x14ac:dyDescent="0.3">
      <c r="A588" s="832" t="s">
        <v>75</v>
      </c>
      <c r="B588" s="812"/>
      <c r="C588" s="812"/>
      <c r="D588" s="812"/>
      <c r="E588" s="812"/>
    </row>
    <row r="589" spans="1:5" ht="15.75" thickBot="1" x14ac:dyDescent="0.3">
      <c r="A589" s="831" t="s">
        <v>41</v>
      </c>
      <c r="B589" s="814">
        <f>B590+B591+B592+B593</f>
        <v>0</v>
      </c>
      <c r="C589" s="814">
        <f t="shared" ref="C589:E589" si="93">C590+C591+C592+C593</f>
        <v>0</v>
      </c>
      <c r="D589" s="814">
        <f t="shared" si="93"/>
        <v>0</v>
      </c>
      <c r="E589" s="814">
        <f t="shared" si="93"/>
        <v>0</v>
      </c>
    </row>
    <row r="590" spans="1:5" ht="15.75" thickBot="1" x14ac:dyDescent="0.3">
      <c r="A590" s="832" t="s">
        <v>48</v>
      </c>
      <c r="B590" s="814"/>
      <c r="C590" s="814">
        <v>0</v>
      </c>
      <c r="D590" s="814">
        <v>0</v>
      </c>
      <c r="E590" s="814"/>
    </row>
    <row r="591" spans="1:5" ht="15.75" thickBot="1" x14ac:dyDescent="0.3">
      <c r="A591" s="832" t="s">
        <v>73</v>
      </c>
      <c r="B591" s="814"/>
      <c r="C591" s="814"/>
      <c r="D591" s="814"/>
      <c r="E591" s="814"/>
    </row>
    <row r="592" spans="1:5" ht="15.75" thickBot="1" x14ac:dyDescent="0.3">
      <c r="A592" s="832" t="s">
        <v>74</v>
      </c>
      <c r="B592" s="814"/>
      <c r="C592" s="814"/>
      <c r="D592" s="814"/>
      <c r="E592" s="814"/>
    </row>
    <row r="593" spans="1:5" ht="15.75" thickBot="1" x14ac:dyDescent="0.3">
      <c r="A593" s="832" t="s">
        <v>75</v>
      </c>
      <c r="B593" s="814"/>
      <c r="C593" s="814"/>
      <c r="D593" s="814"/>
      <c r="E593" s="814"/>
    </row>
    <row r="594" spans="1:5" ht="15.75" thickBot="1" x14ac:dyDescent="0.3">
      <c r="A594" s="845" t="s">
        <v>36</v>
      </c>
      <c r="B594" s="814">
        <f>B584</f>
        <v>1357</v>
      </c>
      <c r="C594" s="814">
        <f t="shared" ref="C594:E594" si="94">C584</f>
        <v>15000</v>
      </c>
      <c r="D594" s="814">
        <f t="shared" si="94"/>
        <v>25000</v>
      </c>
      <c r="E594" s="814">
        <f t="shared" si="94"/>
        <v>25000</v>
      </c>
    </row>
    <row r="595" spans="1:5" ht="15.75" thickBot="1" x14ac:dyDescent="0.3">
      <c r="A595" s="837" t="s">
        <v>45</v>
      </c>
      <c r="B595" s="1188"/>
      <c r="C595" s="1189"/>
      <c r="D595" s="1189"/>
      <c r="E595" s="1190"/>
    </row>
    <row r="596" spans="1:5" ht="43.5" thickBot="1" x14ac:dyDescent="0.3">
      <c r="A596" s="837" t="s">
        <v>50</v>
      </c>
      <c r="B596" s="768" t="s">
        <v>1059</v>
      </c>
      <c r="C596" s="1176" t="s">
        <v>51</v>
      </c>
      <c r="D596" s="1162" t="s">
        <v>257</v>
      </c>
      <c r="E596" s="1164"/>
    </row>
    <row r="597" spans="1:5" ht="15.75" thickBot="1" x14ac:dyDescent="0.3">
      <c r="A597" s="1178"/>
      <c r="B597" s="852"/>
      <c r="C597" s="854"/>
      <c r="D597" s="854"/>
      <c r="E597" s="855"/>
    </row>
    <row r="598" spans="1:5" ht="15.75" thickBot="1" x14ac:dyDescent="0.3">
      <c r="A598" s="777" t="s">
        <v>9</v>
      </c>
      <c r="B598" s="753" t="s">
        <v>666</v>
      </c>
      <c r="C598" s="754"/>
      <c r="D598" s="754"/>
      <c r="E598" s="755"/>
    </row>
    <row r="599" spans="1:5" ht="15.75" thickBot="1" x14ac:dyDescent="0.3">
      <c r="A599" s="777" t="s">
        <v>14</v>
      </c>
      <c r="B599" s="792" t="s">
        <v>667</v>
      </c>
      <c r="C599" s="760"/>
      <c r="D599" s="760"/>
      <c r="E599" s="761"/>
    </row>
    <row r="600" spans="1:5" x14ac:dyDescent="0.25">
      <c r="A600" s="762"/>
      <c r="B600" s="795">
        <v>2019</v>
      </c>
      <c r="C600" s="795">
        <v>2020</v>
      </c>
      <c r="D600" s="795">
        <v>2021</v>
      </c>
      <c r="E600" s="795">
        <v>2022</v>
      </c>
    </row>
    <row r="601" spans="1:5" ht="15.75" thickBot="1" x14ac:dyDescent="0.3">
      <c r="A601" s="764"/>
      <c r="B601" s="798" t="s">
        <v>5</v>
      </c>
      <c r="C601" s="798" t="s">
        <v>6</v>
      </c>
      <c r="D601" s="798" t="s">
        <v>6</v>
      </c>
      <c r="E601" s="798" t="s">
        <v>6</v>
      </c>
    </row>
    <row r="602" spans="1:5" ht="15.75" thickBot="1" x14ac:dyDescent="0.3">
      <c r="A602" s="777" t="s">
        <v>8</v>
      </c>
      <c r="B602" s="800">
        <v>130</v>
      </c>
      <c r="C602" s="800">
        <v>15</v>
      </c>
      <c r="D602" s="800">
        <v>20</v>
      </c>
      <c r="E602" s="800">
        <v>20</v>
      </c>
    </row>
    <row r="603" spans="1:5" ht="15.75" thickBot="1" x14ac:dyDescent="0.3">
      <c r="A603" s="777" t="s">
        <v>15</v>
      </c>
      <c r="B603" s="800">
        <v>17300</v>
      </c>
      <c r="C603" s="800">
        <f>C621</f>
        <v>500</v>
      </c>
      <c r="D603" s="800">
        <f t="shared" ref="D603:E603" si="95">D621</f>
        <v>5000</v>
      </c>
      <c r="E603" s="800">
        <f t="shared" si="95"/>
        <v>5000</v>
      </c>
    </row>
    <row r="604" spans="1:5" ht="15.75" thickBot="1" x14ac:dyDescent="0.3">
      <c r="A604" s="777" t="s">
        <v>23</v>
      </c>
      <c r="B604" s="800">
        <f>B603/B602</f>
        <v>133.07692307692307</v>
      </c>
      <c r="C604" s="800">
        <f t="shared" ref="C604:E604" si="96">C603/C602</f>
        <v>33.333333333333336</v>
      </c>
      <c r="D604" s="800">
        <f t="shared" si="96"/>
        <v>250</v>
      </c>
      <c r="E604" s="800">
        <f t="shared" si="96"/>
        <v>250</v>
      </c>
    </row>
    <row r="605" spans="1:5" ht="15.75" thickBot="1" x14ac:dyDescent="0.3">
      <c r="A605" s="777" t="s">
        <v>16</v>
      </c>
      <c r="B605" s="802" t="s">
        <v>22</v>
      </c>
      <c r="C605" s="767">
        <f>C602/B602-1</f>
        <v>-0.88461538461538458</v>
      </c>
      <c r="D605" s="767">
        <f t="shared" ref="D605:D607" si="97">D602/C602-1</f>
        <v>0.33333333333333326</v>
      </c>
      <c r="E605" s="767">
        <f>E602/D602-1</f>
        <v>0</v>
      </c>
    </row>
    <row r="606" spans="1:5" ht="15.75" thickBot="1" x14ac:dyDescent="0.3">
      <c r="A606" s="777" t="s">
        <v>17</v>
      </c>
      <c r="B606" s="802" t="s">
        <v>22</v>
      </c>
      <c r="C606" s="767">
        <f>C603/B603-1</f>
        <v>-0.97109826589595372</v>
      </c>
      <c r="D606" s="767">
        <f t="shared" si="97"/>
        <v>9</v>
      </c>
      <c r="E606" s="767">
        <f>E603/D603-1</f>
        <v>0</v>
      </c>
    </row>
    <row r="607" spans="1:5" ht="15.75" thickBot="1" x14ac:dyDescent="0.3">
      <c r="A607" s="777" t="s">
        <v>18</v>
      </c>
      <c r="B607" s="802" t="s">
        <v>22</v>
      </c>
      <c r="C607" s="767">
        <f>C604/B604-1</f>
        <v>-0.74951830443159917</v>
      </c>
      <c r="D607" s="767">
        <f t="shared" si="97"/>
        <v>6.4999999999999991</v>
      </c>
      <c r="E607" s="767">
        <f>E604/D604-1</f>
        <v>0</v>
      </c>
    </row>
    <row r="608" spans="1:5" ht="15.75" thickBot="1" x14ac:dyDescent="0.3">
      <c r="A608" s="843" t="s">
        <v>783</v>
      </c>
      <c r="B608" s="807"/>
      <c r="C608" s="807"/>
      <c r="D608" s="807"/>
      <c r="E608" s="844"/>
    </row>
    <row r="609" spans="1:5" x14ac:dyDescent="0.25">
      <c r="A609" s="762"/>
      <c r="B609" s="795">
        <v>2019</v>
      </c>
      <c r="C609" s="795">
        <v>2020</v>
      </c>
      <c r="D609" s="795">
        <v>2021</v>
      </c>
      <c r="E609" s="795">
        <v>2022</v>
      </c>
    </row>
    <row r="610" spans="1:5" ht="15.75" thickBot="1" x14ac:dyDescent="0.3">
      <c r="A610" s="764"/>
      <c r="B610" s="798" t="s">
        <v>5</v>
      </c>
      <c r="C610" s="798" t="s">
        <v>6</v>
      </c>
      <c r="D610" s="798" t="s">
        <v>6</v>
      </c>
      <c r="E610" s="798" t="s">
        <v>6</v>
      </c>
    </row>
    <row r="611" spans="1:5" ht="15.75" thickBot="1" x14ac:dyDescent="0.3">
      <c r="A611" s="831" t="s">
        <v>40</v>
      </c>
      <c r="B611" s="812"/>
      <c r="C611" s="812"/>
      <c r="D611" s="812"/>
      <c r="E611" s="812"/>
    </row>
    <row r="612" spans="1:5" ht="15.75" thickBot="1" x14ac:dyDescent="0.3">
      <c r="A612" s="832" t="s">
        <v>48</v>
      </c>
      <c r="B612" s="812"/>
      <c r="C612" s="812"/>
      <c r="D612" s="812"/>
      <c r="E612" s="812"/>
    </row>
    <row r="613" spans="1:5" ht="15.75" thickBot="1" x14ac:dyDescent="0.3">
      <c r="A613" s="832" t="s">
        <v>73</v>
      </c>
      <c r="B613" s="812"/>
      <c r="C613" s="812"/>
      <c r="D613" s="812"/>
      <c r="E613" s="812"/>
    </row>
    <row r="614" spans="1:5" ht="15.75" thickBot="1" x14ac:dyDescent="0.3">
      <c r="A614" s="832" t="s">
        <v>74</v>
      </c>
      <c r="B614" s="812"/>
      <c r="C614" s="812"/>
      <c r="D614" s="812"/>
      <c r="E614" s="812"/>
    </row>
    <row r="615" spans="1:5" ht="15.75" thickBot="1" x14ac:dyDescent="0.3">
      <c r="A615" s="832" t="s">
        <v>75</v>
      </c>
      <c r="B615" s="812"/>
      <c r="C615" s="812"/>
      <c r="D615" s="812"/>
      <c r="E615" s="812"/>
    </row>
    <row r="616" spans="1:5" ht="15.75" thickBot="1" x14ac:dyDescent="0.3">
      <c r="A616" s="831" t="s">
        <v>41</v>
      </c>
      <c r="B616" s="814">
        <f>B617+B618+B619+B620</f>
        <v>0</v>
      </c>
      <c r="C616" s="814">
        <f t="shared" ref="C616:E616" si="98">C617+C618+C619+C620</f>
        <v>500</v>
      </c>
      <c r="D616" s="814">
        <f t="shared" si="98"/>
        <v>5000</v>
      </c>
      <c r="E616" s="814">
        <f t="shared" si="98"/>
        <v>5000</v>
      </c>
    </row>
    <row r="617" spans="1:5" ht="15.75" thickBot="1" x14ac:dyDescent="0.3">
      <c r="A617" s="832" t="s">
        <v>48</v>
      </c>
      <c r="B617" s="814"/>
      <c r="C617" s="812">
        <v>500</v>
      </c>
      <c r="D617" s="812">
        <v>5000</v>
      </c>
      <c r="E617" s="812">
        <v>5000</v>
      </c>
    </row>
    <row r="618" spans="1:5" ht="15.75" thickBot="1" x14ac:dyDescent="0.3">
      <c r="A618" s="832" t="s">
        <v>73</v>
      </c>
      <c r="B618" s="814"/>
      <c r="C618" s="812"/>
      <c r="D618" s="812"/>
      <c r="E618" s="812"/>
    </row>
    <row r="619" spans="1:5" ht="15.75" thickBot="1" x14ac:dyDescent="0.3">
      <c r="A619" s="832" t="s">
        <v>74</v>
      </c>
      <c r="B619" s="814"/>
      <c r="C619" s="812"/>
      <c r="D619" s="812"/>
      <c r="E619" s="812"/>
    </row>
    <row r="620" spans="1:5" ht="15.75" thickBot="1" x14ac:dyDescent="0.3">
      <c r="A620" s="832" t="s">
        <v>75</v>
      </c>
      <c r="B620" s="814"/>
      <c r="C620" s="812"/>
      <c r="D620" s="812"/>
      <c r="E620" s="812"/>
    </row>
    <row r="621" spans="1:5" ht="15.75" thickBot="1" x14ac:dyDescent="0.3">
      <c r="A621" s="883" t="s">
        <v>33</v>
      </c>
      <c r="B621" s="814">
        <f>B616</f>
        <v>0</v>
      </c>
      <c r="C621" s="814">
        <f t="shared" ref="C621:E621" si="99">C616</f>
        <v>500</v>
      </c>
      <c r="D621" s="814">
        <f t="shared" si="99"/>
        <v>5000</v>
      </c>
      <c r="E621" s="814">
        <f t="shared" si="99"/>
        <v>5000</v>
      </c>
    </row>
    <row r="622" spans="1:5" ht="29.25" thickBot="1" x14ac:dyDescent="0.3">
      <c r="A622" s="1161" t="s">
        <v>53</v>
      </c>
      <c r="B622" s="1161" t="s">
        <v>1060</v>
      </c>
      <c r="C622" s="1191" t="s">
        <v>51</v>
      </c>
      <c r="D622" s="852" t="s">
        <v>1061</v>
      </c>
      <c r="E622" s="855"/>
    </row>
    <row r="623" spans="1:5" ht="15.75" thickBot="1" x14ac:dyDescent="0.3">
      <c r="A623" s="777" t="s">
        <v>9</v>
      </c>
      <c r="B623" s="753"/>
      <c r="C623" s="754"/>
      <c r="D623" s="754"/>
      <c r="E623" s="755"/>
    </row>
    <row r="624" spans="1:5" ht="15.75" thickBot="1" x14ac:dyDescent="0.3">
      <c r="A624" s="777" t="s">
        <v>14</v>
      </c>
      <c r="B624" s="792"/>
      <c r="C624" s="760"/>
      <c r="D624" s="760"/>
      <c r="E624" s="761"/>
    </row>
    <row r="625" spans="1:5" x14ac:dyDescent="0.25">
      <c r="A625" s="762"/>
      <c r="B625" s="795">
        <v>2019</v>
      </c>
      <c r="C625" s="795">
        <v>2020</v>
      </c>
      <c r="D625" s="795">
        <v>2021</v>
      </c>
      <c r="E625" s="795">
        <v>2022</v>
      </c>
    </row>
    <row r="626" spans="1:5" ht="15.75" thickBot="1" x14ac:dyDescent="0.3">
      <c r="A626" s="764"/>
      <c r="B626" s="798" t="s">
        <v>5</v>
      </c>
      <c r="C626" s="798" t="s">
        <v>6</v>
      </c>
      <c r="D626" s="798" t="s">
        <v>6</v>
      </c>
      <c r="E626" s="798" t="s">
        <v>6</v>
      </c>
    </row>
    <row r="627" spans="1:5" ht="15.75" thickBot="1" x14ac:dyDescent="0.3">
      <c r="A627" s="777" t="s">
        <v>8</v>
      </c>
      <c r="B627" s="777"/>
      <c r="C627" s="777"/>
      <c r="D627" s="777"/>
      <c r="E627" s="777"/>
    </row>
    <row r="628" spans="1:5" ht="15.75" thickBot="1" x14ac:dyDescent="0.3">
      <c r="A628" s="777" t="s">
        <v>15</v>
      </c>
      <c r="B628" s="800"/>
      <c r="C628" s="800">
        <f>C646</f>
        <v>3170</v>
      </c>
      <c r="D628" s="800"/>
      <c r="E628" s="800"/>
    </row>
    <row r="629" spans="1:5" ht="15.75" thickBot="1" x14ac:dyDescent="0.3">
      <c r="A629" s="777" t="s">
        <v>23</v>
      </c>
      <c r="B629" s="800" t="e">
        <f>B628/B627</f>
        <v>#DIV/0!</v>
      </c>
      <c r="C629" s="800" t="e">
        <f t="shared" ref="C629:E629" si="100">C628/C627</f>
        <v>#DIV/0!</v>
      </c>
      <c r="D629" s="800" t="e">
        <f t="shared" si="100"/>
        <v>#DIV/0!</v>
      </c>
      <c r="E629" s="800" t="e">
        <f t="shared" si="100"/>
        <v>#DIV/0!</v>
      </c>
    </row>
    <row r="630" spans="1:5" ht="15.75" thickBot="1" x14ac:dyDescent="0.3">
      <c r="A630" s="777" t="s">
        <v>16</v>
      </c>
      <c r="B630" s="802" t="s">
        <v>22</v>
      </c>
      <c r="C630" s="767" t="e">
        <f>C627/B627-1</f>
        <v>#DIV/0!</v>
      </c>
      <c r="D630" s="767" t="e">
        <f t="shared" ref="D630:D632" si="101">D627/C627-1</f>
        <v>#DIV/0!</v>
      </c>
      <c r="E630" s="767" t="e">
        <f>E627/D627-1</f>
        <v>#DIV/0!</v>
      </c>
    </row>
    <row r="631" spans="1:5" ht="15.75" thickBot="1" x14ac:dyDescent="0.3">
      <c r="A631" s="777" t="s">
        <v>17</v>
      </c>
      <c r="B631" s="802" t="s">
        <v>22</v>
      </c>
      <c r="C631" s="767" t="e">
        <f>C628/B628-1</f>
        <v>#DIV/0!</v>
      </c>
      <c r="D631" s="767">
        <f t="shared" si="101"/>
        <v>-1</v>
      </c>
      <c r="E631" s="767" t="e">
        <f>E628/D628-1</f>
        <v>#DIV/0!</v>
      </c>
    </row>
    <row r="632" spans="1:5" ht="15.75" thickBot="1" x14ac:dyDescent="0.3">
      <c r="A632" s="777" t="s">
        <v>18</v>
      </c>
      <c r="B632" s="802" t="s">
        <v>22</v>
      </c>
      <c r="C632" s="767" t="e">
        <f>C629/B629-1</f>
        <v>#DIV/0!</v>
      </c>
      <c r="D632" s="767" t="e">
        <f t="shared" si="101"/>
        <v>#DIV/0!</v>
      </c>
      <c r="E632" s="767" t="e">
        <f>E629/D629-1</f>
        <v>#DIV/0!</v>
      </c>
    </row>
    <row r="633" spans="1:5" ht="15.75" thickBot="1" x14ac:dyDescent="0.3">
      <c r="A633" s="843" t="s">
        <v>786</v>
      </c>
      <c r="B633" s="807"/>
      <c r="C633" s="807"/>
      <c r="D633" s="807"/>
      <c r="E633" s="844"/>
    </row>
    <row r="634" spans="1:5" x14ac:dyDescent="0.25">
      <c r="A634" s="762"/>
      <c r="B634" s="795">
        <v>2019</v>
      </c>
      <c r="C634" s="795">
        <v>2020</v>
      </c>
      <c r="D634" s="795">
        <v>2021</v>
      </c>
      <c r="E634" s="795">
        <v>2022</v>
      </c>
    </row>
    <row r="635" spans="1:5" ht="15.75" thickBot="1" x14ac:dyDescent="0.3">
      <c r="A635" s="764"/>
      <c r="B635" s="798" t="s">
        <v>5</v>
      </c>
      <c r="C635" s="798" t="s">
        <v>6</v>
      </c>
      <c r="D635" s="798" t="s">
        <v>6</v>
      </c>
      <c r="E635" s="798" t="s">
        <v>6</v>
      </c>
    </row>
    <row r="636" spans="1:5" ht="15.75" thickBot="1" x14ac:dyDescent="0.3">
      <c r="A636" s="831" t="s">
        <v>40</v>
      </c>
      <c r="B636" s="812">
        <f>B637+B638+B639+B640</f>
        <v>0</v>
      </c>
      <c r="C636" s="812">
        <f t="shared" ref="C636:E636" si="102">C637+C638+C639+C640</f>
        <v>0</v>
      </c>
      <c r="D636" s="812">
        <f t="shared" si="102"/>
        <v>0</v>
      </c>
      <c r="E636" s="812">
        <f t="shared" si="102"/>
        <v>0</v>
      </c>
    </row>
    <row r="637" spans="1:5" ht="15.75" thickBot="1" x14ac:dyDescent="0.3">
      <c r="A637" s="832" t="s">
        <v>48</v>
      </c>
      <c r="B637" s="812"/>
      <c r="C637" s="812"/>
      <c r="D637" s="812"/>
      <c r="E637" s="812"/>
    </row>
    <row r="638" spans="1:5" ht="15.75" thickBot="1" x14ac:dyDescent="0.3">
      <c r="A638" s="832" t="s">
        <v>73</v>
      </c>
      <c r="B638" s="812"/>
      <c r="C638" s="812"/>
      <c r="D638" s="812"/>
      <c r="E638" s="812"/>
    </row>
    <row r="639" spans="1:5" ht="15.75" thickBot="1" x14ac:dyDescent="0.3">
      <c r="A639" s="832" t="s">
        <v>74</v>
      </c>
      <c r="B639" s="812"/>
      <c r="C639" s="812"/>
      <c r="D639" s="812"/>
      <c r="E639" s="812"/>
    </row>
    <row r="640" spans="1:5" ht="15.75" thickBot="1" x14ac:dyDescent="0.3">
      <c r="A640" s="832" t="s">
        <v>75</v>
      </c>
      <c r="B640" s="812"/>
      <c r="C640" s="812"/>
      <c r="D640" s="812"/>
      <c r="E640" s="812"/>
    </row>
    <row r="641" spans="1:19" ht="15.75" thickBot="1" x14ac:dyDescent="0.3">
      <c r="A641" s="831" t="s">
        <v>41</v>
      </c>
      <c r="B641" s="814">
        <f>B642+B643+B644+B645</f>
        <v>0</v>
      </c>
      <c r="C641" s="814">
        <f t="shared" ref="C641:E641" si="103">C642+C643+C644+C645</f>
        <v>3170</v>
      </c>
      <c r="D641" s="814">
        <f t="shared" si="103"/>
        <v>0</v>
      </c>
      <c r="E641" s="814">
        <f t="shared" si="103"/>
        <v>0</v>
      </c>
    </row>
    <row r="642" spans="1:19" ht="15.75" thickBot="1" x14ac:dyDescent="0.3">
      <c r="A642" s="832" t="s">
        <v>48</v>
      </c>
      <c r="B642" s="814"/>
      <c r="C642" s="812"/>
      <c r="D642" s="812"/>
      <c r="E642" s="812"/>
    </row>
    <row r="643" spans="1:19" ht="15.75" thickBot="1" x14ac:dyDescent="0.3">
      <c r="A643" s="832" t="s">
        <v>73</v>
      </c>
      <c r="B643" s="814"/>
      <c r="C643" s="812"/>
      <c r="D643" s="812"/>
      <c r="E643" s="812"/>
    </row>
    <row r="644" spans="1:19" ht="15.75" thickBot="1" x14ac:dyDescent="0.3">
      <c r="A644" s="832" t="s">
        <v>74</v>
      </c>
      <c r="B644" s="814"/>
      <c r="C644" s="812"/>
      <c r="D644" s="812"/>
      <c r="E644" s="812"/>
    </row>
    <row r="645" spans="1:19" s="1192" customFormat="1" ht="15.75" thickBot="1" x14ac:dyDescent="0.3">
      <c r="A645" s="832" t="s">
        <v>75</v>
      </c>
      <c r="B645" s="814"/>
      <c r="C645" s="812">
        <v>3170</v>
      </c>
      <c r="D645" s="812"/>
      <c r="E645" s="812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</row>
    <row r="646" spans="1:19" ht="15.75" thickBot="1" x14ac:dyDescent="0.3">
      <c r="A646" s="883" t="s">
        <v>126</v>
      </c>
      <c r="B646" s="814">
        <f>B636+B641</f>
        <v>0</v>
      </c>
      <c r="C646" s="814">
        <f t="shared" ref="C646:E646" si="104">C636+C641</f>
        <v>3170</v>
      </c>
      <c r="D646" s="814">
        <f t="shared" si="104"/>
        <v>0</v>
      </c>
      <c r="E646" s="814">
        <f t="shared" si="104"/>
        <v>0</v>
      </c>
    </row>
    <row r="647" spans="1:19" ht="29.25" thickBot="1" x14ac:dyDescent="0.3">
      <c r="A647" s="837" t="s">
        <v>131</v>
      </c>
      <c r="B647" s="1193"/>
      <c r="C647" s="848" t="s">
        <v>51</v>
      </c>
      <c r="D647" s="849" t="s">
        <v>1062</v>
      </c>
      <c r="E647" s="850"/>
    </row>
    <row r="648" spans="1:19" ht="15.75" thickBot="1" x14ac:dyDescent="0.3">
      <c r="A648" s="777" t="s">
        <v>9</v>
      </c>
      <c r="B648" s="753" t="s">
        <v>1063</v>
      </c>
      <c r="C648" s="754"/>
      <c r="D648" s="754"/>
      <c r="E648" s="755"/>
    </row>
    <row r="649" spans="1:19" ht="15.75" thickBot="1" x14ac:dyDescent="0.3">
      <c r="A649" s="777" t="s">
        <v>14</v>
      </c>
      <c r="B649" s="792"/>
      <c r="C649" s="760"/>
      <c r="D649" s="760"/>
      <c r="E649" s="761"/>
    </row>
    <row r="650" spans="1:19" x14ac:dyDescent="0.25">
      <c r="A650" s="762"/>
      <c r="B650" s="795">
        <v>2019</v>
      </c>
      <c r="C650" s="795">
        <v>2020</v>
      </c>
      <c r="D650" s="795">
        <v>2021</v>
      </c>
      <c r="E650" s="795">
        <v>2022</v>
      </c>
    </row>
    <row r="651" spans="1:19" ht="15.75" thickBot="1" x14ac:dyDescent="0.3">
      <c r="A651" s="764"/>
      <c r="B651" s="798" t="s">
        <v>5</v>
      </c>
      <c r="C651" s="798" t="s">
        <v>6</v>
      </c>
      <c r="D651" s="798" t="s">
        <v>6</v>
      </c>
      <c r="E651" s="798" t="s">
        <v>6</v>
      </c>
    </row>
    <row r="652" spans="1:19" ht="15.75" thickBot="1" x14ac:dyDescent="0.3">
      <c r="A652" s="777" t="s">
        <v>8</v>
      </c>
      <c r="B652" s="777"/>
      <c r="C652" s="777"/>
      <c r="D652" s="777"/>
      <c r="E652" s="777"/>
    </row>
    <row r="653" spans="1:19" ht="15.75" thickBot="1" x14ac:dyDescent="0.3">
      <c r="A653" s="777" t="s">
        <v>15</v>
      </c>
      <c r="B653" s="800">
        <f>B671</f>
        <v>0</v>
      </c>
      <c r="C653" s="800">
        <f t="shared" ref="C653:E653" si="105">C671</f>
        <v>8300</v>
      </c>
      <c r="D653" s="800">
        <f t="shared" si="105"/>
        <v>0</v>
      </c>
      <c r="E653" s="800">
        <f t="shared" si="105"/>
        <v>0</v>
      </c>
    </row>
    <row r="654" spans="1:19" ht="15.75" thickBot="1" x14ac:dyDescent="0.3">
      <c r="A654" s="777" t="s">
        <v>23</v>
      </c>
      <c r="B654" s="800" t="e">
        <f>B653/B652</f>
        <v>#DIV/0!</v>
      </c>
      <c r="C654" s="800" t="e">
        <f t="shared" ref="C654:E654" si="106">C653/C652</f>
        <v>#DIV/0!</v>
      </c>
      <c r="D654" s="800" t="e">
        <f t="shared" si="106"/>
        <v>#DIV/0!</v>
      </c>
      <c r="E654" s="800" t="e">
        <f t="shared" si="106"/>
        <v>#DIV/0!</v>
      </c>
    </row>
    <row r="655" spans="1:19" ht="15.75" thickBot="1" x14ac:dyDescent="0.3">
      <c r="A655" s="777" t="s">
        <v>16</v>
      </c>
      <c r="B655" s="802" t="s">
        <v>22</v>
      </c>
      <c r="C655" s="767" t="e">
        <f>C652/B652-1</f>
        <v>#DIV/0!</v>
      </c>
      <c r="D655" s="767" t="e">
        <f t="shared" ref="D655:D657" si="107">D652/C652-1</f>
        <v>#DIV/0!</v>
      </c>
      <c r="E655" s="767" t="e">
        <f>E652/D652-1</f>
        <v>#DIV/0!</v>
      </c>
    </row>
    <row r="656" spans="1:19" ht="15.75" thickBot="1" x14ac:dyDescent="0.3">
      <c r="A656" s="777" t="s">
        <v>17</v>
      </c>
      <c r="B656" s="802" t="s">
        <v>22</v>
      </c>
      <c r="C656" s="767" t="e">
        <f>C653/B653-1</f>
        <v>#DIV/0!</v>
      </c>
      <c r="D656" s="767">
        <f t="shared" si="107"/>
        <v>-1</v>
      </c>
      <c r="E656" s="767" t="e">
        <f>E653/D653-1</f>
        <v>#DIV/0!</v>
      </c>
    </row>
    <row r="657" spans="1:5" ht="15.75" thickBot="1" x14ac:dyDescent="0.3">
      <c r="A657" s="777" t="s">
        <v>18</v>
      </c>
      <c r="B657" s="802" t="s">
        <v>22</v>
      </c>
      <c r="C657" s="767" t="e">
        <f>C654/B654-1</f>
        <v>#DIV/0!</v>
      </c>
      <c r="D657" s="767" t="e">
        <f t="shared" si="107"/>
        <v>#DIV/0!</v>
      </c>
      <c r="E657" s="767" t="e">
        <f>E654/D654-1</f>
        <v>#DIV/0!</v>
      </c>
    </row>
    <row r="658" spans="1:5" ht="15.75" thickBot="1" x14ac:dyDescent="0.3">
      <c r="A658" s="843" t="s">
        <v>1064</v>
      </c>
      <c r="B658" s="807"/>
      <c r="C658" s="807"/>
      <c r="D658" s="807"/>
      <c r="E658" s="844"/>
    </row>
    <row r="659" spans="1:5" x14ac:dyDescent="0.25">
      <c r="A659" s="762"/>
      <c r="B659" s="795">
        <v>2018</v>
      </c>
      <c r="C659" s="795">
        <v>2019</v>
      </c>
      <c r="D659" s="795">
        <v>2020</v>
      </c>
      <c r="E659" s="795">
        <v>2021</v>
      </c>
    </row>
    <row r="660" spans="1:5" ht="15.75" thickBot="1" x14ac:dyDescent="0.3">
      <c r="A660" s="764"/>
      <c r="B660" s="798" t="s">
        <v>5</v>
      </c>
      <c r="C660" s="798" t="s">
        <v>6</v>
      </c>
      <c r="D660" s="798" t="s">
        <v>6</v>
      </c>
      <c r="E660" s="798" t="s">
        <v>6</v>
      </c>
    </row>
    <row r="661" spans="1:5" ht="15.75" thickBot="1" x14ac:dyDescent="0.3">
      <c r="A661" s="831" t="s">
        <v>40</v>
      </c>
      <c r="B661" s="812">
        <f>B662+B663+B664+B665</f>
        <v>0</v>
      </c>
      <c r="C661" s="812">
        <f t="shared" ref="C661:E661" si="108">C662+C663+C664+C665</f>
        <v>0</v>
      </c>
      <c r="D661" s="812">
        <f t="shared" si="108"/>
        <v>0</v>
      </c>
      <c r="E661" s="812">
        <f t="shared" si="108"/>
        <v>0</v>
      </c>
    </row>
    <row r="662" spans="1:5" ht="15.75" thickBot="1" x14ac:dyDescent="0.3">
      <c r="A662" s="832" t="s">
        <v>48</v>
      </c>
      <c r="B662" s="812"/>
      <c r="C662" s="812"/>
      <c r="D662" s="812"/>
      <c r="E662" s="812"/>
    </row>
    <row r="663" spans="1:5" ht="15.75" thickBot="1" x14ac:dyDescent="0.3">
      <c r="A663" s="832" t="s">
        <v>73</v>
      </c>
      <c r="B663" s="812"/>
      <c r="C663" s="812"/>
      <c r="D663" s="812"/>
      <c r="E663" s="812"/>
    </row>
    <row r="664" spans="1:5" ht="15.75" thickBot="1" x14ac:dyDescent="0.3">
      <c r="A664" s="832" t="s">
        <v>74</v>
      </c>
      <c r="B664" s="812"/>
      <c r="C664" s="812"/>
      <c r="D664" s="812"/>
      <c r="E664" s="812"/>
    </row>
    <row r="665" spans="1:5" ht="15.75" thickBot="1" x14ac:dyDescent="0.3">
      <c r="A665" s="832" t="s">
        <v>75</v>
      </c>
      <c r="B665" s="812"/>
      <c r="C665" s="812"/>
      <c r="D665" s="812"/>
      <c r="E665" s="812"/>
    </row>
    <row r="666" spans="1:5" ht="15.75" thickBot="1" x14ac:dyDescent="0.3">
      <c r="A666" s="831" t="s">
        <v>41</v>
      </c>
      <c r="B666" s="814">
        <f>B667+B668+B669+B670</f>
        <v>0</v>
      </c>
      <c r="C666" s="814">
        <f t="shared" ref="C666:E666" si="109">C667+C668+C669+C670</f>
        <v>8300</v>
      </c>
      <c r="D666" s="814">
        <f t="shared" si="109"/>
        <v>0</v>
      </c>
      <c r="E666" s="814">
        <f t="shared" si="109"/>
        <v>0</v>
      </c>
    </row>
    <row r="667" spans="1:5" ht="15.75" thickBot="1" x14ac:dyDescent="0.3">
      <c r="A667" s="832" t="s">
        <v>48</v>
      </c>
      <c r="B667" s="814"/>
      <c r="C667" s="812"/>
      <c r="D667" s="812"/>
      <c r="E667" s="812"/>
    </row>
    <row r="668" spans="1:5" ht="15.75" thickBot="1" x14ac:dyDescent="0.3">
      <c r="A668" s="832" t="s">
        <v>73</v>
      </c>
      <c r="B668" s="814"/>
      <c r="C668" s="812">
        <v>8300</v>
      </c>
      <c r="D668" s="812"/>
      <c r="E668" s="812"/>
    </row>
    <row r="669" spans="1:5" ht="15.75" thickBot="1" x14ac:dyDescent="0.3">
      <c r="A669" s="832" t="s">
        <v>74</v>
      </c>
      <c r="B669" s="814"/>
      <c r="C669" s="812"/>
      <c r="D669" s="812"/>
      <c r="E669" s="812"/>
    </row>
    <row r="670" spans="1:5" ht="15.75" thickBot="1" x14ac:dyDescent="0.3">
      <c r="A670" s="832" t="s">
        <v>75</v>
      </c>
      <c r="B670" s="814"/>
      <c r="C670" s="812"/>
      <c r="D670" s="812"/>
      <c r="E670" s="812"/>
    </row>
    <row r="671" spans="1:5" ht="15.75" thickBot="1" x14ac:dyDescent="0.3">
      <c r="A671" s="845" t="s">
        <v>123</v>
      </c>
      <c r="B671" s="814">
        <f>B661+B666</f>
        <v>0</v>
      </c>
      <c r="C671" s="814">
        <f t="shared" ref="C671:E671" si="110">C661+C666</f>
        <v>8300</v>
      </c>
      <c r="D671" s="814">
        <f t="shared" si="110"/>
        <v>0</v>
      </c>
      <c r="E671" s="814">
        <f t="shared" si="110"/>
        <v>0</v>
      </c>
    </row>
    <row r="672" spans="1:5" ht="15.75" thickBot="1" x14ac:dyDescent="0.3">
      <c r="A672" s="1180" t="s">
        <v>29</v>
      </c>
      <c r="B672" s="852" t="s">
        <v>1065</v>
      </c>
      <c r="C672" s="854"/>
      <c r="D672" s="854"/>
      <c r="E672" s="855"/>
    </row>
    <row r="673" spans="1:5" ht="29.25" thickBot="1" x14ac:dyDescent="0.3">
      <c r="A673" s="837" t="s">
        <v>131</v>
      </c>
      <c r="B673" s="1193" t="s">
        <v>1066</v>
      </c>
      <c r="C673" s="848" t="s">
        <v>51</v>
      </c>
      <c r="D673" s="849"/>
      <c r="E673" s="850" t="s">
        <v>1065</v>
      </c>
    </row>
    <row r="674" spans="1:5" ht="15.75" thickBot="1" x14ac:dyDescent="0.3">
      <c r="A674" s="777" t="s">
        <v>9</v>
      </c>
      <c r="B674" s="753" t="str">
        <f>B673</f>
        <v>Financim I huaj FILA</v>
      </c>
      <c r="C674" s="754"/>
      <c r="D674" s="754"/>
      <c r="E674" s="755"/>
    </row>
    <row r="675" spans="1:5" ht="15.75" thickBot="1" x14ac:dyDescent="0.3">
      <c r="A675" s="777" t="s">
        <v>14</v>
      </c>
      <c r="B675" s="792"/>
      <c r="C675" s="760"/>
      <c r="D675" s="760"/>
      <c r="E675" s="761"/>
    </row>
    <row r="676" spans="1:5" x14ac:dyDescent="0.25">
      <c r="A676" s="762"/>
      <c r="B676" s="795">
        <v>2019</v>
      </c>
      <c r="C676" s="795">
        <v>2020</v>
      </c>
      <c r="D676" s="795">
        <v>2021</v>
      </c>
      <c r="E676" s="795">
        <v>2022</v>
      </c>
    </row>
    <row r="677" spans="1:5" ht="15.75" thickBot="1" x14ac:dyDescent="0.3">
      <c r="A677" s="764"/>
      <c r="B677" s="798" t="s">
        <v>5</v>
      </c>
      <c r="C677" s="798" t="s">
        <v>6</v>
      </c>
      <c r="D677" s="798" t="s">
        <v>6</v>
      </c>
      <c r="E677" s="798" t="s">
        <v>6</v>
      </c>
    </row>
    <row r="678" spans="1:5" ht="15.75" thickBot="1" x14ac:dyDescent="0.3">
      <c r="A678" s="777" t="s">
        <v>8</v>
      </c>
      <c r="B678" s="777"/>
      <c r="C678" s="777"/>
      <c r="D678" s="777"/>
      <c r="E678" s="777"/>
    </row>
    <row r="679" spans="1:5" ht="15.75" thickBot="1" x14ac:dyDescent="0.3">
      <c r="A679" s="777" t="s">
        <v>15</v>
      </c>
      <c r="B679" s="800">
        <f>B697</f>
        <v>0</v>
      </c>
      <c r="C679" s="800">
        <f t="shared" ref="C679:E679" si="111">C697</f>
        <v>1200</v>
      </c>
      <c r="D679" s="800">
        <f t="shared" si="111"/>
        <v>0</v>
      </c>
      <c r="E679" s="800">
        <f t="shared" si="111"/>
        <v>0</v>
      </c>
    </row>
    <row r="680" spans="1:5" ht="15.75" thickBot="1" x14ac:dyDescent="0.3">
      <c r="A680" s="777" t="s">
        <v>23</v>
      </c>
      <c r="B680" s="800" t="e">
        <f>B679/B678</f>
        <v>#DIV/0!</v>
      </c>
      <c r="C680" s="800" t="e">
        <f t="shared" ref="C680:E680" si="112">C679/C678</f>
        <v>#DIV/0!</v>
      </c>
      <c r="D680" s="800" t="e">
        <f t="shared" si="112"/>
        <v>#DIV/0!</v>
      </c>
      <c r="E680" s="800" t="e">
        <f t="shared" si="112"/>
        <v>#DIV/0!</v>
      </c>
    </row>
    <row r="681" spans="1:5" ht="15.75" thickBot="1" x14ac:dyDescent="0.3">
      <c r="A681" s="777" t="s">
        <v>16</v>
      </c>
      <c r="B681" s="802" t="s">
        <v>22</v>
      </c>
      <c r="C681" s="767" t="e">
        <f>C678/B678-1</f>
        <v>#DIV/0!</v>
      </c>
      <c r="D681" s="767" t="e">
        <f t="shared" ref="D681:D683" si="113">D678/C678-1</f>
        <v>#DIV/0!</v>
      </c>
      <c r="E681" s="767" t="e">
        <f>E678/D678-1</f>
        <v>#DIV/0!</v>
      </c>
    </row>
    <row r="682" spans="1:5" ht="15.75" thickBot="1" x14ac:dyDescent="0.3">
      <c r="A682" s="777" t="s">
        <v>17</v>
      </c>
      <c r="B682" s="802" t="s">
        <v>22</v>
      </c>
      <c r="C682" s="767" t="e">
        <f>C679/B679-1</f>
        <v>#DIV/0!</v>
      </c>
      <c r="D682" s="767">
        <f t="shared" si="113"/>
        <v>-1</v>
      </c>
      <c r="E682" s="767" t="e">
        <f>E679/D679-1</f>
        <v>#DIV/0!</v>
      </c>
    </row>
    <row r="683" spans="1:5" ht="15.75" thickBot="1" x14ac:dyDescent="0.3">
      <c r="A683" s="777" t="s">
        <v>18</v>
      </c>
      <c r="B683" s="802" t="s">
        <v>22</v>
      </c>
      <c r="C683" s="767" t="e">
        <f>C680/B680-1</f>
        <v>#DIV/0!</v>
      </c>
      <c r="D683" s="767" t="e">
        <f t="shared" si="113"/>
        <v>#DIV/0!</v>
      </c>
      <c r="E683" s="767" t="e">
        <f>E680/D680-1</f>
        <v>#DIV/0!</v>
      </c>
    </row>
    <row r="684" spans="1:5" ht="15.75" thickBot="1" x14ac:dyDescent="0.3">
      <c r="A684" s="843" t="s">
        <v>1058</v>
      </c>
      <c r="B684" s="807"/>
      <c r="C684" s="807"/>
      <c r="D684" s="807"/>
      <c r="E684" s="844"/>
    </row>
    <row r="685" spans="1:5" x14ac:dyDescent="0.25">
      <c r="A685" s="762"/>
      <c r="B685" s="795">
        <v>2019</v>
      </c>
      <c r="C685" s="795">
        <v>2020</v>
      </c>
      <c r="D685" s="795">
        <v>2021</v>
      </c>
      <c r="E685" s="795">
        <v>2022</v>
      </c>
    </row>
    <row r="686" spans="1:5" ht="15.75" thickBot="1" x14ac:dyDescent="0.3">
      <c r="A686" s="764"/>
      <c r="B686" s="798" t="s">
        <v>5</v>
      </c>
      <c r="C686" s="798" t="s">
        <v>6</v>
      </c>
      <c r="D686" s="798" t="s">
        <v>6</v>
      </c>
      <c r="E686" s="798" t="s">
        <v>6</v>
      </c>
    </row>
    <row r="687" spans="1:5" ht="15.75" thickBot="1" x14ac:dyDescent="0.3">
      <c r="A687" s="831" t="s">
        <v>40</v>
      </c>
      <c r="B687" s="812">
        <f>B688+B689+B690+B691</f>
        <v>0</v>
      </c>
      <c r="C687" s="812">
        <f t="shared" ref="C687:E687" si="114">C688+C689+C690+C691</f>
        <v>0</v>
      </c>
      <c r="D687" s="812">
        <f t="shared" si="114"/>
        <v>0</v>
      </c>
      <c r="E687" s="812">
        <f t="shared" si="114"/>
        <v>0</v>
      </c>
    </row>
    <row r="688" spans="1:5" ht="15.75" thickBot="1" x14ac:dyDescent="0.3">
      <c r="A688" s="832" t="s">
        <v>48</v>
      </c>
      <c r="B688" s="812"/>
      <c r="C688" s="812"/>
      <c r="D688" s="812"/>
      <c r="E688" s="812"/>
    </row>
    <row r="689" spans="1:5" ht="15.75" thickBot="1" x14ac:dyDescent="0.3">
      <c r="A689" s="832" t="s">
        <v>73</v>
      </c>
      <c r="B689" s="812"/>
      <c r="C689" s="812"/>
      <c r="D689" s="812"/>
      <c r="E689" s="812"/>
    </row>
    <row r="690" spans="1:5" ht="15.75" thickBot="1" x14ac:dyDescent="0.3">
      <c r="A690" s="832" t="s">
        <v>74</v>
      </c>
      <c r="B690" s="812"/>
      <c r="C690" s="812"/>
      <c r="D690" s="812"/>
      <c r="E690" s="812"/>
    </row>
    <row r="691" spans="1:5" ht="15.75" thickBot="1" x14ac:dyDescent="0.3">
      <c r="A691" s="832" t="s">
        <v>75</v>
      </c>
      <c r="B691" s="812"/>
      <c r="C691" s="812"/>
      <c r="D691" s="812"/>
      <c r="E691" s="812"/>
    </row>
    <row r="692" spans="1:5" ht="15.75" thickBot="1" x14ac:dyDescent="0.3">
      <c r="A692" s="831" t="s">
        <v>41</v>
      </c>
      <c r="B692" s="814">
        <f>B693+B694+B695+B696</f>
        <v>0</v>
      </c>
      <c r="C692" s="814">
        <f t="shared" ref="C692:E692" si="115">C693+C694+C695+C696</f>
        <v>1200</v>
      </c>
      <c r="D692" s="814">
        <f t="shared" si="115"/>
        <v>0</v>
      </c>
      <c r="E692" s="814">
        <f t="shared" si="115"/>
        <v>0</v>
      </c>
    </row>
    <row r="693" spans="1:5" ht="15.75" thickBot="1" x14ac:dyDescent="0.3">
      <c r="A693" s="832" t="s">
        <v>48</v>
      </c>
      <c r="B693" s="814"/>
      <c r="C693" s="814"/>
      <c r="D693" s="814"/>
      <c r="E693" s="814"/>
    </row>
    <row r="694" spans="1:5" ht="15.75" thickBot="1" x14ac:dyDescent="0.3">
      <c r="A694" s="832" t="s">
        <v>73</v>
      </c>
      <c r="B694" s="814"/>
      <c r="C694" s="814">
        <v>1200</v>
      </c>
      <c r="D694" s="814"/>
      <c r="E694" s="814"/>
    </row>
    <row r="695" spans="1:5" ht="15.75" thickBot="1" x14ac:dyDescent="0.3">
      <c r="A695" s="832" t="s">
        <v>74</v>
      </c>
      <c r="B695" s="814"/>
      <c r="C695" s="814"/>
      <c r="D695" s="814"/>
      <c r="E695" s="814"/>
    </row>
    <row r="696" spans="1:5" ht="15.75" thickBot="1" x14ac:dyDescent="0.3">
      <c r="A696" s="832" t="s">
        <v>75</v>
      </c>
      <c r="B696" s="814"/>
      <c r="C696" s="814"/>
      <c r="D696" s="814"/>
      <c r="E696" s="814"/>
    </row>
    <row r="697" spans="1:5" ht="15.75" thickBot="1" x14ac:dyDescent="0.3">
      <c r="A697" s="845" t="s">
        <v>36</v>
      </c>
      <c r="B697" s="814">
        <f>B687+B692</f>
        <v>0</v>
      </c>
      <c r="C697" s="814">
        <f t="shared" ref="C697:E697" si="116">C687+C692</f>
        <v>1200</v>
      </c>
      <c r="D697" s="814">
        <f t="shared" si="116"/>
        <v>0</v>
      </c>
      <c r="E697" s="814">
        <f t="shared" si="116"/>
        <v>0</v>
      </c>
    </row>
    <row r="698" spans="1:5" ht="15.75" thickBot="1" x14ac:dyDescent="0.3">
      <c r="A698" s="1180" t="s">
        <v>29</v>
      </c>
      <c r="B698" s="852"/>
      <c r="C698" s="854"/>
      <c r="D698" s="854"/>
      <c r="E698" s="855"/>
    </row>
    <row r="699" spans="1:5" ht="29.25" thickBot="1" x14ac:dyDescent="0.3">
      <c r="A699" s="837" t="s">
        <v>131</v>
      </c>
      <c r="B699" s="1193" t="s">
        <v>1067</v>
      </c>
      <c r="C699" s="848" t="s">
        <v>51</v>
      </c>
      <c r="D699" s="849"/>
      <c r="E699" s="850" t="s">
        <v>1068</v>
      </c>
    </row>
    <row r="700" spans="1:5" ht="15.75" customHeight="1" thickBot="1" x14ac:dyDescent="0.3">
      <c r="A700" s="777" t="s">
        <v>9</v>
      </c>
      <c r="B700" s="753" t="str">
        <f>B699</f>
        <v>Mbeshtetje per SME-te</v>
      </c>
      <c r="C700" s="754"/>
      <c r="D700" s="754"/>
      <c r="E700" s="755"/>
    </row>
    <row r="701" spans="1:5" ht="15.75" thickBot="1" x14ac:dyDescent="0.3">
      <c r="A701" s="777" t="s">
        <v>14</v>
      </c>
      <c r="B701" s="792"/>
      <c r="C701" s="760"/>
      <c r="D701" s="760"/>
      <c r="E701" s="761"/>
    </row>
    <row r="702" spans="1:5" x14ac:dyDescent="0.25">
      <c r="A702" s="762"/>
      <c r="B702" s="795">
        <v>2019</v>
      </c>
      <c r="C702" s="795">
        <v>2020</v>
      </c>
      <c r="D702" s="795">
        <v>2021</v>
      </c>
      <c r="E702" s="795">
        <v>2022</v>
      </c>
    </row>
    <row r="703" spans="1:5" ht="15.75" thickBot="1" x14ac:dyDescent="0.3">
      <c r="A703" s="764"/>
      <c r="B703" s="798" t="s">
        <v>5</v>
      </c>
      <c r="C703" s="798" t="s">
        <v>6</v>
      </c>
      <c r="D703" s="798" t="s">
        <v>6</v>
      </c>
      <c r="E703" s="798" t="s">
        <v>6</v>
      </c>
    </row>
    <row r="704" spans="1:5" ht="15.75" thickBot="1" x14ac:dyDescent="0.3">
      <c r="A704" s="777" t="s">
        <v>8</v>
      </c>
      <c r="B704" s="777"/>
      <c r="C704" s="777"/>
      <c r="D704" s="777"/>
      <c r="E704" s="777"/>
    </row>
    <row r="705" spans="1:5" ht="15.75" thickBot="1" x14ac:dyDescent="0.3">
      <c r="A705" s="777" t="s">
        <v>15</v>
      </c>
      <c r="B705" s="800">
        <f>B723</f>
        <v>0</v>
      </c>
      <c r="C705" s="800">
        <f t="shared" ref="C705:E705" si="117">C723</f>
        <v>140500</v>
      </c>
      <c r="D705" s="800">
        <f t="shared" si="117"/>
        <v>150000</v>
      </c>
      <c r="E705" s="800">
        <f t="shared" si="117"/>
        <v>150000</v>
      </c>
    </row>
    <row r="706" spans="1:5" ht="15.75" thickBot="1" x14ac:dyDescent="0.3">
      <c r="A706" s="777" t="s">
        <v>23</v>
      </c>
      <c r="B706" s="800" t="e">
        <f>B705/B704</f>
        <v>#DIV/0!</v>
      </c>
      <c r="C706" s="800" t="e">
        <f t="shared" ref="C706:E706" si="118">C705/C704</f>
        <v>#DIV/0!</v>
      </c>
      <c r="D706" s="800" t="e">
        <f t="shared" si="118"/>
        <v>#DIV/0!</v>
      </c>
      <c r="E706" s="800" t="e">
        <f t="shared" si="118"/>
        <v>#DIV/0!</v>
      </c>
    </row>
    <row r="707" spans="1:5" ht="15.75" thickBot="1" x14ac:dyDescent="0.3">
      <c r="A707" s="777" t="s">
        <v>16</v>
      </c>
      <c r="B707" s="802" t="s">
        <v>22</v>
      </c>
      <c r="C707" s="767" t="e">
        <f>C704/B704-1</f>
        <v>#DIV/0!</v>
      </c>
      <c r="D707" s="767" t="e">
        <f t="shared" ref="D707:D709" si="119">D704/C704-1</f>
        <v>#DIV/0!</v>
      </c>
      <c r="E707" s="767" t="e">
        <f>E704/D704-1</f>
        <v>#DIV/0!</v>
      </c>
    </row>
    <row r="708" spans="1:5" ht="15.75" thickBot="1" x14ac:dyDescent="0.3">
      <c r="A708" s="777" t="s">
        <v>17</v>
      </c>
      <c r="B708" s="802" t="s">
        <v>22</v>
      </c>
      <c r="C708" s="767" t="e">
        <f>C705/B705-1</f>
        <v>#DIV/0!</v>
      </c>
      <c r="D708" s="767">
        <f t="shared" si="119"/>
        <v>6.7615658362989217E-2</v>
      </c>
      <c r="E708" s="767">
        <f>E705/D705-1</f>
        <v>0</v>
      </c>
    </row>
    <row r="709" spans="1:5" ht="15.75" thickBot="1" x14ac:dyDescent="0.3">
      <c r="A709" s="777" t="s">
        <v>18</v>
      </c>
      <c r="B709" s="802" t="s">
        <v>22</v>
      </c>
      <c r="C709" s="767" t="e">
        <f>C706/B706-1</f>
        <v>#DIV/0!</v>
      </c>
      <c r="D709" s="767" t="e">
        <f t="shared" si="119"/>
        <v>#DIV/0!</v>
      </c>
      <c r="E709" s="767" t="e">
        <f>E706/D706-1</f>
        <v>#DIV/0!</v>
      </c>
    </row>
    <row r="710" spans="1:5" ht="15.75" customHeight="1" thickBot="1" x14ac:dyDescent="0.3">
      <c r="A710" s="843" t="s">
        <v>1058</v>
      </c>
      <c r="B710" s="807"/>
      <c r="C710" s="807"/>
      <c r="D710" s="807"/>
      <c r="E710" s="844"/>
    </row>
    <row r="711" spans="1:5" x14ac:dyDescent="0.25">
      <c r="A711" s="762"/>
      <c r="B711" s="795">
        <v>2019</v>
      </c>
      <c r="C711" s="795">
        <v>2020</v>
      </c>
      <c r="D711" s="795">
        <v>2021</v>
      </c>
      <c r="E711" s="795">
        <v>2022</v>
      </c>
    </row>
    <row r="712" spans="1:5" ht="15.75" thickBot="1" x14ac:dyDescent="0.3">
      <c r="A712" s="764"/>
      <c r="B712" s="798" t="s">
        <v>5</v>
      </c>
      <c r="C712" s="798" t="s">
        <v>6</v>
      </c>
      <c r="D712" s="798" t="s">
        <v>6</v>
      </c>
      <c r="E712" s="798" t="s">
        <v>6</v>
      </c>
    </row>
    <row r="713" spans="1:5" ht="15.75" thickBot="1" x14ac:dyDescent="0.3">
      <c r="A713" s="831" t="s">
        <v>40</v>
      </c>
      <c r="B713" s="812">
        <f>B714+B715+B716+B717</f>
        <v>0</v>
      </c>
      <c r="C713" s="812">
        <f t="shared" ref="C713:E713" si="120">C714+C715+C716+C717</f>
        <v>0</v>
      </c>
      <c r="D713" s="812">
        <f t="shared" si="120"/>
        <v>0</v>
      </c>
      <c r="E713" s="812">
        <f t="shared" si="120"/>
        <v>0</v>
      </c>
    </row>
    <row r="714" spans="1:5" ht="15.75" thickBot="1" x14ac:dyDescent="0.3">
      <c r="A714" s="832" t="s">
        <v>48</v>
      </c>
      <c r="B714" s="812"/>
      <c r="C714" s="812"/>
      <c r="D714" s="812"/>
      <c r="E714" s="812"/>
    </row>
    <row r="715" spans="1:5" ht="15.75" thickBot="1" x14ac:dyDescent="0.3">
      <c r="A715" s="832" t="s">
        <v>73</v>
      </c>
      <c r="B715" s="812"/>
      <c r="C715" s="812"/>
      <c r="D715" s="812"/>
      <c r="E715" s="812"/>
    </row>
    <row r="716" spans="1:5" ht="15.75" thickBot="1" x14ac:dyDescent="0.3">
      <c r="A716" s="832" t="s">
        <v>74</v>
      </c>
      <c r="B716" s="812"/>
      <c r="C716" s="812"/>
      <c r="D716" s="812"/>
      <c r="E716" s="812"/>
    </row>
    <row r="717" spans="1:5" ht="15.75" thickBot="1" x14ac:dyDescent="0.3">
      <c r="A717" s="832" t="s">
        <v>75</v>
      </c>
      <c r="B717" s="812"/>
      <c r="C717" s="812"/>
      <c r="D717" s="812"/>
      <c r="E717" s="812"/>
    </row>
    <row r="718" spans="1:5" ht="15.75" thickBot="1" x14ac:dyDescent="0.3">
      <c r="A718" s="831" t="s">
        <v>41</v>
      </c>
      <c r="B718" s="814">
        <f>B719+B720+B721+B722</f>
        <v>0</v>
      </c>
      <c r="C718" s="814">
        <f t="shared" ref="C718:E718" si="121">C719+C720+C721+C722</f>
        <v>140500</v>
      </c>
      <c r="D718" s="814">
        <f t="shared" si="121"/>
        <v>150000</v>
      </c>
      <c r="E718" s="814">
        <f t="shared" si="121"/>
        <v>150000</v>
      </c>
    </row>
    <row r="719" spans="1:5" ht="15.75" thickBot="1" x14ac:dyDescent="0.3">
      <c r="A719" s="832" t="s">
        <v>48</v>
      </c>
      <c r="B719" s="814"/>
      <c r="C719" s="814"/>
      <c r="D719" s="814"/>
      <c r="E719" s="814"/>
    </row>
    <row r="720" spans="1:5" ht="15.75" thickBot="1" x14ac:dyDescent="0.3">
      <c r="A720" s="832" t="s">
        <v>73</v>
      </c>
      <c r="B720" s="814"/>
      <c r="C720" s="814">
        <v>140500</v>
      </c>
      <c r="D720" s="814">
        <v>150000</v>
      </c>
      <c r="E720" s="814">
        <v>150000</v>
      </c>
    </row>
    <row r="721" spans="1:19" ht="15.75" thickBot="1" x14ac:dyDescent="0.3">
      <c r="A721" s="832" t="s">
        <v>74</v>
      </c>
      <c r="B721" s="814"/>
      <c r="C721" s="814"/>
      <c r="D721" s="814"/>
      <c r="E721" s="814"/>
    </row>
    <row r="722" spans="1:19" ht="15.75" thickBot="1" x14ac:dyDescent="0.3">
      <c r="A722" s="832" t="s">
        <v>75</v>
      </c>
      <c r="B722" s="814"/>
      <c r="C722" s="814"/>
      <c r="D722" s="814"/>
      <c r="E722" s="814"/>
    </row>
    <row r="723" spans="1:19" ht="15.75" thickBot="1" x14ac:dyDescent="0.3">
      <c r="A723" s="845" t="s">
        <v>36</v>
      </c>
      <c r="B723" s="814">
        <f>B713+B718</f>
        <v>0</v>
      </c>
      <c r="C723" s="814">
        <f t="shared" ref="C723:E723" si="122">C713+C718</f>
        <v>140500</v>
      </c>
      <c r="D723" s="814">
        <f t="shared" si="122"/>
        <v>150000</v>
      </c>
      <c r="E723" s="814">
        <f t="shared" si="122"/>
        <v>150000</v>
      </c>
    </row>
    <row r="724" spans="1:19" s="17" customFormat="1" ht="29.25" thickBot="1" x14ac:dyDescent="0.3">
      <c r="A724" s="837" t="s">
        <v>131</v>
      </c>
      <c r="B724" s="1193"/>
      <c r="C724" s="848" t="s">
        <v>51</v>
      </c>
      <c r="D724" s="849"/>
      <c r="E724" s="850" t="s">
        <v>1069</v>
      </c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</row>
    <row r="725" spans="1:19" s="17" customFormat="1" ht="15.75" customHeight="1" thickBot="1" x14ac:dyDescent="0.3">
      <c r="A725" s="777" t="s">
        <v>9</v>
      </c>
      <c r="B725" s="753" t="s">
        <v>1070</v>
      </c>
      <c r="C725" s="754"/>
      <c r="D725" s="754"/>
      <c r="E725" s="755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</row>
    <row r="726" spans="1:19" s="17" customFormat="1" ht="15.75" thickBot="1" x14ac:dyDescent="0.3">
      <c r="A726" s="777" t="s">
        <v>14</v>
      </c>
      <c r="B726" s="792"/>
      <c r="C726" s="760"/>
      <c r="D726" s="760"/>
      <c r="E726" s="761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</row>
    <row r="727" spans="1:19" s="17" customFormat="1" x14ac:dyDescent="0.25">
      <c r="A727" s="762"/>
      <c r="B727" s="795">
        <v>2019</v>
      </c>
      <c r="C727" s="795">
        <v>2020</v>
      </c>
      <c r="D727" s="795">
        <v>2021</v>
      </c>
      <c r="E727" s="795">
        <v>2022</v>
      </c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</row>
    <row r="728" spans="1:19" s="17" customFormat="1" ht="15.75" thickBot="1" x14ac:dyDescent="0.3">
      <c r="A728" s="764"/>
      <c r="B728" s="798" t="s">
        <v>5</v>
      </c>
      <c r="C728" s="798" t="s">
        <v>6</v>
      </c>
      <c r="D728" s="798" t="s">
        <v>6</v>
      </c>
      <c r="E728" s="798" t="s">
        <v>6</v>
      </c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</row>
    <row r="729" spans="1:19" s="17" customFormat="1" ht="15.75" thickBot="1" x14ac:dyDescent="0.3">
      <c r="A729" s="777" t="s">
        <v>8</v>
      </c>
      <c r="B729" s="777"/>
      <c r="C729" s="777"/>
      <c r="D729" s="777"/>
      <c r="E729" s="777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</row>
    <row r="730" spans="1:19" s="17" customFormat="1" ht="15.75" thickBot="1" x14ac:dyDescent="0.3">
      <c r="A730" s="777" t="s">
        <v>15</v>
      </c>
      <c r="B730" s="800">
        <f>B748</f>
        <v>0</v>
      </c>
      <c r="C730" s="800">
        <f>C748</f>
        <v>16830</v>
      </c>
      <c r="D730" s="800">
        <f t="shared" ref="D730:E730" si="123">D748</f>
        <v>20000</v>
      </c>
      <c r="E730" s="800">
        <f t="shared" si="123"/>
        <v>20000</v>
      </c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</row>
    <row r="731" spans="1:19" s="17" customFormat="1" ht="15.75" thickBot="1" x14ac:dyDescent="0.3">
      <c r="A731" s="777" t="s">
        <v>23</v>
      </c>
      <c r="B731" s="800" t="e">
        <f>B730/B729</f>
        <v>#DIV/0!</v>
      </c>
      <c r="C731" s="800" t="e">
        <f t="shared" ref="C731:E731" si="124">C730/C729</f>
        <v>#DIV/0!</v>
      </c>
      <c r="D731" s="800" t="e">
        <f t="shared" si="124"/>
        <v>#DIV/0!</v>
      </c>
      <c r="E731" s="800" t="e">
        <f t="shared" si="124"/>
        <v>#DIV/0!</v>
      </c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</row>
    <row r="732" spans="1:19" s="17" customFormat="1" ht="15.75" thickBot="1" x14ac:dyDescent="0.3">
      <c r="A732" s="777" t="s">
        <v>16</v>
      </c>
      <c r="B732" s="802" t="s">
        <v>22</v>
      </c>
      <c r="C732" s="767" t="e">
        <f>C729/B729-1</f>
        <v>#DIV/0!</v>
      </c>
      <c r="D732" s="767" t="e">
        <f t="shared" ref="D732:D734" si="125">D729/C729-1</f>
        <v>#DIV/0!</v>
      </c>
      <c r="E732" s="767" t="e">
        <f>E729/D729-1</f>
        <v>#DIV/0!</v>
      </c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</row>
    <row r="733" spans="1:19" s="17" customFormat="1" ht="15.75" thickBot="1" x14ac:dyDescent="0.3">
      <c r="A733" s="777" t="s">
        <v>17</v>
      </c>
      <c r="B733" s="802" t="s">
        <v>22</v>
      </c>
      <c r="C733" s="767" t="e">
        <f>C730/B730-1</f>
        <v>#DIV/0!</v>
      </c>
      <c r="D733" s="767">
        <f t="shared" si="125"/>
        <v>0.18835412953060016</v>
      </c>
      <c r="E733" s="767">
        <f>E730/D730-1</f>
        <v>0</v>
      </c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</row>
    <row r="734" spans="1:19" s="17" customFormat="1" ht="15.75" thickBot="1" x14ac:dyDescent="0.3">
      <c r="A734" s="777" t="s">
        <v>18</v>
      </c>
      <c r="B734" s="802" t="s">
        <v>22</v>
      </c>
      <c r="C734" s="767" t="e">
        <f>C731/B731-1</f>
        <v>#DIV/0!</v>
      </c>
      <c r="D734" s="767" t="e">
        <f t="shared" si="125"/>
        <v>#DIV/0!</v>
      </c>
      <c r="E734" s="767" t="e">
        <f>E731/D731-1</f>
        <v>#DIV/0!</v>
      </c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</row>
    <row r="735" spans="1:19" s="17" customFormat="1" ht="15.75" customHeight="1" thickBot="1" x14ac:dyDescent="0.3">
      <c r="A735" s="843" t="s">
        <v>1058</v>
      </c>
      <c r="B735" s="807"/>
      <c r="C735" s="807"/>
      <c r="D735" s="807"/>
      <c r="E735" s="844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</row>
    <row r="736" spans="1:19" s="17" customFormat="1" x14ac:dyDescent="0.25">
      <c r="A736" s="762"/>
      <c r="B736" s="795">
        <v>2019</v>
      </c>
      <c r="C736" s="795">
        <v>2020</v>
      </c>
      <c r="D736" s="795">
        <v>2021</v>
      </c>
      <c r="E736" s="795">
        <v>2022</v>
      </c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</row>
    <row r="737" spans="1:19" s="17" customFormat="1" ht="15.75" thickBot="1" x14ac:dyDescent="0.3">
      <c r="A737" s="764"/>
      <c r="B737" s="798" t="s">
        <v>5</v>
      </c>
      <c r="C737" s="798" t="s">
        <v>6</v>
      </c>
      <c r="D737" s="798" t="s">
        <v>6</v>
      </c>
      <c r="E737" s="798" t="s">
        <v>6</v>
      </c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</row>
    <row r="738" spans="1:19" s="17" customFormat="1" ht="15.75" thickBot="1" x14ac:dyDescent="0.3">
      <c r="A738" s="831" t="s">
        <v>40</v>
      </c>
      <c r="B738" s="812">
        <f>B739+B740+B741+B742</f>
        <v>0</v>
      </c>
      <c r="C738" s="812"/>
      <c r="D738" s="812"/>
      <c r="E738" s="812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</row>
    <row r="739" spans="1:19" s="17" customFormat="1" ht="15.75" thickBot="1" x14ac:dyDescent="0.3">
      <c r="A739" s="832" t="s">
        <v>48</v>
      </c>
      <c r="B739" s="812"/>
      <c r="C739" s="812"/>
      <c r="D739" s="812"/>
      <c r="E739" s="812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</row>
    <row r="740" spans="1:19" s="17" customFormat="1" ht="15.75" thickBot="1" x14ac:dyDescent="0.3">
      <c r="A740" s="832" t="s">
        <v>73</v>
      </c>
      <c r="B740" s="812"/>
      <c r="C740" s="812"/>
      <c r="D740" s="812"/>
      <c r="E740" s="812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</row>
    <row r="741" spans="1:19" s="17" customFormat="1" ht="15.75" thickBot="1" x14ac:dyDescent="0.3">
      <c r="A741" s="832" t="s">
        <v>74</v>
      </c>
      <c r="B741" s="812"/>
      <c r="C741" s="812"/>
      <c r="D741" s="812"/>
      <c r="E741" s="812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</row>
    <row r="742" spans="1:19" s="17" customFormat="1" ht="15.75" thickBot="1" x14ac:dyDescent="0.3">
      <c r="A742" s="832" t="s">
        <v>75</v>
      </c>
      <c r="B742" s="812"/>
      <c r="C742" s="812"/>
      <c r="D742" s="812"/>
      <c r="E742" s="812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</row>
    <row r="743" spans="1:19" s="17" customFormat="1" ht="15.75" thickBot="1" x14ac:dyDescent="0.3">
      <c r="A743" s="831" t="s">
        <v>41</v>
      </c>
      <c r="B743" s="814">
        <f>B744+B745+B746+B747</f>
        <v>0</v>
      </c>
      <c r="C743" s="814">
        <f>C744+C745+C746+C747</f>
        <v>16830</v>
      </c>
      <c r="D743" s="814">
        <f t="shared" ref="D743:E743" si="126">D744+D745+D746+D747</f>
        <v>20000</v>
      </c>
      <c r="E743" s="814">
        <f t="shared" si="126"/>
        <v>20000</v>
      </c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</row>
    <row r="744" spans="1:19" s="17" customFormat="1" ht="15.75" thickBot="1" x14ac:dyDescent="0.3">
      <c r="A744" s="832" t="s">
        <v>48</v>
      </c>
      <c r="B744" s="814"/>
      <c r="C744" s="814"/>
      <c r="D744" s="814"/>
      <c r="E744" s="814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</row>
    <row r="745" spans="1:19" s="17" customFormat="1" ht="15.75" thickBot="1" x14ac:dyDescent="0.3">
      <c r="A745" s="832" t="s">
        <v>73</v>
      </c>
      <c r="B745" s="814"/>
      <c r="C745" s="814"/>
      <c r="D745" s="814"/>
      <c r="E745" s="814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</row>
    <row r="746" spans="1:19" s="17" customFormat="1" ht="15.75" thickBot="1" x14ac:dyDescent="0.3">
      <c r="A746" s="832" t="s">
        <v>74</v>
      </c>
      <c r="B746" s="814"/>
      <c r="C746" s="814"/>
      <c r="D746" s="814"/>
      <c r="E746" s="814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</row>
    <row r="747" spans="1:19" s="1192" customFormat="1" ht="15.75" thickBot="1" x14ac:dyDescent="0.3">
      <c r="A747" s="832" t="s">
        <v>75</v>
      </c>
      <c r="B747" s="814"/>
      <c r="C747" s="814">
        <v>16830</v>
      </c>
      <c r="D747" s="814">
        <v>20000</v>
      </c>
      <c r="E747" s="814">
        <v>20000</v>
      </c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</row>
    <row r="748" spans="1:19" s="17" customFormat="1" ht="15.75" thickBot="1" x14ac:dyDescent="0.3">
      <c r="A748" s="845" t="s">
        <v>36</v>
      </c>
      <c r="B748" s="814">
        <f>B738+B743</f>
        <v>0</v>
      </c>
      <c r="C748" s="814">
        <f>C738+C743</f>
        <v>16830</v>
      </c>
      <c r="D748" s="814">
        <f>D738+D743</f>
        <v>20000</v>
      </c>
      <c r="E748" s="814">
        <f>E738+E743</f>
        <v>20000</v>
      </c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</row>
    <row r="749" spans="1:19" ht="29.25" thickBot="1" x14ac:dyDescent="0.3">
      <c r="A749" s="770" t="s">
        <v>46</v>
      </c>
      <c r="B749" s="822" t="e">
        <f>B29+B66+#REF!+#REF!+#REF!+#REF!+#REF!+#REF!+#REF!+#REF!+#REF!+#REF!+#REF!+#REF!+#REF!+#REF!+#REF!+#REF!</f>
        <v>#REF!</v>
      </c>
      <c r="C749" s="822">
        <f>C750</f>
        <v>529500</v>
      </c>
      <c r="D749" s="822">
        <f t="shared" ref="D749:E749" si="127">D750</f>
        <v>557000</v>
      </c>
      <c r="E749" s="822">
        <f t="shared" si="127"/>
        <v>558000</v>
      </c>
    </row>
    <row r="750" spans="1:19" ht="29.25" thickBot="1" x14ac:dyDescent="0.3">
      <c r="A750" s="770" t="s">
        <v>47</v>
      </c>
      <c r="B750" s="822" t="e">
        <f>B58+B95+#REF!+#REF!+#REF!+#REF!+#REF!+#REF!+#REF!+#REF!+#REF!+#REF!+#REF!+#REF!+#REF!+#REF!+#REF!+#REF!</f>
        <v>#REF!</v>
      </c>
      <c r="C750" s="822">
        <f>C751+C754+C757+C760+C763+C766+C769+C772+C777</f>
        <v>529500</v>
      </c>
      <c r="D750" s="822">
        <f t="shared" ref="D750:E750" si="128">D751+D754+D757+D760+D763+D766+D769+D772+D777</f>
        <v>557000</v>
      </c>
      <c r="E750" s="822">
        <f t="shared" si="128"/>
        <v>558000</v>
      </c>
    </row>
    <row r="751" spans="1:19" ht="15.75" thickBot="1" x14ac:dyDescent="0.3">
      <c r="A751" s="831" t="s">
        <v>0</v>
      </c>
      <c r="B751" s="822"/>
      <c r="C751" s="822">
        <f>C752</f>
        <v>155010</v>
      </c>
      <c r="D751" s="822">
        <f>D752</f>
        <v>154510</v>
      </c>
      <c r="E751" s="822">
        <f>E752</f>
        <v>154510</v>
      </c>
    </row>
    <row r="752" spans="1:19" ht="15.75" thickBot="1" x14ac:dyDescent="0.3">
      <c r="A752" s="832" t="s">
        <v>48</v>
      </c>
      <c r="B752" s="814"/>
      <c r="C752" s="814">
        <f>C37+C74++C110+C147+C184+C221+C258+C295+C320+C347+C375</f>
        <v>155010</v>
      </c>
      <c r="D752" s="814">
        <f>D37+D74++D110+D147+D184+D221+D258+D295+D320+D347+D375</f>
        <v>154510</v>
      </c>
      <c r="E752" s="814">
        <f>E37+E74++E110+E147+E184+E221+E258+E295+E320+E347+E375</f>
        <v>154510</v>
      </c>
    </row>
    <row r="753" spans="1:5" ht="15.75" thickBot="1" x14ac:dyDescent="0.3">
      <c r="A753" s="832" t="s">
        <v>52</v>
      </c>
      <c r="B753" s="814"/>
      <c r="C753" s="814">
        <v>0</v>
      </c>
      <c r="D753" s="814">
        <v>0</v>
      </c>
      <c r="E753" s="814">
        <v>0</v>
      </c>
    </row>
    <row r="754" spans="1:5" ht="30.75" thickBot="1" x14ac:dyDescent="0.3">
      <c r="A754" s="831" t="s">
        <v>31</v>
      </c>
      <c r="B754" s="822">
        <v>0</v>
      </c>
      <c r="C754" s="822">
        <f>C755</f>
        <v>17890</v>
      </c>
      <c r="D754" s="822">
        <f t="shared" ref="D754:E754" si="129">D755</f>
        <v>17890</v>
      </c>
      <c r="E754" s="822">
        <f t="shared" si="129"/>
        <v>17890</v>
      </c>
    </row>
    <row r="755" spans="1:5" ht="15.75" thickBot="1" x14ac:dyDescent="0.3">
      <c r="A755" s="832" t="s">
        <v>48</v>
      </c>
      <c r="B755" s="812">
        <v>0</v>
      </c>
      <c r="C755" s="812">
        <f>C78+C114+C151+C188+C225+C262+C298+C323+C350+C378</f>
        <v>17890</v>
      </c>
      <c r="D755" s="812">
        <f>D78+D114+D151+D188+D225+D262+D298+D323+D350+D378</f>
        <v>17890</v>
      </c>
      <c r="E755" s="812">
        <f>E78+E114+E151+E188+E225+E262+E298+E323+E350+E378</f>
        <v>17890</v>
      </c>
    </row>
    <row r="756" spans="1:5" ht="15.75" thickBot="1" x14ac:dyDescent="0.3">
      <c r="A756" s="832" t="s">
        <v>52</v>
      </c>
      <c r="B756" s="814">
        <v>0</v>
      </c>
      <c r="C756" s="814">
        <v>0</v>
      </c>
      <c r="D756" s="814">
        <v>0</v>
      </c>
      <c r="E756" s="814">
        <v>0</v>
      </c>
    </row>
    <row r="757" spans="1:5" ht="15.75" thickBot="1" x14ac:dyDescent="0.3">
      <c r="A757" s="831" t="s">
        <v>1</v>
      </c>
      <c r="B757" s="822">
        <v>0</v>
      </c>
      <c r="C757" s="822">
        <f>C758</f>
        <v>76175</v>
      </c>
      <c r="D757" s="822">
        <f t="shared" ref="D757:E757" si="130">D758</f>
        <v>76175</v>
      </c>
      <c r="E757" s="822">
        <f t="shared" si="130"/>
        <v>77175</v>
      </c>
    </row>
    <row r="758" spans="1:5" ht="15.75" thickBot="1" x14ac:dyDescent="0.3">
      <c r="A758" s="832" t="s">
        <v>48</v>
      </c>
      <c r="B758" s="814">
        <v>0</v>
      </c>
      <c r="C758" s="814">
        <f>C81+C117+C154+C191+C300+C325</f>
        <v>76175</v>
      </c>
      <c r="D758" s="814">
        <f>D81+D117+D154+D191+D300+D325</f>
        <v>76175</v>
      </c>
      <c r="E758" s="814">
        <f>E81+E117+E154+E191+E300+E325</f>
        <v>77175</v>
      </c>
    </row>
    <row r="759" spans="1:5" ht="15.75" thickBot="1" x14ac:dyDescent="0.3">
      <c r="A759" s="832" t="s">
        <v>286</v>
      </c>
      <c r="B759" s="814">
        <v>0</v>
      </c>
      <c r="C759" s="814">
        <v>0</v>
      </c>
      <c r="D759" s="814">
        <v>0</v>
      </c>
      <c r="E759" s="814">
        <v>0</v>
      </c>
    </row>
    <row r="760" spans="1:5" ht="15.75" thickBot="1" x14ac:dyDescent="0.3">
      <c r="A760" s="831" t="s">
        <v>2</v>
      </c>
      <c r="B760" s="822">
        <v>0</v>
      </c>
      <c r="C760" s="822">
        <v>0</v>
      </c>
      <c r="D760" s="822">
        <v>0</v>
      </c>
      <c r="E760" s="822">
        <v>0</v>
      </c>
    </row>
    <row r="761" spans="1:5" ht="15.75" thickBot="1" x14ac:dyDescent="0.3">
      <c r="A761" s="832" t="s">
        <v>48</v>
      </c>
      <c r="B761" s="812">
        <v>0</v>
      </c>
      <c r="C761" s="812">
        <v>0</v>
      </c>
      <c r="D761" s="812">
        <v>0</v>
      </c>
      <c r="E761" s="812">
        <v>0</v>
      </c>
    </row>
    <row r="762" spans="1:5" ht="15.75" thickBot="1" x14ac:dyDescent="0.3">
      <c r="A762" s="832" t="s">
        <v>52</v>
      </c>
      <c r="B762" s="814">
        <v>0</v>
      </c>
      <c r="C762" s="814">
        <v>0</v>
      </c>
      <c r="D762" s="814">
        <v>0</v>
      </c>
      <c r="E762" s="814">
        <v>0</v>
      </c>
    </row>
    <row r="763" spans="1:5" ht="15.75" thickBot="1" x14ac:dyDescent="0.3">
      <c r="A763" s="831" t="s">
        <v>24</v>
      </c>
      <c r="B763" s="822"/>
      <c r="C763" s="822">
        <f>C764</f>
        <v>59625</v>
      </c>
      <c r="D763" s="822">
        <f t="shared" ref="D763:E763" si="131">D764</f>
        <v>59625</v>
      </c>
      <c r="E763" s="822">
        <f t="shared" si="131"/>
        <v>59625</v>
      </c>
    </row>
    <row r="764" spans="1:5" ht="15.75" thickBot="1" x14ac:dyDescent="0.3">
      <c r="A764" s="832" t="s">
        <v>48</v>
      </c>
      <c r="B764" s="812"/>
      <c r="C764" s="812">
        <f>C303</f>
        <v>59625</v>
      </c>
      <c r="D764" s="812">
        <f>D303</f>
        <v>59625</v>
      </c>
      <c r="E764" s="812">
        <f>E303</f>
        <v>59625</v>
      </c>
    </row>
    <row r="765" spans="1:5" ht="15.75" thickBot="1" x14ac:dyDescent="0.3">
      <c r="A765" s="832" t="s">
        <v>52</v>
      </c>
      <c r="B765" s="814"/>
      <c r="C765" s="814">
        <v>0</v>
      </c>
      <c r="D765" s="814">
        <v>0</v>
      </c>
      <c r="E765" s="814">
        <v>0</v>
      </c>
    </row>
    <row r="766" spans="1:5" ht="15.75" thickBot="1" x14ac:dyDescent="0.3">
      <c r="A766" s="831" t="s">
        <v>25</v>
      </c>
      <c r="B766" s="822">
        <v>0</v>
      </c>
      <c r="C766" s="822">
        <f>C767</f>
        <v>300</v>
      </c>
      <c r="D766" s="822">
        <f t="shared" ref="D766:E766" si="132">D767</f>
        <v>300</v>
      </c>
      <c r="E766" s="822">
        <f t="shared" si="132"/>
        <v>300</v>
      </c>
    </row>
    <row r="767" spans="1:5" ht="15.75" thickBot="1" x14ac:dyDescent="0.3">
      <c r="A767" s="832" t="s">
        <v>48</v>
      </c>
      <c r="B767" s="812">
        <v>0</v>
      </c>
      <c r="C767" s="812">
        <f>C357</f>
        <v>300</v>
      </c>
      <c r="D767" s="812">
        <f>D357</f>
        <v>300</v>
      </c>
      <c r="E767" s="812">
        <f>E357</f>
        <v>300</v>
      </c>
    </row>
    <row r="768" spans="1:5" ht="15.75" thickBot="1" x14ac:dyDescent="0.3">
      <c r="A768" s="832" t="s">
        <v>52</v>
      </c>
      <c r="B768" s="814">
        <v>0</v>
      </c>
      <c r="C768" s="814">
        <v>0</v>
      </c>
      <c r="D768" s="814">
        <v>0</v>
      </c>
      <c r="E768" s="814">
        <v>0</v>
      </c>
    </row>
    <row r="769" spans="1:5" ht="15.75" thickBot="1" x14ac:dyDescent="0.3">
      <c r="A769" s="831" t="s">
        <v>1071</v>
      </c>
      <c r="B769" s="822">
        <v>0</v>
      </c>
      <c r="C769" s="822">
        <v>500</v>
      </c>
      <c r="D769" s="822">
        <v>500</v>
      </c>
      <c r="E769" s="822">
        <v>500</v>
      </c>
    </row>
    <row r="770" spans="1:5" ht="15.75" thickBot="1" x14ac:dyDescent="0.3">
      <c r="A770" s="832" t="s">
        <v>48</v>
      </c>
      <c r="B770" s="812">
        <v>0</v>
      </c>
      <c r="C770" s="812">
        <v>500</v>
      </c>
      <c r="D770" s="812">
        <v>500</v>
      </c>
      <c r="E770" s="812">
        <v>500</v>
      </c>
    </row>
    <row r="771" spans="1:5" ht="15.75" thickBot="1" x14ac:dyDescent="0.3">
      <c r="A771" s="832" t="s">
        <v>52</v>
      </c>
      <c r="B771" s="814">
        <v>0</v>
      </c>
      <c r="C771" s="814"/>
      <c r="D771" s="814">
        <v>0</v>
      </c>
      <c r="E771" s="814">
        <v>0</v>
      </c>
    </row>
    <row r="772" spans="1:5" ht="15.75" thickBot="1" x14ac:dyDescent="0.3">
      <c r="A772" s="831" t="s">
        <v>19</v>
      </c>
      <c r="B772" s="822"/>
      <c r="C772" s="822">
        <f>C773</f>
        <v>25120</v>
      </c>
      <c r="D772" s="822">
        <f t="shared" ref="D772:E772" si="133">D773</f>
        <v>25000</v>
      </c>
      <c r="E772" s="822">
        <f t="shared" si="133"/>
        <v>35000</v>
      </c>
    </row>
    <row r="773" spans="1:5" ht="15.75" thickBot="1" x14ac:dyDescent="0.3">
      <c r="A773" s="832" t="s">
        <v>48</v>
      </c>
      <c r="B773" s="812"/>
      <c r="C773" s="812">
        <f>C406+C425+C444+C463+C483+C508+C533+C559+C584+C611+C636+C661+C687+C713+C738</f>
        <v>25120</v>
      </c>
      <c r="D773" s="812">
        <f>D406+D425+D444+D463+D483+D508+D533+D559+D584+D611+D636+D661+D687+D713+D738</f>
        <v>25000</v>
      </c>
      <c r="E773" s="812">
        <f>E406+E425+E444+E463+E483+E508+E533+E559+E584+E611+E636+E661+E687+E713+E738</f>
        <v>35000</v>
      </c>
    </row>
    <row r="774" spans="1:5" ht="15.75" thickBot="1" x14ac:dyDescent="0.3">
      <c r="A774" s="832" t="s">
        <v>76</v>
      </c>
      <c r="B774" s="812"/>
      <c r="C774" s="812"/>
      <c r="D774" s="812"/>
      <c r="E774" s="812"/>
    </row>
    <row r="775" spans="1:5" ht="15.75" thickBot="1" x14ac:dyDescent="0.3">
      <c r="A775" s="832" t="s">
        <v>74</v>
      </c>
      <c r="B775" s="812"/>
      <c r="C775" s="812"/>
      <c r="D775" s="812"/>
      <c r="E775" s="812"/>
    </row>
    <row r="776" spans="1:5" ht="15.75" thickBot="1" x14ac:dyDescent="0.3">
      <c r="A776" s="832" t="s">
        <v>75</v>
      </c>
      <c r="B776" s="812"/>
      <c r="C776" s="812"/>
      <c r="D776" s="812"/>
      <c r="E776" s="812"/>
    </row>
    <row r="777" spans="1:5" ht="15.75" thickBot="1" x14ac:dyDescent="0.3">
      <c r="A777" s="831" t="s">
        <v>20</v>
      </c>
      <c r="B777" s="822"/>
      <c r="C777" s="822">
        <f>C778+C779+C781</f>
        <v>194880</v>
      </c>
      <c r="D777" s="822">
        <f t="shared" ref="D777:E777" si="134">D778+D779+D781</f>
        <v>223000</v>
      </c>
      <c r="E777" s="822">
        <f t="shared" si="134"/>
        <v>213000</v>
      </c>
    </row>
    <row r="778" spans="1:5" ht="15.75" thickBot="1" x14ac:dyDescent="0.3">
      <c r="A778" s="832" t="s">
        <v>48</v>
      </c>
      <c r="B778" s="812"/>
      <c r="C778" s="812">
        <f>C409+C427+C446+C489+C514+C539+C565+C590+C617+C642+C667+C693+C719+C744</f>
        <v>24880</v>
      </c>
      <c r="D778" s="812">
        <f t="shared" ref="D778:E778" si="135">D409+D427+D446+D489+D514+D539+D565+D590+D617+D642+D667+D693+D719+D744</f>
        <v>53000</v>
      </c>
      <c r="E778" s="812">
        <f t="shared" si="135"/>
        <v>43000</v>
      </c>
    </row>
    <row r="779" spans="1:5" ht="15.75" thickBot="1" x14ac:dyDescent="0.3">
      <c r="A779" s="832" t="s">
        <v>76</v>
      </c>
      <c r="B779" s="812"/>
      <c r="C779" s="812">
        <f>C490+C515+C540+C566+C591+C618+C643+C668+C694+C720+C745</f>
        <v>150000</v>
      </c>
      <c r="D779" s="812">
        <f t="shared" ref="D779:E779" si="136">D490+D515+D540+D566+D591+D618+D643+D668+D694+D720+D745</f>
        <v>150000</v>
      </c>
      <c r="E779" s="812">
        <f t="shared" si="136"/>
        <v>150000</v>
      </c>
    </row>
    <row r="780" spans="1:5" ht="15.75" thickBot="1" x14ac:dyDescent="0.3">
      <c r="A780" s="832" t="s">
        <v>74</v>
      </c>
      <c r="B780" s="812"/>
      <c r="C780" s="812"/>
      <c r="D780" s="812"/>
      <c r="E780" s="812"/>
    </row>
    <row r="781" spans="1:5" ht="15.75" thickBot="1" x14ac:dyDescent="0.3">
      <c r="A781" s="832" t="s">
        <v>75</v>
      </c>
      <c r="B781" s="812"/>
      <c r="C781" s="812">
        <f>C747+C645</f>
        <v>20000</v>
      </c>
      <c r="D781" s="812">
        <f>D747+D645</f>
        <v>20000</v>
      </c>
      <c r="E781" s="812">
        <f>E747+E645</f>
        <v>20000</v>
      </c>
    </row>
    <row r="782" spans="1:5" ht="15.75" thickBot="1" x14ac:dyDescent="0.3">
      <c r="A782" s="893" t="s">
        <v>35</v>
      </c>
      <c r="B782" s="822"/>
      <c r="C782" s="822"/>
      <c r="D782" s="822"/>
      <c r="E782" s="822"/>
    </row>
    <row r="783" spans="1:5" x14ac:dyDescent="0.25">
      <c r="A783" s="895"/>
      <c r="B783" s="896"/>
      <c r="C783" s="896"/>
      <c r="D783" s="896"/>
      <c r="E783" s="896"/>
    </row>
    <row r="787" spans="1:5" x14ac:dyDescent="0.25">
      <c r="A787" s="897"/>
      <c r="B787" s="897"/>
      <c r="C787" s="897"/>
    </row>
    <row r="788" spans="1:5" x14ac:dyDescent="0.25">
      <c r="C788" s="897"/>
      <c r="D788" s="897"/>
      <c r="E788" s="897"/>
    </row>
    <row r="789" spans="1:5" x14ac:dyDescent="0.25">
      <c r="C789" s="897"/>
      <c r="D789" s="897"/>
      <c r="E789" s="897"/>
    </row>
    <row r="790" spans="1:5" x14ac:dyDescent="0.25">
      <c r="A790" s="897"/>
    </row>
    <row r="794" spans="1:5" x14ac:dyDescent="0.25">
      <c r="C794" s="1194"/>
      <c r="D794" s="1194"/>
      <c r="E794" s="1194"/>
    </row>
  </sheetData>
  <mergeCells count="175">
    <mergeCell ref="A1:E1"/>
    <mergeCell ref="A711:A712"/>
    <mergeCell ref="B725:E725"/>
    <mergeCell ref="B726:E726"/>
    <mergeCell ref="A727:A728"/>
    <mergeCell ref="A735:E735"/>
    <mergeCell ref="A736:A737"/>
    <mergeCell ref="A685:A686"/>
    <mergeCell ref="B698:E698"/>
    <mergeCell ref="B700:E700"/>
    <mergeCell ref="B701:E701"/>
    <mergeCell ref="A702:A703"/>
    <mergeCell ref="A710:E710"/>
    <mergeCell ref="A659:A660"/>
    <mergeCell ref="B672:E672"/>
    <mergeCell ref="B674:E674"/>
    <mergeCell ref="B675:E675"/>
    <mergeCell ref="A676:A677"/>
    <mergeCell ref="A684:E684"/>
    <mergeCell ref="A633:E633"/>
    <mergeCell ref="A634:A635"/>
    <mergeCell ref="B648:E648"/>
    <mergeCell ref="B649:E649"/>
    <mergeCell ref="A650:A651"/>
    <mergeCell ref="A658:E658"/>
    <mergeCell ref="A608:E608"/>
    <mergeCell ref="A609:A610"/>
    <mergeCell ref="D622:E622"/>
    <mergeCell ref="B623:E623"/>
    <mergeCell ref="B624:E624"/>
    <mergeCell ref="A625:A626"/>
    <mergeCell ref="B595:E595"/>
    <mergeCell ref="D596:E596"/>
    <mergeCell ref="B597:E597"/>
    <mergeCell ref="B598:E598"/>
    <mergeCell ref="B599:E599"/>
    <mergeCell ref="A600:A601"/>
    <mergeCell ref="A557:A558"/>
    <mergeCell ref="B571:E571"/>
    <mergeCell ref="B572:E572"/>
    <mergeCell ref="A573:A574"/>
    <mergeCell ref="A581:E581"/>
    <mergeCell ref="A582:A583"/>
    <mergeCell ref="A531:A532"/>
    <mergeCell ref="B544:E544"/>
    <mergeCell ref="B546:E546"/>
    <mergeCell ref="B547:E547"/>
    <mergeCell ref="A548:A549"/>
    <mergeCell ref="A556:E556"/>
    <mergeCell ref="A506:A507"/>
    <mergeCell ref="D519:E519"/>
    <mergeCell ref="B520:E520"/>
    <mergeCell ref="B521:E521"/>
    <mergeCell ref="A522:A523"/>
    <mergeCell ref="A530:E530"/>
    <mergeCell ref="A481:A482"/>
    <mergeCell ref="D494:E494"/>
    <mergeCell ref="B495:E495"/>
    <mergeCell ref="B496:E496"/>
    <mergeCell ref="A497:A498"/>
    <mergeCell ref="A505:E505"/>
    <mergeCell ref="D468:E468"/>
    <mergeCell ref="B469:E469"/>
    <mergeCell ref="B470:E470"/>
    <mergeCell ref="B471:E471"/>
    <mergeCell ref="A472:A473"/>
    <mergeCell ref="A480:E480"/>
    <mergeCell ref="B450:E450"/>
    <mergeCell ref="B451:E451"/>
    <mergeCell ref="A452:A453"/>
    <mergeCell ref="A460:E460"/>
    <mergeCell ref="A461:A462"/>
    <mergeCell ref="B467:E467"/>
    <mergeCell ref="B432:E432"/>
    <mergeCell ref="A433:A434"/>
    <mergeCell ref="A441:E441"/>
    <mergeCell ref="A442:A443"/>
    <mergeCell ref="B448:E448"/>
    <mergeCell ref="B449:E449"/>
    <mergeCell ref="A414:A415"/>
    <mergeCell ref="A422:E422"/>
    <mergeCell ref="A423:A424"/>
    <mergeCell ref="B429:E429"/>
    <mergeCell ref="B430:E430"/>
    <mergeCell ref="B431:E431"/>
    <mergeCell ref="A403:E403"/>
    <mergeCell ref="A404:A405"/>
    <mergeCell ref="B410:E410"/>
    <mergeCell ref="B411:E411"/>
    <mergeCell ref="B412:E412"/>
    <mergeCell ref="B413:E413"/>
    <mergeCell ref="A390:E390"/>
    <mergeCell ref="A391:E391"/>
    <mergeCell ref="B392:E392"/>
    <mergeCell ref="B393:E393"/>
    <mergeCell ref="B394:E394"/>
    <mergeCell ref="A395:A396"/>
    <mergeCell ref="B361:E361"/>
    <mergeCell ref="B362:E362"/>
    <mergeCell ref="B363:E363"/>
    <mergeCell ref="A365:A366"/>
    <mergeCell ref="A372:E372"/>
    <mergeCell ref="A373:A374"/>
    <mergeCell ref="B333:E333"/>
    <mergeCell ref="B334:E334"/>
    <mergeCell ref="B335:E335"/>
    <mergeCell ref="A337:A338"/>
    <mergeCell ref="A344:E344"/>
    <mergeCell ref="A345:A346"/>
    <mergeCell ref="B306:E306"/>
    <mergeCell ref="B307:E307"/>
    <mergeCell ref="B308:E308"/>
    <mergeCell ref="A310:A311"/>
    <mergeCell ref="A317:E317"/>
    <mergeCell ref="A318:A319"/>
    <mergeCell ref="B282:E282"/>
    <mergeCell ref="B283:E283"/>
    <mergeCell ref="A284:A285"/>
    <mergeCell ref="A292:E292"/>
    <mergeCell ref="A293:A294"/>
    <mergeCell ref="B305:E305"/>
    <mergeCell ref="B245:E245"/>
    <mergeCell ref="B246:E246"/>
    <mergeCell ref="A247:A248"/>
    <mergeCell ref="A255:E255"/>
    <mergeCell ref="A256:A257"/>
    <mergeCell ref="B281:E281"/>
    <mergeCell ref="B208:E208"/>
    <mergeCell ref="B209:E209"/>
    <mergeCell ref="A210:A211"/>
    <mergeCell ref="A218:E218"/>
    <mergeCell ref="A219:A220"/>
    <mergeCell ref="B244:E244"/>
    <mergeCell ref="B171:E171"/>
    <mergeCell ref="B172:E172"/>
    <mergeCell ref="A173:A174"/>
    <mergeCell ref="A181:E181"/>
    <mergeCell ref="A182:A183"/>
    <mergeCell ref="B207:E207"/>
    <mergeCell ref="B134:E134"/>
    <mergeCell ref="B135:E135"/>
    <mergeCell ref="A136:A137"/>
    <mergeCell ref="A144:E144"/>
    <mergeCell ref="A145:A146"/>
    <mergeCell ref="B170:E170"/>
    <mergeCell ref="B97:E97"/>
    <mergeCell ref="B98:E98"/>
    <mergeCell ref="A99:A100"/>
    <mergeCell ref="A107:E107"/>
    <mergeCell ref="A108:A109"/>
    <mergeCell ref="B133:E133"/>
    <mergeCell ref="B60:E60"/>
    <mergeCell ref="B61:E61"/>
    <mergeCell ref="B62:E62"/>
    <mergeCell ref="A63:A64"/>
    <mergeCell ref="A71:E71"/>
    <mergeCell ref="A72:A73"/>
    <mergeCell ref="B23:E23"/>
    <mergeCell ref="B24:E24"/>
    <mergeCell ref="B25:E25"/>
    <mergeCell ref="A26:A27"/>
    <mergeCell ref="A34:E34"/>
    <mergeCell ref="A35:A36"/>
    <mergeCell ref="B12:E12"/>
    <mergeCell ref="A13:A14"/>
    <mergeCell ref="B17:E17"/>
    <mergeCell ref="A18:E18"/>
    <mergeCell ref="A21:E21"/>
    <mergeCell ref="A22:E22"/>
    <mergeCell ref="A3:E3"/>
    <mergeCell ref="B5:E5"/>
    <mergeCell ref="B6:E6"/>
    <mergeCell ref="B7:E7"/>
    <mergeCell ref="A8:E8"/>
    <mergeCell ref="A9:E11"/>
  </mergeCells>
  <pageMargins left="0.7" right="0.7" top="0.75" bottom="0.75" header="0.3" footer="0.3"/>
  <pageSetup paperSize="9" scale="23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05"/>
  <sheetViews>
    <sheetView topLeftCell="A46" zoomScaleNormal="100" workbookViewId="0">
      <selection activeCell="F295" sqref="F1:Q1048576"/>
    </sheetView>
  </sheetViews>
  <sheetFormatPr defaultRowHeight="15.75" x14ac:dyDescent="0.25"/>
  <cols>
    <col min="1" max="1" width="37.42578125" style="11" customWidth="1"/>
    <col min="2" max="2" width="17.42578125" style="11" customWidth="1"/>
    <col min="3" max="3" width="22.42578125" style="11" customWidth="1"/>
    <col min="4" max="4" width="20.140625" style="11" customWidth="1"/>
    <col min="5" max="5" width="20.85546875" style="11" customWidth="1"/>
    <col min="6" max="16384" width="9.140625" style="10"/>
  </cols>
  <sheetData>
    <row r="1" spans="1:5" x14ac:dyDescent="0.25">
      <c r="A1" s="381" t="s">
        <v>193</v>
      </c>
      <c r="B1" s="381"/>
      <c r="C1" s="381"/>
      <c r="D1" s="381"/>
      <c r="E1" s="381"/>
    </row>
    <row r="2" spans="1:5" x14ac:dyDescent="0.25">
      <c r="A2" s="625" t="s">
        <v>133</v>
      </c>
      <c r="B2" s="625"/>
      <c r="C2" s="625"/>
      <c r="D2" s="625"/>
      <c r="E2" s="625"/>
    </row>
    <row r="3" spans="1:5" x14ac:dyDescent="0.25">
      <c r="A3" s="626" t="s">
        <v>134</v>
      </c>
      <c r="B3" s="626"/>
      <c r="C3" s="626"/>
      <c r="D3" s="626"/>
      <c r="E3" s="626"/>
    </row>
    <row r="4" spans="1:5" ht="16.5" thickBot="1" x14ac:dyDescent="0.3"/>
    <row r="5" spans="1:5" ht="16.5" customHeight="1" thickBot="1" x14ac:dyDescent="0.3">
      <c r="A5" s="177" t="s">
        <v>21</v>
      </c>
      <c r="B5" s="562" t="s">
        <v>226</v>
      </c>
      <c r="C5" s="563"/>
      <c r="D5" s="563"/>
      <c r="E5" s="564"/>
    </row>
    <row r="6" spans="1:5" ht="16.5" thickBot="1" x14ac:dyDescent="0.3">
      <c r="A6" s="177" t="s">
        <v>4</v>
      </c>
      <c r="B6" s="627" t="s">
        <v>139</v>
      </c>
      <c r="C6" s="628"/>
      <c r="D6" s="628"/>
      <c r="E6" s="629"/>
    </row>
    <row r="7" spans="1:5" ht="16.5" thickBot="1" x14ac:dyDescent="0.3">
      <c r="A7" s="177" t="s">
        <v>26</v>
      </c>
      <c r="B7" s="562" t="s">
        <v>135</v>
      </c>
      <c r="C7" s="563"/>
      <c r="D7" s="563"/>
      <c r="E7" s="564"/>
    </row>
    <row r="8" spans="1:5" ht="16.5" thickBot="1" x14ac:dyDescent="0.3">
      <c r="A8" s="630" t="s">
        <v>7</v>
      </c>
      <c r="B8" s="631"/>
      <c r="C8" s="631"/>
      <c r="D8" s="631"/>
      <c r="E8" s="632"/>
    </row>
    <row r="9" spans="1:5" ht="16.5" customHeight="1" thickBot="1" x14ac:dyDescent="0.3">
      <c r="A9" s="562" t="s">
        <v>227</v>
      </c>
      <c r="B9" s="563"/>
      <c r="C9" s="563"/>
      <c r="D9" s="563"/>
      <c r="E9" s="564"/>
    </row>
    <row r="10" spans="1:5" ht="16.5" thickBot="1" x14ac:dyDescent="0.3">
      <c r="A10" s="562"/>
      <c r="B10" s="563"/>
      <c r="C10" s="563"/>
      <c r="D10" s="563"/>
      <c r="E10" s="564"/>
    </row>
    <row r="11" spans="1:5" ht="51.75" customHeight="1" thickBot="1" x14ac:dyDescent="0.3">
      <c r="A11" s="562"/>
      <c r="B11" s="563"/>
      <c r="C11" s="563"/>
      <c r="D11" s="563"/>
      <c r="E11" s="564"/>
    </row>
    <row r="12" spans="1:5" ht="91.5" customHeight="1" thickBot="1" x14ac:dyDescent="0.3">
      <c r="A12" s="178" t="s">
        <v>10</v>
      </c>
      <c r="B12" s="562" t="s">
        <v>228</v>
      </c>
      <c r="C12" s="563"/>
      <c r="D12" s="563"/>
      <c r="E12" s="564"/>
    </row>
    <row r="13" spans="1:5" ht="15.75" customHeight="1" x14ac:dyDescent="0.25">
      <c r="A13" s="568" t="s">
        <v>11</v>
      </c>
      <c r="B13" s="179">
        <v>2019</v>
      </c>
      <c r="C13" s="179">
        <v>2020</v>
      </c>
      <c r="D13" s="179">
        <v>2021</v>
      </c>
      <c r="E13" s="179">
        <v>2022</v>
      </c>
    </row>
    <row r="14" spans="1:5" ht="16.5" thickBot="1" x14ac:dyDescent="0.3">
      <c r="A14" s="569"/>
      <c r="B14" s="180" t="s">
        <v>5</v>
      </c>
      <c r="C14" s="180" t="s">
        <v>6</v>
      </c>
      <c r="D14" s="180" t="s">
        <v>6</v>
      </c>
      <c r="E14" s="180" t="s">
        <v>6</v>
      </c>
    </row>
    <row r="15" spans="1:5" ht="63.75" thickBot="1" x14ac:dyDescent="0.3">
      <c r="A15" s="181" t="s">
        <v>229</v>
      </c>
      <c r="B15" s="182">
        <v>1</v>
      </c>
      <c r="C15" s="182">
        <v>1</v>
      </c>
      <c r="D15" s="182">
        <v>1</v>
      </c>
      <c r="E15" s="182">
        <v>1</v>
      </c>
    </row>
    <row r="16" spans="1:5" ht="16.5" thickBot="1" x14ac:dyDescent="0.3">
      <c r="A16" s="181"/>
      <c r="B16" s="182" t="s">
        <v>30</v>
      </c>
      <c r="C16" s="182" t="s">
        <v>27</v>
      </c>
      <c r="D16" s="182" t="s">
        <v>27</v>
      </c>
      <c r="E16" s="182" t="s">
        <v>27</v>
      </c>
    </row>
    <row r="17" spans="1:5" ht="78" customHeight="1" thickBot="1" x14ac:dyDescent="0.3">
      <c r="A17" s="183" t="s">
        <v>12</v>
      </c>
      <c r="B17" s="562" t="s">
        <v>230</v>
      </c>
      <c r="C17" s="563"/>
      <c r="D17" s="563"/>
      <c r="E17" s="564"/>
    </row>
    <row r="18" spans="1:5" ht="45.75" customHeight="1" thickBot="1" x14ac:dyDescent="0.3">
      <c r="A18" s="562" t="s">
        <v>13</v>
      </c>
      <c r="B18" s="563"/>
      <c r="C18" s="563"/>
      <c r="D18" s="563"/>
      <c r="E18" s="564"/>
    </row>
    <row r="19" spans="1:5" ht="48" thickBot="1" x14ac:dyDescent="0.3">
      <c r="A19" s="184" t="s">
        <v>231</v>
      </c>
      <c r="B19" s="182">
        <v>1</v>
      </c>
      <c r="C19" s="182">
        <v>1</v>
      </c>
      <c r="D19" s="182">
        <v>1</v>
      </c>
      <c r="E19" s="182">
        <v>1</v>
      </c>
    </row>
    <row r="20" spans="1:5" ht="32.25" thickBot="1" x14ac:dyDescent="0.3">
      <c r="A20" s="181" t="s">
        <v>87</v>
      </c>
      <c r="B20" s="185" t="s">
        <v>30</v>
      </c>
      <c r="C20" s="186" t="s">
        <v>27</v>
      </c>
      <c r="D20" s="186" t="s">
        <v>27</v>
      </c>
      <c r="E20" s="186" t="s">
        <v>27</v>
      </c>
    </row>
    <row r="21" spans="1:5" s="19" customFormat="1" ht="16.5" thickBot="1" x14ac:dyDescent="0.3">
      <c r="A21" s="618" t="s">
        <v>32</v>
      </c>
      <c r="B21" s="616"/>
      <c r="C21" s="616"/>
      <c r="D21" s="616"/>
      <c r="E21" s="617"/>
    </row>
    <row r="22" spans="1:5" s="19" customFormat="1" ht="16.5" thickBot="1" x14ac:dyDescent="0.3">
      <c r="A22" s="618" t="s">
        <v>43</v>
      </c>
      <c r="B22" s="616"/>
      <c r="C22" s="616"/>
      <c r="D22" s="616"/>
      <c r="E22" s="617"/>
    </row>
    <row r="23" spans="1:5" s="19" customFormat="1" ht="16.5" customHeight="1" thickBot="1" x14ac:dyDescent="0.3">
      <c r="A23" s="187" t="s">
        <v>28</v>
      </c>
      <c r="B23" s="599" t="s">
        <v>232</v>
      </c>
      <c r="C23" s="611"/>
      <c r="D23" s="611"/>
      <c r="E23" s="612"/>
    </row>
    <row r="24" spans="1:5" s="19" customFormat="1" ht="16.5" thickBot="1" x14ac:dyDescent="0.3">
      <c r="A24" s="181" t="s">
        <v>9</v>
      </c>
      <c r="B24" s="604" t="s">
        <v>539</v>
      </c>
      <c r="C24" s="605"/>
      <c r="D24" s="605"/>
      <c r="E24" s="606"/>
    </row>
    <row r="25" spans="1:5" s="19" customFormat="1" ht="16.5" thickBot="1" x14ac:dyDescent="0.3">
      <c r="A25" s="181" t="s">
        <v>14</v>
      </c>
      <c r="B25" s="565" t="s">
        <v>233</v>
      </c>
      <c r="C25" s="566"/>
      <c r="D25" s="566"/>
      <c r="E25" s="567"/>
    </row>
    <row r="26" spans="1:5" s="19" customFormat="1" x14ac:dyDescent="0.25">
      <c r="A26" s="568"/>
      <c r="B26" s="188">
        <v>2019</v>
      </c>
      <c r="C26" s="188">
        <v>2020</v>
      </c>
      <c r="D26" s="188">
        <v>2021</v>
      </c>
      <c r="E26" s="188">
        <v>2022</v>
      </c>
    </row>
    <row r="27" spans="1:5" s="19" customFormat="1" ht="16.5" thickBot="1" x14ac:dyDescent="0.3">
      <c r="A27" s="569"/>
      <c r="B27" s="189" t="s">
        <v>5</v>
      </c>
      <c r="C27" s="189" t="s">
        <v>6</v>
      </c>
      <c r="D27" s="189" t="s">
        <v>6</v>
      </c>
      <c r="E27" s="189" t="s">
        <v>6</v>
      </c>
    </row>
    <row r="28" spans="1:5" s="19" customFormat="1" ht="16.5" thickBot="1" x14ac:dyDescent="0.3">
      <c r="A28" s="181" t="s">
        <v>8</v>
      </c>
      <c r="B28" s="190">
        <v>5</v>
      </c>
      <c r="C28" s="190">
        <v>5</v>
      </c>
      <c r="D28" s="190">
        <v>5</v>
      </c>
      <c r="E28" s="190">
        <v>5</v>
      </c>
    </row>
    <row r="29" spans="1:5" s="19" customFormat="1" ht="16.5" thickBot="1" x14ac:dyDescent="0.3">
      <c r="A29" s="181" t="s">
        <v>15</v>
      </c>
      <c r="B29" s="190">
        <v>27300</v>
      </c>
      <c r="C29" s="190">
        <f>C37+C40+C43+C46+C49+C52+C55</f>
        <v>11800</v>
      </c>
      <c r="D29" s="190">
        <f t="shared" ref="D29:E29" si="0">D37+D40+D43+D46+D49+D52+D55</f>
        <v>19800</v>
      </c>
      <c r="E29" s="190">
        <f t="shared" si="0"/>
        <v>20300</v>
      </c>
    </row>
    <row r="30" spans="1:5" s="19" customFormat="1" ht="16.5" thickBot="1" x14ac:dyDescent="0.3">
      <c r="A30" s="181" t="s">
        <v>23</v>
      </c>
      <c r="B30" s="190">
        <f>B29/B28</f>
        <v>5460</v>
      </c>
      <c r="C30" s="190">
        <f t="shared" ref="C30:E30" si="1">C29/C28</f>
        <v>2360</v>
      </c>
      <c r="D30" s="190">
        <f t="shared" si="1"/>
        <v>3960</v>
      </c>
      <c r="E30" s="190">
        <f t="shared" si="1"/>
        <v>4060</v>
      </c>
    </row>
    <row r="31" spans="1:5" s="19" customFormat="1" ht="16.5" thickBot="1" x14ac:dyDescent="0.3">
      <c r="A31" s="181" t="s">
        <v>16</v>
      </c>
      <c r="B31" s="191" t="s">
        <v>22</v>
      </c>
      <c r="C31" s="192">
        <f>C28/B28-1</f>
        <v>0</v>
      </c>
      <c r="D31" s="192">
        <f t="shared" ref="D31:E33" si="2">D28/C28-1</f>
        <v>0</v>
      </c>
      <c r="E31" s="192">
        <f t="shared" si="2"/>
        <v>0</v>
      </c>
    </row>
    <row r="32" spans="1:5" s="19" customFormat="1" ht="16.5" thickBot="1" x14ac:dyDescent="0.3">
      <c r="A32" s="181" t="s">
        <v>17</v>
      </c>
      <c r="B32" s="191" t="s">
        <v>22</v>
      </c>
      <c r="C32" s="192">
        <f>C29/B29-1</f>
        <v>-0.56776556776556775</v>
      </c>
      <c r="D32" s="192">
        <f t="shared" si="2"/>
        <v>0.67796610169491522</v>
      </c>
      <c r="E32" s="192">
        <f t="shared" si="2"/>
        <v>2.5252525252525304E-2</v>
      </c>
    </row>
    <row r="33" spans="1:5" s="19" customFormat="1" ht="16.5" thickBot="1" x14ac:dyDescent="0.3">
      <c r="A33" s="181" t="s">
        <v>18</v>
      </c>
      <c r="B33" s="191" t="s">
        <v>22</v>
      </c>
      <c r="C33" s="192">
        <f>C30/B30-1</f>
        <v>-0.56776556776556775</v>
      </c>
      <c r="D33" s="192">
        <f t="shared" si="2"/>
        <v>0.67796610169491522</v>
      </c>
      <c r="E33" s="192">
        <f t="shared" si="2"/>
        <v>2.5252525252525304E-2</v>
      </c>
    </row>
    <row r="34" spans="1:5" s="19" customFormat="1" ht="16.5" customHeight="1" thickBot="1" x14ac:dyDescent="0.3">
      <c r="A34" s="570" t="s">
        <v>234</v>
      </c>
      <c r="B34" s="571"/>
      <c r="C34" s="571"/>
      <c r="D34" s="571"/>
      <c r="E34" s="572"/>
    </row>
    <row r="35" spans="1:5" s="19" customFormat="1" x14ac:dyDescent="0.25">
      <c r="A35" s="568"/>
      <c r="B35" s="188">
        <v>2019</v>
      </c>
      <c r="C35" s="188">
        <v>2020</v>
      </c>
      <c r="D35" s="188">
        <v>2021</v>
      </c>
      <c r="E35" s="188">
        <v>2022</v>
      </c>
    </row>
    <row r="36" spans="1:5" s="19" customFormat="1" ht="16.5" thickBot="1" x14ac:dyDescent="0.3">
      <c r="A36" s="569"/>
      <c r="B36" s="189" t="s">
        <v>5</v>
      </c>
      <c r="C36" s="189" t="s">
        <v>6</v>
      </c>
      <c r="D36" s="189" t="s">
        <v>6</v>
      </c>
      <c r="E36" s="189" t="s">
        <v>6</v>
      </c>
    </row>
    <row r="37" spans="1:5" s="19" customFormat="1" ht="16.5" thickBot="1" x14ac:dyDescent="0.3">
      <c r="A37" s="193" t="s">
        <v>0</v>
      </c>
      <c r="B37" s="194">
        <v>21800</v>
      </c>
      <c r="C37" s="194">
        <f>C38+C39</f>
        <v>1700</v>
      </c>
      <c r="D37" s="194">
        <v>1700</v>
      </c>
      <c r="E37" s="194">
        <v>1700</v>
      </c>
    </row>
    <row r="38" spans="1:5" s="19" customFormat="1" ht="16.5" thickBot="1" x14ac:dyDescent="0.3">
      <c r="A38" s="195" t="s">
        <v>48</v>
      </c>
      <c r="B38" s="194">
        <v>21800</v>
      </c>
      <c r="C38" s="194">
        <v>1700</v>
      </c>
      <c r="D38" s="194">
        <v>1700</v>
      </c>
      <c r="E38" s="194">
        <v>1700</v>
      </c>
    </row>
    <row r="39" spans="1:5" s="19" customFormat="1" ht="16.5" thickBot="1" x14ac:dyDescent="0.3">
      <c r="A39" s="195" t="s">
        <v>49</v>
      </c>
      <c r="B39" s="196"/>
      <c r="C39" s="197"/>
      <c r="D39" s="197"/>
      <c r="E39" s="197"/>
    </row>
    <row r="40" spans="1:5" s="19" customFormat="1" ht="32.25" thickBot="1" x14ac:dyDescent="0.3">
      <c r="A40" s="193" t="s">
        <v>31</v>
      </c>
      <c r="B40" s="194">
        <v>5000</v>
      </c>
      <c r="C40" s="194">
        <f>C41+C42</f>
        <v>10100</v>
      </c>
      <c r="D40" s="194">
        <v>10100</v>
      </c>
      <c r="E40" s="194">
        <v>10100</v>
      </c>
    </row>
    <row r="41" spans="1:5" s="19" customFormat="1" ht="16.5" thickBot="1" x14ac:dyDescent="0.3">
      <c r="A41" s="195" t="s">
        <v>48</v>
      </c>
      <c r="B41" s="194">
        <v>5000</v>
      </c>
      <c r="C41" s="194">
        <v>10100</v>
      </c>
      <c r="D41" s="194">
        <v>10100</v>
      </c>
      <c r="E41" s="194">
        <v>10100</v>
      </c>
    </row>
    <row r="42" spans="1:5" s="19" customFormat="1" ht="16.5" thickBot="1" x14ac:dyDescent="0.3">
      <c r="A42" s="195" t="s">
        <v>49</v>
      </c>
      <c r="B42" s="196"/>
      <c r="C42" s="194"/>
      <c r="D42" s="194"/>
      <c r="E42" s="194"/>
    </row>
    <row r="43" spans="1:5" s="19" customFormat="1" ht="16.5" thickBot="1" x14ac:dyDescent="0.3">
      <c r="A43" s="193" t="s">
        <v>1</v>
      </c>
      <c r="B43" s="196">
        <v>500</v>
      </c>
      <c r="C43" s="196">
        <v>0</v>
      </c>
      <c r="D43" s="196">
        <v>8000</v>
      </c>
      <c r="E43" s="196">
        <v>8500</v>
      </c>
    </row>
    <row r="44" spans="1:5" s="19" customFormat="1" ht="16.5" thickBot="1" x14ac:dyDescent="0.3">
      <c r="A44" s="195" t="s">
        <v>48</v>
      </c>
      <c r="B44" s="196">
        <v>500</v>
      </c>
      <c r="C44" s="196">
        <v>0</v>
      </c>
      <c r="D44" s="196">
        <v>8000</v>
      </c>
      <c r="E44" s="196">
        <v>8500</v>
      </c>
    </row>
    <row r="45" spans="1:5" s="19" customFormat="1" ht="16.5" thickBot="1" x14ac:dyDescent="0.3">
      <c r="A45" s="195" t="s">
        <v>49</v>
      </c>
      <c r="B45" s="196"/>
      <c r="C45" s="194"/>
      <c r="D45" s="194"/>
      <c r="E45" s="194"/>
    </row>
    <row r="46" spans="1:5" s="19" customFormat="1" ht="16.5" thickBot="1" x14ac:dyDescent="0.3">
      <c r="A46" s="193" t="s">
        <v>2</v>
      </c>
      <c r="B46" s="196"/>
      <c r="C46" s="194"/>
      <c r="D46" s="194"/>
      <c r="E46" s="194"/>
    </row>
    <row r="47" spans="1:5" s="19" customFormat="1" ht="16.5" thickBot="1" x14ac:dyDescent="0.3">
      <c r="A47" s="195" t="s">
        <v>48</v>
      </c>
      <c r="B47" s="196"/>
      <c r="C47" s="194"/>
      <c r="D47" s="194"/>
      <c r="E47" s="194"/>
    </row>
    <row r="48" spans="1:5" s="19" customFormat="1" ht="16.5" thickBot="1" x14ac:dyDescent="0.3">
      <c r="A48" s="195" t="s">
        <v>49</v>
      </c>
      <c r="B48" s="196"/>
      <c r="C48" s="194"/>
      <c r="D48" s="194"/>
      <c r="E48" s="194"/>
    </row>
    <row r="49" spans="1:5" s="19" customFormat="1" ht="16.5" thickBot="1" x14ac:dyDescent="0.3">
      <c r="A49" s="193" t="s">
        <v>24</v>
      </c>
      <c r="B49" s="196">
        <v>0</v>
      </c>
      <c r="C49" s="196">
        <v>0</v>
      </c>
      <c r="D49" s="196">
        <v>0</v>
      </c>
      <c r="E49" s="196">
        <v>0</v>
      </c>
    </row>
    <row r="50" spans="1:5" s="19" customFormat="1" ht="16.5" thickBot="1" x14ac:dyDescent="0.3">
      <c r="A50" s="195" t="s">
        <v>48</v>
      </c>
      <c r="B50" s="196"/>
      <c r="C50" s="194"/>
      <c r="D50" s="194"/>
      <c r="E50" s="194"/>
    </row>
    <row r="51" spans="1:5" s="19" customFormat="1" ht="16.5" thickBot="1" x14ac:dyDescent="0.3">
      <c r="A51" s="195" t="s">
        <v>49</v>
      </c>
      <c r="B51" s="196"/>
      <c r="C51" s="194"/>
      <c r="D51" s="194"/>
      <c r="E51" s="194"/>
    </row>
    <row r="52" spans="1:5" s="19" customFormat="1" ht="16.5" thickBot="1" x14ac:dyDescent="0.3">
      <c r="A52" s="193" t="s">
        <v>25</v>
      </c>
      <c r="B52" s="196">
        <v>0</v>
      </c>
      <c r="C52" s="196">
        <v>0</v>
      </c>
      <c r="D52" s="196">
        <v>0</v>
      </c>
      <c r="E52" s="196">
        <v>0</v>
      </c>
    </row>
    <row r="53" spans="1:5" s="19" customFormat="1" ht="16.5" thickBot="1" x14ac:dyDescent="0.3">
      <c r="A53" s="195" t="s">
        <v>48</v>
      </c>
      <c r="B53" s="196"/>
      <c r="C53" s="194"/>
      <c r="D53" s="194"/>
      <c r="E53" s="194"/>
    </row>
    <row r="54" spans="1:5" s="19" customFormat="1" ht="16.5" thickBot="1" x14ac:dyDescent="0.3">
      <c r="A54" s="195" t="s">
        <v>49</v>
      </c>
      <c r="B54" s="196"/>
      <c r="C54" s="194"/>
      <c r="D54" s="194"/>
      <c r="E54" s="194"/>
    </row>
    <row r="55" spans="1:5" s="19" customFormat="1" ht="16.5" thickBot="1" x14ac:dyDescent="0.3">
      <c r="A55" s="198" t="s">
        <v>3</v>
      </c>
      <c r="B55" s="196">
        <v>0</v>
      </c>
      <c r="C55" s="196">
        <v>0</v>
      </c>
      <c r="D55" s="196">
        <v>0</v>
      </c>
      <c r="E55" s="196">
        <v>0</v>
      </c>
    </row>
    <row r="56" spans="1:5" s="19" customFormat="1" ht="16.5" thickBot="1" x14ac:dyDescent="0.3">
      <c r="A56" s="199" t="s">
        <v>48</v>
      </c>
      <c r="B56" s="196">
        <v>0</v>
      </c>
      <c r="C56" s="196">
        <v>0</v>
      </c>
      <c r="D56" s="196">
        <v>0</v>
      </c>
      <c r="E56" s="196">
        <v>0</v>
      </c>
    </row>
    <row r="57" spans="1:5" s="19" customFormat="1" ht="16.5" thickBot="1" x14ac:dyDescent="0.3">
      <c r="A57" s="200" t="s">
        <v>49</v>
      </c>
      <c r="B57" s="196"/>
      <c r="C57" s="201"/>
      <c r="D57" s="202"/>
      <c r="E57" s="202"/>
    </row>
    <row r="58" spans="1:5" s="19" customFormat="1" ht="16.5" thickBot="1" x14ac:dyDescent="0.3">
      <c r="A58" s="203" t="s">
        <v>33</v>
      </c>
      <c r="B58" s="196">
        <f>B55+B52+B49+B46+B43+B40+B37</f>
        <v>27300</v>
      </c>
      <c r="C58" s="196">
        <f>C55+C52+C49+C46+C43+C40+C37</f>
        <v>11800</v>
      </c>
      <c r="D58" s="196">
        <f>D55+D52+D49+D46+D43+D40+D37</f>
        <v>19800</v>
      </c>
      <c r="E58" s="196">
        <f>E55+E52+E49+E46+E43+E40+E37</f>
        <v>20300</v>
      </c>
    </row>
    <row r="59" spans="1:5" ht="16.5" thickBot="1" x14ac:dyDescent="0.3">
      <c r="A59" s="204" t="s">
        <v>35</v>
      </c>
      <c r="B59" s="205">
        <f>IF(B58-B29=0,0,"Error")</f>
        <v>0</v>
      </c>
      <c r="C59" s="205">
        <f>IF(C58-C29=0,0,"Error")</f>
        <v>0</v>
      </c>
      <c r="D59" s="205">
        <f>IF(D58-D29=0,0,"Error")</f>
        <v>0</v>
      </c>
      <c r="E59" s="205">
        <f>IF(E58-E29=0,0,"Error")</f>
        <v>0</v>
      </c>
    </row>
    <row r="60" spans="1:5" ht="45" customHeight="1" thickBot="1" x14ac:dyDescent="0.3">
      <c r="A60" s="206" t="s">
        <v>53</v>
      </c>
      <c r="B60" s="562" t="s">
        <v>235</v>
      </c>
      <c r="C60" s="563"/>
      <c r="D60" s="563"/>
      <c r="E60" s="564"/>
    </row>
    <row r="61" spans="1:5" ht="16.5" customHeight="1" thickBot="1" x14ac:dyDescent="0.3">
      <c r="A61" s="181" t="s">
        <v>9</v>
      </c>
      <c r="B61" s="633" t="s">
        <v>236</v>
      </c>
      <c r="C61" s="634"/>
      <c r="D61" s="634"/>
      <c r="E61" s="635"/>
    </row>
    <row r="62" spans="1:5" ht="16.5" thickBot="1" x14ac:dyDescent="0.3">
      <c r="A62" s="181" t="s">
        <v>14</v>
      </c>
      <c r="B62" s="565" t="s">
        <v>237</v>
      </c>
      <c r="C62" s="566"/>
      <c r="D62" s="566"/>
      <c r="E62" s="567"/>
    </row>
    <row r="63" spans="1:5" x14ac:dyDescent="0.25">
      <c r="A63" s="568"/>
      <c r="B63" s="188">
        <v>2019</v>
      </c>
      <c r="C63" s="188">
        <v>2020</v>
      </c>
      <c r="D63" s="188">
        <v>2021</v>
      </c>
      <c r="E63" s="188">
        <v>2022</v>
      </c>
    </row>
    <row r="64" spans="1:5" ht="16.5" thickBot="1" x14ac:dyDescent="0.3">
      <c r="A64" s="569"/>
      <c r="B64" s="189" t="s">
        <v>5</v>
      </c>
      <c r="C64" s="189" t="s">
        <v>6</v>
      </c>
      <c r="D64" s="189" t="s">
        <v>6</v>
      </c>
      <c r="E64" s="189" t="s">
        <v>6</v>
      </c>
    </row>
    <row r="65" spans="1:5" ht="16.5" thickBot="1" x14ac:dyDescent="0.3">
      <c r="A65" s="181" t="s">
        <v>8</v>
      </c>
      <c r="B65" s="190">
        <v>2000</v>
      </c>
      <c r="C65" s="190">
        <v>2000</v>
      </c>
      <c r="D65" s="190">
        <v>2000</v>
      </c>
      <c r="E65" s="190">
        <v>2000</v>
      </c>
    </row>
    <row r="66" spans="1:5" ht="16.5" thickBot="1" x14ac:dyDescent="0.3">
      <c r="A66" s="181" t="s">
        <v>15</v>
      </c>
      <c r="B66" s="190">
        <f>B95</f>
        <v>31500</v>
      </c>
      <c r="C66" s="190">
        <f>C95</f>
        <v>40200</v>
      </c>
      <c r="D66" s="190">
        <f t="shared" ref="D66:E66" si="3">D95</f>
        <v>40200</v>
      </c>
      <c r="E66" s="190">
        <f t="shared" si="3"/>
        <v>40200</v>
      </c>
    </row>
    <row r="67" spans="1:5" ht="16.5" thickBot="1" x14ac:dyDescent="0.3">
      <c r="A67" s="181" t="s">
        <v>23</v>
      </c>
      <c r="B67" s="190">
        <f>B66/B65</f>
        <v>15.75</v>
      </c>
      <c r="C67" s="190">
        <f t="shared" ref="C67:E67" si="4">C66/C65</f>
        <v>20.100000000000001</v>
      </c>
      <c r="D67" s="190">
        <f t="shared" si="4"/>
        <v>20.100000000000001</v>
      </c>
      <c r="E67" s="190">
        <f t="shared" si="4"/>
        <v>20.100000000000001</v>
      </c>
    </row>
    <row r="68" spans="1:5" ht="16.5" thickBot="1" x14ac:dyDescent="0.3">
      <c r="A68" s="181" t="s">
        <v>16</v>
      </c>
      <c r="B68" s="191" t="s">
        <v>22</v>
      </c>
      <c r="C68" s="192">
        <f>C65/B65-1</f>
        <v>0</v>
      </c>
      <c r="D68" s="192">
        <f t="shared" ref="D68:E70" si="5">D65/C65-1</f>
        <v>0</v>
      </c>
      <c r="E68" s="192">
        <f t="shared" si="5"/>
        <v>0</v>
      </c>
    </row>
    <row r="69" spans="1:5" ht="16.5" thickBot="1" x14ac:dyDescent="0.3">
      <c r="A69" s="181" t="s">
        <v>17</v>
      </c>
      <c r="B69" s="191" t="s">
        <v>22</v>
      </c>
      <c r="C69" s="192">
        <f>C66/B66-1</f>
        <v>0.2761904761904761</v>
      </c>
      <c r="D69" s="192">
        <f t="shared" si="5"/>
        <v>0</v>
      </c>
      <c r="E69" s="192">
        <f t="shared" si="5"/>
        <v>0</v>
      </c>
    </row>
    <row r="70" spans="1:5" ht="16.5" thickBot="1" x14ac:dyDescent="0.3">
      <c r="A70" s="181" t="s">
        <v>18</v>
      </c>
      <c r="B70" s="191" t="s">
        <v>22</v>
      </c>
      <c r="C70" s="192">
        <f>C67/B67-1</f>
        <v>0.27619047619047632</v>
      </c>
      <c r="D70" s="192">
        <f t="shared" si="5"/>
        <v>0</v>
      </c>
      <c r="E70" s="192">
        <f t="shared" si="5"/>
        <v>0</v>
      </c>
    </row>
    <row r="71" spans="1:5" ht="16.5" customHeight="1" thickBot="1" x14ac:dyDescent="0.3">
      <c r="A71" s="570" t="s">
        <v>238</v>
      </c>
      <c r="B71" s="571"/>
      <c r="C71" s="571"/>
      <c r="D71" s="571"/>
      <c r="E71" s="572"/>
    </row>
    <row r="72" spans="1:5" x14ac:dyDescent="0.25">
      <c r="A72" s="568"/>
      <c r="B72" s="188">
        <v>2019</v>
      </c>
      <c r="C72" s="188">
        <v>2020</v>
      </c>
      <c r="D72" s="188">
        <v>2021</v>
      </c>
      <c r="E72" s="188">
        <v>2022</v>
      </c>
    </row>
    <row r="73" spans="1:5" ht="16.5" thickBot="1" x14ac:dyDescent="0.3">
      <c r="A73" s="569"/>
      <c r="B73" s="189" t="s">
        <v>5</v>
      </c>
      <c r="C73" s="189" t="s">
        <v>6</v>
      </c>
      <c r="D73" s="189" t="s">
        <v>6</v>
      </c>
      <c r="E73" s="189" t="s">
        <v>6</v>
      </c>
    </row>
    <row r="74" spans="1:5" ht="16.5" thickBot="1" x14ac:dyDescent="0.3">
      <c r="A74" s="193" t="s">
        <v>0</v>
      </c>
      <c r="B74" s="194">
        <v>15000</v>
      </c>
      <c r="C74" s="194">
        <v>15000</v>
      </c>
      <c r="D74" s="194">
        <v>15000</v>
      </c>
      <c r="E74" s="194">
        <v>15000</v>
      </c>
    </row>
    <row r="75" spans="1:5" ht="16.5" thickBot="1" x14ac:dyDescent="0.3">
      <c r="A75" s="195" t="s">
        <v>48</v>
      </c>
      <c r="B75" s="196">
        <v>15000</v>
      </c>
      <c r="C75" s="196">
        <v>15000</v>
      </c>
      <c r="D75" s="196">
        <v>15000</v>
      </c>
      <c r="E75" s="196">
        <v>15000</v>
      </c>
    </row>
    <row r="76" spans="1:5" ht="16.5" thickBot="1" x14ac:dyDescent="0.3">
      <c r="A76" s="195" t="s">
        <v>49</v>
      </c>
      <c r="B76" s="196"/>
      <c r="C76" s="196"/>
      <c r="D76" s="196"/>
      <c r="E76" s="196"/>
    </row>
    <row r="77" spans="1:5" ht="32.25" thickBot="1" x14ac:dyDescent="0.3">
      <c r="A77" s="193" t="s">
        <v>31</v>
      </c>
      <c r="B77" s="194">
        <v>3000</v>
      </c>
      <c r="C77" s="194">
        <v>3000</v>
      </c>
      <c r="D77" s="194">
        <v>3000</v>
      </c>
      <c r="E77" s="194">
        <v>3000</v>
      </c>
    </row>
    <row r="78" spans="1:5" ht="16.5" thickBot="1" x14ac:dyDescent="0.3">
      <c r="A78" s="195" t="s">
        <v>48</v>
      </c>
      <c r="B78" s="196">
        <v>3000</v>
      </c>
      <c r="C78" s="196">
        <v>3000</v>
      </c>
      <c r="D78" s="196">
        <v>3000</v>
      </c>
      <c r="E78" s="196">
        <v>3000</v>
      </c>
    </row>
    <row r="79" spans="1:5" ht="16.5" thickBot="1" x14ac:dyDescent="0.3">
      <c r="A79" s="195" t="s">
        <v>49</v>
      </c>
      <c r="B79" s="196"/>
      <c r="C79" s="194"/>
      <c r="D79" s="194"/>
      <c r="E79" s="194"/>
    </row>
    <row r="80" spans="1:5" ht="16.5" thickBot="1" x14ac:dyDescent="0.3">
      <c r="A80" s="193" t="s">
        <v>1</v>
      </c>
      <c r="B80" s="196">
        <v>4500</v>
      </c>
      <c r="C80" s="194">
        <v>13200</v>
      </c>
      <c r="D80" s="194">
        <v>13200</v>
      </c>
      <c r="E80" s="194">
        <v>13200</v>
      </c>
    </row>
    <row r="81" spans="1:5" ht="16.5" thickBot="1" x14ac:dyDescent="0.3">
      <c r="A81" s="195" t="s">
        <v>48</v>
      </c>
      <c r="B81" s="196">
        <v>4500</v>
      </c>
      <c r="C81" s="194">
        <v>13200</v>
      </c>
      <c r="D81" s="194">
        <v>13200</v>
      </c>
      <c r="E81" s="194">
        <v>13200</v>
      </c>
    </row>
    <row r="82" spans="1:5" ht="16.5" thickBot="1" x14ac:dyDescent="0.3">
      <c r="A82" s="195" t="s">
        <v>49</v>
      </c>
      <c r="B82" s="196"/>
      <c r="C82" s="194"/>
      <c r="D82" s="194"/>
      <c r="E82" s="194"/>
    </row>
    <row r="83" spans="1:5" ht="16.5" thickBot="1" x14ac:dyDescent="0.3">
      <c r="A83" s="193" t="s">
        <v>2</v>
      </c>
      <c r="B83" s="196"/>
      <c r="C83" s="194"/>
      <c r="D83" s="194"/>
      <c r="E83" s="194"/>
    </row>
    <row r="84" spans="1:5" ht="16.5" thickBot="1" x14ac:dyDescent="0.3">
      <c r="A84" s="195" t="s">
        <v>48</v>
      </c>
      <c r="B84" s="196"/>
      <c r="C84" s="194"/>
      <c r="D84" s="194"/>
      <c r="E84" s="194"/>
    </row>
    <row r="85" spans="1:5" ht="16.5" thickBot="1" x14ac:dyDescent="0.3">
      <c r="A85" s="195" t="s">
        <v>49</v>
      </c>
      <c r="B85" s="196"/>
      <c r="C85" s="194"/>
      <c r="D85" s="194"/>
      <c r="E85" s="194"/>
    </row>
    <row r="86" spans="1:5" ht="16.5" thickBot="1" x14ac:dyDescent="0.3">
      <c r="A86" s="193" t="s">
        <v>24</v>
      </c>
      <c r="B86" s="196"/>
      <c r="C86" s="194"/>
      <c r="D86" s="194"/>
      <c r="E86" s="194"/>
    </row>
    <row r="87" spans="1:5" ht="16.5" thickBot="1" x14ac:dyDescent="0.3">
      <c r="A87" s="195" t="s">
        <v>48</v>
      </c>
      <c r="B87" s="196"/>
      <c r="C87" s="194"/>
      <c r="D87" s="194"/>
      <c r="E87" s="194"/>
    </row>
    <row r="88" spans="1:5" ht="16.5" thickBot="1" x14ac:dyDescent="0.3">
      <c r="A88" s="195" t="s">
        <v>49</v>
      </c>
      <c r="B88" s="196"/>
      <c r="C88" s="194"/>
      <c r="D88" s="194"/>
      <c r="E88" s="194"/>
    </row>
    <row r="89" spans="1:5" ht="16.5" thickBot="1" x14ac:dyDescent="0.3">
      <c r="A89" s="193" t="s">
        <v>25</v>
      </c>
      <c r="B89" s="196">
        <v>9000</v>
      </c>
      <c r="C89" s="196">
        <v>9000</v>
      </c>
      <c r="D89" s="196">
        <v>9000</v>
      </c>
      <c r="E89" s="196">
        <v>9000</v>
      </c>
    </row>
    <row r="90" spans="1:5" ht="16.5" thickBot="1" x14ac:dyDescent="0.3">
      <c r="A90" s="195" t="s">
        <v>48</v>
      </c>
      <c r="B90" s="196">
        <v>9000</v>
      </c>
      <c r="C90" s="196">
        <v>9000</v>
      </c>
      <c r="D90" s="196">
        <v>9000</v>
      </c>
      <c r="E90" s="196">
        <v>9000</v>
      </c>
    </row>
    <row r="91" spans="1:5" ht="16.5" thickBot="1" x14ac:dyDescent="0.3">
      <c r="A91" s="195" t="s">
        <v>49</v>
      </c>
      <c r="B91" s="196"/>
      <c r="C91" s="194"/>
      <c r="D91" s="194"/>
      <c r="E91" s="194"/>
    </row>
    <row r="92" spans="1:5" ht="16.5" thickBot="1" x14ac:dyDescent="0.3">
      <c r="A92" s="198" t="s">
        <v>3</v>
      </c>
      <c r="B92" s="196">
        <v>0</v>
      </c>
      <c r="C92" s="196">
        <v>0</v>
      </c>
      <c r="D92" s="196">
        <v>0</v>
      </c>
      <c r="E92" s="196">
        <v>0</v>
      </c>
    </row>
    <row r="93" spans="1:5" ht="16.5" thickBot="1" x14ac:dyDescent="0.3">
      <c r="A93" s="195" t="s">
        <v>48</v>
      </c>
      <c r="B93" s="196">
        <v>0</v>
      </c>
      <c r="C93" s="196">
        <v>0</v>
      </c>
      <c r="D93" s="196">
        <v>0</v>
      </c>
      <c r="E93" s="196">
        <v>0</v>
      </c>
    </row>
    <row r="94" spans="1:5" ht="16.5" thickBot="1" x14ac:dyDescent="0.3">
      <c r="A94" s="207" t="s">
        <v>49</v>
      </c>
      <c r="B94" s="208"/>
      <c r="C94" s="209"/>
      <c r="D94" s="210"/>
      <c r="E94" s="210"/>
    </row>
    <row r="95" spans="1:5" ht="16.5" thickBot="1" x14ac:dyDescent="0.3">
      <c r="A95" s="203" t="s">
        <v>55</v>
      </c>
      <c r="B95" s="211">
        <f>B92+B89+B86+B83+B80+B77+B74</f>
        <v>31500</v>
      </c>
      <c r="C95" s="211">
        <f>C92+C89+C86+C83+C80+C77+C74</f>
        <v>40200</v>
      </c>
      <c r="D95" s="211">
        <f t="shared" ref="D95:E95" si="6">D92+D89+D86+D83+D80+D77+D74</f>
        <v>40200</v>
      </c>
      <c r="E95" s="211">
        <f t="shared" si="6"/>
        <v>40200</v>
      </c>
    </row>
    <row r="96" spans="1:5" ht="16.5" thickBot="1" x14ac:dyDescent="0.3">
      <c r="A96" s="204" t="s">
        <v>35</v>
      </c>
      <c r="B96" s="212">
        <f>IF(B95-B66=0,0,"Error")</f>
        <v>0</v>
      </c>
      <c r="C96" s="212">
        <f>IF(C95-C66=0,0,"Error")</f>
        <v>0</v>
      </c>
      <c r="D96" s="212">
        <f>IF(D95-D66=0,0,"Error")</f>
        <v>0</v>
      </c>
      <c r="E96" s="212">
        <f>IF(E95-E66=0,0,"Error")</f>
        <v>0</v>
      </c>
    </row>
    <row r="97" spans="1:5" ht="15.75" customHeight="1" thickBot="1" x14ac:dyDescent="0.3">
      <c r="A97" s="206" t="s">
        <v>54</v>
      </c>
      <c r="B97" s="619" t="s">
        <v>239</v>
      </c>
      <c r="C97" s="620"/>
      <c r="D97" s="620"/>
      <c r="E97" s="621"/>
    </row>
    <row r="98" spans="1:5" ht="15.75" customHeight="1" thickBot="1" x14ac:dyDescent="0.3">
      <c r="A98" s="181" t="s">
        <v>9</v>
      </c>
      <c r="B98" s="622" t="s">
        <v>240</v>
      </c>
      <c r="C98" s="623"/>
      <c r="D98" s="623"/>
      <c r="E98" s="624"/>
    </row>
    <row r="99" spans="1:5" ht="26.25" customHeight="1" thickBot="1" x14ac:dyDescent="0.3">
      <c r="A99" s="181" t="s">
        <v>14</v>
      </c>
      <c r="B99" s="565" t="s">
        <v>241</v>
      </c>
      <c r="C99" s="566"/>
      <c r="D99" s="566"/>
      <c r="E99" s="567"/>
    </row>
    <row r="100" spans="1:5" ht="15.75" customHeight="1" x14ac:dyDescent="0.25">
      <c r="A100" s="568"/>
      <c r="B100" s="179">
        <v>2019</v>
      </c>
      <c r="C100" s="179">
        <v>2020</v>
      </c>
      <c r="D100" s="179">
        <v>2021</v>
      </c>
      <c r="E100" s="179">
        <v>2022</v>
      </c>
    </row>
    <row r="101" spans="1:5" ht="12.75" customHeight="1" thickBot="1" x14ac:dyDescent="0.3">
      <c r="A101" s="569"/>
      <c r="B101" s="189" t="s">
        <v>5</v>
      </c>
      <c r="C101" s="189" t="s">
        <v>6</v>
      </c>
      <c r="D101" s="189" t="s">
        <v>6</v>
      </c>
      <c r="E101" s="189" t="s">
        <v>6</v>
      </c>
    </row>
    <row r="102" spans="1:5" ht="16.5" thickBot="1" x14ac:dyDescent="0.3">
      <c r="A102" s="181" t="s">
        <v>8</v>
      </c>
      <c r="B102" s="190">
        <v>2894</v>
      </c>
      <c r="C102" s="190">
        <v>3183</v>
      </c>
      <c r="D102" s="190">
        <v>3500</v>
      </c>
      <c r="E102" s="190">
        <v>3850</v>
      </c>
    </row>
    <row r="103" spans="1:5" ht="16.5" thickBot="1" x14ac:dyDescent="0.3">
      <c r="A103" s="181" t="s">
        <v>15</v>
      </c>
      <c r="B103" s="190">
        <f>B118</f>
        <v>117000</v>
      </c>
      <c r="C103" s="190">
        <f>C118</f>
        <v>115000</v>
      </c>
      <c r="D103" s="190">
        <f t="shared" ref="D103:E103" si="7">D118</f>
        <v>115000</v>
      </c>
      <c r="E103" s="190">
        <f t="shared" si="7"/>
        <v>115000</v>
      </c>
    </row>
    <row r="104" spans="1:5" ht="16.5" thickBot="1" x14ac:dyDescent="0.3">
      <c r="A104" s="181" t="s">
        <v>23</v>
      </c>
      <c r="B104" s="190">
        <f>B103/B102</f>
        <v>40.428472702142365</v>
      </c>
      <c r="C104" s="190">
        <f t="shared" ref="C104:E104" si="8">C103/C102</f>
        <v>36.129437637448945</v>
      </c>
      <c r="D104" s="190">
        <f t="shared" si="8"/>
        <v>32.857142857142854</v>
      </c>
      <c r="E104" s="190">
        <f t="shared" si="8"/>
        <v>29.870129870129869</v>
      </c>
    </row>
    <row r="105" spans="1:5" ht="16.5" thickBot="1" x14ac:dyDescent="0.3">
      <c r="A105" s="181" t="s">
        <v>16</v>
      </c>
      <c r="B105" s="213">
        <v>9.9861782999308923E-2</v>
      </c>
      <c r="C105" s="192">
        <f>C102/B102-1</f>
        <v>9.9861782999308923E-2</v>
      </c>
      <c r="D105" s="192">
        <f t="shared" ref="D105:E106" si="9">D102/C102-1</f>
        <v>9.9591580270185442E-2</v>
      </c>
      <c r="E105" s="192">
        <f t="shared" si="9"/>
        <v>0.10000000000000009</v>
      </c>
    </row>
    <row r="106" spans="1:5" ht="16.5" thickBot="1" x14ac:dyDescent="0.3">
      <c r="A106" s="181" t="s">
        <v>17</v>
      </c>
      <c r="B106" s="191">
        <v>0</v>
      </c>
      <c r="C106" s="192">
        <v>0</v>
      </c>
      <c r="D106" s="192">
        <f t="shared" si="9"/>
        <v>0</v>
      </c>
      <c r="E106" s="192">
        <f t="shared" si="9"/>
        <v>0</v>
      </c>
    </row>
    <row r="107" spans="1:5" ht="16.5" thickBot="1" x14ac:dyDescent="0.3">
      <c r="A107" s="181" t="s">
        <v>18</v>
      </c>
      <c r="B107" s="191">
        <v>0</v>
      </c>
      <c r="C107" s="192">
        <v>0</v>
      </c>
      <c r="D107" s="192">
        <v>0</v>
      </c>
      <c r="E107" s="192">
        <v>0</v>
      </c>
    </row>
    <row r="108" spans="1:5" ht="16.5" customHeight="1" thickBot="1" x14ac:dyDescent="0.3">
      <c r="A108" s="570" t="s">
        <v>242</v>
      </c>
      <c r="B108" s="571"/>
      <c r="C108" s="571"/>
      <c r="D108" s="571"/>
      <c r="E108" s="572"/>
    </row>
    <row r="109" spans="1:5" x14ac:dyDescent="0.25">
      <c r="A109" s="568"/>
      <c r="B109" s="179">
        <v>2019</v>
      </c>
      <c r="C109" s="179">
        <v>2020</v>
      </c>
      <c r="D109" s="179">
        <v>2021</v>
      </c>
      <c r="E109" s="179">
        <v>2022</v>
      </c>
    </row>
    <row r="110" spans="1:5" ht="16.5" thickBot="1" x14ac:dyDescent="0.3">
      <c r="A110" s="569"/>
      <c r="B110" s="189" t="s">
        <v>5</v>
      </c>
      <c r="C110" s="189" t="s">
        <v>6</v>
      </c>
      <c r="D110" s="189" t="s">
        <v>6</v>
      </c>
      <c r="E110" s="189" t="s">
        <v>6</v>
      </c>
    </row>
    <row r="111" spans="1:5" ht="16.5" thickBot="1" x14ac:dyDescent="0.3">
      <c r="A111" s="193" t="s">
        <v>0</v>
      </c>
      <c r="B111" s="194">
        <v>90000</v>
      </c>
      <c r="C111" s="194">
        <v>90000</v>
      </c>
      <c r="D111" s="194">
        <v>90000</v>
      </c>
      <c r="E111" s="194">
        <v>90000</v>
      </c>
    </row>
    <row r="112" spans="1:5" ht="32.25" thickBot="1" x14ac:dyDescent="0.3">
      <c r="A112" s="193" t="s">
        <v>31</v>
      </c>
      <c r="B112" s="194">
        <v>13000</v>
      </c>
      <c r="C112" s="194">
        <v>13000</v>
      </c>
      <c r="D112" s="194">
        <v>13000</v>
      </c>
      <c r="E112" s="194">
        <v>13000</v>
      </c>
    </row>
    <row r="113" spans="1:5" ht="16.5" thickBot="1" x14ac:dyDescent="0.3">
      <c r="A113" s="193" t="s">
        <v>1</v>
      </c>
      <c r="B113" s="194">
        <v>14000</v>
      </c>
      <c r="C113" s="194">
        <v>12000</v>
      </c>
      <c r="D113" s="194">
        <v>12000</v>
      </c>
      <c r="E113" s="194">
        <v>12000</v>
      </c>
    </row>
    <row r="114" spans="1:5" ht="16.5" thickBot="1" x14ac:dyDescent="0.3">
      <c r="A114" s="193" t="s">
        <v>2</v>
      </c>
      <c r="B114" s="196"/>
      <c r="C114" s="194"/>
      <c r="D114" s="194"/>
      <c r="E114" s="194"/>
    </row>
    <row r="115" spans="1:5" ht="16.5" thickBot="1" x14ac:dyDescent="0.3">
      <c r="A115" s="193" t="s">
        <v>24</v>
      </c>
      <c r="B115" s="196"/>
      <c r="C115" s="194"/>
      <c r="D115" s="194"/>
      <c r="E115" s="194"/>
    </row>
    <row r="116" spans="1:5" ht="16.5" thickBot="1" x14ac:dyDescent="0.3">
      <c r="A116" s="193" t="s">
        <v>25</v>
      </c>
      <c r="B116" s="196">
        <v>0</v>
      </c>
      <c r="C116" s="196">
        <v>0</v>
      </c>
      <c r="D116" s="196">
        <v>0</v>
      </c>
      <c r="E116" s="196">
        <v>0</v>
      </c>
    </row>
    <row r="117" spans="1:5" ht="16.5" thickBot="1" x14ac:dyDescent="0.3">
      <c r="A117" s="198" t="s">
        <v>3</v>
      </c>
      <c r="B117" s="196">
        <v>0</v>
      </c>
      <c r="C117" s="196">
        <v>0</v>
      </c>
      <c r="D117" s="196">
        <v>0</v>
      </c>
      <c r="E117" s="196">
        <v>0</v>
      </c>
    </row>
    <row r="118" spans="1:5" ht="16.5" thickBot="1" x14ac:dyDescent="0.3">
      <c r="A118" s="203" t="s">
        <v>56</v>
      </c>
      <c r="B118" s="196">
        <f>B117+B115+B114+B113+B112+B111</f>
        <v>117000</v>
      </c>
      <c r="C118" s="196">
        <f t="shared" ref="C118:E118" si="10">C117+C115+C114+C113+C112+C111</f>
        <v>115000</v>
      </c>
      <c r="D118" s="196">
        <f t="shared" si="10"/>
        <v>115000</v>
      </c>
      <c r="E118" s="196">
        <f t="shared" si="10"/>
        <v>115000</v>
      </c>
    </row>
    <row r="119" spans="1:5" ht="16.5" thickBot="1" x14ac:dyDescent="0.3">
      <c r="A119" s="204" t="s">
        <v>35</v>
      </c>
      <c r="B119" s="205">
        <f>IF(B118-B103=0,0,"Error")</f>
        <v>0</v>
      </c>
      <c r="C119" s="205">
        <f>IF(C118-C103=0,0,"Error")</f>
        <v>0</v>
      </c>
      <c r="D119" s="205">
        <f>IF(D118-D103=0,0,"Error")</f>
        <v>0</v>
      </c>
      <c r="E119" s="205">
        <f>IF(E118-E103=0,0,"Error")</f>
        <v>0</v>
      </c>
    </row>
    <row r="120" spans="1:5" ht="16.5" thickBot="1" x14ac:dyDescent="0.3">
      <c r="A120" s="206" t="s">
        <v>58</v>
      </c>
      <c r="B120" s="397" t="s">
        <v>536</v>
      </c>
      <c r="C120" s="408"/>
      <c r="D120" s="408"/>
      <c r="E120" s="409"/>
    </row>
    <row r="121" spans="1:5" ht="16.5" customHeight="1" thickBot="1" x14ac:dyDescent="0.3">
      <c r="A121" s="181" t="s">
        <v>9</v>
      </c>
      <c r="B121" s="397" t="s">
        <v>537</v>
      </c>
      <c r="C121" s="398"/>
      <c r="D121" s="398"/>
      <c r="E121" s="399"/>
    </row>
    <row r="122" spans="1:5" ht="16.5" thickBot="1" x14ac:dyDescent="0.3">
      <c r="A122" s="181" t="s">
        <v>14</v>
      </c>
      <c r="B122" s="565" t="s">
        <v>538</v>
      </c>
      <c r="C122" s="566"/>
      <c r="D122" s="566"/>
      <c r="E122" s="567"/>
    </row>
    <row r="123" spans="1:5" x14ac:dyDescent="0.25">
      <c r="A123" s="568"/>
      <c r="B123" s="179">
        <v>2019</v>
      </c>
      <c r="C123" s="179">
        <v>2020</v>
      </c>
      <c r="D123" s="179">
        <v>2021</v>
      </c>
      <c r="E123" s="179">
        <v>2022</v>
      </c>
    </row>
    <row r="124" spans="1:5" ht="16.5" thickBot="1" x14ac:dyDescent="0.3">
      <c r="A124" s="569"/>
      <c r="B124" s="189" t="s">
        <v>5</v>
      </c>
      <c r="C124" s="189" t="s">
        <v>6</v>
      </c>
      <c r="D124" s="189" t="s">
        <v>6</v>
      </c>
      <c r="E124" s="189" t="s">
        <v>6</v>
      </c>
    </row>
    <row r="125" spans="1:5" ht="16.5" thickBot="1" x14ac:dyDescent="0.3">
      <c r="A125" s="181" t="s">
        <v>8</v>
      </c>
      <c r="B125" s="31">
        <v>80</v>
      </c>
      <c r="C125" s="31">
        <v>75</v>
      </c>
      <c r="D125" s="31">
        <v>78</v>
      </c>
      <c r="E125" s="31">
        <v>80</v>
      </c>
    </row>
    <row r="126" spans="1:5" ht="16.5" thickBot="1" x14ac:dyDescent="0.3">
      <c r="A126" s="181" t="s">
        <v>15</v>
      </c>
      <c r="B126" s="31">
        <v>23400</v>
      </c>
      <c r="C126" s="31">
        <v>24840</v>
      </c>
      <c r="D126" s="31">
        <v>24840</v>
      </c>
      <c r="E126" s="31">
        <v>24840</v>
      </c>
    </row>
    <row r="127" spans="1:5" ht="16.5" thickBot="1" x14ac:dyDescent="0.3">
      <c r="A127" s="181" t="s">
        <v>23</v>
      </c>
      <c r="B127" s="31">
        <v>292.5</v>
      </c>
      <c r="C127" s="31">
        <v>331.2</v>
      </c>
      <c r="D127" s="31">
        <v>318.46153846153845</v>
      </c>
      <c r="E127" s="31">
        <v>310.5</v>
      </c>
    </row>
    <row r="128" spans="1:5" ht="16.5" thickBot="1" x14ac:dyDescent="0.3">
      <c r="A128" s="181" t="s">
        <v>16</v>
      </c>
      <c r="B128" s="32" t="s">
        <v>22</v>
      </c>
      <c r="C128" s="33">
        <v>-6.25E-2</v>
      </c>
      <c r="D128" s="33">
        <v>4.0000000000000036E-2</v>
      </c>
      <c r="E128" s="33">
        <v>2.564102564102555E-2</v>
      </c>
    </row>
    <row r="129" spans="1:5" ht="16.5" thickBot="1" x14ac:dyDescent="0.3">
      <c r="A129" s="181" t="s">
        <v>17</v>
      </c>
      <c r="B129" s="32" t="s">
        <v>22</v>
      </c>
      <c r="C129" s="33">
        <v>6.1538461538461542E-2</v>
      </c>
      <c r="D129" s="33">
        <v>0</v>
      </c>
      <c r="E129" s="33">
        <v>0</v>
      </c>
    </row>
    <row r="130" spans="1:5" ht="16.5" thickBot="1" x14ac:dyDescent="0.3">
      <c r="A130" s="181" t="s">
        <v>18</v>
      </c>
      <c r="B130" s="32" t="s">
        <v>22</v>
      </c>
      <c r="C130" s="33">
        <v>0.13230769230769224</v>
      </c>
      <c r="D130" s="33">
        <v>-3.8461538461538436E-2</v>
      </c>
      <c r="E130" s="33">
        <v>-2.5000000000000022E-2</v>
      </c>
    </row>
    <row r="131" spans="1:5" ht="16.5" customHeight="1" thickBot="1" x14ac:dyDescent="0.3">
      <c r="A131" s="570" t="s">
        <v>243</v>
      </c>
      <c r="B131" s="571"/>
      <c r="C131" s="571"/>
      <c r="D131" s="571"/>
      <c r="E131" s="572"/>
    </row>
    <row r="132" spans="1:5" x14ac:dyDescent="0.25">
      <c r="A132" s="568"/>
      <c r="B132" s="179">
        <v>2019</v>
      </c>
      <c r="C132" s="179">
        <v>2020</v>
      </c>
      <c r="D132" s="179">
        <v>2021</v>
      </c>
      <c r="E132" s="179">
        <v>2022</v>
      </c>
    </row>
    <row r="133" spans="1:5" ht="16.5" thickBot="1" x14ac:dyDescent="0.3">
      <c r="A133" s="569"/>
      <c r="B133" s="189" t="s">
        <v>5</v>
      </c>
      <c r="C133" s="189" t="s">
        <v>6</v>
      </c>
      <c r="D133" s="189" t="s">
        <v>6</v>
      </c>
      <c r="E133" s="189" t="s">
        <v>6</v>
      </c>
    </row>
    <row r="134" spans="1:5" ht="16.5" thickBot="1" x14ac:dyDescent="0.3">
      <c r="A134" s="193" t="s">
        <v>0</v>
      </c>
      <c r="B134" s="194"/>
      <c r="C134" s="194">
        <v>15000</v>
      </c>
      <c r="D134" s="194">
        <v>15000</v>
      </c>
      <c r="E134" s="194">
        <v>15000</v>
      </c>
    </row>
    <row r="135" spans="1:5" ht="32.25" thickBot="1" x14ac:dyDescent="0.3">
      <c r="A135" s="193" t="s">
        <v>31</v>
      </c>
      <c r="B135" s="194"/>
      <c r="C135" s="194">
        <v>2500</v>
      </c>
      <c r="D135" s="194">
        <v>2500</v>
      </c>
      <c r="E135" s="194">
        <v>2500</v>
      </c>
    </row>
    <row r="136" spans="1:5" ht="16.5" thickBot="1" x14ac:dyDescent="0.3">
      <c r="A136" s="193" t="s">
        <v>1</v>
      </c>
      <c r="B136" s="194"/>
      <c r="C136" s="194">
        <v>5500</v>
      </c>
      <c r="D136" s="194">
        <v>5500</v>
      </c>
      <c r="E136" s="194">
        <v>5500</v>
      </c>
    </row>
    <row r="137" spans="1:5" ht="16.5" thickBot="1" x14ac:dyDescent="0.3">
      <c r="A137" s="193" t="s">
        <v>2</v>
      </c>
      <c r="B137" s="194"/>
      <c r="C137" s="194">
        <v>0</v>
      </c>
      <c r="D137" s="194">
        <v>0</v>
      </c>
      <c r="E137" s="194">
        <v>0</v>
      </c>
    </row>
    <row r="138" spans="1:5" ht="16.5" thickBot="1" x14ac:dyDescent="0.3">
      <c r="A138" s="193" t="s">
        <v>24</v>
      </c>
      <c r="B138" s="194"/>
      <c r="C138" s="194">
        <v>0</v>
      </c>
      <c r="D138" s="194">
        <v>0</v>
      </c>
      <c r="E138" s="194">
        <v>0</v>
      </c>
    </row>
    <row r="139" spans="1:5" ht="16.5" thickBot="1" x14ac:dyDescent="0.3">
      <c r="A139" s="193" t="s">
        <v>25</v>
      </c>
      <c r="B139" s="196"/>
      <c r="C139" s="194">
        <v>1840</v>
      </c>
      <c r="D139" s="194">
        <v>1840</v>
      </c>
      <c r="E139" s="194">
        <v>1840</v>
      </c>
    </row>
    <row r="140" spans="1:5" ht="16.5" thickBot="1" x14ac:dyDescent="0.3">
      <c r="A140" s="198" t="s">
        <v>3</v>
      </c>
      <c r="B140" s="196"/>
      <c r="C140" s="196"/>
      <c r="D140" s="196"/>
      <c r="E140" s="196"/>
    </row>
    <row r="141" spans="1:5" ht="16.5" thickBot="1" x14ac:dyDescent="0.3">
      <c r="A141" s="195" t="s">
        <v>48</v>
      </c>
      <c r="B141" s="196"/>
      <c r="C141" s="196"/>
      <c r="D141" s="196"/>
      <c r="E141" s="196"/>
    </row>
    <row r="142" spans="1:5" ht="16.5" thickBot="1" x14ac:dyDescent="0.3">
      <c r="A142" s="214" t="s">
        <v>72</v>
      </c>
      <c r="B142" s="196">
        <v>23400</v>
      </c>
      <c r="C142" s="196">
        <f>C134+C135+C136+C137+C138+C139</f>
        <v>24840</v>
      </c>
      <c r="D142" s="196">
        <f t="shared" ref="D142:E142" si="11">D134+D135+D136+D137+D138+D139</f>
        <v>24840</v>
      </c>
      <c r="E142" s="196">
        <f t="shared" si="11"/>
        <v>24840</v>
      </c>
    </row>
    <row r="143" spans="1:5" ht="16.5" customHeight="1" thickBot="1" x14ac:dyDescent="0.3">
      <c r="A143" s="187" t="s">
        <v>62</v>
      </c>
      <c r="B143" s="599" t="s">
        <v>244</v>
      </c>
      <c r="C143" s="611"/>
      <c r="D143" s="611"/>
      <c r="E143" s="612"/>
    </row>
    <row r="144" spans="1:5" ht="16.5" customHeight="1" thickBot="1" x14ac:dyDescent="0.3">
      <c r="A144" s="181" t="s">
        <v>9</v>
      </c>
      <c r="B144" s="604" t="s">
        <v>245</v>
      </c>
      <c r="C144" s="605"/>
      <c r="D144" s="605"/>
      <c r="E144" s="606"/>
    </row>
    <row r="145" spans="1:5" ht="16.5" thickBot="1" x14ac:dyDescent="0.3">
      <c r="A145" s="181" t="s">
        <v>14</v>
      </c>
      <c r="B145" s="565" t="s">
        <v>233</v>
      </c>
      <c r="C145" s="566"/>
      <c r="D145" s="566"/>
      <c r="E145" s="567"/>
    </row>
    <row r="146" spans="1:5" x14ac:dyDescent="0.25">
      <c r="A146" s="568"/>
      <c r="B146" s="188">
        <v>2019</v>
      </c>
      <c r="C146" s="188">
        <v>2020</v>
      </c>
      <c r="D146" s="188">
        <v>2021</v>
      </c>
      <c r="E146" s="188">
        <v>2022</v>
      </c>
    </row>
    <row r="147" spans="1:5" ht="16.5" thickBot="1" x14ac:dyDescent="0.3">
      <c r="A147" s="569"/>
      <c r="B147" s="189" t="s">
        <v>5</v>
      </c>
      <c r="C147" s="189" t="s">
        <v>6</v>
      </c>
      <c r="D147" s="189" t="s">
        <v>6</v>
      </c>
      <c r="E147" s="189" t="s">
        <v>6</v>
      </c>
    </row>
    <row r="148" spans="1:5" ht="16.5" thickBot="1" x14ac:dyDescent="0.3">
      <c r="A148" s="181" t="s">
        <v>8</v>
      </c>
      <c r="B148" s="190">
        <v>46880</v>
      </c>
      <c r="C148" s="190">
        <v>48280</v>
      </c>
      <c r="D148" s="190">
        <v>48720</v>
      </c>
      <c r="E148" s="190">
        <v>49800</v>
      </c>
    </row>
    <row r="149" spans="1:5" ht="16.5" thickBot="1" x14ac:dyDescent="0.3">
      <c r="A149" s="181" t="s">
        <v>15</v>
      </c>
      <c r="B149" s="190">
        <f>B178</f>
        <v>129800</v>
      </c>
      <c r="C149" s="190">
        <f t="shared" ref="C149:E149" si="12">C178</f>
        <v>134500</v>
      </c>
      <c r="D149" s="190">
        <f t="shared" si="12"/>
        <v>134500</v>
      </c>
      <c r="E149" s="190">
        <f t="shared" si="12"/>
        <v>134500</v>
      </c>
    </row>
    <row r="150" spans="1:5" ht="16.5" thickBot="1" x14ac:dyDescent="0.3">
      <c r="A150" s="181" t="s">
        <v>23</v>
      </c>
      <c r="B150" s="190">
        <f>B149/B148</f>
        <v>2.7687713310580206</v>
      </c>
      <c r="C150" s="190">
        <f t="shared" ref="C150:E150" si="13">C149/C148</f>
        <v>2.7858326429163216</v>
      </c>
      <c r="D150" s="190">
        <f t="shared" si="13"/>
        <v>2.7606732348111658</v>
      </c>
      <c r="E150" s="190">
        <f t="shared" si="13"/>
        <v>2.7008032128514055</v>
      </c>
    </row>
    <row r="151" spans="1:5" ht="16.5" thickBot="1" x14ac:dyDescent="0.3">
      <c r="A151" s="181" t="s">
        <v>16</v>
      </c>
      <c r="B151" s="191" t="s">
        <v>22</v>
      </c>
      <c r="C151" s="192">
        <f>C148/B148-1</f>
        <v>2.9863481228668887E-2</v>
      </c>
      <c r="D151" s="192">
        <f t="shared" ref="D151:E153" si="14">D148/C148-1</f>
        <v>9.1135045567523054E-3</v>
      </c>
      <c r="E151" s="192">
        <f t="shared" si="14"/>
        <v>2.2167487684729092E-2</v>
      </c>
    </row>
    <row r="152" spans="1:5" ht="16.5" thickBot="1" x14ac:dyDescent="0.3">
      <c r="A152" s="181" t="s">
        <v>17</v>
      </c>
      <c r="B152" s="191" t="s">
        <v>22</v>
      </c>
      <c r="C152" s="192">
        <f>C149/B149-1</f>
        <v>3.6209553158705665E-2</v>
      </c>
      <c r="D152" s="192">
        <f t="shared" si="14"/>
        <v>0</v>
      </c>
      <c r="E152" s="192">
        <f t="shared" si="14"/>
        <v>0</v>
      </c>
    </row>
    <row r="153" spans="1:5" ht="16.5" thickBot="1" x14ac:dyDescent="0.3">
      <c r="A153" s="181" t="s">
        <v>18</v>
      </c>
      <c r="B153" s="191" t="s">
        <v>22</v>
      </c>
      <c r="C153" s="192">
        <f>C150/B150-1</f>
        <v>6.1620516172353756E-3</v>
      </c>
      <c r="D153" s="192">
        <f t="shared" si="14"/>
        <v>-9.0311986863711446E-3</v>
      </c>
      <c r="E153" s="192">
        <f t="shared" si="14"/>
        <v>-2.168674698795181E-2</v>
      </c>
    </row>
    <row r="154" spans="1:5" ht="16.5" customHeight="1" thickBot="1" x14ac:dyDescent="0.3">
      <c r="A154" s="570" t="s">
        <v>246</v>
      </c>
      <c r="B154" s="571"/>
      <c r="C154" s="571"/>
      <c r="D154" s="571"/>
      <c r="E154" s="572"/>
    </row>
    <row r="155" spans="1:5" x14ac:dyDescent="0.25">
      <c r="A155" s="568"/>
      <c r="B155" s="188">
        <v>2019</v>
      </c>
      <c r="C155" s="188">
        <v>2020</v>
      </c>
      <c r="D155" s="188">
        <v>2021</v>
      </c>
      <c r="E155" s="188">
        <v>2022</v>
      </c>
    </row>
    <row r="156" spans="1:5" ht="16.5" thickBot="1" x14ac:dyDescent="0.3">
      <c r="A156" s="569"/>
      <c r="B156" s="189" t="s">
        <v>5</v>
      </c>
      <c r="C156" s="189" t="s">
        <v>6</v>
      </c>
      <c r="D156" s="189" t="s">
        <v>6</v>
      </c>
      <c r="E156" s="189" t="s">
        <v>6</v>
      </c>
    </row>
    <row r="157" spans="1:5" ht="16.5" thickBot="1" x14ac:dyDescent="0.3">
      <c r="A157" s="193" t="s">
        <v>0</v>
      </c>
      <c r="B157" s="194">
        <v>87300</v>
      </c>
      <c r="C157" s="194">
        <v>87300</v>
      </c>
      <c r="D157" s="194">
        <v>87300</v>
      </c>
      <c r="E157" s="194">
        <v>87300</v>
      </c>
    </row>
    <row r="158" spans="1:5" ht="16.5" thickBot="1" x14ac:dyDescent="0.3">
      <c r="A158" s="195" t="s">
        <v>48</v>
      </c>
      <c r="B158" s="194">
        <v>87300</v>
      </c>
      <c r="C158" s="194">
        <v>87300</v>
      </c>
      <c r="D158" s="194">
        <v>87300</v>
      </c>
      <c r="E158" s="194">
        <v>87300</v>
      </c>
    </row>
    <row r="159" spans="1:5" ht="16.5" thickBot="1" x14ac:dyDescent="0.3">
      <c r="A159" s="195" t="s">
        <v>49</v>
      </c>
      <c r="B159" s="196"/>
      <c r="C159" s="197"/>
      <c r="D159" s="197"/>
      <c r="E159" s="197"/>
    </row>
    <row r="160" spans="1:5" ht="32.25" thickBot="1" x14ac:dyDescent="0.3">
      <c r="A160" s="193" t="s">
        <v>31</v>
      </c>
      <c r="B160" s="194">
        <v>16700</v>
      </c>
      <c r="C160" s="194">
        <v>16700</v>
      </c>
      <c r="D160" s="194">
        <v>16700</v>
      </c>
      <c r="E160" s="194">
        <v>16700</v>
      </c>
    </row>
    <row r="161" spans="1:5" ht="16.5" thickBot="1" x14ac:dyDescent="0.3">
      <c r="A161" s="195" t="s">
        <v>48</v>
      </c>
      <c r="B161" s="194">
        <v>16700</v>
      </c>
      <c r="C161" s="194">
        <v>16700</v>
      </c>
      <c r="D161" s="194">
        <v>16700</v>
      </c>
      <c r="E161" s="194">
        <v>16700</v>
      </c>
    </row>
    <row r="162" spans="1:5" ht="16.5" thickBot="1" x14ac:dyDescent="0.3">
      <c r="A162" s="195" t="s">
        <v>49</v>
      </c>
      <c r="B162" s="196"/>
      <c r="C162" s="194"/>
      <c r="D162" s="194"/>
      <c r="E162" s="194"/>
    </row>
    <row r="163" spans="1:5" ht="16.5" thickBot="1" x14ac:dyDescent="0.3">
      <c r="A163" s="193" t="s">
        <v>1</v>
      </c>
      <c r="B163" s="196">
        <v>25800</v>
      </c>
      <c r="C163" s="196">
        <v>30500</v>
      </c>
      <c r="D163" s="196">
        <v>30500</v>
      </c>
      <c r="E163" s="196">
        <v>30500</v>
      </c>
    </row>
    <row r="164" spans="1:5" ht="16.5" thickBot="1" x14ac:dyDescent="0.3">
      <c r="A164" s="195" t="s">
        <v>48</v>
      </c>
      <c r="B164" s="196">
        <v>25800</v>
      </c>
      <c r="C164" s="196">
        <v>30500</v>
      </c>
      <c r="D164" s="196">
        <v>30500</v>
      </c>
      <c r="E164" s="196">
        <v>30500</v>
      </c>
    </row>
    <row r="165" spans="1:5" ht="16.5" thickBot="1" x14ac:dyDescent="0.3">
      <c r="A165" s="195" t="s">
        <v>49</v>
      </c>
      <c r="B165" s="196"/>
      <c r="C165" s="194"/>
      <c r="D165" s="194"/>
      <c r="E165" s="194"/>
    </row>
    <row r="166" spans="1:5" ht="16.5" thickBot="1" x14ac:dyDescent="0.3">
      <c r="A166" s="193" t="s">
        <v>2</v>
      </c>
      <c r="B166" s="196"/>
      <c r="C166" s="194"/>
      <c r="D166" s="194"/>
      <c r="E166" s="194"/>
    </row>
    <row r="167" spans="1:5" ht="16.5" thickBot="1" x14ac:dyDescent="0.3">
      <c r="A167" s="195" t="s">
        <v>48</v>
      </c>
      <c r="B167" s="196"/>
      <c r="C167" s="194"/>
      <c r="D167" s="194"/>
      <c r="E167" s="194"/>
    </row>
    <row r="168" spans="1:5" ht="16.5" thickBot="1" x14ac:dyDescent="0.3">
      <c r="A168" s="195" t="s">
        <v>49</v>
      </c>
      <c r="B168" s="196"/>
      <c r="C168" s="194"/>
      <c r="D168" s="194"/>
      <c r="E168" s="194"/>
    </row>
    <row r="169" spans="1:5" ht="16.5" thickBot="1" x14ac:dyDescent="0.3">
      <c r="A169" s="193" t="s">
        <v>24</v>
      </c>
      <c r="B169" s="196">
        <v>0</v>
      </c>
      <c r="C169" s="196">
        <v>0</v>
      </c>
      <c r="D169" s="196">
        <v>0</v>
      </c>
      <c r="E169" s="196">
        <v>0</v>
      </c>
    </row>
    <row r="170" spans="1:5" ht="16.5" thickBot="1" x14ac:dyDescent="0.3">
      <c r="A170" s="195" t="s">
        <v>48</v>
      </c>
      <c r="B170" s="196"/>
      <c r="C170" s="194"/>
      <c r="D170" s="194"/>
      <c r="E170" s="194"/>
    </row>
    <row r="171" spans="1:5" ht="16.5" thickBot="1" x14ac:dyDescent="0.3">
      <c r="A171" s="195" t="s">
        <v>49</v>
      </c>
      <c r="B171" s="196"/>
      <c r="C171" s="194"/>
      <c r="D171" s="194"/>
      <c r="E171" s="194"/>
    </row>
    <row r="172" spans="1:5" ht="16.5" thickBot="1" x14ac:dyDescent="0.3">
      <c r="A172" s="193" t="s">
        <v>25</v>
      </c>
      <c r="B172" s="196">
        <v>0</v>
      </c>
      <c r="C172" s="196">
        <v>0</v>
      </c>
      <c r="D172" s="196">
        <v>0</v>
      </c>
      <c r="E172" s="196">
        <v>0</v>
      </c>
    </row>
    <row r="173" spans="1:5" ht="16.5" thickBot="1" x14ac:dyDescent="0.3">
      <c r="A173" s="195" t="s">
        <v>48</v>
      </c>
      <c r="B173" s="196"/>
      <c r="C173" s="194"/>
      <c r="D173" s="194"/>
      <c r="E173" s="194"/>
    </row>
    <row r="174" spans="1:5" ht="16.5" thickBot="1" x14ac:dyDescent="0.3">
      <c r="A174" s="195" t="s">
        <v>49</v>
      </c>
      <c r="B174" s="196"/>
      <c r="C174" s="194"/>
      <c r="D174" s="194"/>
      <c r="E174" s="194"/>
    </row>
    <row r="175" spans="1:5" ht="16.5" thickBot="1" x14ac:dyDescent="0.3">
      <c r="A175" s="198" t="s">
        <v>3</v>
      </c>
      <c r="B175" s="196">
        <v>0</v>
      </c>
      <c r="C175" s="196">
        <v>0</v>
      </c>
      <c r="D175" s="196">
        <v>0</v>
      </c>
      <c r="E175" s="196">
        <v>0</v>
      </c>
    </row>
    <row r="176" spans="1:5" ht="16.5" thickBot="1" x14ac:dyDescent="0.3">
      <c r="A176" s="199" t="s">
        <v>48</v>
      </c>
      <c r="B176" s="196">
        <v>0</v>
      </c>
      <c r="C176" s="196">
        <v>0</v>
      </c>
      <c r="D176" s="196">
        <v>0</v>
      </c>
      <c r="E176" s="196">
        <v>0</v>
      </c>
    </row>
    <row r="177" spans="1:5" ht="16.5" thickBot="1" x14ac:dyDescent="0.3">
      <c r="A177" s="200" t="s">
        <v>49</v>
      </c>
      <c r="B177" s="196"/>
      <c r="C177" s="201"/>
      <c r="D177" s="202"/>
      <c r="E177" s="202"/>
    </row>
    <row r="178" spans="1:5" ht="16.5" thickBot="1" x14ac:dyDescent="0.3">
      <c r="A178" s="203" t="s">
        <v>64</v>
      </c>
      <c r="B178" s="196">
        <f>B175+B172+B169+B166+B163+B160+B157</f>
        <v>129800</v>
      </c>
      <c r="C178" s="196">
        <f>C175+C172+C169+C166+C163+C160+C157</f>
        <v>134500</v>
      </c>
      <c r="D178" s="196">
        <f>D175+D172+D169+D166+D163+D160+D157</f>
        <v>134500</v>
      </c>
      <c r="E178" s="196">
        <f>E175+E172+E169+E166+E163+E160+E157</f>
        <v>134500</v>
      </c>
    </row>
    <row r="179" spans="1:5" ht="16.5" thickBot="1" x14ac:dyDescent="0.3">
      <c r="A179" s="204" t="s">
        <v>35</v>
      </c>
      <c r="B179" s="205">
        <f>IF(B178-B149=0,0,"Error")</f>
        <v>0</v>
      </c>
      <c r="C179" s="205">
        <f>IF(C178-C149=0,0,"Error")</f>
        <v>0</v>
      </c>
      <c r="D179" s="205">
        <f>IF(D178-D149=0,0,"Error")</f>
        <v>0</v>
      </c>
      <c r="E179" s="205">
        <f>IF(E178-E149=0,0,"Error")</f>
        <v>0</v>
      </c>
    </row>
    <row r="180" spans="1:5" ht="16.5" customHeight="1" thickBot="1" x14ac:dyDescent="0.3">
      <c r="A180" s="215" t="s">
        <v>65</v>
      </c>
      <c r="B180" s="562" t="s">
        <v>247</v>
      </c>
      <c r="C180" s="563"/>
      <c r="D180" s="563"/>
      <c r="E180" s="564"/>
    </row>
    <row r="181" spans="1:5" ht="16.5" customHeight="1" thickBot="1" x14ac:dyDescent="0.3">
      <c r="A181" s="181" t="s">
        <v>9</v>
      </c>
      <c r="B181" s="562" t="s">
        <v>248</v>
      </c>
      <c r="C181" s="563"/>
      <c r="D181" s="563"/>
      <c r="E181" s="564"/>
    </row>
    <row r="182" spans="1:5" ht="16.5" thickBot="1" x14ac:dyDescent="0.3">
      <c r="A182" s="181" t="s">
        <v>14</v>
      </c>
      <c r="B182" s="565" t="s">
        <v>233</v>
      </c>
      <c r="C182" s="566"/>
      <c r="D182" s="566"/>
      <c r="E182" s="567"/>
    </row>
    <row r="183" spans="1:5" x14ac:dyDescent="0.25">
      <c r="A183" s="568"/>
      <c r="B183" s="188">
        <v>2019</v>
      </c>
      <c r="C183" s="188">
        <v>2020</v>
      </c>
      <c r="D183" s="188">
        <v>2021</v>
      </c>
      <c r="E183" s="188">
        <v>2022</v>
      </c>
    </row>
    <row r="184" spans="1:5" ht="16.5" thickBot="1" x14ac:dyDescent="0.3">
      <c r="A184" s="569"/>
      <c r="B184" s="189" t="s">
        <v>5</v>
      </c>
      <c r="C184" s="189" t="s">
        <v>6</v>
      </c>
      <c r="D184" s="189" t="s">
        <v>6</v>
      </c>
      <c r="E184" s="189" t="s">
        <v>6</v>
      </c>
    </row>
    <row r="185" spans="1:5" ht="16.5" thickBot="1" x14ac:dyDescent="0.3">
      <c r="A185" s="181" t="s">
        <v>8</v>
      </c>
      <c r="B185" s="190">
        <v>5</v>
      </c>
      <c r="C185" s="190">
        <v>5</v>
      </c>
      <c r="D185" s="190">
        <v>5</v>
      </c>
      <c r="E185" s="190">
        <v>5</v>
      </c>
    </row>
    <row r="186" spans="1:5" ht="16.5" thickBot="1" x14ac:dyDescent="0.3">
      <c r="A186" s="181" t="s">
        <v>15</v>
      </c>
      <c r="B186" s="190">
        <v>8500</v>
      </c>
      <c r="C186" s="190">
        <v>3160</v>
      </c>
      <c r="D186" s="190">
        <v>3160</v>
      </c>
      <c r="E186" s="190">
        <v>3160</v>
      </c>
    </row>
    <row r="187" spans="1:5" ht="16.5" thickBot="1" x14ac:dyDescent="0.3">
      <c r="A187" s="181" t="s">
        <v>23</v>
      </c>
      <c r="B187" s="190">
        <f>B186/B185</f>
        <v>1700</v>
      </c>
      <c r="C187" s="190">
        <f>C186/C185</f>
        <v>632</v>
      </c>
      <c r="D187" s="190">
        <f>D186/D185</f>
        <v>632</v>
      </c>
      <c r="E187" s="190">
        <f>E186/E185</f>
        <v>632</v>
      </c>
    </row>
    <row r="188" spans="1:5" ht="16.5" thickBot="1" x14ac:dyDescent="0.3">
      <c r="A188" s="181" t="s">
        <v>16</v>
      </c>
      <c r="B188" s="191"/>
      <c r="C188" s="192">
        <f t="shared" ref="C188:E190" si="15">C185/B185-1</f>
        <v>0</v>
      </c>
      <c r="D188" s="192">
        <f t="shared" si="15"/>
        <v>0</v>
      </c>
      <c r="E188" s="192">
        <f t="shared" si="15"/>
        <v>0</v>
      </c>
    </row>
    <row r="189" spans="1:5" ht="16.5" thickBot="1" x14ac:dyDescent="0.3">
      <c r="A189" s="181" t="s">
        <v>17</v>
      </c>
      <c r="B189" s="191"/>
      <c r="C189" s="192">
        <f t="shared" si="15"/>
        <v>-0.628235294117647</v>
      </c>
      <c r="D189" s="192">
        <f t="shared" si="15"/>
        <v>0</v>
      </c>
      <c r="E189" s="192">
        <f t="shared" si="15"/>
        <v>0</v>
      </c>
    </row>
    <row r="190" spans="1:5" ht="16.5" thickBot="1" x14ac:dyDescent="0.3">
      <c r="A190" s="181" t="s">
        <v>18</v>
      </c>
      <c r="B190" s="191"/>
      <c r="C190" s="192">
        <f>C187/B187-1</f>
        <v>-0.628235294117647</v>
      </c>
      <c r="D190" s="192">
        <f>D187/C187-1</f>
        <v>0</v>
      </c>
      <c r="E190" s="192">
        <f t="shared" si="15"/>
        <v>0</v>
      </c>
    </row>
    <row r="191" spans="1:5" ht="16.5" customHeight="1" thickBot="1" x14ac:dyDescent="0.3">
      <c r="A191" s="570" t="s">
        <v>249</v>
      </c>
      <c r="B191" s="571"/>
      <c r="C191" s="571"/>
      <c r="D191" s="571"/>
      <c r="E191" s="572"/>
    </row>
    <row r="192" spans="1:5" x14ac:dyDescent="0.25">
      <c r="A192" s="568"/>
      <c r="B192" s="188">
        <v>2019</v>
      </c>
      <c r="C192" s="188">
        <v>2020</v>
      </c>
      <c r="D192" s="188">
        <v>2021</v>
      </c>
      <c r="E192" s="188">
        <v>2022</v>
      </c>
    </row>
    <row r="193" spans="1:5" ht="16.5" thickBot="1" x14ac:dyDescent="0.3">
      <c r="A193" s="569"/>
      <c r="B193" s="189" t="s">
        <v>5</v>
      </c>
      <c r="C193" s="189" t="s">
        <v>6</v>
      </c>
      <c r="D193" s="189" t="s">
        <v>6</v>
      </c>
      <c r="E193" s="189" t="s">
        <v>6</v>
      </c>
    </row>
    <row r="194" spans="1:5" ht="16.5" thickBot="1" x14ac:dyDescent="0.3">
      <c r="A194" s="193" t="s">
        <v>0</v>
      </c>
      <c r="B194" s="194">
        <v>0</v>
      </c>
      <c r="C194" s="194">
        <v>0</v>
      </c>
      <c r="D194" s="194">
        <v>0</v>
      </c>
      <c r="E194" s="194">
        <v>0</v>
      </c>
    </row>
    <row r="195" spans="1:5" ht="16.5" thickBot="1" x14ac:dyDescent="0.3">
      <c r="A195" s="195" t="s">
        <v>48</v>
      </c>
      <c r="B195" s="196"/>
      <c r="C195" s="197"/>
      <c r="D195" s="197"/>
      <c r="E195" s="197"/>
    </row>
    <row r="196" spans="1:5" ht="16.5" thickBot="1" x14ac:dyDescent="0.3">
      <c r="A196" s="195" t="s">
        <v>49</v>
      </c>
      <c r="B196" s="196"/>
      <c r="C196" s="197"/>
      <c r="D196" s="197"/>
      <c r="E196" s="197"/>
    </row>
    <row r="197" spans="1:5" ht="32.25" thickBot="1" x14ac:dyDescent="0.3">
      <c r="A197" s="193" t="s">
        <v>31</v>
      </c>
      <c r="B197" s="194">
        <v>0</v>
      </c>
      <c r="C197" s="194">
        <v>0</v>
      </c>
      <c r="D197" s="194">
        <v>0</v>
      </c>
      <c r="E197" s="194">
        <v>0</v>
      </c>
    </row>
    <row r="198" spans="1:5" ht="16.5" thickBot="1" x14ac:dyDescent="0.3">
      <c r="A198" s="195" t="s">
        <v>48</v>
      </c>
      <c r="B198" s="196"/>
      <c r="C198" s="194"/>
      <c r="D198" s="194"/>
      <c r="E198" s="194"/>
    </row>
    <row r="199" spans="1:5" ht="16.5" thickBot="1" x14ac:dyDescent="0.3">
      <c r="A199" s="195" t="s">
        <v>49</v>
      </c>
      <c r="B199" s="196"/>
      <c r="C199" s="194"/>
      <c r="D199" s="194"/>
      <c r="E199" s="194"/>
    </row>
    <row r="200" spans="1:5" ht="16.5" thickBot="1" x14ac:dyDescent="0.3">
      <c r="A200" s="193" t="s">
        <v>1</v>
      </c>
      <c r="B200" s="196">
        <v>0</v>
      </c>
      <c r="C200" s="194">
        <v>0</v>
      </c>
      <c r="D200" s="194">
        <v>0</v>
      </c>
      <c r="E200" s="194">
        <v>0</v>
      </c>
    </row>
    <row r="201" spans="1:5" ht="16.5" thickBot="1" x14ac:dyDescent="0.3">
      <c r="A201" s="195" t="s">
        <v>48</v>
      </c>
      <c r="B201" s="196"/>
      <c r="C201" s="194"/>
      <c r="D201" s="194"/>
      <c r="E201" s="194"/>
    </row>
    <row r="202" spans="1:5" ht="16.5" thickBot="1" x14ac:dyDescent="0.3">
      <c r="A202" s="195" t="s">
        <v>49</v>
      </c>
      <c r="B202" s="196"/>
      <c r="C202" s="194"/>
      <c r="D202" s="194"/>
      <c r="E202" s="194"/>
    </row>
    <row r="203" spans="1:5" ht="16.5" thickBot="1" x14ac:dyDescent="0.3">
      <c r="A203" s="193" t="s">
        <v>2</v>
      </c>
      <c r="B203" s="196">
        <v>0</v>
      </c>
      <c r="C203" s="196">
        <v>0</v>
      </c>
      <c r="D203" s="196">
        <v>0</v>
      </c>
      <c r="E203" s="196">
        <v>0</v>
      </c>
    </row>
    <row r="204" spans="1:5" ht="16.5" thickBot="1" x14ac:dyDescent="0.3">
      <c r="A204" s="195" t="s">
        <v>48</v>
      </c>
      <c r="B204" s="196"/>
      <c r="C204" s="196"/>
      <c r="D204" s="196"/>
      <c r="E204" s="196"/>
    </row>
    <row r="205" spans="1:5" ht="16.5" thickBot="1" x14ac:dyDescent="0.3">
      <c r="A205" s="195" t="s">
        <v>49</v>
      </c>
      <c r="B205" s="196"/>
      <c r="C205" s="196"/>
      <c r="D205" s="196"/>
      <c r="E205" s="196"/>
    </row>
    <row r="206" spans="1:5" ht="16.5" thickBot="1" x14ac:dyDescent="0.3">
      <c r="A206" s="193" t="s">
        <v>24</v>
      </c>
      <c r="B206" s="196">
        <v>0</v>
      </c>
      <c r="C206" s="196">
        <v>0</v>
      </c>
      <c r="D206" s="196">
        <v>0</v>
      </c>
      <c r="E206" s="196">
        <v>0</v>
      </c>
    </row>
    <row r="207" spans="1:5" ht="16.5" thickBot="1" x14ac:dyDescent="0.3">
      <c r="A207" s="195" t="s">
        <v>48</v>
      </c>
      <c r="B207" s="196"/>
      <c r="C207" s="194"/>
      <c r="D207" s="194"/>
      <c r="E207" s="194"/>
    </row>
    <row r="208" spans="1:5" ht="16.5" thickBot="1" x14ac:dyDescent="0.3">
      <c r="A208" s="195" t="s">
        <v>49</v>
      </c>
      <c r="B208" s="196"/>
      <c r="C208" s="194"/>
      <c r="D208" s="194"/>
      <c r="E208" s="194"/>
    </row>
    <row r="209" spans="1:5" ht="16.5" thickBot="1" x14ac:dyDescent="0.3">
      <c r="A209" s="193" t="s">
        <v>25</v>
      </c>
      <c r="B209" s="196">
        <v>8500</v>
      </c>
      <c r="C209" s="196">
        <v>3160</v>
      </c>
      <c r="D209" s="196">
        <v>3160</v>
      </c>
      <c r="E209" s="196">
        <v>3160</v>
      </c>
    </row>
    <row r="210" spans="1:5" ht="16.5" thickBot="1" x14ac:dyDescent="0.3">
      <c r="A210" s="195" t="s">
        <v>48</v>
      </c>
      <c r="B210" s="196">
        <v>8500</v>
      </c>
      <c r="C210" s="196">
        <v>3160</v>
      </c>
      <c r="D210" s="196">
        <v>3160</v>
      </c>
      <c r="E210" s="196">
        <v>3160</v>
      </c>
    </row>
    <row r="211" spans="1:5" ht="16.5" thickBot="1" x14ac:dyDescent="0.3">
      <c r="A211" s="195" t="s">
        <v>49</v>
      </c>
      <c r="B211" s="196"/>
      <c r="C211" s="194"/>
      <c r="D211" s="194"/>
      <c r="E211" s="194"/>
    </row>
    <row r="212" spans="1:5" ht="32.25" thickBot="1" x14ac:dyDescent="0.3">
      <c r="A212" s="193" t="s">
        <v>3</v>
      </c>
      <c r="B212" s="196">
        <v>0</v>
      </c>
      <c r="C212" s="196">
        <v>0</v>
      </c>
      <c r="D212" s="196">
        <v>0</v>
      </c>
      <c r="E212" s="196">
        <v>0</v>
      </c>
    </row>
    <row r="213" spans="1:5" ht="16.5" thickBot="1" x14ac:dyDescent="0.3">
      <c r="A213" s="199" t="s">
        <v>48</v>
      </c>
      <c r="B213" s="196"/>
      <c r="C213" s="194"/>
      <c r="D213" s="194"/>
      <c r="E213" s="194"/>
    </row>
    <row r="214" spans="1:5" ht="16.5" thickBot="1" x14ac:dyDescent="0.3">
      <c r="A214" s="200" t="s">
        <v>49</v>
      </c>
      <c r="B214" s="196"/>
      <c r="C214" s="194"/>
      <c r="D214" s="194"/>
      <c r="E214" s="194"/>
    </row>
    <row r="215" spans="1:5" ht="16.5" thickBot="1" x14ac:dyDescent="0.3">
      <c r="A215" s="216" t="s">
        <v>67</v>
      </c>
      <c r="B215" s="196">
        <f>B212+B209+B206+B203+B200+B197+B194</f>
        <v>8500</v>
      </c>
      <c r="C215" s="196">
        <f t="shared" ref="C215:E215" si="16">C212+C209+C206+C203+C200+C197+C194</f>
        <v>3160</v>
      </c>
      <c r="D215" s="196">
        <f t="shared" si="16"/>
        <v>3160</v>
      </c>
      <c r="E215" s="196">
        <f t="shared" si="16"/>
        <v>3160</v>
      </c>
    </row>
    <row r="216" spans="1:5" ht="16.5" thickBot="1" x14ac:dyDescent="0.3">
      <c r="A216" s="204" t="s">
        <v>35</v>
      </c>
      <c r="B216" s="205">
        <f>IF(B215-B186=0,0,"Error")</f>
        <v>0</v>
      </c>
      <c r="C216" s="205">
        <f>IF(C215-C186=0,0,"Error")</f>
        <v>0</v>
      </c>
      <c r="D216" s="205">
        <f>IF(D215-D186=0,0,"Error")</f>
        <v>0</v>
      </c>
      <c r="E216" s="205">
        <f>IF(E215-E186=0,0,"Error")</f>
        <v>0</v>
      </c>
    </row>
    <row r="217" spans="1:5" ht="16.5" thickBot="1" x14ac:dyDescent="0.3">
      <c r="A217" s="615" t="s">
        <v>44</v>
      </c>
      <c r="B217" s="616"/>
      <c r="C217" s="616"/>
      <c r="D217" s="616"/>
      <c r="E217" s="617"/>
    </row>
    <row r="218" spans="1:5" ht="16.5" thickBot="1" x14ac:dyDescent="0.3">
      <c r="A218" s="618" t="s">
        <v>38</v>
      </c>
      <c r="B218" s="616"/>
      <c r="C218" s="616"/>
      <c r="D218" s="616"/>
      <c r="E218" s="617"/>
    </row>
    <row r="219" spans="1:5" ht="16.5" thickBot="1" x14ac:dyDescent="0.3">
      <c r="A219" s="217" t="s">
        <v>29</v>
      </c>
      <c r="B219" s="602" t="s">
        <v>253</v>
      </c>
      <c r="C219" s="602"/>
      <c r="D219" s="602"/>
      <c r="E219" s="603"/>
    </row>
    <row r="220" spans="1:5" ht="16.5" thickBot="1" x14ac:dyDescent="0.3">
      <c r="A220" s="206" t="s">
        <v>54</v>
      </c>
      <c r="B220" s="565" t="s">
        <v>254</v>
      </c>
      <c r="C220" s="566"/>
      <c r="D220" s="566"/>
      <c r="E220" s="567"/>
    </row>
    <row r="221" spans="1:5" ht="16.5" thickBot="1" x14ac:dyDescent="0.3">
      <c r="A221" s="181" t="s">
        <v>9</v>
      </c>
      <c r="B221" s="565" t="s">
        <v>255</v>
      </c>
      <c r="C221" s="566"/>
      <c r="D221" s="566"/>
      <c r="E221" s="567"/>
    </row>
    <row r="222" spans="1:5" ht="16.5" thickBot="1" x14ac:dyDescent="0.3">
      <c r="A222" s="181" t="s">
        <v>14</v>
      </c>
      <c r="B222" s="565" t="s">
        <v>256</v>
      </c>
      <c r="C222" s="566"/>
      <c r="D222" s="566"/>
      <c r="E222" s="567"/>
    </row>
    <row r="223" spans="1:5" x14ac:dyDescent="0.25">
      <c r="A223" s="568"/>
      <c r="B223" s="188">
        <v>2019</v>
      </c>
      <c r="C223" s="188">
        <v>2020</v>
      </c>
      <c r="D223" s="188">
        <v>2021</v>
      </c>
      <c r="E223" s="188">
        <v>2022</v>
      </c>
    </row>
    <row r="224" spans="1:5" ht="16.5" thickBot="1" x14ac:dyDescent="0.3">
      <c r="A224" s="569"/>
      <c r="B224" s="189" t="s">
        <v>5</v>
      </c>
      <c r="C224" s="189" t="s">
        <v>6</v>
      </c>
      <c r="D224" s="189" t="s">
        <v>6</v>
      </c>
      <c r="E224" s="189" t="s">
        <v>6</v>
      </c>
    </row>
    <row r="225" spans="1:5" ht="16.5" thickBot="1" x14ac:dyDescent="0.3">
      <c r="A225" s="181" t="s">
        <v>8</v>
      </c>
      <c r="B225" s="190">
        <v>2</v>
      </c>
      <c r="C225" s="190">
        <v>0</v>
      </c>
      <c r="D225" s="190">
        <v>2</v>
      </c>
      <c r="E225" s="190">
        <v>1</v>
      </c>
    </row>
    <row r="226" spans="1:5" ht="16.5" thickBot="1" x14ac:dyDescent="0.3">
      <c r="A226" s="181" t="s">
        <v>15</v>
      </c>
      <c r="B226" s="190">
        <v>6500</v>
      </c>
      <c r="C226" s="190">
        <v>0</v>
      </c>
      <c r="D226" s="190">
        <v>6000</v>
      </c>
      <c r="E226" s="190">
        <v>4000</v>
      </c>
    </row>
    <row r="227" spans="1:5" ht="16.5" thickBot="1" x14ac:dyDescent="0.3">
      <c r="A227" s="181" t="s">
        <v>23</v>
      </c>
      <c r="B227" s="190">
        <f>B226/B225</f>
        <v>3250</v>
      </c>
      <c r="C227" s="190">
        <v>0</v>
      </c>
      <c r="D227" s="190">
        <f>D226/D225</f>
        <v>3000</v>
      </c>
      <c r="E227" s="190">
        <f t="shared" ref="E227" si="17">E226/E225</f>
        <v>4000</v>
      </c>
    </row>
    <row r="228" spans="1:5" ht="16.5" thickBot="1" x14ac:dyDescent="0.3">
      <c r="A228" s="181" t="s">
        <v>16</v>
      </c>
      <c r="B228" s="191">
        <v>0</v>
      </c>
      <c r="C228" s="192">
        <v>0</v>
      </c>
      <c r="D228" s="192">
        <v>0</v>
      </c>
      <c r="E228" s="192">
        <v>0</v>
      </c>
    </row>
    <row r="229" spans="1:5" ht="16.5" thickBot="1" x14ac:dyDescent="0.3">
      <c r="A229" s="181" t="s">
        <v>17</v>
      </c>
      <c r="B229" s="191">
        <v>0</v>
      </c>
      <c r="C229" s="192">
        <v>0</v>
      </c>
      <c r="D229" s="192">
        <v>0</v>
      </c>
      <c r="E229" s="192">
        <v>0</v>
      </c>
    </row>
    <row r="230" spans="1:5" ht="16.5" thickBot="1" x14ac:dyDescent="0.3">
      <c r="A230" s="181" t="s">
        <v>18</v>
      </c>
      <c r="B230" s="191">
        <v>0</v>
      </c>
      <c r="C230" s="192">
        <v>0</v>
      </c>
      <c r="D230" s="192">
        <v>0</v>
      </c>
      <c r="E230" s="192">
        <v>0</v>
      </c>
    </row>
    <row r="231" spans="1:5" ht="16.5" customHeight="1" thickBot="1" x14ac:dyDescent="0.3">
      <c r="A231" s="570" t="s">
        <v>242</v>
      </c>
      <c r="B231" s="571"/>
      <c r="C231" s="571"/>
      <c r="D231" s="571"/>
      <c r="E231" s="572"/>
    </row>
    <row r="232" spans="1:5" x14ac:dyDescent="0.25">
      <c r="A232" s="568"/>
      <c r="B232" s="188">
        <v>2019</v>
      </c>
      <c r="C232" s="188">
        <v>2020</v>
      </c>
      <c r="D232" s="188">
        <v>2021</v>
      </c>
      <c r="E232" s="188">
        <v>2022</v>
      </c>
    </row>
    <row r="233" spans="1:5" ht="16.5" thickBot="1" x14ac:dyDescent="0.3">
      <c r="A233" s="569"/>
      <c r="B233" s="189" t="s">
        <v>5</v>
      </c>
      <c r="C233" s="189" t="s">
        <v>6</v>
      </c>
      <c r="D233" s="189" t="s">
        <v>6</v>
      </c>
      <c r="E233" s="189" t="s">
        <v>6</v>
      </c>
    </row>
    <row r="234" spans="1:5" ht="16.5" thickBot="1" x14ac:dyDescent="0.3">
      <c r="A234" s="193" t="s">
        <v>40</v>
      </c>
      <c r="B234" s="194">
        <v>0</v>
      </c>
      <c r="C234" s="194"/>
      <c r="D234" s="194"/>
      <c r="E234" s="194"/>
    </row>
    <row r="235" spans="1:5" ht="16.5" thickBot="1" x14ac:dyDescent="0.3">
      <c r="A235" s="193" t="s">
        <v>41</v>
      </c>
      <c r="B235" s="196">
        <v>6000</v>
      </c>
      <c r="C235" s="196">
        <v>0</v>
      </c>
      <c r="D235" s="196">
        <v>6000</v>
      </c>
      <c r="E235" s="196">
        <v>4000</v>
      </c>
    </row>
    <row r="236" spans="1:5" ht="16.5" thickBot="1" x14ac:dyDescent="0.3">
      <c r="A236" s="218" t="s">
        <v>48</v>
      </c>
      <c r="B236" s="208">
        <f>B235</f>
        <v>6000</v>
      </c>
      <c r="C236" s="208">
        <v>0</v>
      </c>
      <c r="D236" s="208">
        <f t="shared" ref="D236:E236" si="18">D235</f>
        <v>6000</v>
      </c>
      <c r="E236" s="208">
        <f t="shared" si="18"/>
        <v>4000</v>
      </c>
    </row>
    <row r="237" spans="1:5" ht="16.5" thickBot="1" x14ac:dyDescent="0.3">
      <c r="A237" s="219" t="s">
        <v>56</v>
      </c>
      <c r="B237" s="208">
        <f>B235+B234</f>
        <v>6000</v>
      </c>
      <c r="C237" s="208">
        <v>0</v>
      </c>
      <c r="D237" s="208">
        <f t="shared" ref="D237:E237" si="19">D235+D234</f>
        <v>6000</v>
      </c>
      <c r="E237" s="208">
        <f t="shared" si="19"/>
        <v>4000</v>
      </c>
    </row>
    <row r="238" spans="1:5" ht="16.5" thickBot="1" x14ac:dyDescent="0.3">
      <c r="A238" s="217" t="s">
        <v>29</v>
      </c>
      <c r="B238" s="607" t="s">
        <v>257</v>
      </c>
      <c r="C238" s="607"/>
      <c r="D238" s="607"/>
      <c r="E238" s="607"/>
    </row>
    <row r="239" spans="1:5" ht="16.5" thickBot="1" x14ac:dyDescent="0.3">
      <c r="A239" s="220" t="s">
        <v>58</v>
      </c>
      <c r="B239" s="608" t="s">
        <v>258</v>
      </c>
      <c r="C239" s="608"/>
      <c r="D239" s="608"/>
      <c r="E239" s="608"/>
    </row>
    <row r="240" spans="1:5" ht="16.5" customHeight="1" thickBot="1" x14ac:dyDescent="0.3">
      <c r="A240" s="181" t="s">
        <v>9</v>
      </c>
      <c r="B240" s="599" t="s">
        <v>259</v>
      </c>
      <c r="C240" s="600"/>
      <c r="D240" s="600"/>
      <c r="E240" s="601"/>
    </row>
    <row r="241" spans="1:5" ht="16.5" thickBot="1" x14ac:dyDescent="0.3">
      <c r="A241" s="181" t="s">
        <v>14</v>
      </c>
      <c r="B241" s="565" t="s">
        <v>241</v>
      </c>
      <c r="C241" s="566"/>
      <c r="D241" s="566"/>
      <c r="E241" s="567"/>
    </row>
    <row r="242" spans="1:5" x14ac:dyDescent="0.25">
      <c r="A242" s="568"/>
      <c r="B242" s="188">
        <v>2019</v>
      </c>
      <c r="C242" s="188">
        <v>2020</v>
      </c>
      <c r="D242" s="188">
        <v>2021</v>
      </c>
      <c r="E242" s="188">
        <v>2022</v>
      </c>
    </row>
    <row r="243" spans="1:5" ht="16.5" thickBot="1" x14ac:dyDescent="0.3">
      <c r="A243" s="569"/>
      <c r="B243" s="189" t="s">
        <v>5</v>
      </c>
      <c r="C243" s="189" t="s">
        <v>6</v>
      </c>
      <c r="D243" s="189" t="s">
        <v>6</v>
      </c>
      <c r="E243" s="189" t="s">
        <v>6</v>
      </c>
    </row>
    <row r="244" spans="1:5" x14ac:dyDescent="0.25">
      <c r="A244" s="568"/>
      <c r="B244" s="188">
        <v>2019</v>
      </c>
      <c r="C244" s="188">
        <v>2020</v>
      </c>
      <c r="D244" s="188">
        <v>2021</v>
      </c>
      <c r="E244" s="188">
        <v>2022</v>
      </c>
    </row>
    <row r="245" spans="1:5" ht="16.5" thickBot="1" x14ac:dyDescent="0.3">
      <c r="A245" s="569"/>
      <c r="B245" s="189" t="s">
        <v>5</v>
      </c>
      <c r="C245" s="189" t="s">
        <v>6</v>
      </c>
      <c r="D245" s="189" t="s">
        <v>6</v>
      </c>
      <c r="E245" s="189" t="s">
        <v>6</v>
      </c>
    </row>
    <row r="246" spans="1:5" ht="16.5" thickBot="1" x14ac:dyDescent="0.3">
      <c r="A246" s="181" t="s">
        <v>8</v>
      </c>
      <c r="B246" s="190">
        <v>5</v>
      </c>
      <c r="C246" s="190">
        <v>16</v>
      </c>
      <c r="D246" s="190">
        <v>0</v>
      </c>
      <c r="E246" s="190">
        <v>0</v>
      </c>
    </row>
    <row r="247" spans="1:5" ht="16.5" thickBot="1" x14ac:dyDescent="0.3">
      <c r="A247" s="181" t="s">
        <v>15</v>
      </c>
      <c r="B247" s="190">
        <f>B258</f>
        <v>1000</v>
      </c>
      <c r="C247" s="190">
        <f>C258</f>
        <v>1000</v>
      </c>
      <c r="D247" s="190">
        <v>0</v>
      </c>
      <c r="E247" s="190">
        <v>0</v>
      </c>
    </row>
    <row r="248" spans="1:5" ht="16.5" thickBot="1" x14ac:dyDescent="0.3">
      <c r="A248" s="181" t="s">
        <v>23</v>
      </c>
      <c r="B248" s="190">
        <f>B247/B246</f>
        <v>200</v>
      </c>
      <c r="C248" s="190">
        <f>C247/C246</f>
        <v>62.5</v>
      </c>
      <c r="D248" s="190">
        <v>0</v>
      </c>
      <c r="E248" s="190">
        <v>0</v>
      </c>
    </row>
    <row r="249" spans="1:5" ht="16.5" thickBot="1" x14ac:dyDescent="0.3">
      <c r="A249" s="181" t="s">
        <v>16</v>
      </c>
      <c r="B249" s="191">
        <v>0</v>
      </c>
      <c r="C249" s="192">
        <v>0</v>
      </c>
      <c r="D249" s="192">
        <v>0</v>
      </c>
      <c r="E249" s="192">
        <v>0</v>
      </c>
    </row>
    <row r="250" spans="1:5" ht="16.5" customHeight="1" thickBot="1" x14ac:dyDescent="0.3">
      <c r="A250" s="181" t="s">
        <v>17</v>
      </c>
      <c r="B250" s="191">
        <v>0</v>
      </c>
      <c r="C250" s="192">
        <f>C247/B247-1</f>
        <v>0</v>
      </c>
      <c r="D250" s="192">
        <v>0</v>
      </c>
      <c r="E250" s="192">
        <v>0</v>
      </c>
    </row>
    <row r="251" spans="1:5" ht="16.5" thickBot="1" x14ac:dyDescent="0.3">
      <c r="A251" s="181" t="s">
        <v>18</v>
      </c>
      <c r="B251" s="191">
        <v>0</v>
      </c>
      <c r="C251" s="192">
        <v>0</v>
      </c>
      <c r="D251" s="192">
        <v>0</v>
      </c>
      <c r="E251" s="192">
        <v>0</v>
      </c>
    </row>
    <row r="252" spans="1:5" ht="16.5" thickBot="1" x14ac:dyDescent="0.3">
      <c r="A252" s="570" t="s">
        <v>243</v>
      </c>
      <c r="B252" s="571"/>
      <c r="C252" s="571"/>
      <c r="D252" s="571"/>
      <c r="E252" s="572"/>
    </row>
    <row r="253" spans="1:5" x14ac:dyDescent="0.25">
      <c r="A253" s="568"/>
      <c r="B253" s="188">
        <v>2019</v>
      </c>
      <c r="C253" s="188">
        <v>2020</v>
      </c>
      <c r="D253" s="188">
        <v>2021</v>
      </c>
      <c r="E253" s="188">
        <v>2022</v>
      </c>
    </row>
    <row r="254" spans="1:5" ht="16.5" thickBot="1" x14ac:dyDescent="0.3">
      <c r="A254" s="569"/>
      <c r="B254" s="189" t="s">
        <v>5</v>
      </c>
      <c r="C254" s="189" t="s">
        <v>6</v>
      </c>
      <c r="D254" s="189" t="s">
        <v>6</v>
      </c>
      <c r="E254" s="189" t="s">
        <v>6</v>
      </c>
    </row>
    <row r="255" spans="1:5" ht="16.5" thickBot="1" x14ac:dyDescent="0.3">
      <c r="A255" s="193" t="s">
        <v>40</v>
      </c>
      <c r="B255" s="194"/>
      <c r="C255" s="194"/>
      <c r="D255" s="194"/>
      <c r="E255" s="194"/>
    </row>
    <row r="256" spans="1:5" ht="16.5" thickBot="1" x14ac:dyDescent="0.3">
      <c r="A256" s="221" t="s">
        <v>41</v>
      </c>
      <c r="B256" s="196">
        <v>1000</v>
      </c>
      <c r="C256" s="194">
        <v>1000</v>
      </c>
      <c r="D256" s="194">
        <v>0</v>
      </c>
      <c r="E256" s="194">
        <v>0</v>
      </c>
    </row>
    <row r="257" spans="1:5" ht="16.5" thickBot="1" x14ac:dyDescent="0.3">
      <c r="A257" s="218" t="s">
        <v>48</v>
      </c>
      <c r="B257" s="196">
        <f>B256</f>
        <v>1000</v>
      </c>
      <c r="C257" s="196">
        <f t="shared" ref="C257:E257" si="20">C256</f>
        <v>1000</v>
      </c>
      <c r="D257" s="196">
        <f t="shared" si="20"/>
        <v>0</v>
      </c>
      <c r="E257" s="196">
        <f t="shared" si="20"/>
        <v>0</v>
      </c>
    </row>
    <row r="258" spans="1:5" ht="38.25" customHeight="1" thickBot="1" x14ac:dyDescent="0.3">
      <c r="A258" s="203" t="s">
        <v>72</v>
      </c>
      <c r="B258" s="196">
        <v>1000</v>
      </c>
      <c r="C258" s="196">
        <f t="shared" ref="C258" si="21">C256+C255</f>
        <v>1000</v>
      </c>
      <c r="D258" s="196">
        <v>0</v>
      </c>
      <c r="E258" s="196">
        <f t="shared" ref="E258" si="22">E256+E255</f>
        <v>0</v>
      </c>
    </row>
    <row r="259" spans="1:5" ht="38.25" customHeight="1" thickBot="1" x14ac:dyDescent="0.3">
      <c r="A259" s="217" t="s">
        <v>29</v>
      </c>
      <c r="B259" s="222"/>
      <c r="C259" s="223" t="s">
        <v>264</v>
      </c>
      <c r="D259" s="222"/>
      <c r="E259" s="196"/>
    </row>
    <row r="260" spans="1:5" ht="38.25" customHeight="1" thickBot="1" x14ac:dyDescent="0.3">
      <c r="A260" s="220" t="s">
        <v>58</v>
      </c>
      <c r="B260" s="613" t="s">
        <v>260</v>
      </c>
      <c r="C260" s="613"/>
      <c r="D260" s="613"/>
      <c r="E260" s="614"/>
    </row>
    <row r="261" spans="1:5" ht="36" customHeight="1" thickBot="1" x14ac:dyDescent="0.3">
      <c r="A261" s="181" t="s">
        <v>9</v>
      </c>
      <c r="B261" s="562" t="s">
        <v>261</v>
      </c>
      <c r="C261" s="563"/>
      <c r="D261" s="563"/>
      <c r="E261" s="564"/>
    </row>
    <row r="262" spans="1:5" ht="16.5" thickBot="1" x14ac:dyDescent="0.3">
      <c r="A262" s="181" t="s">
        <v>14</v>
      </c>
      <c r="B262" s="565" t="s">
        <v>262</v>
      </c>
      <c r="C262" s="566"/>
      <c r="D262" s="566"/>
      <c r="E262" s="567"/>
    </row>
    <row r="263" spans="1:5" x14ac:dyDescent="0.25">
      <c r="A263" s="568"/>
      <c r="B263" s="188">
        <v>2019</v>
      </c>
      <c r="C263" s="188">
        <v>2020</v>
      </c>
      <c r="D263" s="188">
        <v>2021</v>
      </c>
      <c r="E263" s="188">
        <v>2022</v>
      </c>
    </row>
    <row r="264" spans="1:5" ht="16.5" thickBot="1" x14ac:dyDescent="0.3">
      <c r="A264" s="569"/>
      <c r="B264" s="189" t="s">
        <v>5</v>
      </c>
      <c r="C264" s="189" t="s">
        <v>6</v>
      </c>
      <c r="D264" s="189" t="s">
        <v>6</v>
      </c>
      <c r="E264" s="189" t="s">
        <v>6</v>
      </c>
    </row>
    <row r="265" spans="1:5" ht="16.5" thickBot="1" x14ac:dyDescent="0.3">
      <c r="A265" s="181" t="s">
        <v>8</v>
      </c>
      <c r="B265" s="190">
        <v>8</v>
      </c>
      <c r="C265" s="190">
        <v>8</v>
      </c>
      <c r="D265" s="190">
        <v>0</v>
      </c>
      <c r="E265" s="190">
        <v>8</v>
      </c>
    </row>
    <row r="266" spans="1:5" ht="16.5" thickBot="1" x14ac:dyDescent="0.3">
      <c r="A266" s="181" t="s">
        <v>15</v>
      </c>
      <c r="B266" s="190">
        <f>B277</f>
        <v>1000</v>
      </c>
      <c r="C266" s="190">
        <f>C277</f>
        <v>1000</v>
      </c>
      <c r="D266" s="190">
        <v>0</v>
      </c>
      <c r="E266" s="190">
        <v>1000</v>
      </c>
    </row>
    <row r="267" spans="1:5" ht="16.5" thickBot="1" x14ac:dyDescent="0.3">
      <c r="A267" s="181" t="s">
        <v>23</v>
      </c>
      <c r="B267" s="190">
        <f>B266/B265</f>
        <v>125</v>
      </c>
      <c r="C267" s="190">
        <f t="shared" ref="C267" si="23">C266/C265</f>
        <v>125</v>
      </c>
      <c r="D267" s="190">
        <v>0</v>
      </c>
      <c r="E267" s="190">
        <f>E266/E265</f>
        <v>125</v>
      </c>
    </row>
    <row r="268" spans="1:5" ht="16.5" thickBot="1" x14ac:dyDescent="0.3">
      <c r="A268" s="181" t="s">
        <v>16</v>
      </c>
      <c r="B268" s="191">
        <v>0</v>
      </c>
      <c r="C268" s="192">
        <f>C265/B265-1</f>
        <v>0</v>
      </c>
      <c r="D268" s="192">
        <v>0</v>
      </c>
      <c r="E268" s="192">
        <v>0</v>
      </c>
    </row>
    <row r="269" spans="1:5" ht="16.5" thickBot="1" x14ac:dyDescent="0.3">
      <c r="A269" s="181" t="s">
        <v>17</v>
      </c>
      <c r="B269" s="191">
        <v>0</v>
      </c>
      <c r="C269" s="192">
        <f>C266/B266-1</f>
        <v>0</v>
      </c>
      <c r="D269" s="192">
        <f t="shared" ref="D269:D270" si="24">D266/C266-1</f>
        <v>-1</v>
      </c>
      <c r="E269" s="192">
        <v>0</v>
      </c>
    </row>
    <row r="270" spans="1:5" ht="16.5" thickBot="1" x14ac:dyDescent="0.3">
      <c r="A270" s="181" t="s">
        <v>18</v>
      </c>
      <c r="B270" s="191">
        <v>0</v>
      </c>
      <c r="C270" s="192">
        <f>C267/B267-1</f>
        <v>0</v>
      </c>
      <c r="D270" s="192">
        <f t="shared" si="24"/>
        <v>-1</v>
      </c>
      <c r="E270" s="192" t="e">
        <f t="shared" ref="E270" si="25">E267/D267-1</f>
        <v>#DIV/0!</v>
      </c>
    </row>
    <row r="271" spans="1:5" ht="16.5" customHeight="1" thickBot="1" x14ac:dyDescent="0.3">
      <c r="A271" s="570" t="s">
        <v>263</v>
      </c>
      <c r="B271" s="571"/>
      <c r="C271" s="571"/>
      <c r="D271" s="571"/>
      <c r="E271" s="572"/>
    </row>
    <row r="272" spans="1:5" x14ac:dyDescent="0.25">
      <c r="A272" s="568"/>
      <c r="B272" s="188">
        <v>2019</v>
      </c>
      <c r="C272" s="188">
        <v>2020</v>
      </c>
      <c r="D272" s="188">
        <v>2021</v>
      </c>
      <c r="E272" s="188">
        <v>2022</v>
      </c>
    </row>
    <row r="273" spans="1:5" ht="16.5" thickBot="1" x14ac:dyDescent="0.3">
      <c r="A273" s="569"/>
      <c r="B273" s="189" t="s">
        <v>5</v>
      </c>
      <c r="C273" s="189" t="s">
        <v>6</v>
      </c>
      <c r="D273" s="189" t="s">
        <v>6</v>
      </c>
      <c r="E273" s="189" t="s">
        <v>6</v>
      </c>
    </row>
    <row r="274" spans="1:5" ht="16.5" thickBot="1" x14ac:dyDescent="0.3">
      <c r="A274" s="193" t="s">
        <v>40</v>
      </c>
      <c r="B274" s="194"/>
      <c r="C274" s="194"/>
      <c r="D274" s="194"/>
      <c r="E274" s="194"/>
    </row>
    <row r="275" spans="1:5" x14ac:dyDescent="0.25">
      <c r="A275" s="221" t="s">
        <v>41</v>
      </c>
      <c r="B275" s="208">
        <v>1000</v>
      </c>
      <c r="C275" s="224">
        <v>1000</v>
      </c>
      <c r="D275" s="224">
        <v>0</v>
      </c>
      <c r="E275" s="224">
        <v>1000</v>
      </c>
    </row>
    <row r="276" spans="1:5" ht="16.5" thickBot="1" x14ac:dyDescent="0.3">
      <c r="A276" s="218" t="s">
        <v>48</v>
      </c>
      <c r="B276" s="225">
        <f>B275</f>
        <v>1000</v>
      </c>
      <c r="C276" s="225">
        <f t="shared" ref="C276:E276" si="26">C275</f>
        <v>1000</v>
      </c>
      <c r="D276" s="225">
        <f t="shared" si="26"/>
        <v>0</v>
      </c>
      <c r="E276" s="225">
        <f t="shared" si="26"/>
        <v>1000</v>
      </c>
    </row>
    <row r="277" spans="1:5" ht="16.5" thickBot="1" x14ac:dyDescent="0.3">
      <c r="A277" s="203" t="s">
        <v>61</v>
      </c>
      <c r="B277" s="211">
        <v>1000</v>
      </c>
      <c r="C277" s="211">
        <f t="shared" ref="C277:E277" si="27">C275+C274</f>
        <v>1000</v>
      </c>
      <c r="D277" s="211">
        <f t="shared" si="27"/>
        <v>0</v>
      </c>
      <c r="E277" s="211">
        <f t="shared" si="27"/>
        <v>1000</v>
      </c>
    </row>
    <row r="278" spans="1:5" ht="16.5" thickBot="1" x14ac:dyDescent="0.3">
      <c r="A278" s="217" t="s">
        <v>29</v>
      </c>
      <c r="B278" s="607" t="s">
        <v>264</v>
      </c>
      <c r="C278" s="607"/>
      <c r="D278" s="607"/>
      <c r="E278" s="607"/>
    </row>
    <row r="279" spans="1:5" ht="16.5" thickBot="1" x14ac:dyDescent="0.3">
      <c r="A279" s="220" t="s">
        <v>62</v>
      </c>
      <c r="B279" s="608" t="s">
        <v>265</v>
      </c>
      <c r="C279" s="608"/>
      <c r="D279" s="608"/>
      <c r="E279" s="608"/>
    </row>
    <row r="280" spans="1:5" ht="16.5" customHeight="1" thickBot="1" x14ac:dyDescent="0.3">
      <c r="A280" s="226" t="s">
        <v>9</v>
      </c>
      <c r="B280" s="609" t="s">
        <v>266</v>
      </c>
      <c r="C280" s="609"/>
      <c r="D280" s="609"/>
      <c r="E280" s="609"/>
    </row>
    <row r="281" spans="1:5" ht="16.5" thickBot="1" x14ac:dyDescent="0.3">
      <c r="A281" s="181" t="s">
        <v>14</v>
      </c>
      <c r="B281" s="610" t="s">
        <v>241</v>
      </c>
      <c r="C281" s="611"/>
      <c r="D281" s="611"/>
      <c r="E281" s="612"/>
    </row>
    <row r="282" spans="1:5" x14ac:dyDescent="0.25">
      <c r="A282" s="568"/>
      <c r="B282" s="188">
        <v>2019</v>
      </c>
      <c r="C282" s="188">
        <v>2020</v>
      </c>
      <c r="D282" s="188">
        <v>2021</v>
      </c>
      <c r="E282" s="188">
        <v>2022</v>
      </c>
    </row>
    <row r="283" spans="1:5" ht="16.5" thickBot="1" x14ac:dyDescent="0.3">
      <c r="A283" s="569"/>
      <c r="B283" s="189" t="s">
        <v>5</v>
      </c>
      <c r="C283" s="189" t="s">
        <v>6</v>
      </c>
      <c r="D283" s="189" t="s">
        <v>6</v>
      </c>
      <c r="E283" s="189" t="s">
        <v>6</v>
      </c>
    </row>
    <row r="284" spans="1:5" ht="16.5" thickBot="1" x14ac:dyDescent="0.3">
      <c r="A284" s="181" t="s">
        <v>8</v>
      </c>
      <c r="B284" s="190">
        <v>40</v>
      </c>
      <c r="C284" s="190">
        <v>20</v>
      </c>
      <c r="D284" s="190">
        <v>20</v>
      </c>
      <c r="E284" s="190">
        <v>20</v>
      </c>
    </row>
    <row r="285" spans="1:5" ht="16.5" thickBot="1" x14ac:dyDescent="0.3">
      <c r="A285" s="181" t="s">
        <v>15</v>
      </c>
      <c r="B285" s="190">
        <f>B296</f>
        <v>500</v>
      </c>
      <c r="C285" s="190">
        <v>1000</v>
      </c>
      <c r="D285" s="190">
        <v>1000</v>
      </c>
      <c r="E285" s="190">
        <v>1000</v>
      </c>
    </row>
    <row r="286" spans="1:5" ht="16.5" thickBot="1" x14ac:dyDescent="0.3">
      <c r="A286" s="181" t="s">
        <v>23</v>
      </c>
      <c r="B286" s="190">
        <f>B285/B284</f>
        <v>12.5</v>
      </c>
      <c r="C286" s="190">
        <f t="shared" ref="C286:E286" si="28">C285/C284</f>
        <v>50</v>
      </c>
      <c r="D286" s="190">
        <f t="shared" si="28"/>
        <v>50</v>
      </c>
      <c r="E286" s="190">
        <f t="shared" si="28"/>
        <v>50</v>
      </c>
    </row>
    <row r="287" spans="1:5" ht="16.5" thickBot="1" x14ac:dyDescent="0.3">
      <c r="A287" s="181" t="s">
        <v>16</v>
      </c>
      <c r="B287" s="191">
        <v>0</v>
      </c>
      <c r="C287" s="192">
        <v>0</v>
      </c>
      <c r="D287" s="192">
        <f t="shared" ref="D287:D289" si="29">D284/C284-1</f>
        <v>0</v>
      </c>
      <c r="E287" s="192">
        <f t="shared" ref="E287:E289" si="30">E284/D284-1</f>
        <v>0</v>
      </c>
    </row>
    <row r="288" spans="1:5" ht="16.5" thickBot="1" x14ac:dyDescent="0.3">
      <c r="A288" s="181" t="s">
        <v>17</v>
      </c>
      <c r="B288" s="191">
        <v>0</v>
      </c>
      <c r="C288" s="192">
        <f>C285/B285-1</f>
        <v>1</v>
      </c>
      <c r="D288" s="192">
        <f t="shared" si="29"/>
        <v>0</v>
      </c>
      <c r="E288" s="192">
        <f t="shared" si="30"/>
        <v>0</v>
      </c>
    </row>
    <row r="289" spans="1:5" ht="16.5" thickBot="1" x14ac:dyDescent="0.3">
      <c r="A289" s="181" t="s">
        <v>18</v>
      </c>
      <c r="B289" s="191">
        <v>0</v>
      </c>
      <c r="C289" s="192">
        <v>0</v>
      </c>
      <c r="D289" s="192">
        <f t="shared" si="29"/>
        <v>0</v>
      </c>
      <c r="E289" s="192">
        <f t="shared" si="30"/>
        <v>0</v>
      </c>
    </row>
    <row r="290" spans="1:5" ht="16.5" customHeight="1" thickBot="1" x14ac:dyDescent="0.3">
      <c r="A290" s="570" t="s">
        <v>246</v>
      </c>
      <c r="B290" s="571"/>
      <c r="C290" s="571"/>
      <c r="D290" s="571"/>
      <c r="E290" s="572"/>
    </row>
    <row r="291" spans="1:5" x14ac:dyDescent="0.25">
      <c r="A291" s="568"/>
      <c r="B291" s="188">
        <v>2019</v>
      </c>
      <c r="C291" s="188">
        <v>2020</v>
      </c>
      <c r="D291" s="188">
        <v>2021</v>
      </c>
      <c r="E291" s="188">
        <v>2022</v>
      </c>
    </row>
    <row r="292" spans="1:5" ht="16.5" thickBot="1" x14ac:dyDescent="0.3">
      <c r="A292" s="569"/>
      <c r="B292" s="189" t="s">
        <v>5</v>
      </c>
      <c r="C292" s="189" t="s">
        <v>6</v>
      </c>
      <c r="D292" s="189" t="s">
        <v>6</v>
      </c>
      <c r="E292" s="189" t="s">
        <v>6</v>
      </c>
    </row>
    <row r="293" spans="1:5" ht="16.5" thickBot="1" x14ac:dyDescent="0.3">
      <c r="A293" s="193" t="s">
        <v>40</v>
      </c>
      <c r="B293" s="194"/>
      <c r="C293" s="194"/>
      <c r="D293" s="194"/>
      <c r="E293" s="194"/>
    </row>
    <row r="294" spans="1:5" ht="16.5" thickBot="1" x14ac:dyDescent="0.3">
      <c r="A294" s="221" t="s">
        <v>41</v>
      </c>
      <c r="B294" s="196">
        <v>500</v>
      </c>
      <c r="C294" s="196">
        <v>1000</v>
      </c>
      <c r="D294" s="196">
        <v>1000</v>
      </c>
      <c r="E294" s="196">
        <v>1000</v>
      </c>
    </row>
    <row r="295" spans="1:5" ht="16.5" thickBot="1" x14ac:dyDescent="0.3">
      <c r="A295" s="218" t="s">
        <v>48</v>
      </c>
      <c r="B295" s="196">
        <f>B294</f>
        <v>500</v>
      </c>
      <c r="C295" s="196">
        <f t="shared" ref="C295:E295" si="31">C294</f>
        <v>1000</v>
      </c>
      <c r="D295" s="196">
        <f t="shared" si="31"/>
        <v>1000</v>
      </c>
      <c r="E295" s="196">
        <f t="shared" si="31"/>
        <v>1000</v>
      </c>
    </row>
    <row r="296" spans="1:5" ht="16.5" thickBot="1" x14ac:dyDescent="0.3">
      <c r="A296" s="203" t="s">
        <v>64</v>
      </c>
      <c r="B296" s="196">
        <f>B294+B293</f>
        <v>500</v>
      </c>
      <c r="C296" s="196">
        <f t="shared" ref="C296:E296" si="32">C294+C293</f>
        <v>1000</v>
      </c>
      <c r="D296" s="196">
        <f t="shared" si="32"/>
        <v>1000</v>
      </c>
      <c r="E296" s="196">
        <f t="shared" si="32"/>
        <v>1000</v>
      </c>
    </row>
    <row r="297" spans="1:5" ht="16.5" thickBot="1" x14ac:dyDescent="0.3">
      <c r="A297" s="217" t="s">
        <v>29</v>
      </c>
      <c r="B297" s="602" t="s">
        <v>267</v>
      </c>
      <c r="C297" s="602"/>
      <c r="D297" s="602"/>
      <c r="E297" s="603"/>
    </row>
    <row r="298" spans="1:5" ht="16.5" thickBot="1" x14ac:dyDescent="0.3">
      <c r="A298" s="206" t="s">
        <v>65</v>
      </c>
      <c r="B298" s="565" t="s">
        <v>268</v>
      </c>
      <c r="C298" s="566"/>
      <c r="D298" s="566"/>
      <c r="E298" s="567"/>
    </row>
    <row r="299" spans="1:5" ht="16.5" customHeight="1" thickBot="1" x14ac:dyDescent="0.3">
      <c r="A299" s="181" t="s">
        <v>9</v>
      </c>
      <c r="B299" s="604" t="s">
        <v>269</v>
      </c>
      <c r="C299" s="605"/>
      <c r="D299" s="605"/>
      <c r="E299" s="606"/>
    </row>
    <row r="300" spans="1:5" ht="16.5" thickBot="1" x14ac:dyDescent="0.3">
      <c r="A300" s="181" t="s">
        <v>14</v>
      </c>
      <c r="B300" s="565" t="s">
        <v>241</v>
      </c>
      <c r="C300" s="566"/>
      <c r="D300" s="566"/>
      <c r="E300" s="567"/>
    </row>
    <row r="301" spans="1:5" x14ac:dyDescent="0.25">
      <c r="A301" s="568"/>
      <c r="B301" s="188">
        <v>2019</v>
      </c>
      <c r="C301" s="188">
        <v>2020</v>
      </c>
      <c r="D301" s="188">
        <v>2021</v>
      </c>
      <c r="E301" s="188">
        <v>2022</v>
      </c>
    </row>
    <row r="302" spans="1:5" ht="16.5" thickBot="1" x14ac:dyDescent="0.3">
      <c r="A302" s="569"/>
      <c r="B302" s="189" t="s">
        <v>5</v>
      </c>
      <c r="C302" s="189" t="s">
        <v>6</v>
      </c>
      <c r="D302" s="189" t="s">
        <v>6</v>
      </c>
      <c r="E302" s="189" t="s">
        <v>6</v>
      </c>
    </row>
    <row r="303" spans="1:5" ht="16.5" thickBot="1" x14ac:dyDescent="0.3">
      <c r="A303" s="181" t="s">
        <v>8</v>
      </c>
      <c r="B303" s="190">
        <v>5</v>
      </c>
      <c r="C303" s="190">
        <v>6</v>
      </c>
      <c r="D303" s="190">
        <v>5</v>
      </c>
      <c r="E303" s="190">
        <v>5</v>
      </c>
    </row>
    <row r="304" spans="1:5" ht="16.5" thickBot="1" x14ac:dyDescent="0.3">
      <c r="A304" s="181" t="s">
        <v>15</v>
      </c>
      <c r="B304" s="190">
        <f>B315</f>
        <v>5500</v>
      </c>
      <c r="C304" s="190">
        <v>6000</v>
      </c>
      <c r="D304" s="190">
        <v>5000</v>
      </c>
      <c r="E304" s="190">
        <v>5000</v>
      </c>
    </row>
    <row r="305" spans="1:5" ht="16.5" thickBot="1" x14ac:dyDescent="0.3">
      <c r="A305" s="181" t="s">
        <v>23</v>
      </c>
      <c r="B305" s="190">
        <f>B304/B303</f>
        <v>1100</v>
      </c>
      <c r="C305" s="190">
        <f t="shared" ref="C305:D305" si="33">C304/C303</f>
        <v>1000</v>
      </c>
      <c r="D305" s="190">
        <f t="shared" si="33"/>
        <v>1000</v>
      </c>
      <c r="E305" s="190">
        <f>E304/E303</f>
        <v>1000</v>
      </c>
    </row>
    <row r="306" spans="1:5" ht="16.5" thickBot="1" x14ac:dyDescent="0.3">
      <c r="A306" s="181" t="s">
        <v>16</v>
      </c>
      <c r="B306" s="191">
        <v>0</v>
      </c>
      <c r="C306" s="192">
        <v>0</v>
      </c>
      <c r="D306" s="192">
        <f t="shared" ref="D306" si="34">D303/C303-1</f>
        <v>-0.16666666666666663</v>
      </c>
      <c r="E306" s="192">
        <v>0</v>
      </c>
    </row>
    <row r="307" spans="1:5" ht="16.5" thickBot="1" x14ac:dyDescent="0.3">
      <c r="A307" s="181" t="s">
        <v>17</v>
      </c>
      <c r="B307" s="191">
        <v>0</v>
      </c>
      <c r="C307" s="192">
        <v>0</v>
      </c>
      <c r="D307" s="192">
        <v>0</v>
      </c>
      <c r="E307" s="192">
        <v>0</v>
      </c>
    </row>
    <row r="308" spans="1:5" ht="16.5" thickBot="1" x14ac:dyDescent="0.3">
      <c r="A308" s="181" t="s">
        <v>18</v>
      </c>
      <c r="B308" s="191">
        <v>0</v>
      </c>
      <c r="C308" s="192">
        <v>0</v>
      </c>
      <c r="D308" s="192">
        <v>0</v>
      </c>
      <c r="E308" s="192">
        <v>0</v>
      </c>
    </row>
    <row r="309" spans="1:5" ht="16.5" customHeight="1" thickBot="1" x14ac:dyDescent="0.3">
      <c r="A309" s="570" t="s">
        <v>270</v>
      </c>
      <c r="B309" s="571"/>
      <c r="C309" s="571"/>
      <c r="D309" s="571"/>
      <c r="E309" s="572"/>
    </row>
    <row r="310" spans="1:5" x14ac:dyDescent="0.25">
      <c r="A310" s="568"/>
      <c r="B310" s="188">
        <v>2019</v>
      </c>
      <c r="C310" s="188">
        <v>2020</v>
      </c>
      <c r="D310" s="188">
        <v>2021</v>
      </c>
      <c r="E310" s="188">
        <v>2022</v>
      </c>
    </row>
    <row r="311" spans="1:5" ht="16.5" thickBot="1" x14ac:dyDescent="0.3">
      <c r="A311" s="569"/>
      <c r="B311" s="189" t="s">
        <v>5</v>
      </c>
      <c r="C311" s="189" t="s">
        <v>6</v>
      </c>
      <c r="D311" s="189" t="s">
        <v>6</v>
      </c>
      <c r="E311" s="189" t="s">
        <v>6</v>
      </c>
    </row>
    <row r="312" spans="1:5" ht="16.5" thickBot="1" x14ac:dyDescent="0.3">
      <c r="A312" s="193" t="s">
        <v>40</v>
      </c>
      <c r="B312" s="194"/>
      <c r="C312" s="194"/>
      <c r="D312" s="194"/>
      <c r="E312" s="194"/>
    </row>
    <row r="313" spans="1:5" x14ac:dyDescent="0.25">
      <c r="A313" s="221" t="s">
        <v>41</v>
      </c>
      <c r="B313" s="208">
        <v>5500</v>
      </c>
      <c r="C313" s="224">
        <v>6000</v>
      </c>
      <c r="D313" s="224">
        <v>5000</v>
      </c>
      <c r="E313" s="224">
        <v>5000</v>
      </c>
    </row>
    <row r="314" spans="1:5" ht="16.5" thickBot="1" x14ac:dyDescent="0.3">
      <c r="A314" s="218" t="s">
        <v>48</v>
      </c>
      <c r="B314" s="225">
        <f>B313</f>
        <v>5500</v>
      </c>
      <c r="C314" s="225">
        <f t="shared" ref="C314:E314" si="35">C313</f>
        <v>6000</v>
      </c>
      <c r="D314" s="225">
        <f t="shared" si="35"/>
        <v>5000</v>
      </c>
      <c r="E314" s="225">
        <f t="shared" si="35"/>
        <v>5000</v>
      </c>
    </row>
    <row r="315" spans="1:5" ht="16.5" thickBot="1" x14ac:dyDescent="0.3">
      <c r="A315" s="203" t="s">
        <v>67</v>
      </c>
      <c r="B315" s="211">
        <f>B313+B312</f>
        <v>5500</v>
      </c>
      <c r="C315" s="211">
        <f t="shared" ref="C315:E315" si="36">C313+C312</f>
        <v>6000</v>
      </c>
      <c r="D315" s="211">
        <f t="shared" si="36"/>
        <v>5000</v>
      </c>
      <c r="E315" s="211">
        <f t="shared" si="36"/>
        <v>5000</v>
      </c>
    </row>
    <row r="316" spans="1:5" ht="16.5" thickBot="1" x14ac:dyDescent="0.3">
      <c r="A316" s="206" t="s">
        <v>29</v>
      </c>
      <c r="B316" s="576" t="s">
        <v>250</v>
      </c>
      <c r="C316" s="577"/>
      <c r="D316" s="577"/>
      <c r="E316" s="578"/>
    </row>
    <row r="317" spans="1:5" ht="16.5" thickBot="1" x14ac:dyDescent="0.3">
      <c r="A317" s="206" t="s">
        <v>50</v>
      </c>
      <c r="B317" s="579" t="s">
        <v>251</v>
      </c>
      <c r="C317" s="580"/>
      <c r="D317" s="580"/>
      <c r="E317" s="581"/>
    </row>
    <row r="318" spans="1:5" ht="16.5" thickBot="1" x14ac:dyDescent="0.3">
      <c r="A318" s="181" t="s">
        <v>9</v>
      </c>
      <c r="B318" s="562" t="s">
        <v>251</v>
      </c>
      <c r="C318" s="563"/>
      <c r="D318" s="563"/>
      <c r="E318" s="564"/>
    </row>
    <row r="319" spans="1:5" ht="16.5" thickBot="1" x14ac:dyDescent="0.3">
      <c r="A319" s="181" t="s">
        <v>14</v>
      </c>
      <c r="B319" s="565" t="s">
        <v>233</v>
      </c>
      <c r="C319" s="566"/>
      <c r="D319" s="566"/>
      <c r="E319" s="567"/>
    </row>
    <row r="320" spans="1:5" x14ac:dyDescent="0.25">
      <c r="A320" s="568"/>
      <c r="B320" s="188">
        <v>2019</v>
      </c>
      <c r="C320" s="188">
        <v>2020</v>
      </c>
      <c r="D320" s="188">
        <v>2021</v>
      </c>
      <c r="E320" s="188">
        <v>2022</v>
      </c>
    </row>
    <row r="321" spans="1:5" ht="16.5" thickBot="1" x14ac:dyDescent="0.3">
      <c r="A321" s="569"/>
      <c r="B321" s="189" t="s">
        <v>5</v>
      </c>
      <c r="C321" s="189" t="s">
        <v>6</v>
      </c>
      <c r="D321" s="189" t="s">
        <v>6</v>
      </c>
      <c r="E321" s="189" t="s">
        <v>6</v>
      </c>
    </row>
    <row r="322" spans="1:5" ht="16.5" thickBot="1" x14ac:dyDescent="0.3">
      <c r="A322" s="181" t="s">
        <v>8</v>
      </c>
      <c r="B322" s="190">
        <v>10</v>
      </c>
      <c r="C322" s="190">
        <v>10</v>
      </c>
      <c r="D322" s="190">
        <v>10</v>
      </c>
      <c r="E322" s="190">
        <v>10</v>
      </c>
    </row>
    <row r="323" spans="1:5" ht="16.5" thickBot="1" x14ac:dyDescent="0.3">
      <c r="A323" s="181" t="s">
        <v>15</v>
      </c>
      <c r="B323" s="190">
        <v>2000</v>
      </c>
      <c r="C323" s="190">
        <v>2000</v>
      </c>
      <c r="D323" s="190">
        <v>2000</v>
      </c>
      <c r="E323" s="190">
        <v>2000</v>
      </c>
    </row>
    <row r="324" spans="1:5" ht="16.5" thickBot="1" x14ac:dyDescent="0.3">
      <c r="A324" s="181" t="s">
        <v>23</v>
      </c>
      <c r="B324" s="190">
        <f>B323/B322</f>
        <v>200</v>
      </c>
      <c r="C324" s="190">
        <f t="shared" ref="C324:E324" si="37">C323/C322</f>
        <v>200</v>
      </c>
      <c r="D324" s="190">
        <f t="shared" si="37"/>
        <v>200</v>
      </c>
      <c r="E324" s="190">
        <f t="shared" si="37"/>
        <v>200</v>
      </c>
    </row>
    <row r="325" spans="1:5" ht="16.5" thickBot="1" x14ac:dyDescent="0.3">
      <c r="A325" s="181" t="s">
        <v>16</v>
      </c>
      <c r="B325" s="191" t="s">
        <v>22</v>
      </c>
      <c r="C325" s="192">
        <f>C322/B322-1</f>
        <v>0</v>
      </c>
      <c r="D325" s="192">
        <f t="shared" ref="D325:E327" si="38">D322/C322-1</f>
        <v>0</v>
      </c>
      <c r="E325" s="192">
        <f t="shared" si="38"/>
        <v>0</v>
      </c>
    </row>
    <row r="326" spans="1:5" ht="16.5" thickBot="1" x14ac:dyDescent="0.3">
      <c r="A326" s="181" t="s">
        <v>17</v>
      </c>
      <c r="B326" s="191" t="s">
        <v>22</v>
      </c>
      <c r="C326" s="192">
        <f>C323/B323-1</f>
        <v>0</v>
      </c>
      <c r="D326" s="192">
        <f t="shared" si="38"/>
        <v>0</v>
      </c>
      <c r="E326" s="192">
        <f t="shared" si="38"/>
        <v>0</v>
      </c>
    </row>
    <row r="327" spans="1:5" ht="16.5" thickBot="1" x14ac:dyDescent="0.3">
      <c r="A327" s="181" t="s">
        <v>18</v>
      </c>
      <c r="B327" s="191" t="s">
        <v>22</v>
      </c>
      <c r="C327" s="192">
        <f>C324/B324-1</f>
        <v>0</v>
      </c>
      <c r="D327" s="192">
        <f t="shared" si="38"/>
        <v>0</v>
      </c>
      <c r="E327" s="192">
        <f t="shared" si="38"/>
        <v>0</v>
      </c>
    </row>
    <row r="328" spans="1:5" ht="16.5" customHeight="1" thickBot="1" x14ac:dyDescent="0.3">
      <c r="A328" s="570" t="s">
        <v>252</v>
      </c>
      <c r="B328" s="571"/>
      <c r="C328" s="571"/>
      <c r="D328" s="571"/>
      <c r="E328" s="572"/>
    </row>
    <row r="329" spans="1:5" x14ac:dyDescent="0.25">
      <c r="A329" s="568"/>
      <c r="B329" s="188">
        <v>2019</v>
      </c>
      <c r="C329" s="188">
        <v>2020</v>
      </c>
      <c r="D329" s="188">
        <v>2021</v>
      </c>
      <c r="E329" s="188">
        <v>2022</v>
      </c>
    </row>
    <row r="330" spans="1:5" ht="16.5" thickBot="1" x14ac:dyDescent="0.3">
      <c r="A330" s="569"/>
      <c r="B330" s="189" t="s">
        <v>5</v>
      </c>
      <c r="C330" s="189" t="s">
        <v>6</v>
      </c>
      <c r="D330" s="189" t="s">
        <v>6</v>
      </c>
      <c r="E330" s="189" t="s">
        <v>6</v>
      </c>
    </row>
    <row r="331" spans="1:5" ht="16.5" thickBot="1" x14ac:dyDescent="0.3">
      <c r="A331" s="193" t="s">
        <v>40</v>
      </c>
      <c r="B331" s="194">
        <f>B332+B333+B334+B335</f>
        <v>0</v>
      </c>
      <c r="C331" s="194">
        <f t="shared" ref="C331:E331" si="39">C332+C333+C334+C335</f>
        <v>0</v>
      </c>
      <c r="D331" s="194">
        <f t="shared" si="39"/>
        <v>0</v>
      </c>
      <c r="E331" s="194">
        <f t="shared" si="39"/>
        <v>0</v>
      </c>
    </row>
    <row r="332" spans="1:5" ht="16.5" thickBot="1" x14ac:dyDescent="0.3">
      <c r="A332" s="195" t="s">
        <v>48</v>
      </c>
      <c r="B332" s="194"/>
      <c r="C332" s="194"/>
      <c r="D332" s="194"/>
      <c r="E332" s="194"/>
    </row>
    <row r="333" spans="1:5" ht="16.5" thickBot="1" x14ac:dyDescent="0.3">
      <c r="A333" s="195" t="s">
        <v>73</v>
      </c>
      <c r="B333" s="194"/>
      <c r="C333" s="194"/>
      <c r="D333" s="194"/>
      <c r="E333" s="194"/>
    </row>
    <row r="334" spans="1:5" ht="16.5" thickBot="1" x14ac:dyDescent="0.3">
      <c r="A334" s="195" t="s">
        <v>74</v>
      </c>
      <c r="B334" s="194"/>
      <c r="C334" s="194"/>
      <c r="D334" s="194"/>
      <c r="E334" s="194"/>
    </row>
    <row r="335" spans="1:5" ht="16.5" thickBot="1" x14ac:dyDescent="0.3">
      <c r="A335" s="195" t="s">
        <v>75</v>
      </c>
      <c r="B335" s="194"/>
      <c r="C335" s="194"/>
      <c r="D335" s="194"/>
      <c r="E335" s="194"/>
    </row>
    <row r="336" spans="1:5" ht="16.5" customHeight="1" thickBot="1" x14ac:dyDescent="0.3">
      <c r="A336" s="193" t="s">
        <v>41</v>
      </c>
      <c r="B336" s="196">
        <v>2000</v>
      </c>
      <c r="C336" s="196">
        <v>2000</v>
      </c>
      <c r="D336" s="196">
        <v>2000</v>
      </c>
      <c r="E336" s="196">
        <v>2000</v>
      </c>
    </row>
    <row r="337" spans="1:5" ht="16.5" thickBot="1" x14ac:dyDescent="0.3">
      <c r="A337" s="195" t="s">
        <v>48</v>
      </c>
      <c r="B337" s="196">
        <v>2000</v>
      </c>
      <c r="C337" s="196">
        <v>2000</v>
      </c>
      <c r="D337" s="196">
        <v>2000</v>
      </c>
      <c r="E337" s="196">
        <v>2000</v>
      </c>
    </row>
    <row r="338" spans="1:5" ht="16.5" thickBot="1" x14ac:dyDescent="0.3">
      <c r="A338" s="195" t="s">
        <v>73</v>
      </c>
      <c r="B338" s="196"/>
      <c r="C338" s="194"/>
      <c r="D338" s="194"/>
      <c r="E338" s="194"/>
    </row>
    <row r="339" spans="1:5" ht="16.5" thickBot="1" x14ac:dyDescent="0.3">
      <c r="A339" s="195" t="s">
        <v>74</v>
      </c>
      <c r="B339" s="196"/>
      <c r="C339" s="194"/>
      <c r="D339" s="194"/>
      <c r="E339" s="194"/>
    </row>
    <row r="340" spans="1:5" ht="16.5" thickBot="1" x14ac:dyDescent="0.3">
      <c r="A340" s="199" t="s">
        <v>75</v>
      </c>
      <c r="B340" s="196"/>
      <c r="C340" s="194"/>
      <c r="D340" s="194"/>
      <c r="E340" s="194"/>
    </row>
    <row r="341" spans="1:5" ht="16.5" thickBot="1" x14ac:dyDescent="0.3">
      <c r="A341" s="203" t="s">
        <v>33</v>
      </c>
      <c r="B341" s="196">
        <f>B331+B336</f>
        <v>2000</v>
      </c>
      <c r="C341" s="196">
        <f t="shared" ref="C341:E341" si="40">C331+C336</f>
        <v>2000</v>
      </c>
      <c r="D341" s="196">
        <f t="shared" si="40"/>
        <v>2000</v>
      </c>
      <c r="E341" s="196">
        <f t="shared" si="40"/>
        <v>2000</v>
      </c>
    </row>
    <row r="342" spans="1:5" ht="16.5" thickBot="1" x14ac:dyDescent="0.3">
      <c r="A342" s="51" t="s">
        <v>45</v>
      </c>
      <c r="B342" s="582"/>
      <c r="C342" s="583"/>
      <c r="D342" s="584"/>
      <c r="E342" s="585"/>
    </row>
    <row r="343" spans="1:5" ht="36.75" thickBot="1" x14ac:dyDescent="0.3">
      <c r="A343" s="51" t="s">
        <v>50</v>
      </c>
      <c r="B343" s="227" t="s">
        <v>532</v>
      </c>
      <c r="C343" s="228" t="s">
        <v>51</v>
      </c>
      <c r="D343" s="393"/>
      <c r="E343" s="394"/>
    </row>
    <row r="344" spans="1:5" ht="16.5" thickBot="1" x14ac:dyDescent="0.3">
      <c r="A344" s="38" t="s">
        <v>9</v>
      </c>
      <c r="B344" s="382" t="str">
        <f>B343</f>
        <v>Gigabit Ethernet Switch, (për serverin NEC Flexpower)</v>
      </c>
      <c r="C344" s="383"/>
      <c r="D344" s="383"/>
      <c r="E344" s="384"/>
    </row>
    <row r="345" spans="1:5" ht="16.5" thickBot="1" x14ac:dyDescent="0.3">
      <c r="A345" s="38" t="s">
        <v>14</v>
      </c>
      <c r="B345" s="385" t="s">
        <v>233</v>
      </c>
      <c r="C345" s="386"/>
      <c r="D345" s="386"/>
      <c r="E345" s="387"/>
    </row>
    <row r="346" spans="1:5" ht="16.5" customHeight="1" x14ac:dyDescent="0.25">
      <c r="A346" s="388"/>
      <c r="B346" s="39">
        <v>2019</v>
      </c>
      <c r="C346" s="39">
        <v>2020</v>
      </c>
      <c r="D346" s="39">
        <v>2021</v>
      </c>
      <c r="E346" s="39">
        <v>2022</v>
      </c>
    </row>
    <row r="347" spans="1:5" ht="16.5" thickBot="1" x14ac:dyDescent="0.3">
      <c r="A347" s="389"/>
      <c r="B347" s="40" t="s">
        <v>5</v>
      </c>
      <c r="C347" s="40" t="s">
        <v>6</v>
      </c>
      <c r="D347" s="40" t="s">
        <v>6</v>
      </c>
      <c r="E347" s="40" t="s">
        <v>6</v>
      </c>
    </row>
    <row r="348" spans="1:5" ht="16.5" thickBot="1" x14ac:dyDescent="0.3">
      <c r="A348" s="38" t="s">
        <v>8</v>
      </c>
      <c r="B348" s="42"/>
      <c r="C348" s="42">
        <v>0</v>
      </c>
      <c r="D348" s="42">
        <v>2</v>
      </c>
      <c r="E348" s="42">
        <v>2</v>
      </c>
    </row>
    <row r="349" spans="1:5" ht="16.5" thickBot="1" x14ac:dyDescent="0.3">
      <c r="A349" s="38" t="s">
        <v>15</v>
      </c>
      <c r="B349" s="42" t="e">
        <f>#REF!-B374</f>
        <v>#REF!</v>
      </c>
      <c r="C349" s="42">
        <f>C367</f>
        <v>0</v>
      </c>
      <c r="D349" s="42">
        <f t="shared" ref="D349:E349" si="41">D367</f>
        <v>1000</v>
      </c>
      <c r="E349" s="42">
        <f t="shared" si="41"/>
        <v>1000</v>
      </c>
    </row>
    <row r="350" spans="1:5" ht="16.5" thickBot="1" x14ac:dyDescent="0.3">
      <c r="A350" s="38" t="s">
        <v>23</v>
      </c>
      <c r="B350" s="42" t="e">
        <f>B349/B348</f>
        <v>#REF!</v>
      </c>
      <c r="C350" s="42" t="e">
        <f>C349/C348</f>
        <v>#DIV/0!</v>
      </c>
      <c r="D350" s="42">
        <f t="shared" ref="D350:E350" si="42">D349/D348</f>
        <v>500</v>
      </c>
      <c r="E350" s="42">
        <f t="shared" si="42"/>
        <v>500</v>
      </c>
    </row>
    <row r="351" spans="1:5" ht="16.5" thickBot="1" x14ac:dyDescent="0.3">
      <c r="A351" s="38" t="s">
        <v>16</v>
      </c>
      <c r="B351" s="43" t="s">
        <v>22</v>
      </c>
      <c r="C351" s="37" t="e">
        <f>C348/B348-1</f>
        <v>#DIV/0!</v>
      </c>
      <c r="D351" s="37" t="e">
        <f t="shared" ref="D351:E353" si="43">D348/C348-1</f>
        <v>#DIV/0!</v>
      </c>
      <c r="E351" s="37">
        <f t="shared" si="43"/>
        <v>0</v>
      </c>
    </row>
    <row r="352" spans="1:5" ht="16.5" thickBot="1" x14ac:dyDescent="0.3">
      <c r="A352" s="38" t="s">
        <v>17</v>
      </c>
      <c r="B352" s="43" t="s">
        <v>22</v>
      </c>
      <c r="C352" s="37" t="e">
        <f>C349/B349-1</f>
        <v>#REF!</v>
      </c>
      <c r="D352" s="37" t="e">
        <f t="shared" si="43"/>
        <v>#DIV/0!</v>
      </c>
      <c r="E352" s="37">
        <f t="shared" si="43"/>
        <v>0</v>
      </c>
    </row>
    <row r="353" spans="1:5" ht="16.5" thickBot="1" x14ac:dyDescent="0.3">
      <c r="A353" s="38" t="s">
        <v>18</v>
      </c>
      <c r="B353" s="43" t="s">
        <v>22</v>
      </c>
      <c r="C353" s="37" t="e">
        <f>C350/B350-1</f>
        <v>#DIV/0!</v>
      </c>
      <c r="D353" s="37" t="e">
        <f t="shared" si="43"/>
        <v>#DIV/0!</v>
      </c>
      <c r="E353" s="37">
        <f t="shared" si="43"/>
        <v>0</v>
      </c>
    </row>
    <row r="354" spans="1:5" ht="16.5" thickBot="1" x14ac:dyDescent="0.3">
      <c r="A354" s="390" t="s">
        <v>453</v>
      </c>
      <c r="B354" s="391"/>
      <c r="C354" s="391"/>
      <c r="D354" s="391"/>
      <c r="E354" s="392"/>
    </row>
    <row r="355" spans="1:5" x14ac:dyDescent="0.25">
      <c r="A355" s="388"/>
      <c r="B355" s="39">
        <v>2019</v>
      </c>
      <c r="C355" s="39">
        <v>2020</v>
      </c>
      <c r="D355" s="39">
        <v>2021</v>
      </c>
      <c r="E355" s="39">
        <v>2022</v>
      </c>
    </row>
    <row r="356" spans="1:5" ht="16.5" thickBot="1" x14ac:dyDescent="0.3">
      <c r="A356" s="389"/>
      <c r="B356" s="40" t="s">
        <v>5</v>
      </c>
      <c r="C356" s="40" t="s">
        <v>6</v>
      </c>
      <c r="D356" s="40" t="s">
        <v>6</v>
      </c>
      <c r="E356" s="40" t="s">
        <v>6</v>
      </c>
    </row>
    <row r="357" spans="1:5" ht="16.5" thickBot="1" x14ac:dyDescent="0.3">
      <c r="A357" s="49" t="s">
        <v>40</v>
      </c>
      <c r="B357" s="45"/>
      <c r="C357" s="45"/>
      <c r="D357" s="45"/>
      <c r="E357" s="45"/>
    </row>
    <row r="358" spans="1:5" ht="16.5" thickBot="1" x14ac:dyDescent="0.3">
      <c r="A358" s="50" t="s">
        <v>48</v>
      </c>
      <c r="B358" s="45"/>
      <c r="C358" s="45"/>
      <c r="D358" s="45"/>
      <c r="E358" s="45"/>
    </row>
    <row r="359" spans="1:5" ht="16.5" thickBot="1" x14ac:dyDescent="0.3">
      <c r="A359" s="50" t="s">
        <v>73</v>
      </c>
      <c r="B359" s="45"/>
      <c r="C359" s="45"/>
      <c r="D359" s="45"/>
      <c r="E359" s="45"/>
    </row>
    <row r="360" spans="1:5" ht="16.5" thickBot="1" x14ac:dyDescent="0.3">
      <c r="A360" s="50" t="s">
        <v>74</v>
      </c>
      <c r="B360" s="45"/>
      <c r="C360" s="45"/>
      <c r="D360" s="45"/>
      <c r="E360" s="45"/>
    </row>
    <row r="361" spans="1:5" ht="16.5" customHeight="1" thickBot="1" x14ac:dyDescent="0.3">
      <c r="A361" s="50" t="s">
        <v>75</v>
      </c>
      <c r="B361" s="45"/>
      <c r="C361" s="45"/>
      <c r="D361" s="45"/>
      <c r="E361" s="45"/>
    </row>
    <row r="362" spans="1:5" ht="16.5" customHeight="1" x14ac:dyDescent="0.25">
      <c r="A362" s="229" t="s">
        <v>41</v>
      </c>
      <c r="B362" s="230"/>
      <c r="C362" s="230"/>
      <c r="D362" s="231">
        <v>1000</v>
      </c>
      <c r="E362" s="231">
        <v>1000</v>
      </c>
    </row>
    <row r="363" spans="1:5" x14ac:dyDescent="0.25">
      <c r="A363" s="232" t="s">
        <v>48</v>
      </c>
      <c r="B363" s="233"/>
      <c r="C363" s="234">
        <v>0</v>
      </c>
      <c r="D363" s="235">
        <v>1000</v>
      </c>
      <c r="E363" s="235">
        <v>1000</v>
      </c>
    </row>
    <row r="364" spans="1:5" ht="16.5" thickBot="1" x14ac:dyDescent="0.3">
      <c r="A364" s="50" t="s">
        <v>73</v>
      </c>
      <c r="B364" s="46"/>
      <c r="C364" s="45"/>
      <c r="D364" s="236"/>
      <c r="E364" s="236"/>
    </row>
    <row r="365" spans="1:5" ht="16.5" thickBot="1" x14ac:dyDescent="0.3">
      <c r="A365" s="50" t="s">
        <v>74</v>
      </c>
      <c r="B365" s="46"/>
      <c r="C365" s="45"/>
      <c r="D365" s="236"/>
      <c r="E365" s="236"/>
    </row>
    <row r="366" spans="1:5" ht="16.5" thickBot="1" x14ac:dyDescent="0.3">
      <c r="A366" s="50" t="s">
        <v>75</v>
      </c>
      <c r="B366" s="46"/>
      <c r="C366" s="45"/>
      <c r="D366" s="236"/>
      <c r="E366" s="236"/>
    </row>
    <row r="367" spans="1:5" ht="16.5" thickBot="1" x14ac:dyDescent="0.3">
      <c r="A367" s="52" t="s">
        <v>33</v>
      </c>
      <c r="B367" s="46"/>
      <c r="C367" s="46">
        <f>C363+C357</f>
        <v>0</v>
      </c>
      <c r="D367" s="237">
        <f t="shared" ref="D367:E367" si="44">D363+D357</f>
        <v>1000</v>
      </c>
      <c r="E367" s="237">
        <f t="shared" si="44"/>
        <v>1000</v>
      </c>
    </row>
    <row r="368" spans="1:5" ht="32.25" thickBot="1" x14ac:dyDescent="0.3">
      <c r="A368" s="51" t="s">
        <v>53</v>
      </c>
      <c r="B368" s="227" t="s">
        <v>533</v>
      </c>
      <c r="C368" s="228" t="s">
        <v>51</v>
      </c>
      <c r="D368" s="557"/>
      <c r="E368" s="558"/>
    </row>
    <row r="369" spans="1:5" ht="16.5" thickBot="1" x14ac:dyDescent="0.3">
      <c r="A369" s="38" t="s">
        <v>9</v>
      </c>
      <c r="B369" s="382" t="s">
        <v>534</v>
      </c>
      <c r="C369" s="383"/>
      <c r="D369" s="383"/>
      <c r="E369" s="384"/>
    </row>
    <row r="370" spans="1:5" ht="16.5" thickBot="1" x14ac:dyDescent="0.3">
      <c r="A370" s="38" t="s">
        <v>14</v>
      </c>
      <c r="B370" s="385" t="s">
        <v>233</v>
      </c>
      <c r="C370" s="386"/>
      <c r="D370" s="386"/>
      <c r="E370" s="387"/>
    </row>
    <row r="371" spans="1:5" x14ac:dyDescent="0.25">
      <c r="A371" s="388"/>
      <c r="B371" s="39">
        <v>2019</v>
      </c>
      <c r="C371" s="39">
        <v>2020</v>
      </c>
      <c r="D371" s="39">
        <v>2021</v>
      </c>
      <c r="E371" s="39">
        <v>2022</v>
      </c>
    </row>
    <row r="372" spans="1:5" ht="16.5" customHeight="1" thickBot="1" x14ac:dyDescent="0.3">
      <c r="A372" s="389"/>
      <c r="B372" s="40" t="s">
        <v>5</v>
      </c>
      <c r="C372" s="40" t="s">
        <v>6</v>
      </c>
      <c r="D372" s="40" t="s">
        <v>6</v>
      </c>
      <c r="E372" s="40" t="s">
        <v>6</v>
      </c>
    </row>
    <row r="373" spans="1:5" ht="16.5" thickBot="1" x14ac:dyDescent="0.3">
      <c r="A373" s="38" t="s">
        <v>8</v>
      </c>
      <c r="B373" s="38"/>
      <c r="C373" s="43">
        <v>2</v>
      </c>
      <c r="D373" s="38">
        <v>2</v>
      </c>
      <c r="E373" s="38">
        <v>2</v>
      </c>
    </row>
    <row r="374" spans="1:5" ht="16.5" thickBot="1" x14ac:dyDescent="0.3">
      <c r="A374" s="38" t="s">
        <v>15</v>
      </c>
      <c r="B374" s="42"/>
      <c r="C374" s="238">
        <f>C387</f>
        <v>0</v>
      </c>
      <c r="D374" s="238">
        <f t="shared" ref="D374:E374" si="45">D387</f>
        <v>1000</v>
      </c>
      <c r="E374" s="238">
        <f t="shared" si="45"/>
        <v>1000</v>
      </c>
    </row>
    <row r="375" spans="1:5" ht="16.5" thickBot="1" x14ac:dyDescent="0.3">
      <c r="A375" s="38" t="s">
        <v>23</v>
      </c>
      <c r="B375" s="42" t="e">
        <f>B374/B373</f>
        <v>#DIV/0!</v>
      </c>
      <c r="C375" s="42">
        <f t="shared" ref="C375:E375" si="46">C374/C373</f>
        <v>0</v>
      </c>
      <c r="D375" s="42">
        <f t="shared" si="46"/>
        <v>500</v>
      </c>
      <c r="E375" s="42">
        <f t="shared" si="46"/>
        <v>500</v>
      </c>
    </row>
    <row r="376" spans="1:5" ht="16.5" thickBot="1" x14ac:dyDescent="0.3">
      <c r="A376" s="38" t="s">
        <v>16</v>
      </c>
      <c r="B376" s="43" t="s">
        <v>22</v>
      </c>
      <c r="C376" s="37" t="e">
        <f>C373/B373-1</f>
        <v>#DIV/0!</v>
      </c>
      <c r="D376" s="37">
        <f t="shared" ref="D376:E378" si="47">D373/C373-1</f>
        <v>0</v>
      </c>
      <c r="E376" s="37">
        <f t="shared" si="47"/>
        <v>0</v>
      </c>
    </row>
    <row r="377" spans="1:5" ht="16.5" thickBot="1" x14ac:dyDescent="0.3">
      <c r="A377" s="38" t="s">
        <v>17</v>
      </c>
      <c r="B377" s="43" t="s">
        <v>22</v>
      </c>
      <c r="C377" s="37" t="e">
        <f>C374/B374-1</f>
        <v>#DIV/0!</v>
      </c>
      <c r="D377" s="37" t="e">
        <f t="shared" si="47"/>
        <v>#DIV/0!</v>
      </c>
      <c r="E377" s="37">
        <f t="shared" si="47"/>
        <v>0</v>
      </c>
    </row>
    <row r="378" spans="1:5" ht="16.5" thickBot="1" x14ac:dyDescent="0.3">
      <c r="A378" s="38" t="s">
        <v>18</v>
      </c>
      <c r="B378" s="43" t="s">
        <v>22</v>
      </c>
      <c r="C378" s="37" t="e">
        <f>C375/B375-1</f>
        <v>#DIV/0!</v>
      </c>
      <c r="D378" s="37" t="e">
        <f t="shared" si="47"/>
        <v>#DIV/0!</v>
      </c>
      <c r="E378" s="37">
        <f t="shared" si="47"/>
        <v>0</v>
      </c>
    </row>
    <row r="379" spans="1:5" ht="16.5" thickBot="1" x14ac:dyDescent="0.3">
      <c r="A379" s="390" t="s">
        <v>454</v>
      </c>
      <c r="B379" s="391"/>
      <c r="C379" s="391"/>
      <c r="D379" s="391"/>
      <c r="E379" s="392"/>
    </row>
    <row r="380" spans="1:5" x14ac:dyDescent="0.25">
      <c r="A380" s="388"/>
      <c r="B380" s="39">
        <v>2019</v>
      </c>
      <c r="C380" s="39">
        <v>2020</v>
      </c>
      <c r="D380" s="39">
        <v>2021</v>
      </c>
      <c r="E380" s="39">
        <v>2022</v>
      </c>
    </row>
    <row r="381" spans="1:5" ht="16.5" thickBot="1" x14ac:dyDescent="0.3">
      <c r="A381" s="389"/>
      <c r="B381" s="40" t="s">
        <v>5</v>
      </c>
      <c r="C381" s="40" t="s">
        <v>6</v>
      </c>
      <c r="D381" s="40" t="s">
        <v>6</v>
      </c>
      <c r="E381" s="40" t="s">
        <v>6</v>
      </c>
    </row>
    <row r="382" spans="1:5" ht="16.5" thickBot="1" x14ac:dyDescent="0.3">
      <c r="A382" s="49" t="s">
        <v>40</v>
      </c>
      <c r="B382" s="45">
        <f>B383+B384+B385+B386</f>
        <v>0</v>
      </c>
      <c r="C382" s="45">
        <f t="shared" ref="C382:E382" si="48">C383+C384+C385+C386</f>
        <v>0</v>
      </c>
      <c r="D382" s="45">
        <f t="shared" si="48"/>
        <v>0</v>
      </c>
      <c r="E382" s="45">
        <f t="shared" si="48"/>
        <v>0</v>
      </c>
    </row>
    <row r="383" spans="1:5" ht="16.5" thickBot="1" x14ac:dyDescent="0.3">
      <c r="A383" s="50" t="s">
        <v>48</v>
      </c>
      <c r="B383" s="45"/>
      <c r="C383" s="45"/>
      <c r="D383" s="45"/>
      <c r="E383" s="45"/>
    </row>
    <row r="384" spans="1:5" ht="16.5" thickBot="1" x14ac:dyDescent="0.3">
      <c r="A384" s="50" t="s">
        <v>73</v>
      </c>
      <c r="B384" s="45"/>
      <c r="C384" s="45"/>
      <c r="D384" s="45"/>
      <c r="E384" s="45"/>
    </row>
    <row r="385" spans="1:5" ht="16.5" thickBot="1" x14ac:dyDescent="0.3">
      <c r="A385" s="50" t="s">
        <v>74</v>
      </c>
      <c r="B385" s="45"/>
      <c r="C385" s="45"/>
      <c r="D385" s="45"/>
      <c r="E385" s="45"/>
    </row>
    <row r="386" spans="1:5" ht="16.5" thickBot="1" x14ac:dyDescent="0.3">
      <c r="A386" s="50" t="s">
        <v>75</v>
      </c>
      <c r="B386" s="45"/>
      <c r="C386" s="45"/>
      <c r="D386" s="236"/>
      <c r="E386" s="236"/>
    </row>
    <row r="387" spans="1:5" ht="16.5" thickBot="1" x14ac:dyDescent="0.3">
      <c r="A387" s="49" t="s">
        <v>41</v>
      </c>
      <c r="B387" s="46">
        <f>B388+B389+B390+B391</f>
        <v>0</v>
      </c>
      <c r="C387" s="46"/>
      <c r="D387" s="237">
        <f t="shared" ref="D387:E387" si="49">D388+D389+D390+D391</f>
        <v>1000</v>
      </c>
      <c r="E387" s="237">
        <f t="shared" si="49"/>
        <v>1000</v>
      </c>
    </row>
    <row r="388" spans="1:5" ht="16.5" customHeight="1" thickBot="1" x14ac:dyDescent="0.3">
      <c r="A388" s="50" t="s">
        <v>48</v>
      </c>
      <c r="B388" s="46"/>
      <c r="C388" s="239">
        <v>0</v>
      </c>
      <c r="D388" s="240">
        <v>1000</v>
      </c>
      <c r="E388" s="240">
        <v>1000</v>
      </c>
    </row>
    <row r="389" spans="1:5" ht="16.5" thickBot="1" x14ac:dyDescent="0.3">
      <c r="A389" s="50" t="s">
        <v>73</v>
      </c>
      <c r="B389" s="46"/>
      <c r="C389" s="45"/>
      <c r="D389" s="236"/>
      <c r="E389" s="236"/>
    </row>
    <row r="390" spans="1:5" ht="16.5" thickBot="1" x14ac:dyDescent="0.3">
      <c r="A390" s="50" t="s">
        <v>74</v>
      </c>
      <c r="B390" s="46"/>
      <c r="C390" s="45"/>
      <c r="D390" s="236"/>
      <c r="E390" s="236"/>
    </row>
    <row r="391" spans="1:5" ht="16.5" thickBot="1" x14ac:dyDescent="0.3">
      <c r="A391" s="50" t="s">
        <v>75</v>
      </c>
      <c r="B391" s="46"/>
      <c r="C391" s="45"/>
      <c r="D391" s="236"/>
      <c r="E391" s="236"/>
    </row>
    <row r="392" spans="1:5" ht="16.5" thickBot="1" x14ac:dyDescent="0.3">
      <c r="A392" s="52" t="s">
        <v>126</v>
      </c>
      <c r="B392" s="46">
        <f>B382+B387</f>
        <v>0</v>
      </c>
      <c r="C392" s="241">
        <f>C382+C387</f>
        <v>0</v>
      </c>
      <c r="D392" s="242">
        <f t="shared" ref="D392:E392" si="50">D382+D387</f>
        <v>1000</v>
      </c>
      <c r="E392" s="242">
        <f t="shared" si="50"/>
        <v>1000</v>
      </c>
    </row>
    <row r="393" spans="1:5" ht="16.5" thickBot="1" x14ac:dyDescent="0.3">
      <c r="A393" s="220" t="s">
        <v>29</v>
      </c>
      <c r="B393" s="577" t="s">
        <v>271</v>
      </c>
      <c r="C393" s="589"/>
      <c r="D393" s="577"/>
      <c r="E393" s="578"/>
    </row>
    <row r="394" spans="1:5" ht="16.5" thickBot="1" x14ac:dyDescent="0.3">
      <c r="A394" s="206" t="s">
        <v>272</v>
      </c>
      <c r="B394" s="559" t="s">
        <v>273</v>
      </c>
      <c r="C394" s="560"/>
      <c r="D394" s="560"/>
      <c r="E394" s="561"/>
    </row>
    <row r="395" spans="1:5" ht="16.5" thickBot="1" x14ac:dyDescent="0.3">
      <c r="A395" s="181" t="s">
        <v>9</v>
      </c>
      <c r="B395" s="562" t="s">
        <v>509</v>
      </c>
      <c r="C395" s="563"/>
      <c r="D395" s="563"/>
      <c r="E395" s="564"/>
    </row>
    <row r="396" spans="1:5" ht="16.5" thickBot="1" x14ac:dyDescent="0.3">
      <c r="A396" s="181" t="s">
        <v>14</v>
      </c>
      <c r="B396" s="565" t="s">
        <v>233</v>
      </c>
      <c r="C396" s="566"/>
      <c r="D396" s="566"/>
      <c r="E396" s="567"/>
    </row>
    <row r="397" spans="1:5" x14ac:dyDescent="0.25">
      <c r="A397" s="568"/>
      <c r="B397" s="188">
        <v>2019</v>
      </c>
      <c r="C397" s="188">
        <v>2020</v>
      </c>
      <c r="D397" s="188">
        <v>2021</v>
      </c>
      <c r="E397" s="188">
        <v>2022</v>
      </c>
    </row>
    <row r="398" spans="1:5" ht="16.5" customHeight="1" thickBot="1" x14ac:dyDescent="0.3">
      <c r="A398" s="569"/>
      <c r="B398" s="189" t="s">
        <v>5</v>
      </c>
      <c r="C398" s="189" t="s">
        <v>6</v>
      </c>
      <c r="D398" s="189" t="s">
        <v>6</v>
      </c>
      <c r="E398" s="189" t="s">
        <v>6</v>
      </c>
    </row>
    <row r="399" spans="1:5" ht="16.5" thickBot="1" x14ac:dyDescent="0.3">
      <c r="A399" s="181" t="s">
        <v>8</v>
      </c>
      <c r="B399" s="190">
        <v>0</v>
      </c>
      <c r="C399" s="190">
        <v>1</v>
      </c>
      <c r="D399" s="190">
        <v>0</v>
      </c>
      <c r="E399" s="190">
        <v>0</v>
      </c>
    </row>
    <row r="400" spans="1:5" ht="16.5" thickBot="1" x14ac:dyDescent="0.3">
      <c r="A400" s="181" t="s">
        <v>15</v>
      </c>
      <c r="B400" s="190">
        <v>0</v>
      </c>
      <c r="C400" s="190">
        <v>2000</v>
      </c>
      <c r="D400" s="190">
        <v>0</v>
      </c>
      <c r="E400" s="190">
        <v>0</v>
      </c>
    </row>
    <row r="401" spans="1:5" ht="16.5" thickBot="1" x14ac:dyDescent="0.3">
      <c r="A401" s="181" t="s">
        <v>23</v>
      </c>
      <c r="B401" s="190" t="e">
        <f>B400/B399</f>
        <v>#DIV/0!</v>
      </c>
      <c r="C401" s="190">
        <f t="shared" ref="C401:E401" si="51">C400/C399</f>
        <v>2000</v>
      </c>
      <c r="D401" s="190" t="e">
        <f t="shared" si="51"/>
        <v>#DIV/0!</v>
      </c>
      <c r="E401" s="190" t="e">
        <f t="shared" si="51"/>
        <v>#DIV/0!</v>
      </c>
    </row>
    <row r="402" spans="1:5" ht="16.5" thickBot="1" x14ac:dyDescent="0.3">
      <c r="A402" s="181" t="s">
        <v>16</v>
      </c>
      <c r="B402" s="191" t="s">
        <v>22</v>
      </c>
      <c r="C402" s="192" t="e">
        <f>C399/B399-1</f>
        <v>#DIV/0!</v>
      </c>
      <c r="D402" s="192">
        <f t="shared" ref="D402:E404" si="52">D399/C399-1</f>
        <v>-1</v>
      </c>
      <c r="E402" s="192" t="e">
        <f t="shared" si="52"/>
        <v>#DIV/0!</v>
      </c>
    </row>
    <row r="403" spans="1:5" ht="16.5" thickBot="1" x14ac:dyDescent="0.3">
      <c r="A403" s="181" t="s">
        <v>17</v>
      </c>
      <c r="B403" s="191" t="s">
        <v>22</v>
      </c>
      <c r="C403" s="192" t="e">
        <f>C400/B400-1</f>
        <v>#DIV/0!</v>
      </c>
      <c r="D403" s="192">
        <f t="shared" si="52"/>
        <v>-1</v>
      </c>
      <c r="E403" s="192" t="e">
        <f t="shared" si="52"/>
        <v>#DIV/0!</v>
      </c>
    </row>
    <row r="404" spans="1:5" ht="16.5" thickBot="1" x14ac:dyDescent="0.3">
      <c r="A404" s="181" t="s">
        <v>18</v>
      </c>
      <c r="B404" s="191" t="s">
        <v>22</v>
      </c>
      <c r="C404" s="192" t="e">
        <f>C401/B401-1</f>
        <v>#DIV/0!</v>
      </c>
      <c r="D404" s="192" t="e">
        <f t="shared" si="52"/>
        <v>#DIV/0!</v>
      </c>
      <c r="E404" s="192" t="e">
        <f t="shared" si="52"/>
        <v>#DIV/0!</v>
      </c>
    </row>
    <row r="405" spans="1:5" ht="16.5" thickBot="1" x14ac:dyDescent="0.3">
      <c r="A405" s="570" t="s">
        <v>274</v>
      </c>
      <c r="B405" s="571"/>
      <c r="C405" s="571"/>
      <c r="D405" s="571"/>
      <c r="E405" s="572"/>
    </row>
    <row r="406" spans="1:5" x14ac:dyDescent="0.25">
      <c r="A406" s="568"/>
      <c r="B406" s="188">
        <v>2019</v>
      </c>
      <c r="C406" s="188">
        <v>2020</v>
      </c>
      <c r="D406" s="188">
        <v>2021</v>
      </c>
      <c r="E406" s="188">
        <v>2022</v>
      </c>
    </row>
    <row r="407" spans="1:5" ht="16.5" thickBot="1" x14ac:dyDescent="0.3">
      <c r="A407" s="569"/>
      <c r="B407" s="189" t="s">
        <v>5</v>
      </c>
      <c r="C407" s="189" t="s">
        <v>6</v>
      </c>
      <c r="D407" s="189" t="s">
        <v>6</v>
      </c>
      <c r="E407" s="189" t="s">
        <v>6</v>
      </c>
    </row>
    <row r="408" spans="1:5" ht="16.5" thickBot="1" x14ac:dyDescent="0.3">
      <c r="A408" s="193" t="s">
        <v>40</v>
      </c>
      <c r="B408" s="194">
        <f>B409+B410+B411+B412</f>
        <v>0</v>
      </c>
      <c r="C408" s="194">
        <f t="shared" ref="C408:E408" si="53">C409+C410+C411+C412</f>
        <v>0</v>
      </c>
      <c r="D408" s="194">
        <f t="shared" si="53"/>
        <v>0</v>
      </c>
      <c r="E408" s="194">
        <f t="shared" si="53"/>
        <v>0</v>
      </c>
    </row>
    <row r="409" spans="1:5" ht="16.5" thickBot="1" x14ac:dyDescent="0.3">
      <c r="A409" s="195" t="s">
        <v>48</v>
      </c>
      <c r="B409" s="194"/>
      <c r="C409" s="194"/>
      <c r="D409" s="194"/>
      <c r="E409" s="194"/>
    </row>
    <row r="410" spans="1:5" ht="16.5" thickBot="1" x14ac:dyDescent="0.3">
      <c r="A410" s="195" t="s">
        <v>73</v>
      </c>
      <c r="B410" s="194"/>
      <c r="C410" s="194"/>
      <c r="D410" s="194"/>
      <c r="E410" s="194"/>
    </row>
    <row r="411" spans="1:5" ht="16.5" thickBot="1" x14ac:dyDescent="0.3">
      <c r="A411" s="195" t="s">
        <v>74</v>
      </c>
      <c r="B411" s="194"/>
      <c r="C411" s="194"/>
      <c r="D411" s="194"/>
      <c r="E411" s="194"/>
    </row>
    <row r="412" spans="1:5" ht="16.5" hidden="1" customHeight="1" thickBot="1" x14ac:dyDescent="0.3">
      <c r="A412" s="195" t="s">
        <v>75</v>
      </c>
      <c r="B412" s="194"/>
      <c r="C412" s="194"/>
      <c r="D412" s="194"/>
      <c r="E412" s="194"/>
    </row>
    <row r="413" spans="1:5" ht="16.5" hidden="1" customHeight="1" thickBot="1" x14ac:dyDescent="0.3">
      <c r="A413" s="193" t="s">
        <v>41</v>
      </c>
      <c r="B413" s="196">
        <f t="shared" ref="B413:E413" si="54">B414+B415+B416+B417</f>
        <v>0</v>
      </c>
      <c r="C413" s="196">
        <f t="shared" si="54"/>
        <v>2000</v>
      </c>
      <c r="D413" s="196">
        <f t="shared" si="54"/>
        <v>0</v>
      </c>
      <c r="E413" s="196">
        <f t="shared" si="54"/>
        <v>0</v>
      </c>
    </row>
    <row r="414" spans="1:5" ht="25.5" customHeight="1" thickBot="1" x14ac:dyDescent="0.3">
      <c r="A414" s="195" t="s">
        <v>48</v>
      </c>
      <c r="B414" s="196">
        <v>0</v>
      </c>
      <c r="C414" s="196">
        <v>2000</v>
      </c>
      <c r="D414" s="196">
        <v>0</v>
      </c>
      <c r="E414" s="196">
        <v>0</v>
      </c>
    </row>
    <row r="415" spans="1:5" ht="16.5" thickBot="1" x14ac:dyDescent="0.3">
      <c r="A415" s="195" t="s">
        <v>73</v>
      </c>
      <c r="B415" s="196"/>
      <c r="C415" s="194"/>
      <c r="D415" s="194"/>
      <c r="E415" s="194"/>
    </row>
    <row r="416" spans="1:5" ht="16.5" thickBot="1" x14ac:dyDescent="0.3">
      <c r="A416" s="195" t="s">
        <v>74</v>
      </c>
      <c r="B416" s="196"/>
      <c r="C416" s="194"/>
      <c r="D416" s="194"/>
      <c r="E416" s="194"/>
    </row>
    <row r="417" spans="1:5" ht="16.5" thickBot="1" x14ac:dyDescent="0.3">
      <c r="A417" s="199" t="s">
        <v>75</v>
      </c>
      <c r="B417" s="208"/>
      <c r="C417" s="224"/>
      <c r="D417" s="224"/>
      <c r="E417" s="224"/>
    </row>
    <row r="418" spans="1:5" ht="16.5" thickBot="1" x14ac:dyDescent="0.3">
      <c r="A418" s="203" t="s">
        <v>275</v>
      </c>
      <c r="B418" s="211">
        <f>B408+B413</f>
        <v>0</v>
      </c>
      <c r="C418" s="211">
        <f t="shared" ref="C418:E418" si="55">C408+C413</f>
        <v>2000</v>
      </c>
      <c r="D418" s="211">
        <f t="shared" si="55"/>
        <v>0</v>
      </c>
      <c r="E418" s="211">
        <f t="shared" si="55"/>
        <v>0</v>
      </c>
    </row>
    <row r="419" spans="1:5" ht="16.5" thickBot="1" x14ac:dyDescent="0.3">
      <c r="A419" s="203" t="s">
        <v>29</v>
      </c>
      <c r="B419" s="573" t="s">
        <v>276</v>
      </c>
      <c r="C419" s="574"/>
      <c r="D419" s="574"/>
      <c r="E419" s="575"/>
    </row>
    <row r="420" spans="1:5" ht="16.5" thickBot="1" x14ac:dyDescent="0.3">
      <c r="A420" s="220" t="s">
        <v>277</v>
      </c>
      <c r="B420" s="586" t="s">
        <v>278</v>
      </c>
      <c r="C420" s="587"/>
      <c r="D420" s="587"/>
      <c r="E420" s="588"/>
    </row>
    <row r="421" spans="1:5" ht="16.5" thickBot="1" x14ac:dyDescent="0.3">
      <c r="A421" s="181" t="s">
        <v>9</v>
      </c>
      <c r="B421" s="590" t="s">
        <v>510</v>
      </c>
      <c r="C421" s="591"/>
      <c r="D421" s="591"/>
      <c r="E421" s="592"/>
    </row>
    <row r="422" spans="1:5" ht="16.5" thickBot="1" x14ac:dyDescent="0.3">
      <c r="A422" s="181" t="s">
        <v>14</v>
      </c>
      <c r="B422" s="565" t="s">
        <v>233</v>
      </c>
      <c r="C422" s="566"/>
      <c r="D422" s="566"/>
      <c r="E422" s="567"/>
    </row>
    <row r="423" spans="1:5" x14ac:dyDescent="0.25">
      <c r="A423" s="568"/>
      <c r="B423" s="188">
        <v>2019</v>
      </c>
      <c r="C423" s="188">
        <v>2020</v>
      </c>
      <c r="D423" s="188">
        <v>2021</v>
      </c>
      <c r="E423" s="188">
        <v>2022</v>
      </c>
    </row>
    <row r="424" spans="1:5" ht="16.5" thickBot="1" x14ac:dyDescent="0.3">
      <c r="A424" s="569"/>
      <c r="B424" s="189" t="s">
        <v>5</v>
      </c>
      <c r="C424" s="189" t="s">
        <v>6</v>
      </c>
      <c r="D424" s="189" t="s">
        <v>6</v>
      </c>
      <c r="E424" s="189" t="s">
        <v>6</v>
      </c>
    </row>
    <row r="425" spans="1:5" ht="16.5" thickBot="1" x14ac:dyDescent="0.3">
      <c r="A425" s="181" t="s">
        <v>8</v>
      </c>
      <c r="B425" s="190">
        <v>2</v>
      </c>
      <c r="C425" s="190">
        <v>3</v>
      </c>
      <c r="D425" s="190">
        <v>1</v>
      </c>
      <c r="E425" s="190">
        <v>0</v>
      </c>
    </row>
    <row r="426" spans="1:5" ht="16.5" thickBot="1" x14ac:dyDescent="0.3">
      <c r="A426" s="181" t="s">
        <v>15</v>
      </c>
      <c r="B426" s="190">
        <v>530</v>
      </c>
      <c r="C426" s="190">
        <v>3000</v>
      </c>
      <c r="D426" s="190">
        <v>8000</v>
      </c>
      <c r="E426" s="190">
        <v>0</v>
      </c>
    </row>
    <row r="427" spans="1:5" ht="16.5" thickBot="1" x14ac:dyDescent="0.3">
      <c r="A427" s="181" t="s">
        <v>23</v>
      </c>
      <c r="B427" s="190">
        <f>B426/B425</f>
        <v>265</v>
      </c>
      <c r="C427" s="190">
        <f t="shared" ref="C427:E427" si="56">C426/C425</f>
        <v>1000</v>
      </c>
      <c r="D427" s="190">
        <f t="shared" si="56"/>
        <v>8000</v>
      </c>
      <c r="E427" s="190" t="e">
        <f t="shared" si="56"/>
        <v>#DIV/0!</v>
      </c>
    </row>
    <row r="428" spans="1:5" ht="16.5" thickBot="1" x14ac:dyDescent="0.3">
      <c r="A428" s="181" t="s">
        <v>16</v>
      </c>
      <c r="B428" s="191" t="s">
        <v>22</v>
      </c>
      <c r="C428" s="192">
        <f>C425/B425-1</f>
        <v>0.5</v>
      </c>
      <c r="D428" s="192">
        <f t="shared" ref="D428:E430" si="57">D425/C425-1</f>
        <v>-0.66666666666666674</v>
      </c>
      <c r="E428" s="192">
        <f t="shared" si="57"/>
        <v>-1</v>
      </c>
    </row>
    <row r="429" spans="1:5" ht="16.5" thickBot="1" x14ac:dyDescent="0.3">
      <c r="A429" s="181" t="s">
        <v>17</v>
      </c>
      <c r="B429" s="191" t="s">
        <v>22</v>
      </c>
      <c r="C429" s="192">
        <f>C426/B426-1</f>
        <v>4.6603773584905657</v>
      </c>
      <c r="D429" s="192">
        <f t="shared" si="57"/>
        <v>1.6666666666666665</v>
      </c>
      <c r="E429" s="192">
        <f t="shared" si="57"/>
        <v>-1</v>
      </c>
    </row>
    <row r="430" spans="1:5" ht="16.5" thickBot="1" x14ac:dyDescent="0.3">
      <c r="A430" s="181" t="s">
        <v>18</v>
      </c>
      <c r="B430" s="191" t="s">
        <v>22</v>
      </c>
      <c r="C430" s="192">
        <f>C427/B427-1</f>
        <v>2.7735849056603774</v>
      </c>
      <c r="D430" s="192">
        <f t="shared" si="57"/>
        <v>7</v>
      </c>
      <c r="E430" s="192" t="e">
        <f t="shared" si="57"/>
        <v>#DIV/0!</v>
      </c>
    </row>
    <row r="431" spans="1:5" ht="16.5" thickBot="1" x14ac:dyDescent="0.3">
      <c r="A431" s="570" t="s">
        <v>279</v>
      </c>
      <c r="B431" s="571"/>
      <c r="C431" s="571"/>
      <c r="D431" s="571"/>
      <c r="E431" s="572"/>
    </row>
    <row r="432" spans="1:5" s="11" customFormat="1" x14ac:dyDescent="0.25">
      <c r="A432" s="568"/>
      <c r="B432" s="188">
        <v>2019</v>
      </c>
      <c r="C432" s="188">
        <v>2020</v>
      </c>
      <c r="D432" s="188">
        <v>2021</v>
      </c>
      <c r="E432" s="188">
        <v>2022</v>
      </c>
    </row>
    <row r="433" spans="1:5" ht="16.5" thickBot="1" x14ac:dyDescent="0.3">
      <c r="A433" s="569"/>
      <c r="B433" s="189" t="s">
        <v>5</v>
      </c>
      <c r="C433" s="189" t="s">
        <v>6</v>
      </c>
      <c r="D433" s="189" t="s">
        <v>6</v>
      </c>
      <c r="E433" s="189" t="s">
        <v>6</v>
      </c>
    </row>
    <row r="434" spans="1:5" ht="16.5" thickBot="1" x14ac:dyDescent="0.3">
      <c r="A434" s="193" t="s">
        <v>40</v>
      </c>
      <c r="B434" s="194">
        <f>B435+B436+B437+B438</f>
        <v>0</v>
      </c>
      <c r="C434" s="194">
        <f t="shared" ref="C434:E434" si="58">C435+C436+C437+C438</f>
        <v>0</v>
      </c>
      <c r="D434" s="194">
        <f t="shared" si="58"/>
        <v>0</v>
      </c>
      <c r="E434" s="194">
        <f t="shared" si="58"/>
        <v>0</v>
      </c>
    </row>
    <row r="435" spans="1:5" s="11" customFormat="1" ht="16.5" thickBot="1" x14ac:dyDescent="0.3">
      <c r="A435" s="195" t="s">
        <v>48</v>
      </c>
      <c r="B435" s="194"/>
      <c r="C435" s="194"/>
      <c r="D435" s="194"/>
      <c r="E435" s="194"/>
    </row>
    <row r="436" spans="1:5" ht="16.5" thickBot="1" x14ac:dyDescent="0.3">
      <c r="A436" s="195" t="s">
        <v>73</v>
      </c>
      <c r="B436" s="194"/>
      <c r="C436" s="194"/>
      <c r="D436" s="194"/>
      <c r="E436" s="194"/>
    </row>
    <row r="437" spans="1:5" ht="16.5" thickBot="1" x14ac:dyDescent="0.3">
      <c r="A437" s="195" t="s">
        <v>74</v>
      </c>
      <c r="B437" s="194"/>
      <c r="C437" s="194"/>
      <c r="D437" s="194"/>
      <c r="E437" s="194"/>
    </row>
    <row r="438" spans="1:5" ht="16.5" thickBot="1" x14ac:dyDescent="0.3">
      <c r="A438" s="195" t="s">
        <v>75</v>
      </c>
      <c r="B438" s="194"/>
      <c r="C438" s="194"/>
      <c r="D438" s="194"/>
      <c r="E438" s="194"/>
    </row>
    <row r="439" spans="1:5" ht="16.5" thickBot="1" x14ac:dyDescent="0.3">
      <c r="A439" s="193" t="s">
        <v>41</v>
      </c>
      <c r="B439" s="196">
        <f>B440+B441+B442+B443</f>
        <v>530</v>
      </c>
      <c r="C439" s="196">
        <f>C440+C441+C442+C443</f>
        <v>3000</v>
      </c>
      <c r="D439" s="196">
        <f t="shared" ref="D439:E439" si="59">D440+D441+D442+D443</f>
        <v>8000</v>
      </c>
      <c r="E439" s="196">
        <f t="shared" si="59"/>
        <v>0</v>
      </c>
    </row>
    <row r="440" spans="1:5" ht="16.5" thickBot="1" x14ac:dyDescent="0.3">
      <c r="A440" s="195" t="s">
        <v>48</v>
      </c>
      <c r="B440" s="196">
        <v>530</v>
      </c>
      <c r="C440" s="196">
        <v>3000</v>
      </c>
      <c r="D440" s="194">
        <v>8000</v>
      </c>
      <c r="E440" s="194">
        <v>0</v>
      </c>
    </row>
    <row r="441" spans="1:5" ht="16.5" thickBot="1" x14ac:dyDescent="0.3">
      <c r="A441" s="195" t="s">
        <v>73</v>
      </c>
      <c r="B441" s="196"/>
      <c r="C441" s="194"/>
      <c r="D441" s="194"/>
      <c r="E441" s="194"/>
    </row>
    <row r="442" spans="1:5" ht="16.5" thickBot="1" x14ac:dyDescent="0.3">
      <c r="A442" s="199" t="s">
        <v>74</v>
      </c>
      <c r="B442" s="208"/>
      <c r="C442" s="224"/>
      <c r="D442" s="224"/>
      <c r="E442" s="224"/>
    </row>
    <row r="443" spans="1:5" s="11" customFormat="1" ht="16.5" thickBot="1" x14ac:dyDescent="0.3">
      <c r="A443" s="200" t="s">
        <v>75</v>
      </c>
      <c r="B443" s="211"/>
      <c r="C443" s="243"/>
      <c r="D443" s="243"/>
      <c r="E443" s="243"/>
    </row>
    <row r="444" spans="1:5" ht="16.5" thickBot="1" x14ac:dyDescent="0.3">
      <c r="A444" s="203" t="s">
        <v>280</v>
      </c>
      <c r="B444" s="211">
        <f>B434+B439</f>
        <v>530</v>
      </c>
      <c r="C444" s="211">
        <f>C434+C439</f>
        <v>3000</v>
      </c>
      <c r="D444" s="211">
        <f>D434+D439</f>
        <v>8000</v>
      </c>
      <c r="E444" s="211">
        <f>E434+E439</f>
        <v>0</v>
      </c>
    </row>
    <row r="445" spans="1:5" ht="16.5" thickBot="1" x14ac:dyDescent="0.3">
      <c r="A445" s="203" t="s">
        <v>29</v>
      </c>
      <c r="B445" s="593" t="s">
        <v>281</v>
      </c>
      <c r="C445" s="594"/>
      <c r="D445" s="594"/>
      <c r="E445" s="595"/>
    </row>
    <row r="446" spans="1:5" ht="16.5" thickBot="1" x14ac:dyDescent="0.3">
      <c r="A446" s="220" t="s">
        <v>282</v>
      </c>
      <c r="B446" s="596" t="s">
        <v>283</v>
      </c>
      <c r="C446" s="597"/>
      <c r="D446" s="597"/>
      <c r="E446" s="598"/>
    </row>
    <row r="447" spans="1:5" ht="16.5" thickBot="1" x14ac:dyDescent="0.3">
      <c r="A447" s="181" t="s">
        <v>9</v>
      </c>
      <c r="B447" s="599" t="s">
        <v>283</v>
      </c>
      <c r="C447" s="600"/>
      <c r="D447" s="600"/>
      <c r="E447" s="601"/>
    </row>
    <row r="448" spans="1:5" ht="16.5" thickBot="1" x14ac:dyDescent="0.3">
      <c r="A448" s="181" t="s">
        <v>14</v>
      </c>
      <c r="B448" s="565" t="s">
        <v>233</v>
      </c>
      <c r="C448" s="566"/>
      <c r="D448" s="566"/>
      <c r="E448" s="567"/>
    </row>
    <row r="449" spans="1:5" x14ac:dyDescent="0.25">
      <c r="A449" s="568"/>
      <c r="B449" s="188">
        <v>2019</v>
      </c>
      <c r="C449" s="188">
        <v>2020</v>
      </c>
      <c r="D449" s="188">
        <v>2021</v>
      </c>
      <c r="E449" s="188">
        <v>2022</v>
      </c>
    </row>
    <row r="450" spans="1:5" ht="16.5" thickBot="1" x14ac:dyDescent="0.3">
      <c r="A450" s="569"/>
      <c r="B450" s="189" t="s">
        <v>5</v>
      </c>
      <c r="C450" s="189" t="s">
        <v>6</v>
      </c>
      <c r="D450" s="189" t="s">
        <v>6</v>
      </c>
      <c r="E450" s="189" t="s">
        <v>6</v>
      </c>
    </row>
    <row r="451" spans="1:5" ht="16.5" thickBot="1" x14ac:dyDescent="0.3">
      <c r="A451" s="181" t="s">
        <v>8</v>
      </c>
      <c r="B451" s="244">
        <v>34</v>
      </c>
      <c r="C451" s="191">
        <v>0</v>
      </c>
      <c r="D451" s="191">
        <v>0</v>
      </c>
      <c r="E451" s="191">
        <v>40</v>
      </c>
    </row>
    <row r="452" spans="1:5" ht="16.5" thickBot="1" x14ac:dyDescent="0.3">
      <c r="A452" s="181" t="s">
        <v>15</v>
      </c>
      <c r="B452" s="190">
        <v>5470</v>
      </c>
      <c r="C452" s="190">
        <v>0</v>
      </c>
      <c r="D452" s="190">
        <v>0</v>
      </c>
      <c r="E452" s="190">
        <v>7000</v>
      </c>
    </row>
    <row r="453" spans="1:5" ht="16.5" thickBot="1" x14ac:dyDescent="0.3">
      <c r="A453" s="181" t="s">
        <v>23</v>
      </c>
      <c r="B453" s="190">
        <f>B452/B451</f>
        <v>160.88235294117646</v>
      </c>
      <c r="C453" s="190" t="e">
        <f t="shared" ref="C453:E453" si="60">C452/C451</f>
        <v>#DIV/0!</v>
      </c>
      <c r="D453" s="190" t="e">
        <f t="shared" si="60"/>
        <v>#DIV/0!</v>
      </c>
      <c r="E453" s="190">
        <f t="shared" si="60"/>
        <v>175</v>
      </c>
    </row>
    <row r="454" spans="1:5" ht="16.5" thickBot="1" x14ac:dyDescent="0.3">
      <c r="A454" s="181" t="s">
        <v>16</v>
      </c>
      <c r="B454" s="191" t="s">
        <v>22</v>
      </c>
      <c r="C454" s="192">
        <f>C451/B451-1</f>
        <v>-1</v>
      </c>
      <c r="D454" s="192" t="e">
        <f t="shared" ref="D454:E456" si="61">D451/C451-1</f>
        <v>#DIV/0!</v>
      </c>
      <c r="E454" s="192" t="e">
        <f t="shared" si="61"/>
        <v>#DIV/0!</v>
      </c>
    </row>
    <row r="455" spans="1:5" ht="16.5" thickBot="1" x14ac:dyDescent="0.3">
      <c r="A455" s="181" t="s">
        <v>17</v>
      </c>
      <c r="B455" s="191" t="s">
        <v>22</v>
      </c>
      <c r="C455" s="192">
        <f>C452/B452-1</f>
        <v>-1</v>
      </c>
      <c r="D455" s="192" t="e">
        <f t="shared" si="61"/>
        <v>#DIV/0!</v>
      </c>
      <c r="E455" s="192" t="e">
        <f t="shared" si="61"/>
        <v>#DIV/0!</v>
      </c>
    </row>
    <row r="456" spans="1:5" ht="16.5" thickBot="1" x14ac:dyDescent="0.3">
      <c r="A456" s="181" t="s">
        <v>18</v>
      </c>
      <c r="B456" s="191" t="s">
        <v>22</v>
      </c>
      <c r="C456" s="192" t="e">
        <f>C453/B453-1</f>
        <v>#DIV/0!</v>
      </c>
      <c r="D456" s="192" t="e">
        <f t="shared" si="61"/>
        <v>#DIV/0!</v>
      </c>
      <c r="E456" s="192" t="e">
        <f t="shared" si="61"/>
        <v>#DIV/0!</v>
      </c>
    </row>
    <row r="457" spans="1:5" ht="16.5" thickBot="1" x14ac:dyDescent="0.3">
      <c r="A457" s="570" t="s">
        <v>284</v>
      </c>
      <c r="B457" s="571"/>
      <c r="C457" s="571"/>
      <c r="D457" s="571"/>
      <c r="E457" s="572"/>
    </row>
    <row r="458" spans="1:5" x14ac:dyDescent="0.25">
      <c r="A458" s="568"/>
      <c r="B458" s="188">
        <v>2019</v>
      </c>
      <c r="C458" s="188">
        <v>2020</v>
      </c>
      <c r="D458" s="188">
        <v>2021</v>
      </c>
      <c r="E458" s="188">
        <v>2022</v>
      </c>
    </row>
    <row r="459" spans="1:5" ht="16.5" thickBot="1" x14ac:dyDescent="0.3">
      <c r="A459" s="569"/>
      <c r="B459" s="189" t="s">
        <v>5</v>
      </c>
      <c r="C459" s="189" t="s">
        <v>6</v>
      </c>
      <c r="D459" s="189" t="s">
        <v>6</v>
      </c>
      <c r="E459" s="189" t="s">
        <v>6</v>
      </c>
    </row>
    <row r="460" spans="1:5" ht="16.5" thickBot="1" x14ac:dyDescent="0.3">
      <c r="A460" s="193" t="s">
        <v>40</v>
      </c>
      <c r="B460" s="194">
        <f>B461+B462+B463+B464</f>
        <v>0</v>
      </c>
      <c r="C460" s="194">
        <f t="shared" ref="C460:E460" si="62">C461+C462+C463+C464</f>
        <v>0</v>
      </c>
      <c r="D460" s="194">
        <f t="shared" si="62"/>
        <v>0</v>
      </c>
      <c r="E460" s="194">
        <f t="shared" si="62"/>
        <v>0</v>
      </c>
    </row>
    <row r="461" spans="1:5" ht="16.5" thickBot="1" x14ac:dyDescent="0.3">
      <c r="A461" s="195" t="s">
        <v>48</v>
      </c>
      <c r="B461" s="194"/>
      <c r="C461" s="194"/>
      <c r="D461" s="194"/>
      <c r="E461" s="194"/>
    </row>
    <row r="462" spans="1:5" ht="16.5" thickBot="1" x14ac:dyDescent="0.3">
      <c r="A462" s="195" t="s">
        <v>73</v>
      </c>
      <c r="B462" s="194"/>
      <c r="C462" s="194"/>
      <c r="D462" s="194"/>
      <c r="E462" s="194"/>
    </row>
    <row r="463" spans="1:5" ht="16.5" thickBot="1" x14ac:dyDescent="0.3">
      <c r="A463" s="195" t="s">
        <v>74</v>
      </c>
      <c r="B463" s="194"/>
      <c r="C463" s="194"/>
      <c r="D463" s="194"/>
      <c r="E463" s="194"/>
    </row>
    <row r="464" spans="1:5" ht="16.5" thickBot="1" x14ac:dyDescent="0.3">
      <c r="A464" s="195" t="s">
        <v>75</v>
      </c>
      <c r="B464" s="194"/>
      <c r="C464" s="194"/>
      <c r="D464" s="194"/>
      <c r="E464" s="194"/>
    </row>
    <row r="465" spans="1:5" ht="16.5" thickBot="1" x14ac:dyDescent="0.3">
      <c r="A465" s="193" t="s">
        <v>41</v>
      </c>
      <c r="B465" s="196">
        <f>B466+B467+B468+B469</f>
        <v>5470</v>
      </c>
      <c r="C465" s="196">
        <f t="shared" ref="C465:E465" si="63">C466+C467+C468+C469</f>
        <v>0</v>
      </c>
      <c r="D465" s="196">
        <f t="shared" si="63"/>
        <v>0</v>
      </c>
      <c r="E465" s="196">
        <f t="shared" si="63"/>
        <v>7000</v>
      </c>
    </row>
    <row r="466" spans="1:5" ht="16.5" thickBot="1" x14ac:dyDescent="0.3">
      <c r="A466" s="195" t="s">
        <v>48</v>
      </c>
      <c r="B466" s="196">
        <v>5470</v>
      </c>
      <c r="C466" s="196">
        <v>0</v>
      </c>
      <c r="D466" s="196">
        <v>0</v>
      </c>
      <c r="E466" s="196">
        <v>7000</v>
      </c>
    </row>
    <row r="467" spans="1:5" ht="16.5" thickBot="1" x14ac:dyDescent="0.3">
      <c r="A467" s="195" t="s">
        <v>73</v>
      </c>
      <c r="B467" s="196"/>
      <c r="C467" s="194"/>
      <c r="D467" s="194"/>
      <c r="E467" s="194"/>
    </row>
    <row r="468" spans="1:5" ht="16.5" thickBot="1" x14ac:dyDescent="0.3">
      <c r="A468" s="195" t="s">
        <v>74</v>
      </c>
      <c r="B468" s="196"/>
      <c r="C468" s="194"/>
      <c r="D468" s="194"/>
      <c r="E468" s="194"/>
    </row>
    <row r="469" spans="1:5" ht="16.5" thickBot="1" x14ac:dyDescent="0.3">
      <c r="A469" s="195" t="s">
        <v>75</v>
      </c>
      <c r="B469" s="196"/>
      <c r="C469" s="194"/>
      <c r="D469" s="194"/>
      <c r="E469" s="194"/>
    </row>
    <row r="470" spans="1:5" ht="16.5" thickBot="1" x14ac:dyDescent="0.3">
      <c r="A470" s="245" t="s">
        <v>285</v>
      </c>
      <c r="B470" s="196">
        <f>B460+B465</f>
        <v>5470</v>
      </c>
      <c r="C470" s="196">
        <f t="shared" ref="C470:E470" si="64">C460+C465</f>
        <v>0</v>
      </c>
      <c r="D470" s="196">
        <f t="shared" si="64"/>
        <v>0</v>
      </c>
      <c r="E470" s="196">
        <f t="shared" si="64"/>
        <v>7000</v>
      </c>
    </row>
    <row r="471" spans="1:5" ht="32.25" thickBot="1" x14ac:dyDescent="0.3">
      <c r="A471" s="183" t="s">
        <v>46</v>
      </c>
      <c r="B471" s="205">
        <f>B29+B66+B103+B126+B149+B186+B226+B247+B266+B285+B304+B323+B374+B400+B426+B452</f>
        <v>360000</v>
      </c>
      <c r="C471" s="205">
        <f>C29+C66+C103+C126+C149+C186+C226+C247+C266+C285+C304+C323+C349+C374+C400+C426+C452</f>
        <v>345500</v>
      </c>
      <c r="D471" s="205">
        <f t="shared" ref="D471:E471" si="65">D29+D66+D103+D126+D149+D186+D226+D247+D266+D285+D304+D323+D349+D374+D400+D426+D452</f>
        <v>361500</v>
      </c>
      <c r="E471" s="205">
        <f t="shared" si="65"/>
        <v>360000</v>
      </c>
    </row>
    <row r="472" spans="1:5" ht="32.25" thickBot="1" x14ac:dyDescent="0.3">
      <c r="A472" s="183" t="s">
        <v>47</v>
      </c>
      <c r="B472" s="205">
        <f>B473+B476+B479+B482+B485+B488+B494+B499</f>
        <v>331100</v>
      </c>
      <c r="C472" s="205">
        <f>C473+C476+C479+C482+C485+C488+C491+C494+C499</f>
        <v>345500</v>
      </c>
      <c r="D472" s="205">
        <f t="shared" ref="D472:E472" si="66">D473+D476+D479+D482+D485+D488+D491+D494+D499</f>
        <v>361500</v>
      </c>
      <c r="E472" s="205">
        <f t="shared" si="66"/>
        <v>360000</v>
      </c>
    </row>
    <row r="473" spans="1:5" ht="16.5" thickBot="1" x14ac:dyDescent="0.3">
      <c r="A473" s="193" t="s">
        <v>0</v>
      </c>
      <c r="B473" s="205">
        <f>B37+B74+B111+B157+B194</f>
        <v>214100</v>
      </c>
      <c r="C473" s="205">
        <f>C37+C74+C111+C134+C157+C194</f>
        <v>209000</v>
      </c>
      <c r="D473" s="205">
        <f t="shared" ref="D473:E473" si="67">D37+D74+D111+D134+D157+D194</f>
        <v>209000</v>
      </c>
      <c r="E473" s="205">
        <f t="shared" si="67"/>
        <v>209000</v>
      </c>
    </row>
    <row r="474" spans="1:5" ht="16.5" thickBot="1" x14ac:dyDescent="0.3">
      <c r="A474" s="195" t="s">
        <v>48</v>
      </c>
      <c r="B474" s="196">
        <v>214100</v>
      </c>
      <c r="C474" s="196">
        <v>209000</v>
      </c>
      <c r="D474" s="196">
        <v>209000</v>
      </c>
      <c r="E474" s="196">
        <v>209000</v>
      </c>
    </row>
    <row r="475" spans="1:5" ht="16.5" thickBot="1" x14ac:dyDescent="0.3">
      <c r="A475" s="195" t="s">
        <v>52</v>
      </c>
      <c r="B475" s="196">
        <f>B76+B159+B196</f>
        <v>0</v>
      </c>
      <c r="C475" s="196">
        <f>C76+C159+C196</f>
        <v>0</v>
      </c>
      <c r="D475" s="196">
        <f>D76+D159+D196</f>
        <v>0</v>
      </c>
      <c r="E475" s="196">
        <f>E76+E159+E196</f>
        <v>0</v>
      </c>
    </row>
    <row r="476" spans="1:5" ht="32.25" thickBot="1" x14ac:dyDescent="0.3">
      <c r="A476" s="193" t="s">
        <v>31</v>
      </c>
      <c r="B476" s="205">
        <f>B77+B112+B135+B160+B197</f>
        <v>32700</v>
      </c>
      <c r="C476" s="205">
        <f>C40+C77+C112+C135+C160+C197</f>
        <v>45300</v>
      </c>
      <c r="D476" s="205">
        <f t="shared" ref="D476:E476" si="68">D40+D77+D112+D135+D160+D197</f>
        <v>45300</v>
      </c>
      <c r="E476" s="205">
        <f t="shared" si="68"/>
        <v>45300</v>
      </c>
    </row>
    <row r="477" spans="1:5" ht="16.5" thickBot="1" x14ac:dyDescent="0.3">
      <c r="A477" s="195" t="s">
        <v>48</v>
      </c>
      <c r="B477" s="194">
        <f>B476</f>
        <v>32700</v>
      </c>
      <c r="C477" s="194">
        <f t="shared" ref="C477:E477" si="69">C476</f>
        <v>45300</v>
      </c>
      <c r="D477" s="194">
        <f t="shared" si="69"/>
        <v>45300</v>
      </c>
      <c r="E477" s="194">
        <f t="shared" si="69"/>
        <v>45300</v>
      </c>
    </row>
    <row r="478" spans="1:5" ht="16.5" thickBot="1" x14ac:dyDescent="0.3">
      <c r="A478" s="195" t="s">
        <v>52</v>
      </c>
      <c r="B478" s="196">
        <f>B79+B162+B199+B42</f>
        <v>0</v>
      </c>
      <c r="C478" s="196">
        <f>C79+C162+C199+C42</f>
        <v>0</v>
      </c>
      <c r="D478" s="196">
        <f>D79+D162+D199+D42</f>
        <v>0</v>
      </c>
      <c r="E478" s="196">
        <f>E79+E162+E199+E42</f>
        <v>0</v>
      </c>
    </row>
    <row r="479" spans="1:5" ht="16.5" thickBot="1" x14ac:dyDescent="0.3">
      <c r="A479" s="193" t="s">
        <v>1</v>
      </c>
      <c r="B479" s="205">
        <f>B43+B80+B113+B136+B163+B200</f>
        <v>44800</v>
      </c>
      <c r="C479" s="205">
        <f>C43+C80+C113+C136+C163+C200</f>
        <v>61200</v>
      </c>
      <c r="D479" s="205">
        <f t="shared" ref="D479:E479" si="70">D43+D80+D113+D136+D163+D200</f>
        <v>69200</v>
      </c>
      <c r="E479" s="205">
        <f t="shared" si="70"/>
        <v>69700</v>
      </c>
    </row>
    <row r="480" spans="1:5" ht="16.5" thickBot="1" x14ac:dyDescent="0.3">
      <c r="A480" s="195" t="s">
        <v>48</v>
      </c>
      <c r="B480" s="196">
        <f>B479</f>
        <v>44800</v>
      </c>
      <c r="C480" s="196">
        <f t="shared" ref="C480:E480" si="71">C479</f>
        <v>61200</v>
      </c>
      <c r="D480" s="196">
        <f t="shared" si="71"/>
        <v>69200</v>
      </c>
      <c r="E480" s="196">
        <f t="shared" si="71"/>
        <v>69700</v>
      </c>
    </row>
    <row r="481" spans="1:5" ht="16.5" thickBot="1" x14ac:dyDescent="0.3">
      <c r="A481" s="195" t="s">
        <v>286</v>
      </c>
      <c r="B481" s="196">
        <f>B82+B165+B202</f>
        <v>0</v>
      </c>
      <c r="C481" s="196">
        <f>C82+C165+C202</f>
        <v>0</v>
      </c>
      <c r="D481" s="196">
        <f>D82+D165+D202</f>
        <v>0</v>
      </c>
      <c r="E481" s="196">
        <f>E82+E165+E202</f>
        <v>0</v>
      </c>
    </row>
    <row r="482" spans="1:5" ht="16.5" thickBot="1" x14ac:dyDescent="0.3">
      <c r="A482" s="193" t="s">
        <v>2</v>
      </c>
      <c r="B482" s="205">
        <f>B46+B83+B114+B137+B166+B203</f>
        <v>0</v>
      </c>
      <c r="C482" s="205">
        <f t="shared" ref="C482:E482" si="72">C46+C83+C114+C137+C166+C203</f>
        <v>0</v>
      </c>
      <c r="D482" s="205">
        <f t="shared" si="72"/>
        <v>0</v>
      </c>
      <c r="E482" s="205">
        <f t="shared" si="72"/>
        <v>0</v>
      </c>
    </row>
    <row r="483" spans="1:5" ht="16.5" thickBot="1" x14ac:dyDescent="0.3">
      <c r="A483" s="195" t="s">
        <v>48</v>
      </c>
      <c r="B483" s="194"/>
      <c r="C483" s="194"/>
      <c r="D483" s="194"/>
      <c r="E483" s="194"/>
    </row>
    <row r="484" spans="1:5" ht="16.5" thickBot="1" x14ac:dyDescent="0.3">
      <c r="A484" s="195" t="s">
        <v>52</v>
      </c>
      <c r="B484" s="196">
        <f>B85+B168+B205</f>
        <v>0</v>
      </c>
      <c r="C484" s="196">
        <f>C85+C168+C205</f>
        <v>0</v>
      </c>
      <c r="D484" s="196">
        <f>D85+D168+D205</f>
        <v>0</v>
      </c>
      <c r="E484" s="196">
        <f>E85+E168+E205</f>
        <v>0</v>
      </c>
    </row>
    <row r="485" spans="1:5" ht="16.5" thickBot="1" x14ac:dyDescent="0.3">
      <c r="A485" s="193" t="s">
        <v>24</v>
      </c>
      <c r="B485" s="205">
        <f>B49+B86+B115+B138+B169+B206</f>
        <v>0</v>
      </c>
      <c r="C485" s="205">
        <f>C49+C86+C115+C138+C169+C206</f>
        <v>0</v>
      </c>
      <c r="D485" s="205">
        <f t="shared" ref="D485:E485" si="73">D49+D86+D115+D138+D169+D206</f>
        <v>0</v>
      </c>
      <c r="E485" s="205">
        <f t="shared" si="73"/>
        <v>0</v>
      </c>
    </row>
    <row r="486" spans="1:5" ht="16.5" thickBot="1" x14ac:dyDescent="0.3">
      <c r="A486" s="195" t="s">
        <v>48</v>
      </c>
      <c r="B486" s="194"/>
      <c r="C486" s="194"/>
      <c r="D486" s="194"/>
      <c r="E486" s="194"/>
    </row>
    <row r="487" spans="1:5" ht="16.5" thickBot="1" x14ac:dyDescent="0.3">
      <c r="A487" s="195" t="s">
        <v>52</v>
      </c>
      <c r="B487" s="196">
        <f>B88+B174+B208</f>
        <v>0</v>
      </c>
      <c r="C487" s="196">
        <f>C88+C174+C208</f>
        <v>0</v>
      </c>
      <c r="D487" s="196">
        <f>D88+D174+D208</f>
        <v>0</v>
      </c>
      <c r="E487" s="196">
        <f>E88+E174+E208</f>
        <v>0</v>
      </c>
    </row>
    <row r="488" spans="1:5" ht="16.5" thickBot="1" x14ac:dyDescent="0.3">
      <c r="A488" s="193" t="s">
        <v>25</v>
      </c>
      <c r="B488" s="205">
        <f>B52+B89+B116+B139+B172+B209</f>
        <v>17500</v>
      </c>
      <c r="C488" s="205">
        <f>C52+C89+C116+C139+C172+C209</f>
        <v>14000</v>
      </c>
      <c r="D488" s="205">
        <f t="shared" ref="D488:E489" si="74">D52+D89+D116+D139+D172+D209</f>
        <v>14000</v>
      </c>
      <c r="E488" s="205">
        <f t="shared" si="74"/>
        <v>14000</v>
      </c>
    </row>
    <row r="489" spans="1:5" ht="16.5" thickBot="1" x14ac:dyDescent="0.3">
      <c r="A489" s="195" t="s">
        <v>48</v>
      </c>
      <c r="B489" s="205">
        <f>B53+B90+B117+B140+B173+B210</f>
        <v>17500</v>
      </c>
      <c r="C489" s="205">
        <f>C53+C90+C117+C140+C173+C210</f>
        <v>12160</v>
      </c>
      <c r="D489" s="205">
        <f t="shared" si="74"/>
        <v>12160</v>
      </c>
      <c r="E489" s="205">
        <f t="shared" si="74"/>
        <v>12160</v>
      </c>
    </row>
    <row r="490" spans="1:5" ht="16.5" thickBot="1" x14ac:dyDescent="0.3">
      <c r="A490" s="195" t="s">
        <v>52</v>
      </c>
      <c r="B490" s="196">
        <f>B91+B174+B211</f>
        <v>0</v>
      </c>
      <c r="C490" s="196">
        <f>C91+C174+C211</f>
        <v>0</v>
      </c>
      <c r="D490" s="196">
        <f>D91+D174+D211</f>
        <v>0</v>
      </c>
      <c r="E490" s="196">
        <f>E91+E174+E211</f>
        <v>0</v>
      </c>
    </row>
    <row r="491" spans="1:5" ht="16.5" thickBot="1" x14ac:dyDescent="0.3">
      <c r="A491" s="193" t="s">
        <v>20</v>
      </c>
      <c r="B491" s="205">
        <f>0</f>
        <v>0</v>
      </c>
      <c r="C491" s="205">
        <f t="shared" ref="C491:E491" si="75">C492+C493</f>
        <v>0</v>
      </c>
      <c r="D491" s="205">
        <f t="shared" si="75"/>
        <v>0</v>
      </c>
      <c r="E491" s="205">
        <f t="shared" si="75"/>
        <v>0</v>
      </c>
    </row>
    <row r="492" spans="1:5" ht="16.5" thickBot="1" x14ac:dyDescent="0.3">
      <c r="A492" s="195" t="s">
        <v>48</v>
      </c>
      <c r="B492" s="194">
        <v>0</v>
      </c>
      <c r="C492" s="194">
        <v>0</v>
      </c>
      <c r="D492" s="194">
        <v>0</v>
      </c>
      <c r="E492" s="194">
        <v>0</v>
      </c>
    </row>
    <row r="493" spans="1:5" ht="16.5" thickBot="1" x14ac:dyDescent="0.3">
      <c r="A493" s="195" t="s">
        <v>52</v>
      </c>
      <c r="B493" s="196">
        <f>B94+B177+B214</f>
        <v>0</v>
      </c>
      <c r="C493" s="196">
        <f>C94+C177+C214</f>
        <v>0</v>
      </c>
      <c r="D493" s="196">
        <f>D94+D177+D214</f>
        <v>0</v>
      </c>
      <c r="E493" s="196">
        <f>E94+E177+E214</f>
        <v>0</v>
      </c>
    </row>
    <row r="494" spans="1:5" ht="16.5" thickBot="1" x14ac:dyDescent="0.3">
      <c r="A494" s="193" t="s">
        <v>19</v>
      </c>
      <c r="B494" s="205">
        <f>B234+B255+B274+B293+B312+B331+B357+B382+B408+B434++B460</f>
        <v>0</v>
      </c>
      <c r="C494" s="205">
        <f>C234+C255+C274+C293+C312+C331+C357+C382+C408+C434+C460</f>
        <v>0</v>
      </c>
      <c r="D494" s="205">
        <f t="shared" ref="D494:E494" si="76">D234+D255+D274+D293+D312+D331+D357+D382+D408+D434+D460</f>
        <v>0</v>
      </c>
      <c r="E494" s="205">
        <f t="shared" si="76"/>
        <v>0</v>
      </c>
    </row>
    <row r="495" spans="1:5" ht="16.5" thickBot="1" x14ac:dyDescent="0.3">
      <c r="A495" s="195" t="s">
        <v>48</v>
      </c>
      <c r="B495" s="194"/>
      <c r="C495" s="194"/>
      <c r="D495" s="194"/>
      <c r="E495" s="194"/>
    </row>
    <row r="496" spans="1:5" ht="16.5" thickBot="1" x14ac:dyDescent="0.3">
      <c r="A496" s="195" t="s">
        <v>76</v>
      </c>
      <c r="B496" s="194"/>
      <c r="C496" s="194"/>
      <c r="D496" s="194"/>
      <c r="E496" s="194"/>
    </row>
    <row r="497" spans="1:5" ht="16.5" thickBot="1" x14ac:dyDescent="0.3">
      <c r="A497" s="195" t="s">
        <v>74</v>
      </c>
      <c r="B497" s="194"/>
      <c r="C497" s="194"/>
      <c r="D497" s="194"/>
      <c r="E497" s="194"/>
    </row>
    <row r="498" spans="1:5" ht="16.5" thickBot="1" x14ac:dyDescent="0.3">
      <c r="A498" s="195" t="s">
        <v>75</v>
      </c>
      <c r="B498" s="194"/>
      <c r="C498" s="194"/>
      <c r="D498" s="194"/>
      <c r="E498" s="194"/>
    </row>
    <row r="499" spans="1:5" ht="16.5" thickBot="1" x14ac:dyDescent="0.3">
      <c r="A499" s="193" t="s">
        <v>20</v>
      </c>
      <c r="B499" s="205">
        <f>B235+B256+B275+B295+B313+B336+B362+B387+B439+B465</f>
        <v>22000</v>
      </c>
      <c r="C499" s="205">
        <f>C235+C257+C276+C295+C313+C336+C362+C387+C414+C439+C465</f>
        <v>16000</v>
      </c>
      <c r="D499" s="205">
        <f t="shared" ref="D499:E500" si="77">D235+D257+D276+D295+D313+D336+D362+D387+D414+D439+D465</f>
        <v>24000</v>
      </c>
      <c r="E499" s="205">
        <f t="shared" si="77"/>
        <v>22000</v>
      </c>
    </row>
    <row r="500" spans="1:5" ht="16.5" thickBot="1" x14ac:dyDescent="0.3">
      <c r="A500" s="195" t="s">
        <v>48</v>
      </c>
      <c r="B500" s="205">
        <f>B236+B257+B276+B296+B314+B337+B363+B388+B440+B466</f>
        <v>22000</v>
      </c>
      <c r="C500" s="205">
        <f>C236+C258+C277+C296+C314+C337+C363+C388+C415+C440+C466</f>
        <v>14000</v>
      </c>
      <c r="D500" s="205">
        <f t="shared" si="77"/>
        <v>24000</v>
      </c>
      <c r="E500" s="205">
        <f t="shared" si="77"/>
        <v>22000</v>
      </c>
    </row>
    <row r="501" spans="1:5" ht="16.5" thickBot="1" x14ac:dyDescent="0.3">
      <c r="A501" s="195" t="s">
        <v>76</v>
      </c>
      <c r="B501" s="194"/>
      <c r="C501" s="194"/>
      <c r="D501" s="194"/>
      <c r="E501" s="194"/>
    </row>
    <row r="502" spans="1:5" ht="16.5" thickBot="1" x14ac:dyDescent="0.3">
      <c r="A502" s="195" t="s">
        <v>74</v>
      </c>
      <c r="B502" s="194"/>
      <c r="C502" s="194"/>
      <c r="D502" s="194"/>
      <c r="E502" s="194"/>
    </row>
    <row r="503" spans="1:5" ht="16.5" thickBot="1" x14ac:dyDescent="0.3">
      <c r="A503" s="195" t="s">
        <v>75</v>
      </c>
      <c r="B503" s="194"/>
      <c r="C503" s="194"/>
      <c r="D503" s="194"/>
      <c r="E503" s="194"/>
    </row>
    <row r="504" spans="1:5" ht="16.5" thickBot="1" x14ac:dyDescent="0.3">
      <c r="A504" s="215" t="s">
        <v>35</v>
      </c>
      <c r="B504" s="205" t="str">
        <f>IF(B472-B471=0,0,"Error")</f>
        <v>Error</v>
      </c>
      <c r="C504" s="205">
        <f>IF(C472-C471=0,0,"Error")</f>
        <v>0</v>
      </c>
      <c r="D504" s="205">
        <f>IF(D472-D471=0,0,"Error")</f>
        <v>0</v>
      </c>
      <c r="E504" s="205">
        <f>IF(E472-E471=0,0,"Error")</f>
        <v>0</v>
      </c>
    </row>
    <row r="505" spans="1:5" x14ac:dyDescent="0.25">
      <c r="A505" s="246"/>
      <c r="B505" s="247"/>
      <c r="C505" s="247"/>
      <c r="D505" s="247"/>
      <c r="E505" s="247"/>
    </row>
  </sheetData>
  <mergeCells count="128">
    <mergeCell ref="A2:E2"/>
    <mergeCell ref="A3:E3"/>
    <mergeCell ref="B5:E5"/>
    <mergeCell ref="B6:E6"/>
    <mergeCell ref="B7:E7"/>
    <mergeCell ref="A8:E8"/>
    <mergeCell ref="A35:A36"/>
    <mergeCell ref="B60:E60"/>
    <mergeCell ref="B61:E61"/>
    <mergeCell ref="A22:E22"/>
    <mergeCell ref="B23:E23"/>
    <mergeCell ref="B24:E24"/>
    <mergeCell ref="A9:E11"/>
    <mergeCell ref="B12:E12"/>
    <mergeCell ref="A13:A14"/>
    <mergeCell ref="B17:E17"/>
    <mergeCell ref="A18:E18"/>
    <mergeCell ref="A21:E21"/>
    <mergeCell ref="B62:E62"/>
    <mergeCell ref="A63:A64"/>
    <mergeCell ref="A71:E71"/>
    <mergeCell ref="B25:E25"/>
    <mergeCell ref="A26:A27"/>
    <mergeCell ref="A34:E34"/>
    <mergeCell ref="A132:A133"/>
    <mergeCell ref="A109:A110"/>
    <mergeCell ref="B120:E120"/>
    <mergeCell ref="B121:E121"/>
    <mergeCell ref="B122:E122"/>
    <mergeCell ref="A123:A124"/>
    <mergeCell ref="A131:E131"/>
    <mergeCell ref="A72:A73"/>
    <mergeCell ref="B97:E97"/>
    <mergeCell ref="B98:E98"/>
    <mergeCell ref="B99:E99"/>
    <mergeCell ref="A100:A101"/>
    <mergeCell ref="A108:E108"/>
    <mergeCell ref="A155:A156"/>
    <mergeCell ref="B180:E180"/>
    <mergeCell ref="B181:E181"/>
    <mergeCell ref="B182:E182"/>
    <mergeCell ref="A183:A184"/>
    <mergeCell ref="A191:E191"/>
    <mergeCell ref="B143:E143"/>
    <mergeCell ref="B144:E144"/>
    <mergeCell ref="B145:E145"/>
    <mergeCell ref="A146:A147"/>
    <mergeCell ref="A154:E154"/>
    <mergeCell ref="B220:E220"/>
    <mergeCell ref="B221:E221"/>
    <mergeCell ref="B222:E222"/>
    <mergeCell ref="A223:A224"/>
    <mergeCell ref="A231:E231"/>
    <mergeCell ref="A232:A233"/>
    <mergeCell ref="B219:E219"/>
    <mergeCell ref="A192:A193"/>
    <mergeCell ref="A217:E217"/>
    <mergeCell ref="A218:E218"/>
    <mergeCell ref="B238:E238"/>
    <mergeCell ref="B239:E239"/>
    <mergeCell ref="B240:E240"/>
    <mergeCell ref="B241:E241"/>
    <mergeCell ref="A242:A243"/>
    <mergeCell ref="A244:A245"/>
    <mergeCell ref="A252:E252"/>
    <mergeCell ref="A253:A254"/>
    <mergeCell ref="B260:E260"/>
    <mergeCell ref="A271:E271"/>
    <mergeCell ref="A272:A273"/>
    <mergeCell ref="B278:E278"/>
    <mergeCell ref="B279:E279"/>
    <mergeCell ref="B280:E280"/>
    <mergeCell ref="B281:E281"/>
    <mergeCell ref="B261:E261"/>
    <mergeCell ref="B262:E262"/>
    <mergeCell ref="A263:A264"/>
    <mergeCell ref="A346:A347"/>
    <mergeCell ref="A354:E354"/>
    <mergeCell ref="A355:A356"/>
    <mergeCell ref="A282:A283"/>
    <mergeCell ref="A290:E290"/>
    <mergeCell ref="A291:A292"/>
    <mergeCell ref="B297:E297"/>
    <mergeCell ref="B298:E298"/>
    <mergeCell ref="B299:E299"/>
    <mergeCell ref="A458:A459"/>
    <mergeCell ref="B422:E422"/>
    <mergeCell ref="A423:A424"/>
    <mergeCell ref="A431:E431"/>
    <mergeCell ref="A432:A433"/>
    <mergeCell ref="B445:E445"/>
    <mergeCell ref="B446:E446"/>
    <mergeCell ref="B447:E447"/>
    <mergeCell ref="B448:E448"/>
    <mergeCell ref="A449:A450"/>
    <mergeCell ref="B420:E420"/>
    <mergeCell ref="B369:E369"/>
    <mergeCell ref="B370:E370"/>
    <mergeCell ref="A371:A372"/>
    <mergeCell ref="A379:E379"/>
    <mergeCell ref="A380:A381"/>
    <mergeCell ref="B393:E393"/>
    <mergeCell ref="B421:E421"/>
    <mergeCell ref="A457:E457"/>
    <mergeCell ref="A1:E1"/>
    <mergeCell ref="D368:E368"/>
    <mergeCell ref="B394:E394"/>
    <mergeCell ref="B395:E395"/>
    <mergeCell ref="B396:E396"/>
    <mergeCell ref="A397:A398"/>
    <mergeCell ref="A405:E405"/>
    <mergeCell ref="A406:A407"/>
    <mergeCell ref="B419:E419"/>
    <mergeCell ref="B300:E300"/>
    <mergeCell ref="A301:A302"/>
    <mergeCell ref="A309:E309"/>
    <mergeCell ref="A310:A311"/>
    <mergeCell ref="B316:E316"/>
    <mergeCell ref="B317:E317"/>
    <mergeCell ref="B318:E318"/>
    <mergeCell ref="B319:E319"/>
    <mergeCell ref="A320:A321"/>
    <mergeCell ref="A328:E328"/>
    <mergeCell ref="A329:A330"/>
    <mergeCell ref="B342:E342"/>
    <mergeCell ref="D343:E343"/>
    <mergeCell ref="B344:E344"/>
    <mergeCell ref="B345:E3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Formati 1 Misioni</vt:lpstr>
      <vt:lpstr>01110-PMA</vt:lpstr>
      <vt:lpstr>01120-MSHP</vt:lpstr>
      <vt:lpstr>01130-Ekz i Pagesave</vt:lpstr>
      <vt:lpstr>01140-Tatimet</vt:lpstr>
      <vt:lpstr>01150-Doganat</vt:lpstr>
      <vt:lpstr>01160-Lufta Kunder Transaksione</vt:lpstr>
      <vt:lpstr>04130-Mbeshtetje per Zhvillimin</vt:lpstr>
      <vt:lpstr>04160-Mbikeqyrja e Tregut</vt:lpstr>
      <vt:lpstr>10220-Sigurimi Shoqerore</vt:lpstr>
      <vt:lpstr>10550-Tregu i Punes</vt:lpstr>
      <vt:lpstr>04170-Inspektimi ne Pune</vt:lpstr>
      <vt:lpstr>09240-Arsimi Profesional</vt:lpstr>
      <vt:lpstr>06190-Strehimi</vt:lpstr>
      <vt:lpstr>'01140-Tatimet'!Print_Area</vt:lpstr>
      <vt:lpstr>'04160-Mbikeqyrja e Tregut'!Print_Area</vt:lpstr>
      <vt:lpstr>'Formati 1 Misioni'!Print_Area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Gentian Opre</dc:creator>
  <cp:lastModifiedBy>Valion Cenalia</cp:lastModifiedBy>
  <cp:lastPrinted>2019-01-07T13:45:58Z</cp:lastPrinted>
  <dcterms:created xsi:type="dcterms:W3CDTF">2018-03-05T12:29:59Z</dcterms:created>
  <dcterms:modified xsi:type="dcterms:W3CDTF">2020-03-25T10:32:33Z</dcterms:modified>
</cp:coreProperties>
</file>