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PMA" sheetId="2" r:id="rId1"/>
    <sheet name="01120" sheetId="3" r:id="rId2"/>
    <sheet name="01130" sheetId="4" r:id="rId3"/>
    <sheet name="01150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9" i="5" l="1"/>
  <c r="B459" i="5"/>
  <c r="B458" i="5"/>
  <c r="E457" i="5"/>
  <c r="B457" i="5"/>
  <c r="E456" i="5"/>
  <c r="D456" i="5"/>
  <c r="C456" i="5"/>
  <c r="B456" i="5"/>
  <c r="E454" i="5"/>
  <c r="D454" i="5"/>
  <c r="C454" i="5"/>
  <c r="B454" i="5"/>
  <c r="E453" i="5"/>
  <c r="D453" i="5"/>
  <c r="C453" i="5"/>
  <c r="B453" i="5"/>
  <c r="E452" i="5"/>
  <c r="D452" i="5"/>
  <c r="C452" i="5"/>
  <c r="B452" i="5"/>
  <c r="E451" i="5"/>
  <c r="D451" i="5"/>
  <c r="C451" i="5"/>
  <c r="C450" i="5" s="1"/>
  <c r="B451" i="5"/>
  <c r="E450" i="5"/>
  <c r="D450" i="5"/>
  <c r="B450" i="5"/>
  <c r="E449" i="5"/>
  <c r="D449" i="5"/>
  <c r="C449" i="5"/>
  <c r="B449" i="5"/>
  <c r="E448" i="5"/>
  <c r="D448" i="5"/>
  <c r="C448" i="5"/>
  <c r="B448" i="5"/>
  <c r="E447" i="5"/>
  <c r="D447" i="5"/>
  <c r="C447" i="5"/>
  <c r="B447" i="5"/>
  <c r="E446" i="5"/>
  <c r="D446" i="5"/>
  <c r="C446" i="5"/>
  <c r="B446" i="5"/>
  <c r="E445" i="5"/>
  <c r="D445" i="5"/>
  <c r="C445" i="5"/>
  <c r="B445" i="5"/>
  <c r="E444" i="5"/>
  <c r="D444" i="5"/>
  <c r="C444" i="5"/>
  <c r="B444" i="5"/>
  <c r="E443" i="5"/>
  <c r="D443" i="5"/>
  <c r="C443" i="5"/>
  <c r="B443" i="5"/>
  <c r="E442" i="5"/>
  <c r="D442" i="5"/>
  <c r="C442" i="5"/>
  <c r="B442" i="5"/>
  <c r="E441" i="5"/>
  <c r="D441" i="5"/>
  <c r="C441" i="5"/>
  <c r="B441" i="5"/>
  <c r="E440" i="5"/>
  <c r="D440" i="5"/>
  <c r="C440" i="5"/>
  <c r="B440" i="5"/>
  <c r="E439" i="5"/>
  <c r="D439" i="5"/>
  <c r="C439" i="5"/>
  <c r="C438" i="5" s="1"/>
  <c r="B439" i="5"/>
  <c r="E438" i="5"/>
  <c r="D438" i="5"/>
  <c r="B438" i="5"/>
  <c r="E437" i="5"/>
  <c r="D437" i="5"/>
  <c r="C437" i="5"/>
  <c r="B437" i="5"/>
  <c r="E436" i="5"/>
  <c r="D436" i="5"/>
  <c r="C436" i="5"/>
  <c r="C435" i="5" s="1"/>
  <c r="B436" i="5"/>
  <c r="E435" i="5"/>
  <c r="D435" i="5"/>
  <c r="B435" i="5"/>
  <c r="E434" i="5"/>
  <c r="D434" i="5"/>
  <c r="C434" i="5"/>
  <c r="B434" i="5"/>
  <c r="E433" i="5"/>
  <c r="D433" i="5"/>
  <c r="C433" i="5"/>
  <c r="B433" i="5"/>
  <c r="E432" i="5"/>
  <c r="D432" i="5"/>
  <c r="C432" i="5"/>
  <c r="B432" i="5"/>
  <c r="E431" i="5"/>
  <c r="D431" i="5"/>
  <c r="C431" i="5"/>
  <c r="B431" i="5"/>
  <c r="E430" i="5"/>
  <c r="D430" i="5"/>
  <c r="C430" i="5"/>
  <c r="B430" i="5"/>
  <c r="E429" i="5"/>
  <c r="D429" i="5"/>
  <c r="C429" i="5"/>
  <c r="B429" i="5"/>
  <c r="E420" i="5"/>
  <c r="D420" i="5"/>
  <c r="C420" i="5"/>
  <c r="B420" i="5"/>
  <c r="E415" i="5"/>
  <c r="E425" i="5" s="1"/>
  <c r="E407" i="5" s="1"/>
  <c r="E408" i="5" s="1"/>
  <c r="D415" i="5"/>
  <c r="D425" i="5" s="1"/>
  <c r="D407" i="5" s="1"/>
  <c r="C415" i="5"/>
  <c r="C425" i="5" s="1"/>
  <c r="C407" i="5" s="1"/>
  <c r="B415" i="5"/>
  <c r="B425" i="5" s="1"/>
  <c r="B407" i="5" s="1"/>
  <c r="B408" i="5" s="1"/>
  <c r="E409" i="5"/>
  <c r="D409" i="5"/>
  <c r="C409" i="5"/>
  <c r="D398" i="5"/>
  <c r="C398" i="5"/>
  <c r="D396" i="5"/>
  <c r="C396" i="5"/>
  <c r="E394" i="5"/>
  <c r="D394" i="5"/>
  <c r="B394" i="5"/>
  <c r="E389" i="5"/>
  <c r="E399" i="5" s="1"/>
  <c r="E381" i="5" s="1"/>
  <c r="D389" i="5"/>
  <c r="C389" i="5"/>
  <c r="B389" i="5"/>
  <c r="B399" i="5" s="1"/>
  <c r="B381" i="5" s="1"/>
  <c r="B382" i="5" s="1"/>
  <c r="E383" i="5"/>
  <c r="D383" i="5"/>
  <c r="C383" i="5"/>
  <c r="C372" i="5"/>
  <c r="C370" i="5"/>
  <c r="C368" i="5" s="1"/>
  <c r="E368" i="5"/>
  <c r="D368" i="5"/>
  <c r="B368" i="5"/>
  <c r="E363" i="5"/>
  <c r="E373" i="5" s="1"/>
  <c r="E355" i="5" s="1"/>
  <c r="E356" i="5" s="1"/>
  <c r="D363" i="5"/>
  <c r="D373" i="5" s="1"/>
  <c r="D355" i="5" s="1"/>
  <c r="C363" i="5"/>
  <c r="B363" i="5"/>
  <c r="B373" i="5" s="1"/>
  <c r="B355" i="5" s="1"/>
  <c r="B356" i="5" s="1"/>
  <c r="E357" i="5"/>
  <c r="D357" i="5"/>
  <c r="C357" i="5"/>
  <c r="E345" i="5"/>
  <c r="E342" i="5" s="1"/>
  <c r="D345" i="5"/>
  <c r="D342" i="5" s="1"/>
  <c r="C345" i="5"/>
  <c r="C342" i="5" s="1"/>
  <c r="B342" i="5"/>
  <c r="E337" i="5"/>
  <c r="D337" i="5"/>
  <c r="D347" i="5" s="1"/>
  <c r="D329" i="5" s="1"/>
  <c r="C337" i="5"/>
  <c r="B337" i="5"/>
  <c r="B347" i="5" s="1"/>
  <c r="B329" i="5" s="1"/>
  <c r="B330" i="5" s="1"/>
  <c r="E331" i="5"/>
  <c r="D331" i="5"/>
  <c r="C331" i="5"/>
  <c r="E316" i="5"/>
  <c r="D316" i="5"/>
  <c r="C316" i="5"/>
  <c r="B316" i="5"/>
  <c r="E311" i="5"/>
  <c r="E321" i="5" s="1"/>
  <c r="D311" i="5"/>
  <c r="C311" i="5"/>
  <c r="C321" i="5" s="1"/>
  <c r="C303" i="5" s="1"/>
  <c r="B311" i="5"/>
  <c r="B321" i="5" s="1"/>
  <c r="B303" i="5" s="1"/>
  <c r="B304" i="5" s="1"/>
  <c r="E305" i="5"/>
  <c r="D305" i="5"/>
  <c r="C305" i="5"/>
  <c r="E304" i="5"/>
  <c r="E303" i="5"/>
  <c r="E295" i="5"/>
  <c r="E277" i="5" s="1"/>
  <c r="E278" i="5" s="1"/>
  <c r="E293" i="5"/>
  <c r="E290" i="5" s="1"/>
  <c r="D293" i="5"/>
  <c r="D290" i="5" s="1"/>
  <c r="C290" i="5"/>
  <c r="B290" i="5"/>
  <c r="E285" i="5"/>
  <c r="D285" i="5"/>
  <c r="C285" i="5"/>
  <c r="B285" i="5"/>
  <c r="B295" i="5" s="1"/>
  <c r="B277" i="5" s="1"/>
  <c r="B278" i="5" s="1"/>
  <c r="E279" i="5"/>
  <c r="D279" i="5"/>
  <c r="C279" i="5"/>
  <c r="D269" i="5"/>
  <c r="D251" i="5" s="1"/>
  <c r="E264" i="5"/>
  <c r="D264" i="5"/>
  <c r="C264" i="5"/>
  <c r="B264" i="5"/>
  <c r="E259" i="5"/>
  <c r="E269" i="5" s="1"/>
  <c r="D259" i="5"/>
  <c r="C259" i="5"/>
  <c r="C269" i="5" s="1"/>
  <c r="C251" i="5" s="1"/>
  <c r="C252" i="5" s="1"/>
  <c r="B259" i="5"/>
  <c r="B269" i="5" s="1"/>
  <c r="B251" i="5" s="1"/>
  <c r="B252" i="5" s="1"/>
  <c r="E253" i="5"/>
  <c r="D253" i="5"/>
  <c r="C253" i="5"/>
  <c r="E251" i="5"/>
  <c r="E252" i="5" s="1"/>
  <c r="E241" i="5"/>
  <c r="E238" i="5" s="1"/>
  <c r="D241" i="5"/>
  <c r="D238" i="5" s="1"/>
  <c r="C241" i="5"/>
  <c r="C458" i="5" s="1"/>
  <c r="C238" i="5"/>
  <c r="B238" i="5"/>
  <c r="E233" i="5"/>
  <c r="E243" i="5" s="1"/>
  <c r="E225" i="5" s="1"/>
  <c r="D233" i="5"/>
  <c r="C233" i="5"/>
  <c r="C243" i="5" s="1"/>
  <c r="C225" i="5" s="1"/>
  <c r="C226" i="5" s="1"/>
  <c r="C229" i="5" s="1"/>
  <c r="B233" i="5"/>
  <c r="B243" i="5" s="1"/>
  <c r="B225" i="5" s="1"/>
  <c r="B226" i="5" s="1"/>
  <c r="E227" i="5"/>
  <c r="D227" i="5"/>
  <c r="C227" i="5"/>
  <c r="E214" i="5"/>
  <c r="D214" i="5"/>
  <c r="C214" i="5"/>
  <c r="B214" i="5"/>
  <c r="E209" i="5"/>
  <c r="E219" i="5" s="1"/>
  <c r="E201" i="5" s="1"/>
  <c r="D209" i="5"/>
  <c r="D219" i="5" s="1"/>
  <c r="D201" i="5" s="1"/>
  <c r="C209" i="5"/>
  <c r="C219" i="5" s="1"/>
  <c r="C201" i="5" s="1"/>
  <c r="C202" i="5" s="1"/>
  <c r="B209" i="5"/>
  <c r="B219" i="5" s="1"/>
  <c r="B201" i="5" s="1"/>
  <c r="B202" i="5" s="1"/>
  <c r="E203" i="5"/>
  <c r="D203" i="5"/>
  <c r="C203" i="5"/>
  <c r="E190" i="5"/>
  <c r="D190" i="5"/>
  <c r="C190" i="5"/>
  <c r="B190" i="5"/>
  <c r="E185" i="5"/>
  <c r="E195" i="5" s="1"/>
  <c r="E177" i="5" s="1"/>
  <c r="D185" i="5"/>
  <c r="D195" i="5" s="1"/>
  <c r="D177" i="5" s="1"/>
  <c r="D178" i="5" s="1"/>
  <c r="C185" i="5"/>
  <c r="C195" i="5" s="1"/>
  <c r="B185" i="5"/>
  <c r="B195" i="5" s="1"/>
  <c r="B177" i="5" s="1"/>
  <c r="B178" i="5" s="1"/>
  <c r="E179" i="5"/>
  <c r="D179" i="5"/>
  <c r="C179" i="5"/>
  <c r="C177" i="5"/>
  <c r="C178" i="5" s="1"/>
  <c r="E164" i="5"/>
  <c r="D164" i="5"/>
  <c r="C164" i="5"/>
  <c r="B164" i="5"/>
  <c r="E159" i="5"/>
  <c r="E169" i="5" s="1"/>
  <c r="D159" i="5"/>
  <c r="D169" i="5" s="1"/>
  <c r="C159" i="5"/>
  <c r="C169" i="5" s="1"/>
  <c r="B159" i="5"/>
  <c r="B169" i="5" s="1"/>
  <c r="E153" i="5"/>
  <c r="D153" i="5"/>
  <c r="C153" i="5"/>
  <c r="D151" i="5"/>
  <c r="E138" i="5"/>
  <c r="D138" i="5"/>
  <c r="C138" i="5"/>
  <c r="B138" i="5"/>
  <c r="E133" i="5"/>
  <c r="E143" i="5" s="1"/>
  <c r="D133" i="5"/>
  <c r="D143" i="5" s="1"/>
  <c r="D125" i="5" s="1"/>
  <c r="C133" i="5"/>
  <c r="C143" i="5" s="1"/>
  <c r="C125" i="5" s="1"/>
  <c r="B133" i="5"/>
  <c r="B143" i="5" s="1"/>
  <c r="B125" i="5" s="1"/>
  <c r="B126" i="5" s="1"/>
  <c r="E127" i="5"/>
  <c r="D127" i="5"/>
  <c r="C127" i="5"/>
  <c r="E125" i="5"/>
  <c r="E117" i="5"/>
  <c r="D114" i="5"/>
  <c r="C114" i="5"/>
  <c r="B114" i="5"/>
  <c r="E109" i="5"/>
  <c r="D109" i="5"/>
  <c r="D119" i="5" s="1"/>
  <c r="D101" i="5" s="1"/>
  <c r="D102" i="5" s="1"/>
  <c r="C109" i="5"/>
  <c r="C119" i="5" s="1"/>
  <c r="B109" i="5"/>
  <c r="E103" i="5"/>
  <c r="D103" i="5"/>
  <c r="C103" i="5"/>
  <c r="C101" i="5"/>
  <c r="D94" i="5"/>
  <c r="D459" i="5" s="1"/>
  <c r="C94" i="5"/>
  <c r="D92" i="5"/>
  <c r="C92" i="5"/>
  <c r="E90" i="5"/>
  <c r="B90" i="5"/>
  <c r="E85" i="5"/>
  <c r="E95" i="5" s="1"/>
  <c r="E77" i="5" s="1"/>
  <c r="E78" i="5" s="1"/>
  <c r="D85" i="5"/>
  <c r="C85" i="5"/>
  <c r="B85" i="5"/>
  <c r="B95" i="5" s="1"/>
  <c r="B77" i="5" s="1"/>
  <c r="B78" i="5" s="1"/>
  <c r="E79" i="5"/>
  <c r="D79" i="5"/>
  <c r="C79" i="5"/>
  <c r="D63" i="5"/>
  <c r="E63" i="5" s="1"/>
  <c r="E51" i="5"/>
  <c r="D51" i="5"/>
  <c r="C51" i="5"/>
  <c r="B51" i="5"/>
  <c r="E48" i="5"/>
  <c r="D48" i="5"/>
  <c r="C48" i="5"/>
  <c r="B48" i="5"/>
  <c r="E45" i="5"/>
  <c r="D45" i="5"/>
  <c r="C45" i="5"/>
  <c r="B45" i="5"/>
  <c r="B37" i="5" s="1"/>
  <c r="E39" i="5"/>
  <c r="D39" i="5"/>
  <c r="C39" i="5"/>
  <c r="B39" i="5"/>
  <c r="E37" i="5"/>
  <c r="E38" i="5" s="1"/>
  <c r="D37" i="5"/>
  <c r="D40" i="5" s="1"/>
  <c r="C37" i="5"/>
  <c r="C373" i="5" l="1"/>
  <c r="C355" i="5" s="1"/>
  <c r="C459" i="5"/>
  <c r="B119" i="5"/>
  <c r="B101" i="5" s="1"/>
  <c r="B102" i="5" s="1"/>
  <c r="D321" i="5"/>
  <c r="D303" i="5" s="1"/>
  <c r="D306" i="5" s="1"/>
  <c r="C295" i="5"/>
  <c r="C277" i="5" s="1"/>
  <c r="E66" i="5"/>
  <c r="E67" i="5" s="1"/>
  <c r="C347" i="5"/>
  <c r="C329" i="5" s="1"/>
  <c r="C394" i="5"/>
  <c r="C255" i="5"/>
  <c r="C66" i="5"/>
  <c r="C67" i="5" s="1"/>
  <c r="E458" i="5"/>
  <c r="E455" i="5" s="1"/>
  <c r="C399" i="5"/>
  <c r="C381" i="5" s="1"/>
  <c r="C382" i="5" s="1"/>
  <c r="C385" i="5" s="1"/>
  <c r="C90" i="5"/>
  <c r="C95" i="5" s="1"/>
  <c r="E119" i="5"/>
  <c r="E101" i="5" s="1"/>
  <c r="E102" i="5" s="1"/>
  <c r="E105" i="5" s="1"/>
  <c r="E114" i="5"/>
  <c r="C228" i="5"/>
  <c r="D243" i="5"/>
  <c r="D225" i="5" s="1"/>
  <c r="E347" i="5"/>
  <c r="E329" i="5" s="1"/>
  <c r="E330" i="5" s="1"/>
  <c r="D399" i="5"/>
  <c r="D381" i="5" s="1"/>
  <c r="B455" i="5"/>
  <c r="D295" i="5"/>
  <c r="D277" i="5" s="1"/>
  <c r="B151" i="5"/>
  <c r="C332" i="5"/>
  <c r="C330" i="5"/>
  <c r="C333" i="5" s="1"/>
  <c r="C358" i="5"/>
  <c r="C356" i="5"/>
  <c r="C359" i="5" s="1"/>
  <c r="C151" i="5"/>
  <c r="C280" i="5"/>
  <c r="C278" i="5"/>
  <c r="C281" i="5" s="1"/>
  <c r="D382" i="5"/>
  <c r="B40" i="5"/>
  <c r="B38" i="5"/>
  <c r="B41" i="5" s="1"/>
  <c r="D128" i="5"/>
  <c r="D126" i="5"/>
  <c r="D280" i="5"/>
  <c r="D278" i="5"/>
  <c r="D281" i="5" s="1"/>
  <c r="D304" i="5"/>
  <c r="E307" i="5" s="1"/>
  <c r="C181" i="5"/>
  <c r="E204" i="5"/>
  <c r="E202" i="5"/>
  <c r="D254" i="5"/>
  <c r="D252" i="5"/>
  <c r="D255" i="5" s="1"/>
  <c r="C126" i="5"/>
  <c r="C129" i="5" s="1"/>
  <c r="C128" i="5"/>
  <c r="D228" i="5"/>
  <c r="D226" i="5"/>
  <c r="D229" i="5" s="1"/>
  <c r="D358" i="5"/>
  <c r="E358" i="5"/>
  <c r="D356" i="5"/>
  <c r="E359" i="5" s="1"/>
  <c r="E178" i="5"/>
  <c r="E181" i="5" s="1"/>
  <c r="E180" i="5"/>
  <c r="D202" i="5"/>
  <c r="D205" i="5" s="1"/>
  <c r="D204" i="5"/>
  <c r="C304" i="5"/>
  <c r="C307" i="5" s="1"/>
  <c r="C306" i="5"/>
  <c r="D332" i="5"/>
  <c r="E332" i="5"/>
  <c r="D330" i="5"/>
  <c r="C410" i="5"/>
  <c r="C408" i="5"/>
  <c r="C411" i="5" s="1"/>
  <c r="C104" i="5"/>
  <c r="E151" i="5"/>
  <c r="E384" i="5"/>
  <c r="D410" i="5"/>
  <c r="E40" i="5"/>
  <c r="C254" i="5"/>
  <c r="C457" i="5"/>
  <c r="C455" i="5" s="1"/>
  <c r="D66" i="5"/>
  <c r="D67" i="5" s="1"/>
  <c r="D457" i="5"/>
  <c r="D455" i="5" s="1"/>
  <c r="D90" i="5"/>
  <c r="D95" i="5" s="1"/>
  <c r="C102" i="5"/>
  <c r="C105" i="5" s="1"/>
  <c r="D104" i="5"/>
  <c r="D105" i="5"/>
  <c r="D180" i="5"/>
  <c r="C204" i="5"/>
  <c r="D458" i="5"/>
  <c r="E306" i="5"/>
  <c r="E382" i="5"/>
  <c r="E385" i="5" s="1"/>
  <c r="D408" i="5"/>
  <c r="D411" i="5" s="1"/>
  <c r="E410" i="5"/>
  <c r="B66" i="5"/>
  <c r="B67" i="5" s="1"/>
  <c r="C180" i="5"/>
  <c r="E128" i="5"/>
  <c r="E228" i="5"/>
  <c r="E255" i="5"/>
  <c r="E280" i="5"/>
  <c r="C40" i="5"/>
  <c r="E126" i="5"/>
  <c r="E129" i="5" s="1"/>
  <c r="D152" i="5"/>
  <c r="D181" i="5"/>
  <c r="C205" i="5"/>
  <c r="E226" i="5"/>
  <c r="E254" i="5"/>
  <c r="C38" i="5"/>
  <c r="D38" i="5"/>
  <c r="C384" i="5" l="1"/>
  <c r="D384" i="5"/>
  <c r="E104" i="5"/>
  <c r="C77" i="5"/>
  <c r="C427" i="5" s="1"/>
  <c r="C460" i="5" s="1"/>
  <c r="C428" i="5"/>
  <c r="E428" i="5"/>
  <c r="C41" i="5"/>
  <c r="E411" i="5"/>
  <c r="D333" i="5"/>
  <c r="E205" i="5"/>
  <c r="D77" i="5"/>
  <c r="D428" i="5"/>
  <c r="C154" i="5"/>
  <c r="C152" i="5"/>
  <c r="B428" i="5"/>
  <c r="E427" i="5"/>
  <c r="E460" i="5" s="1"/>
  <c r="E152" i="5"/>
  <c r="E155" i="5" s="1"/>
  <c r="E154" i="5"/>
  <c r="D359" i="5"/>
  <c r="B152" i="5"/>
  <c r="B427" i="5"/>
  <c r="E333" i="5"/>
  <c r="E281" i="5"/>
  <c r="D41" i="5"/>
  <c r="E229" i="5"/>
  <c r="D155" i="5"/>
  <c r="D154" i="5"/>
  <c r="D307" i="5"/>
  <c r="D129" i="5"/>
  <c r="D385" i="5"/>
  <c r="E41" i="5"/>
  <c r="C78" i="5" l="1"/>
  <c r="C81" i="5" s="1"/>
  <c r="C80" i="5"/>
  <c r="B460" i="5"/>
  <c r="C155" i="5"/>
  <c r="D80" i="5"/>
  <c r="E80" i="5"/>
  <c r="D78" i="5"/>
  <c r="D427" i="5"/>
  <c r="D460" i="5" s="1"/>
  <c r="D81" i="5" l="1"/>
  <c r="E81" i="5"/>
  <c r="C190" i="4" l="1"/>
  <c r="B190" i="4"/>
  <c r="E189" i="4"/>
  <c r="D189" i="4"/>
  <c r="C189" i="4"/>
  <c r="B189" i="4"/>
  <c r="E188" i="4"/>
  <c r="D188" i="4"/>
  <c r="C188" i="4"/>
  <c r="B188" i="4"/>
  <c r="E187" i="4"/>
  <c r="D187" i="4"/>
  <c r="C187" i="4"/>
  <c r="B187" i="4"/>
  <c r="E186" i="4"/>
  <c r="D186" i="4"/>
  <c r="C186" i="4"/>
  <c r="B186" i="4"/>
  <c r="E185" i="4"/>
  <c r="D185" i="4"/>
  <c r="C185" i="4"/>
  <c r="B185" i="4"/>
  <c r="E184" i="4"/>
  <c r="D184" i="4"/>
  <c r="C184" i="4"/>
  <c r="B184" i="4"/>
  <c r="C183" i="4"/>
  <c r="B183" i="4"/>
  <c r="E182" i="4"/>
  <c r="D182" i="4"/>
  <c r="C182" i="4"/>
  <c r="B182" i="4"/>
  <c r="C179" i="4"/>
  <c r="C180" i="4" s="1"/>
  <c r="B179" i="4"/>
  <c r="B180" i="4" s="1"/>
  <c r="D178" i="4"/>
  <c r="E178" i="4" s="1"/>
  <c r="E167" i="4"/>
  <c r="D167" i="4"/>
  <c r="C167" i="4"/>
  <c r="E166" i="4"/>
  <c r="D166" i="4"/>
  <c r="C166" i="4"/>
  <c r="E165" i="4"/>
  <c r="D165" i="4"/>
  <c r="C165" i="4"/>
  <c r="C168" i="4" s="1"/>
  <c r="B165" i="4"/>
  <c r="C147" i="4"/>
  <c r="C148" i="4" s="1"/>
  <c r="B147" i="4"/>
  <c r="B148" i="4" s="1"/>
  <c r="D146" i="4"/>
  <c r="D147" i="4" s="1"/>
  <c r="D148" i="4" s="1"/>
  <c r="E135" i="4"/>
  <c r="D135" i="4"/>
  <c r="C135" i="4"/>
  <c r="E134" i="4"/>
  <c r="D134" i="4"/>
  <c r="C134" i="4"/>
  <c r="E133" i="4"/>
  <c r="D133" i="4"/>
  <c r="C133" i="4"/>
  <c r="C136" i="4" s="1"/>
  <c r="B133" i="4"/>
  <c r="C117" i="4"/>
  <c r="C118" i="4" s="1"/>
  <c r="B117" i="4"/>
  <c r="B118" i="4" s="1"/>
  <c r="D116" i="4"/>
  <c r="E116" i="4" s="1"/>
  <c r="E117" i="4" s="1"/>
  <c r="E118" i="4" s="1"/>
  <c r="E105" i="4"/>
  <c r="D105" i="4"/>
  <c r="C105" i="4"/>
  <c r="E104" i="4"/>
  <c r="D104" i="4"/>
  <c r="C104" i="4"/>
  <c r="E103" i="4"/>
  <c r="E106" i="4" s="1"/>
  <c r="D103" i="4"/>
  <c r="D106" i="4" s="1"/>
  <c r="C103" i="4"/>
  <c r="B103" i="4"/>
  <c r="E66" i="4"/>
  <c r="E67" i="4" s="1"/>
  <c r="D66" i="4"/>
  <c r="D67" i="4" s="1"/>
  <c r="C66" i="4"/>
  <c r="C67" i="4" s="1"/>
  <c r="B66" i="4"/>
  <c r="B67" i="4" s="1"/>
  <c r="E54" i="4"/>
  <c r="D54" i="4"/>
  <c r="C54" i="4"/>
  <c r="E53" i="4"/>
  <c r="D53" i="4"/>
  <c r="C53" i="4"/>
  <c r="E52" i="4"/>
  <c r="D52" i="4"/>
  <c r="C52" i="4"/>
  <c r="B52" i="4"/>
  <c r="C43" i="4"/>
  <c r="C44" i="4" s="1"/>
  <c r="B43" i="4"/>
  <c r="B44" i="4" s="1"/>
  <c r="D42" i="4"/>
  <c r="E42" i="4" s="1"/>
  <c r="E43" i="4" s="1"/>
  <c r="E44" i="4" s="1"/>
  <c r="E31" i="4"/>
  <c r="D31" i="4"/>
  <c r="C31" i="4"/>
  <c r="E30" i="4"/>
  <c r="D30" i="4"/>
  <c r="C30" i="4"/>
  <c r="E29" i="4"/>
  <c r="D29" i="4"/>
  <c r="D32" i="4" s="1"/>
  <c r="C29" i="4"/>
  <c r="B29" i="4"/>
  <c r="D55" i="4" l="1"/>
  <c r="E136" i="4"/>
  <c r="C106" i="4"/>
  <c r="E32" i="4"/>
  <c r="C55" i="4"/>
  <c r="D168" i="4"/>
  <c r="C191" i="4"/>
  <c r="B191" i="4"/>
  <c r="E55" i="4"/>
  <c r="E168" i="4"/>
  <c r="C32" i="4"/>
  <c r="D136" i="4"/>
  <c r="E179" i="4"/>
  <c r="E180" i="4" s="1"/>
  <c r="D43" i="4"/>
  <c r="D44" i="4" s="1"/>
  <c r="D117" i="4"/>
  <c r="D118" i="4" s="1"/>
  <c r="E146" i="4"/>
  <c r="E147" i="4" s="1"/>
  <c r="E148" i="4" s="1"/>
  <c r="D179" i="4"/>
  <c r="D180" i="4" s="1"/>
  <c r="D190" i="4"/>
  <c r="D183" i="4" s="1"/>
  <c r="D191" i="4" s="1"/>
  <c r="E190" i="4" l="1"/>
  <c r="E183" i="4" s="1"/>
  <c r="E191" i="4" s="1"/>
  <c r="E262" i="3" l="1"/>
  <c r="E263" i="3" s="1"/>
  <c r="D262" i="3"/>
  <c r="C262" i="3"/>
  <c r="B262" i="3"/>
  <c r="C263" i="3" s="1"/>
  <c r="E260" i="3"/>
  <c r="D260" i="3"/>
  <c r="C260" i="3"/>
  <c r="B260" i="3"/>
  <c r="E259" i="3"/>
  <c r="D259" i="3"/>
  <c r="C259" i="3"/>
  <c r="E256" i="3"/>
  <c r="D256" i="3"/>
  <c r="C256" i="3"/>
  <c r="B256" i="3"/>
  <c r="C257" i="3" s="1"/>
  <c r="E255" i="3"/>
  <c r="D255" i="3"/>
  <c r="C255" i="3"/>
  <c r="E253" i="3"/>
  <c r="D253" i="3"/>
  <c r="C253" i="3"/>
  <c r="E250" i="3"/>
  <c r="D250" i="3"/>
  <c r="E251" i="3" s="1"/>
  <c r="C250" i="3"/>
  <c r="B250" i="3"/>
  <c r="E248" i="3"/>
  <c r="D248" i="3"/>
  <c r="C248" i="3"/>
  <c r="B248" i="3"/>
  <c r="E246" i="3"/>
  <c r="D246" i="3"/>
  <c r="C246" i="3"/>
  <c r="B246" i="3"/>
  <c r="E243" i="3"/>
  <c r="D243" i="3"/>
  <c r="C243" i="3"/>
  <c r="B243" i="3"/>
  <c r="E241" i="3"/>
  <c r="D241" i="3"/>
  <c r="C241" i="3"/>
  <c r="B241" i="3"/>
  <c r="E234" i="3"/>
  <c r="D234" i="3"/>
  <c r="C234" i="3"/>
  <c r="E233" i="3"/>
  <c r="D233" i="3"/>
  <c r="C233" i="3"/>
  <c r="E232" i="3"/>
  <c r="D232" i="3"/>
  <c r="C232" i="3"/>
  <c r="B232" i="3"/>
  <c r="E223" i="3"/>
  <c r="D223" i="3"/>
  <c r="C223" i="3"/>
  <c r="B223" i="3"/>
  <c r="E216" i="3"/>
  <c r="D216" i="3"/>
  <c r="C216" i="3"/>
  <c r="E215" i="3"/>
  <c r="D215" i="3"/>
  <c r="C215" i="3"/>
  <c r="E214" i="3"/>
  <c r="E217" i="3" s="1"/>
  <c r="D214" i="3"/>
  <c r="C214" i="3"/>
  <c r="D217" i="3" s="1"/>
  <c r="B214" i="3"/>
  <c r="E205" i="3"/>
  <c r="D205" i="3"/>
  <c r="C205" i="3"/>
  <c r="B205" i="3"/>
  <c r="E198" i="3"/>
  <c r="D198" i="3"/>
  <c r="C198" i="3"/>
  <c r="E197" i="3"/>
  <c r="D197" i="3"/>
  <c r="C197" i="3"/>
  <c r="E196" i="3"/>
  <c r="D196" i="3"/>
  <c r="C196" i="3"/>
  <c r="C199" i="3" s="1"/>
  <c r="B196" i="3"/>
  <c r="E182" i="3"/>
  <c r="D182" i="3"/>
  <c r="C182" i="3"/>
  <c r="B182" i="3"/>
  <c r="E175" i="3"/>
  <c r="D175" i="3"/>
  <c r="C175" i="3"/>
  <c r="E174" i="3"/>
  <c r="D174" i="3"/>
  <c r="C174" i="3"/>
  <c r="E173" i="3"/>
  <c r="D173" i="3"/>
  <c r="C173" i="3"/>
  <c r="C176" i="3" s="1"/>
  <c r="B173" i="3"/>
  <c r="E161" i="3"/>
  <c r="E162" i="3" s="1"/>
  <c r="D161" i="3"/>
  <c r="D162" i="3" s="1"/>
  <c r="C161" i="3"/>
  <c r="C162" i="3" s="1"/>
  <c r="B161" i="3"/>
  <c r="B162" i="3" s="1"/>
  <c r="E149" i="3"/>
  <c r="D149" i="3"/>
  <c r="C149" i="3"/>
  <c r="E148" i="3"/>
  <c r="D148" i="3"/>
  <c r="C148" i="3"/>
  <c r="E147" i="3"/>
  <c r="E150" i="3" s="1"/>
  <c r="D147" i="3"/>
  <c r="C147" i="3"/>
  <c r="B147" i="3"/>
  <c r="E138" i="3"/>
  <c r="E139" i="3" s="1"/>
  <c r="D138" i="3"/>
  <c r="D139" i="3" s="1"/>
  <c r="C138" i="3"/>
  <c r="C139" i="3" s="1"/>
  <c r="B138" i="3"/>
  <c r="B139" i="3" s="1"/>
  <c r="E126" i="3"/>
  <c r="D126" i="3"/>
  <c r="C126" i="3"/>
  <c r="E125" i="3"/>
  <c r="D125" i="3"/>
  <c r="C125" i="3"/>
  <c r="E124" i="3"/>
  <c r="D124" i="3"/>
  <c r="E127" i="3" s="1"/>
  <c r="C124" i="3"/>
  <c r="B124" i="3"/>
  <c r="E115" i="3"/>
  <c r="E116" i="3" s="1"/>
  <c r="D115" i="3"/>
  <c r="D116" i="3" s="1"/>
  <c r="C115" i="3"/>
  <c r="C116" i="3" s="1"/>
  <c r="B115" i="3"/>
  <c r="B116" i="3" s="1"/>
  <c r="E103" i="3"/>
  <c r="D103" i="3"/>
  <c r="C103" i="3"/>
  <c r="E102" i="3"/>
  <c r="D102" i="3"/>
  <c r="C102" i="3"/>
  <c r="E101" i="3"/>
  <c r="D101" i="3"/>
  <c r="C101" i="3"/>
  <c r="B101" i="3"/>
  <c r="E92" i="3"/>
  <c r="E93" i="3" s="1"/>
  <c r="D92" i="3"/>
  <c r="D93" i="3" s="1"/>
  <c r="C92" i="3"/>
  <c r="C93" i="3" s="1"/>
  <c r="B92" i="3"/>
  <c r="B93" i="3" s="1"/>
  <c r="E80" i="3"/>
  <c r="D80" i="3"/>
  <c r="C80" i="3"/>
  <c r="E79" i="3"/>
  <c r="D79" i="3"/>
  <c r="C79" i="3"/>
  <c r="E78" i="3"/>
  <c r="E81" i="3" s="1"/>
  <c r="D78" i="3"/>
  <c r="C78" i="3"/>
  <c r="C81" i="3" s="1"/>
  <c r="B78" i="3"/>
  <c r="E69" i="3"/>
  <c r="E70" i="3" s="1"/>
  <c r="D69" i="3"/>
  <c r="D70" i="3" s="1"/>
  <c r="C69" i="3"/>
  <c r="C70" i="3" s="1"/>
  <c r="B69" i="3"/>
  <c r="B70" i="3" s="1"/>
  <c r="E57" i="3"/>
  <c r="D57" i="3"/>
  <c r="C57" i="3"/>
  <c r="E56" i="3"/>
  <c r="D56" i="3"/>
  <c r="C56" i="3"/>
  <c r="E55" i="3"/>
  <c r="D55" i="3"/>
  <c r="C55" i="3"/>
  <c r="B55" i="3"/>
  <c r="E46" i="3"/>
  <c r="E47" i="3" s="1"/>
  <c r="D46" i="3"/>
  <c r="D47" i="3" s="1"/>
  <c r="C46" i="3"/>
  <c r="C47" i="3" s="1"/>
  <c r="B46" i="3"/>
  <c r="B47" i="3" s="1"/>
  <c r="E34" i="3"/>
  <c r="D34" i="3"/>
  <c r="C34" i="3"/>
  <c r="E33" i="3"/>
  <c r="D33" i="3"/>
  <c r="C33" i="3"/>
  <c r="E32" i="3"/>
  <c r="D32" i="3"/>
  <c r="C32" i="3"/>
  <c r="D35" i="3" s="1"/>
  <c r="B32" i="3"/>
  <c r="E35" i="3" l="1"/>
  <c r="C58" i="3"/>
  <c r="C150" i="3"/>
  <c r="C235" i="3"/>
  <c r="D58" i="3"/>
  <c r="E104" i="3"/>
  <c r="D150" i="3"/>
  <c r="E199" i="3"/>
  <c r="D235" i="3"/>
  <c r="B244" i="3"/>
  <c r="B264" i="3" s="1"/>
  <c r="C249" i="3"/>
  <c r="E58" i="3"/>
  <c r="C104" i="3"/>
  <c r="C244" i="3"/>
  <c r="C245" i="3" s="1"/>
  <c r="C251" i="3"/>
  <c r="E257" i="3"/>
  <c r="D176" i="3"/>
  <c r="D247" i="3"/>
  <c r="C261" i="3"/>
  <c r="D81" i="3"/>
  <c r="D127" i="3"/>
  <c r="E176" i="3"/>
  <c r="E235" i="3"/>
  <c r="D244" i="3"/>
  <c r="D245" i="3" s="1"/>
  <c r="E247" i="3"/>
  <c r="E249" i="3"/>
  <c r="D257" i="3"/>
  <c r="D261" i="3"/>
  <c r="D263" i="3"/>
  <c r="C264" i="3"/>
  <c r="D251" i="3"/>
  <c r="E261" i="3"/>
  <c r="E244" i="3"/>
  <c r="C247" i="3"/>
  <c r="D249" i="3"/>
  <c r="C35" i="3"/>
  <c r="D104" i="3"/>
  <c r="C127" i="3"/>
  <c r="D199" i="3"/>
  <c r="C217" i="3"/>
  <c r="D264" i="3" l="1"/>
  <c r="E264" i="3"/>
  <c r="E245" i="3"/>
  <c r="E227" i="2" l="1"/>
  <c r="D227" i="2"/>
  <c r="C227" i="2"/>
  <c r="B227" i="2"/>
  <c r="C226" i="2"/>
  <c r="B226" i="2"/>
  <c r="E225" i="2"/>
  <c r="D225" i="2"/>
  <c r="C225" i="2"/>
  <c r="B225" i="2"/>
  <c r="E224" i="2"/>
  <c r="D224" i="2"/>
  <c r="C224" i="2"/>
  <c r="B224" i="2"/>
  <c r="E223" i="2"/>
  <c r="D223" i="2"/>
  <c r="C223" i="2"/>
  <c r="B223" i="2"/>
  <c r="E222" i="2"/>
  <c r="D222" i="2"/>
  <c r="C222" i="2"/>
  <c r="B222" i="2"/>
  <c r="E221" i="2"/>
  <c r="D221" i="2"/>
  <c r="C221" i="2"/>
  <c r="B221" i="2"/>
  <c r="E220" i="2"/>
  <c r="D220" i="2"/>
  <c r="C220" i="2"/>
  <c r="B220" i="2"/>
  <c r="E218" i="2"/>
  <c r="D218" i="2"/>
  <c r="C218" i="2"/>
  <c r="B218" i="2"/>
  <c r="C215" i="2"/>
  <c r="C216" i="2" s="1"/>
  <c r="B215" i="2"/>
  <c r="B216" i="2" s="1"/>
  <c r="D214" i="2"/>
  <c r="E214" i="2" s="1"/>
  <c r="E203" i="2"/>
  <c r="D203" i="2"/>
  <c r="C203" i="2"/>
  <c r="E202" i="2"/>
  <c r="D202" i="2"/>
  <c r="C202" i="2"/>
  <c r="E201" i="2"/>
  <c r="D201" i="2"/>
  <c r="C201" i="2"/>
  <c r="B201" i="2"/>
  <c r="E183" i="2"/>
  <c r="E228" i="2" s="1"/>
  <c r="D183" i="2"/>
  <c r="D184" i="2" s="1"/>
  <c r="C183" i="2"/>
  <c r="C184" i="2" s="1"/>
  <c r="B183" i="2"/>
  <c r="B184" i="2" s="1"/>
  <c r="E176" i="2"/>
  <c r="D176" i="2"/>
  <c r="C176" i="2"/>
  <c r="E175" i="2"/>
  <c r="D175" i="2"/>
  <c r="C175" i="2"/>
  <c r="E174" i="2"/>
  <c r="D174" i="2"/>
  <c r="C174" i="2"/>
  <c r="C177" i="2" s="1"/>
  <c r="B174" i="2"/>
  <c r="E162" i="2"/>
  <c r="E163" i="2" s="1"/>
  <c r="D162" i="2"/>
  <c r="D163" i="2" s="1"/>
  <c r="C162" i="2"/>
  <c r="C163" i="2" s="1"/>
  <c r="B162" i="2"/>
  <c r="B163" i="2" s="1"/>
  <c r="E155" i="2"/>
  <c r="D155" i="2"/>
  <c r="C155" i="2"/>
  <c r="E154" i="2"/>
  <c r="D154" i="2"/>
  <c r="C154" i="2"/>
  <c r="E153" i="2"/>
  <c r="E156" i="2" s="1"/>
  <c r="D153" i="2"/>
  <c r="C153" i="2"/>
  <c r="B153" i="2"/>
  <c r="E140" i="2"/>
  <c r="E141" i="2" s="1"/>
  <c r="D140" i="2"/>
  <c r="D141" i="2" s="1"/>
  <c r="C140" i="2"/>
  <c r="C141" i="2" s="1"/>
  <c r="B140" i="2"/>
  <c r="B141" i="2" s="1"/>
  <c r="C134" i="2"/>
  <c r="E133" i="2"/>
  <c r="D133" i="2"/>
  <c r="C133" i="2"/>
  <c r="E132" i="2"/>
  <c r="D132" i="2"/>
  <c r="C132" i="2"/>
  <c r="E131" i="2"/>
  <c r="D131" i="2"/>
  <c r="D134" i="2" s="1"/>
  <c r="C131" i="2"/>
  <c r="B131" i="2"/>
  <c r="E119" i="2"/>
  <c r="E120" i="2" s="1"/>
  <c r="D119" i="2"/>
  <c r="D120" i="2" s="1"/>
  <c r="C119" i="2"/>
  <c r="C120" i="2" s="1"/>
  <c r="B119" i="2"/>
  <c r="B120" i="2" s="1"/>
  <c r="E107" i="2"/>
  <c r="D107" i="2"/>
  <c r="C107" i="2"/>
  <c r="E106" i="2"/>
  <c r="D106" i="2"/>
  <c r="C106" i="2"/>
  <c r="E105" i="2"/>
  <c r="D105" i="2"/>
  <c r="C105" i="2"/>
  <c r="B105" i="2"/>
  <c r="E96" i="2"/>
  <c r="E97" i="2" s="1"/>
  <c r="D96" i="2"/>
  <c r="D97" i="2" s="1"/>
  <c r="C96" i="2"/>
  <c r="C97" i="2" s="1"/>
  <c r="B96" i="2"/>
  <c r="B97" i="2" s="1"/>
  <c r="E84" i="2"/>
  <c r="D84" i="2"/>
  <c r="C84" i="2"/>
  <c r="E83" i="2"/>
  <c r="D83" i="2"/>
  <c r="C83" i="2"/>
  <c r="E82" i="2"/>
  <c r="D82" i="2"/>
  <c r="C82" i="2"/>
  <c r="B82" i="2"/>
  <c r="E73" i="2"/>
  <c r="E74" i="2" s="1"/>
  <c r="D73" i="2"/>
  <c r="D74" i="2" s="1"/>
  <c r="C73" i="2"/>
  <c r="C74" i="2" s="1"/>
  <c r="B73" i="2"/>
  <c r="B74" i="2" s="1"/>
  <c r="E61" i="2"/>
  <c r="D61" i="2"/>
  <c r="C61" i="2"/>
  <c r="E60" i="2"/>
  <c r="D60" i="2"/>
  <c r="C60" i="2"/>
  <c r="E59" i="2"/>
  <c r="D59" i="2"/>
  <c r="C59" i="2"/>
  <c r="B59" i="2"/>
  <c r="E50" i="2"/>
  <c r="E51" i="2" s="1"/>
  <c r="D50" i="2"/>
  <c r="D51" i="2" s="1"/>
  <c r="C50" i="2"/>
  <c r="C51" i="2" s="1"/>
  <c r="B50" i="2"/>
  <c r="B51" i="2" s="1"/>
  <c r="E38" i="2"/>
  <c r="D38" i="2"/>
  <c r="C38" i="2"/>
  <c r="E37" i="2"/>
  <c r="D37" i="2"/>
  <c r="C37" i="2"/>
  <c r="E36" i="2"/>
  <c r="D36" i="2"/>
  <c r="C36" i="2"/>
  <c r="B36" i="2"/>
  <c r="E39" i="2" l="1"/>
  <c r="C62" i="2"/>
  <c r="E85" i="2"/>
  <c r="C108" i="2"/>
  <c r="C204" i="2"/>
  <c r="E62" i="2"/>
  <c r="C85" i="2"/>
  <c r="C39" i="2"/>
  <c r="D108" i="2"/>
  <c r="D39" i="2"/>
  <c r="D85" i="2"/>
  <c r="D156" i="2"/>
  <c r="D204" i="2"/>
  <c r="D62" i="2"/>
  <c r="E108" i="2"/>
  <c r="E134" i="2"/>
  <c r="D177" i="2"/>
  <c r="E177" i="2"/>
  <c r="E204" i="2"/>
  <c r="C156" i="2"/>
  <c r="B228" i="2"/>
  <c r="B219" i="2" s="1"/>
  <c r="B229" i="2" s="1"/>
  <c r="E226" i="2"/>
  <c r="E219" i="2" s="1"/>
  <c r="E229" i="2" s="1"/>
  <c r="E215" i="2"/>
  <c r="E216" i="2" s="1"/>
  <c r="C228" i="2"/>
  <c r="C219" i="2" s="1"/>
  <c r="C229" i="2" s="1"/>
  <c r="E184" i="2"/>
  <c r="D215" i="2"/>
  <c r="D216" i="2" s="1"/>
  <c r="D226" i="2"/>
  <c r="D228" i="2"/>
  <c r="D219" i="2" l="1"/>
  <c r="D229" i="2" s="1"/>
</calcChain>
</file>

<file path=xl/comments1.xml><?xml version="1.0" encoding="utf-8"?>
<comments xmlns="http://schemas.openxmlformats.org/spreadsheetml/2006/main">
  <authors>
    <author>Author</author>
  </authors>
  <commentList>
    <comment ref="B19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Lutem marrjen ne konsiderate te ndryshimit te emertimit te projekteve. Emertimi i sakte eshte ai i vendosur pas shenjes se sleshit (/)</t>
        </r>
      </text>
    </comment>
    <comment ref="B29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Projekti Platform PANORAMED</t>
        </r>
      </text>
    </comment>
    <comment ref="D40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kontrata e ketij projekti pritet te nensdhkruhet brenda vitit 2019 dhe fondet nga donatori mund te disbursohen ne muajt shtator-tetor 2019.</t>
        </r>
      </text>
    </comment>
  </commentList>
</comments>
</file>

<file path=xl/sharedStrings.xml><?xml version="1.0" encoding="utf-8"?>
<sst xmlns="http://schemas.openxmlformats.org/spreadsheetml/2006/main" count="1648" uniqueCount="352">
  <si>
    <t>FORMAT 2.1: FORMATI STANDARD I PËRGATITJES SË KËRKESAVE BUXHETORE PBA 2020-2022 SIPAS TAVANEVE</t>
  </si>
  <si>
    <t>Buxheti 2020-2022</t>
  </si>
  <si>
    <t>Emërtimi i Programit Buxhetor</t>
  </si>
  <si>
    <t>Planifikim , Menaxhim dhe Administrim</t>
  </si>
  <si>
    <t>Kodi i Programit</t>
  </si>
  <si>
    <t>01110</t>
  </si>
  <si>
    <t>Programi Buxhetor Afatmesëm</t>
  </si>
  <si>
    <t>2020-2022</t>
  </si>
  <si>
    <t>Përshkrimi i Programit</t>
  </si>
  <si>
    <t>Planifikim dhe menaxhim efiçent i burimeve njerëzore dhe financiare të MEPJ. Mbështetje financiare, njerëzore, dokumentare dhe me shërbim, për realizmin e politikave të institucionit duke siguruara një lidhje efikase midis MEPJ dhe përfaqësive diplomatike. Organizim dhe realizim i veprimtarisë protokollare të shtetit shqiptar.</t>
  </si>
  <si>
    <t>Qëllimet e Politikës së Programit</t>
  </si>
  <si>
    <t>Përmirësim i administrimit dhe rritje e vazhdueshme cilësore e kapaciteteve te burimeve njerëzore dhe financiare për një shërbim profesional publik diplomatik</t>
  </si>
  <si>
    <t>Treguesit e Performancës në nivel Qëllimi</t>
  </si>
  <si>
    <t>Buxheti</t>
  </si>
  <si>
    <t>Parashikimi</t>
  </si>
  <si>
    <t>Kapacitete buxhetore te shfrytëzuara</t>
  </si>
  <si>
    <t>Angazhime auditimi te realizuar sipas planit</t>
  </si>
  <si>
    <t>Objektivi 1 i Politikës së Programit</t>
  </si>
  <si>
    <t>Menaxhim efektiv dhe racional i burimeve njerëzore, financiare dhe teknologjisë se larte për te rritur reagimi  dhe cilësinë e shërbimit diplomatik</t>
  </si>
  <si>
    <t>Treguesit e Performancës për Objektivin 1</t>
  </si>
  <si>
    <t>Trend rritës</t>
  </si>
  <si>
    <t xml:space="preserve">Raporti Femra/ Meshkuj </t>
  </si>
  <si>
    <t>% e stafit te trajnuar kundrejt totalit te programit</t>
  </si>
  <si>
    <t>% e Personave me aftesi te kufizuar te perzgjedhur ne program kondrejt totalit te punonjësve te  programit</t>
  </si>
  <si>
    <t>% e drejtuesve femra kundrejt totalit te pozicioneve drejtuese te porgramit</t>
  </si>
  <si>
    <t>% e fondeve arkivore te aksesueshme nga studiues</t>
  </si>
  <si>
    <t>Detyrime te prapambetura te krijuara</t>
  </si>
  <si>
    <t>% e kontratave te anulluar kundrjt totali te nenshkruar.</t>
  </si>
  <si>
    <t xml:space="preserve">% e praktikave prokuruese te perbyllura brenda afatave </t>
  </si>
  <si>
    <t xml:space="preserve">Shpenzimet Korrente* </t>
  </si>
  <si>
    <t>Produkti 1</t>
  </si>
  <si>
    <t xml:space="preserve">Akte ligjore/nënligjore te hartuara
</t>
  </si>
  <si>
    <t>Përshkrimi i Produktit:</t>
  </si>
  <si>
    <t>Aktiviteti shkresor i stafit te programit</t>
  </si>
  <si>
    <t>Njësia Matëse</t>
  </si>
  <si>
    <t>nr. aktesh</t>
  </si>
  <si>
    <t>Sasia</t>
  </si>
  <si>
    <t>Kosto totale (në mijë lekë)</t>
  </si>
  <si>
    <t>Kosto për njësi (në mijë lekë)</t>
  </si>
  <si>
    <t xml:space="preserve">Ndryshimi në % i Sasisë  </t>
  </si>
  <si>
    <t>…</t>
  </si>
  <si>
    <t xml:space="preserve">Ndryshimi në % i kostos totale  </t>
  </si>
  <si>
    <t>Ndryshimi në % i kostos për njësi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</si>
  <si>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</si>
  <si>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 xml:space="preserve">600. Pagat </t>
  </si>
  <si>
    <t>601. Sigurimet Shoqërore dhe Shëndetësore</t>
  </si>
  <si>
    <t xml:space="preserve">602. Mallrat dhe shërbimet </t>
  </si>
  <si>
    <t xml:space="preserve">603. Subvencionet </t>
  </si>
  <si>
    <t>604. Transferta të brendshme</t>
  </si>
  <si>
    <t>605. Transferta të jashtme</t>
  </si>
  <si>
    <t xml:space="preserve">606. Transferta për familjet dhe individët </t>
  </si>
  <si>
    <t>Kosto totale e produktit 1</t>
  </si>
  <si>
    <t>Kontroll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</si>
  <si>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</si>
  <si>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t>Punonjës të rekrutuar dhe të trajnuar</t>
  </si>
  <si>
    <t xml:space="preserve">Numri i punonjësve të shtuar rishtazi në shërbimin e jashtëm dhe të trajnuar në funsion të periditesimit të njohurive </t>
  </si>
  <si>
    <t>nr. punonjësish</t>
  </si>
  <si>
    <r>
      <t>Detajimi i Kostos Totale të</t>
    </r>
    <r>
      <rPr>
        <b/>
        <sz val="8"/>
        <color rgb="FFFF0000"/>
        <rFont val="Garamond"/>
        <family val="1"/>
      </rPr>
      <t xml:space="preserve"> Produktit 2 </t>
    </r>
    <r>
      <rPr>
        <b/>
        <sz val="8"/>
        <color theme="1"/>
        <rFont val="Garamond"/>
        <family val="1"/>
      </rPr>
      <t>sipas Artikujve Ekonomikë</t>
    </r>
  </si>
  <si>
    <t>Kosto totale e produktit 2</t>
  </si>
  <si>
    <t>Produkti 3</t>
  </si>
  <si>
    <t xml:space="preserve"> Detyrime kontraktuale</t>
  </si>
  <si>
    <t xml:space="preserve">Shërbime te përgjithshme te kontraktuara nga MEPJ </t>
  </si>
  <si>
    <t>nr. kontratash</t>
  </si>
  <si>
    <r>
      <t>Detajimi i Kostos Totale të</t>
    </r>
    <r>
      <rPr>
        <b/>
        <sz val="8"/>
        <color rgb="FFFF0000"/>
        <rFont val="Garamond"/>
        <family val="1"/>
      </rPr>
      <t xml:space="preserve"> Produktit 3 </t>
    </r>
    <r>
      <rPr>
        <b/>
        <sz val="8"/>
        <color theme="1"/>
        <rFont val="Garamond"/>
        <family val="1"/>
      </rPr>
      <t>sipas Artikujve Ekonomikë</t>
    </r>
  </si>
  <si>
    <t>Kosto totale e produktit 3</t>
  </si>
  <si>
    <t xml:space="preserve">Produkti 4 </t>
  </si>
  <si>
    <t>Misione auditimi te kryera sipas standarteve</t>
  </si>
  <si>
    <t>Auditime të kryera pranë misioneve diplomatike dhe konsullorete të RSh-së jashtë vendit dhe aparatit të MEPJ</t>
  </si>
  <si>
    <t>nr. audititimesh</t>
  </si>
  <si>
    <r>
      <t>Detajimi i Kostos Totale të</t>
    </r>
    <r>
      <rPr>
        <b/>
        <sz val="8"/>
        <color rgb="FFFF0000"/>
        <rFont val="Garamond"/>
        <family val="1"/>
      </rPr>
      <t xml:space="preserve"> Produktit 4 </t>
    </r>
    <r>
      <rPr>
        <b/>
        <sz val="8"/>
        <color theme="1"/>
        <rFont val="Garamond"/>
        <family val="1"/>
      </rPr>
      <t>sipas Artikujve Ekonomikë</t>
    </r>
  </si>
  <si>
    <t>Kosto totale e produktit 4</t>
  </si>
  <si>
    <t>Shpenzimet Kapitale</t>
  </si>
  <si>
    <t>Kategoria 2: Shpenzimet për projekte investimesh</t>
  </si>
  <si>
    <t>Kodi i Projektit të Investimeve</t>
  </si>
  <si>
    <t xml:space="preserve">Rikonstruksion Ambjentesh
</t>
  </si>
  <si>
    <t>Kodi i Projektit sipas listes se investimeve</t>
  </si>
  <si>
    <t>M150030</t>
  </si>
  <si>
    <t xml:space="preserve">Rikonstruksion godine kati i tretë+ kater
</t>
  </si>
  <si>
    <t>volum punimesh</t>
  </si>
  <si>
    <t xml:space="preserve">230. Aktive të patrupëzuara </t>
  </si>
  <si>
    <t xml:space="preserve">231. Aktive të trupëzuara </t>
  </si>
  <si>
    <t xml:space="preserve">Shënim: Shpjegoni supozimet dhe llogaritjet për Produktin 1 </t>
  </si>
  <si>
    <t xml:space="preserve">Pajisje zyre të blera për aparatin e MEPJ 
</t>
  </si>
  <si>
    <t>M150001</t>
  </si>
  <si>
    <t>Blerje pajisje zyre për aparatin e MEPJ</t>
  </si>
  <si>
    <t>nr. pajijesh</t>
  </si>
  <si>
    <t>Produkti 2</t>
  </si>
  <si>
    <t xml:space="preserve">Pajisje kompjuterike të blera për aparatin e MEPJ 
</t>
  </si>
  <si>
    <t>M150026</t>
  </si>
  <si>
    <t>Objektivi 2 i Politikës së Programit</t>
  </si>
  <si>
    <t>Zbatimi me perpikmeri i Ceremonialit të RSh-se dhe konventave ndërkombëtare</t>
  </si>
  <si>
    <t>Treguesit e Performancës për Objektivin 2</t>
  </si>
  <si>
    <t>Respektimi i afateve për përmbylljen e praktikave me Trupin Diplomatik dhe institucione shqiptare për ceshgjte financiare dhe protokollare</t>
  </si>
  <si>
    <t>Vlera e Synuar</t>
  </si>
  <si>
    <t xml:space="preserve">Intensiteti I komunikimit ne lidhje me këshillimet qe Protokolli I Shtetit kryen për institucionet shtetërore dhe trupin diplomatik ne lidhje me zbatimin e Ceremonialit </t>
  </si>
  <si>
    <t>Volumi I vizitave dhe aktiviteteve shtetërore</t>
  </si>
  <si>
    <t xml:space="preserve">Aktivitete zyrtare dhe veprimtari protokollare sipas Ceremonialit të RSh-së
</t>
  </si>
  <si>
    <t>Organizmi pofesional i aktiviteteve zyrtare, vizitave dhe veprimtarisë protokollare sipas Ceremonialit të RSh-së</t>
  </si>
  <si>
    <t xml:space="preserve">Nr vizitash, takimesh, pritjesh zyrtare
</t>
  </si>
  <si>
    <t>Totali i shpenzimeve të Programit sipas produkteve*****</t>
  </si>
  <si>
    <t>Totali i shpenzimeve të Programit sipas artikujve*****</t>
  </si>
  <si>
    <t>601. Sigurimet Shoqërore dhe Shendetësore</t>
  </si>
  <si>
    <t>231. Aktivet e trupëzuara</t>
  </si>
  <si>
    <t xml:space="preserve">  FORMAT 2.1 : FORMATI STANDARD I PËRGATITJES SË KËRKESAVE BUXHETORE PBA 2020-2022 </t>
  </si>
  <si>
    <t>Politikat Ekzistuese në Përputhje me Tavanet Indikative Buxhetore</t>
  </si>
  <si>
    <t>Mbështetje diplomatike jashtë shtetit</t>
  </si>
  <si>
    <t>01120</t>
  </si>
  <si>
    <t>2019-2020</t>
  </si>
  <si>
    <t>Tërësia e funksioneve aktivitetit  dhe shërbimeve që ofrojnë përfaqësitë diplomatike dhe postet konsullore të RSH jashtë vendit, në përputhje me Kushtetutën, normat e të drejtës ndërkombëtare, ligjin për shërbimin e jashtëm të Qeverisë Shqiptare, që synojnë nxitjen dhe zhvillimin e marrëdhënieve të bashkëpunimit të gjithanshëm, mbrojtjen dhe avancimin i interesave kombëtare  dhe përkujdesin për qytetarët shqiptarë kudo ata ndodhen.</t>
  </si>
  <si>
    <t>Përfaqësimi i RSH në shtetin pritës ose në Organizatat Ndërkombëtare, mbrojtja në shtetin pritës të interesave të RSH dhe të shtetasve ose personave juridik të saj, në përputhje me të drejtën ndërkombëtare; nxitja e zhvillimit të teresisë së marrëdhenieve (politike, ekonomike, kulturore, arsimore, shkencore etj.)  ndërmjet RSH dhe shtetit pritës, si dhe perfaqesimi ne Organizatat nderkombetare prane te cilave RSH eshte e akredituar.</t>
  </si>
  <si>
    <t>Treguesit e Performancës në nivel Qëllimi*</t>
  </si>
  <si>
    <t>Emërtimi i Treguesit 1</t>
  </si>
  <si>
    <t>Vlera Bazë</t>
  </si>
  <si>
    <t>Emërtimi i Treguesit 2</t>
  </si>
  <si>
    <t>Emërtimi i Treguesit x (shto tregues sipas rastit)</t>
  </si>
  <si>
    <t>Intensifikimi i punës, për përmirësimin e strukturës dhe i metodave të punës të përfaqësive diplomatike dhe konsullore për përmbushjen e detyrimeve për hapjen e negociatave të anëtarësimit në BE si dhe të shërbimit ndaj të gjithë personave të interesuar. Përparimi dhe konsolidimi i mëtejshëm i marrëdhënieve dy dhe shumëpalëshe me fokus dimensionin ekonomiko- tregetar dhe ekspozimin kuturor të Shqiperisë.</t>
  </si>
  <si>
    <t>Treguesit e Performancës për Objektivin 1**</t>
  </si>
  <si>
    <t>Produktet për Objektivin 1</t>
  </si>
  <si>
    <t>Shpenzimet Korrente</t>
  </si>
  <si>
    <t>Produkti 1***</t>
  </si>
  <si>
    <t>Misione diplomatike dhe poste konsullore mbeshtetur me kushte të pershtatshme pune</t>
  </si>
  <si>
    <t xml:space="preserve">Mbështetja e personelit të misioneve diplomatike dhe posteve konsullore mbeshtetur me mjete financiare të nevojshme për jetesën dhe kushtet e punës. </t>
  </si>
  <si>
    <t>numër punonjësish</t>
  </si>
  <si>
    <t>Misione diplomatike dhe poste konsullore mbeshtetur me logjistiken e nevojshme</t>
  </si>
  <si>
    <t>Perballimi i shpenzimeve per funksionimin dhe aktivitetet e misioneve diplomatike dhe posteve konsullore ne funksion te arritjes se objektivave politiko-diplomatike (analize, konsultim,perfaqesim)</t>
  </si>
  <si>
    <t>numër përfaqësish diplomatike</t>
  </si>
  <si>
    <r>
      <t xml:space="preserve">Detajimi i Kostos Totale të </t>
    </r>
    <r>
      <rPr>
        <b/>
        <sz val="8"/>
        <color rgb="FFFF0000"/>
        <rFont val="Garamond"/>
        <family val="1"/>
      </rPr>
      <t>Produktit 2</t>
    </r>
    <r>
      <rPr>
        <b/>
        <sz val="8"/>
        <color theme="1"/>
        <rFont val="Garamond"/>
        <family val="1"/>
      </rPr>
      <t xml:space="preserve"> sipas Artikujve Ekonomikë</t>
    </r>
  </si>
  <si>
    <t>Familjare te diplomateve te trajtuar sipas ligjit</t>
  </si>
  <si>
    <t>Detyrimi ndaj bashkeshorteve (per sigurime shoqerore dhe shperblim), femijeve nen moshen 18 vjeç (per shperblim) te personelit te misioneve diplomatikeve dhe posteve konsullore (VKM nr. 20, dt. 18.01.2017)</t>
  </si>
  <si>
    <t>numër personash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</si>
  <si>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3</t>
    </r>
    <r>
      <rPr>
        <b/>
        <sz val="8"/>
        <color theme="1"/>
        <rFont val="Garamond"/>
        <family val="1"/>
      </rPr>
      <t xml:space="preserve"> sipas Artikujve Ekonomikë</t>
    </r>
  </si>
  <si>
    <t>Produkti 4</t>
  </si>
  <si>
    <t>Shtetas shqiptar qe jetojne jashte teritorit te RSH-së te rregjistruar</t>
  </si>
  <si>
    <t>Identifikimi dhe rregjistrimi I adresave te shtetasve shqiptar qe jetojne jashte teritorit te RSH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</si>
  <si>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</si>
  <si>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t>Produkti 5</t>
  </si>
  <si>
    <t>Kuota nderkombetare</t>
  </si>
  <si>
    <t>Derdhje kontributesh dhe kuota ne organizatat nderkombetare ne te cilat vendi yne aderon</t>
  </si>
  <si>
    <t>numër kontributesh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</si>
  <si>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5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</si>
  <si>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5</t>
  </si>
  <si>
    <t>Produkti 6</t>
  </si>
  <si>
    <t>Aktivitete ne kuader te OSBE-së</t>
  </si>
  <si>
    <t>Hyrja ne Trojken e OSBE-së per periudhen 2019-2021 dhe marrja e Kryesise se OSBE-së per vitin 2020(Aktivitete ne kuader te OSBE)</t>
  </si>
  <si>
    <t>aktivitete, konferenca, ministeriale</t>
  </si>
  <si>
    <r>
      <t xml:space="preserve">Detajimi i Kostos Totale të </t>
    </r>
    <r>
      <rPr>
        <b/>
        <sz val="8"/>
        <color rgb="FFFF0000"/>
        <rFont val="Garamond"/>
        <family val="1"/>
      </rPr>
      <t>Produktit 6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</si>
  <si>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6</t>
  </si>
  <si>
    <t>Kategoria 1: Shpenzimet Administrative Kapitale</t>
  </si>
  <si>
    <t>Kodi i Projektit të Investimeve****</t>
  </si>
  <si>
    <t>Studim ne marreveshje me Qeverine e Kosoves</t>
  </si>
  <si>
    <t>xxxxx</t>
  </si>
  <si>
    <t>studim</t>
  </si>
  <si>
    <t>Pajisje zyre te blera</t>
  </si>
  <si>
    <t>Blerje pajisje zyre  për misionet diplomatike dhe postet konsullore</t>
  </si>
  <si>
    <t>Blerje pajisje zyre dhe orendi për apartamentet e personelit  për misionet diplomatike dhe postet konsullore</t>
  </si>
  <si>
    <t>copë</t>
  </si>
  <si>
    <t>18AG801</t>
  </si>
  <si>
    <t xml:space="preserve">Automjete te blera per misionet diplomatike </t>
  </si>
  <si>
    <t>Automjete te blera per misionet diplomatike dhe postet konsullore</t>
  </si>
  <si>
    <t>Blerje automjete protokallare për misionet diplomatike dhe postet konsullore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</si>
  <si>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</si>
  <si>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M150005</t>
  </si>
  <si>
    <t>Pajisje kompjuterike te blera</t>
  </si>
  <si>
    <t>Progukti 3</t>
  </si>
  <si>
    <t>Blerje pajisje kompjuterike per misionet diplomatike dhe postet konsullore</t>
  </si>
  <si>
    <t>Ndryshimi në % i totalit të shpenzimeve të Programit</t>
  </si>
  <si>
    <t>Ndryshimi në % i Pagave</t>
  </si>
  <si>
    <t>Ndryshimi në % i Sigurimeve Shoqërore dhe Shëndetësore</t>
  </si>
  <si>
    <t>Ndryshimi në % i Mallrave dhe Shërbimeve</t>
  </si>
  <si>
    <t>Ndryshimi në % i Subvencioneve</t>
  </si>
  <si>
    <t>Ndryshimi në % i Transfertave të brendshme</t>
  </si>
  <si>
    <t>Ndryshimi në % i Transfertave të jashtme</t>
  </si>
  <si>
    <t>Ndryshimi në % i Transfertave për familjet dhe individët</t>
  </si>
  <si>
    <t>230. Aktivet e patrupëzuara</t>
  </si>
  <si>
    <t>Ndryshimi në % i Aktiveve të Patrupëzuara</t>
  </si>
  <si>
    <t>Ndryshimi në % i Aktiveve të Trupëzuara</t>
  </si>
  <si>
    <t xml:space="preserve">FORMAT 2.1: FORMATI STANDARD I PËRGATITJES SË KËRKESAVE BUXHETORE PBA 2019-2021 SIPAS TAVANEVE </t>
  </si>
  <si>
    <t>Aktiviteti diplomatik dhe konsullor i MEPJ</t>
  </si>
  <si>
    <t>01130</t>
  </si>
  <si>
    <t>Zbatimi i prioriteteve të politikës së jashtme të qeverisë dhe Strategjisë Kombëtare për Zhvillim dhe Integrim. Drejtimi teknik dhe bashkërendimi i procesit të anëtarësimit të RSH në Bashkimin Evropian.</t>
  </si>
  <si>
    <t xml:space="preserve">Përmirësimi i imazhit të vendit në Europë si dhe intesifikimi i përpjekjeve për integrimin e vendit në BE.
</t>
  </si>
  <si>
    <t>Intesifikimi i punës, përpjekjeve dhe kordinimi ndërinstitucional i procesit për përmbushjen e detyrimeve për hapjen e negociatave të anëtarësimit në BE"</t>
  </si>
  <si>
    <t>Trend rrites</t>
  </si>
  <si>
    <t>Anetaresimin ne BE</t>
  </si>
  <si>
    <t>viti 2019</t>
  </si>
  <si>
    <t>Kryesia e OSBE</t>
  </si>
  <si>
    <t>viti 2020</t>
  </si>
  <si>
    <t xml:space="preserve">Akte ligjore/nenligjore te hartuara
</t>
  </si>
  <si>
    <t>Aktivitetete sipas fushes se veprimeve te drejtorive te programit</t>
  </si>
  <si>
    <t xml:space="preserve">Produkti 2 </t>
  </si>
  <si>
    <t>Takime lobimi për hapjen e negociatave</t>
  </si>
  <si>
    <t>Lobim për hapjen dhe avancimin e negociatave</t>
  </si>
  <si>
    <t>nr. vizita, takimesh</t>
  </si>
  <si>
    <t>Zhvillimi i metejshëm i tërësisë së marrëdhenieve medyplaeshe me prioritet marrëdhëniet me partner strategjik, si dhe vendet fqinjë dhe angazhimi si vend anëtar ne NATO dhe rritja e rolit proaktiv ne Organizatat Ndërkombëtare</t>
  </si>
  <si>
    <t>Intensitet i rritur i marrëdhënieve 2 paleshe me vendet e rajonit</t>
  </si>
  <si>
    <t>Marreveshje rajonale te nenshkruara</t>
  </si>
  <si>
    <t>Nisma rajonale te kryesuara</t>
  </si>
  <si>
    <t>Organizimi i Forumeve Rajonale, G2G me Kosovën, Malin e Zi, Maqedoninë. Mbajtja e Trilateraleve dhe Kuadrilateraleve</t>
  </si>
  <si>
    <t>7</t>
  </si>
  <si>
    <t>9</t>
  </si>
  <si>
    <t>Zhvillimi në mënyrë dinamike I marrëdhënieve dypalëshe me vendet e Evropes dhe Azise Qendrore, të SHBA-ve dhe Vendet e Amerikave, Azisëse dhe Afrikës në bazë të interesave tona kombëtare</t>
  </si>
  <si>
    <t>Nxitja e procesit te integrimit evropian, si një prioritet i politikës së jashtme shqiptare</t>
  </si>
  <si>
    <r>
      <t xml:space="preserve">Lobim per njohjen dhe pranimin e Kosoves ne ON. </t>
    </r>
    <r>
      <rPr>
        <b/>
        <sz val="8"/>
        <rFont val="Garamond"/>
        <family val="1"/>
      </rPr>
      <t>Bashkepunim dhe asistence e fokusuar me vendet e DEAQ për Kryesine e OSBE dhe Lobim me vendet e DAAA për Kosoven te OKB.</t>
    </r>
    <r>
      <rPr>
        <sz val="8"/>
        <rFont val="Garamond"/>
        <family val="1"/>
      </rPr>
      <t xml:space="preserve"> </t>
    </r>
    <r>
      <rPr>
        <b/>
        <sz val="8"/>
        <rFont val="Garamond"/>
        <family val="1"/>
      </rPr>
      <t>Konkretizimi i bashkëpunimit ekonomik me vendet e AQ dhe APAA</t>
    </r>
    <r>
      <rPr>
        <sz val="8"/>
        <rFont val="Garamond"/>
        <family val="1"/>
      </rPr>
      <t>. Intensifikim bashkepunimi me diasporen në vendet e mbulimit.</t>
    </r>
  </si>
  <si>
    <t>Rol proaktiv në vendimmarrjen kolektive në kuadër të rritjes dhe forcimit të sigurisë në hapësirën Euro-Atlantike, nëpërmjet pjesëmarrjes në takimet e Ministrave të Jashtëm të NATOS, Samite dhe aktivitete të tjera të Aleancës.</t>
  </si>
  <si>
    <t xml:space="preserve">Avancimi i prioriteve  globale, rajonale dhe kombëtare të  ruajtes së paqes dhe stabilitetit, nëpërmjet pjesëmarrjes në takimet e nivelit të lartë, ku trajtohet gama e çështjeve të sigurisë. </t>
  </si>
  <si>
    <t>Permbyllja me sukses e kryesimit te Grupit te Kontaktit te Mesdheut ne OSBE. Zhvillimi i 7 aktiviteteve ne kete kuader, me e spikatur Konferenca e Mesdheut.</t>
  </si>
  <si>
    <t>Realizimi i vizitave te Ministrit, Kryetarit te TF ne zonat problematike te OSBE, por edhe te vendeve te rendesishme dhe partnere.</t>
  </si>
  <si>
    <t>Trajnimi i ekipit qe meret me kryesine shqiptare te OSBE.</t>
  </si>
  <si>
    <t>Rritja e kontributit tone ne operacionet paqerijetes (3-4 misione)ne funskion dhe te realizimit te objektivit tone ne KS</t>
  </si>
  <si>
    <t>Marrja e kryesimit te OSBE dhe zhvillimi i 30 aktiviteve te gjate kryesimit. Me rendesi, zhvillimi I ministerialit te OSBE-se.</t>
  </si>
  <si>
    <t>Zhvillimi I 6 aktiviteteve ne kuader te Kryesimit te Grupit te Aizse, mbas kryesimit te OSBE</t>
  </si>
  <si>
    <t>Pjesemarrje ne takime ne kuader te bashkepunimit OSBE-Organizata te tjera Nderkombetare (OKB, KiE, KDNJ etj.)</t>
  </si>
  <si>
    <t>Anetaresimi ne Keshillin e Sigurimit te OKB si Anëtar jo i perhershem për periudhen 2022-2023</t>
  </si>
  <si>
    <t>Rritja e kontributeve financiare te Shqiperi ne mbeshtetje te veprimtarise se ON, ne kuader te kandidatures sone per KS.</t>
  </si>
  <si>
    <t>Zhvillim vizitash ne vende dhe rajone te ndryshme qe trajtohen nga KS, ne organizata te ndryshme rajonale, si ASEAN. Asocicioni i Amerkave, Unioni Afrikan etj., per te mesuar me shume mbi to dhe ne mbeshtetjen tone per zgjidhjen e problematikave, ne kuader te kandidatures sone per KS.</t>
  </si>
  <si>
    <t>Trajnimi i ekipit qe do te meret me performance tone ne KS.</t>
  </si>
  <si>
    <t>Rol Aktiv ne Organizata te ndryshme nderkombetare ne Vjene, Gjeneve, KDNJ, KiE, UNESCO etj., ne fushen e raportimeve, ne realizim te objektivave tona kombetare ne raport me keto organizata.</t>
  </si>
  <si>
    <t>Lobim pr Njohjen dhe pranimin e Kosoves ne ON.</t>
  </si>
  <si>
    <t xml:space="preserve">Rritja e numrit te gradave diplomatike ne funksione ekzekutive dhe drejtuese </t>
  </si>
  <si>
    <t>Produktet për Objektivin 2</t>
  </si>
  <si>
    <t xml:space="preserve">Takime diplomatike dy dhe shume paleshe </t>
  </si>
  <si>
    <t xml:space="preserve">Veprimtari dy dhe shumepaleshe në kuadër te rritjes dhe intensififkimit te marrëdhënieve me vende dhe organizata ndërkombëtare, Kryesimit te OSBE, Kandidatura KS, nisma rajonale. </t>
  </si>
  <si>
    <t xml:space="preserve">vizita, takime, konsultime, </t>
  </si>
  <si>
    <t>Objektivi 3 i Politikës së Programit</t>
  </si>
  <si>
    <t>Realizimi i një shërbimi konsullor të mbështetur në profesionalizëm, efiçensë, transparencë dhe përgjegjshmëri</t>
  </si>
  <si>
    <t>Treguesit e Performancës për Objektivin 3</t>
  </si>
  <si>
    <t>Fillimi I Zbatimit te projektit për regjistrimin e shtetasve shqiptar jashtë</t>
  </si>
  <si>
    <t>Lehtesimi dhe shkurtimi I dokumenatcioneve për sherbimet konsullore te kerkuara nga Shtetasit Shqiptare</t>
  </si>
  <si>
    <t>Produktet për Objektivin 3</t>
  </si>
  <si>
    <t xml:space="preserve">Shërbime konsullore te ofruara
</t>
  </si>
  <si>
    <t>nr. sherbimesh</t>
  </si>
  <si>
    <t>Objektivi 4 i Politikës së Programit</t>
  </si>
  <si>
    <t>Përmirësimi dhe modernizimi i diplomacisë publike, ekonomike dhe çështjeve të diasporës dhe rritjes së efektit të këtyre zërave në objektivat strategjikë për zhvillim të vendit</t>
  </si>
  <si>
    <t>Treguesit e Performancës për Objektivin 4</t>
  </si>
  <si>
    <t>Rritja e nivelit te rankimit te MEPJ ne Dixhital Diplomacine boterore.</t>
  </si>
  <si>
    <t>Vendit 1</t>
  </si>
  <si>
    <t xml:space="preserve">Investime te huaja te perthithura ne Shqiperi </t>
  </si>
  <si>
    <t>Investime shqiptare te promovuara jashte Shqiperie</t>
  </si>
  <si>
    <t>Numër perfaqesues diaspore te angazhuar</t>
  </si>
  <si>
    <t>Mbeshtetje per mesimin e gjuhes dhe kultures shqipe per diasporen shqiptare ne bote</t>
  </si>
  <si>
    <t xml:space="preserve">Aktivitet promovues brenda dhe jashte vendit ne funksion te objektivave te diplomacise ekonomike, publike dhe diaspores
</t>
  </si>
  <si>
    <t>Aktivitet promovues brenda dhe jashte vendit ne funksion te objektivave te diplomacise ekonomike, publike dhe diaspores</t>
  </si>
  <si>
    <t xml:space="preserve">nr. aktivitetesh </t>
  </si>
  <si>
    <t xml:space="preserve">FORMAT 2: FORMATI STANDARD I PËRGATITJES SË KËRKESAVE BUXHETORE PBA 2020-2022 </t>
  </si>
  <si>
    <t xml:space="preserve">Mbështetja Institucionale për procesin e Integrimit </t>
  </si>
  <si>
    <t>01150</t>
  </si>
  <si>
    <t>Mbështetja e procesit të anëtarësimit të Shqipërisë në Bashkimin Evropian, nëpërmjet bashkërendimit, monitorimit dhe raportimit të zbatimit të Marrëveshjes së Stabilizim-Asociimit, përafrimit të legjislacionit vendas me atë të BE-së, menaxhimit të fondeve të BE-së, zhvillimit të negociatave të anëtarësimit të Republikës së Shqipërisë në Bashkimin Evropian, forcimit të rolit të shoqërisë civile në proceset vendimmarrëse si dhe informimit të publikut duke ruajtur parimin e aksesit të barabartë të grave në këtë proces.</t>
  </si>
  <si>
    <t>Hapja e negociatave të anëtarësimit dhe demonstrimi përpara Shteteve të BE-së të aftësisë së Shqipërisë për të plotësuar kriteret e anëtarësimit në BE</t>
  </si>
  <si>
    <t>Numri i kapitujve negociues të hapur për screening</t>
  </si>
  <si>
    <t>Progresi në përmbushjen e detyrimeve të procesit të anëtarësimit në BE</t>
  </si>
  <si>
    <t>Numri i aktiviteteve të kryera për zbatimin dhe monitorimin e MSA-së kundrejt kërkesës së Komisionit Europian</t>
  </si>
  <si>
    <t>Numri i vlerësimeve të përputhshmërisë së akteve ligjore të propozuara me acquis</t>
  </si>
  <si>
    <r>
      <t xml:space="preserve">Plani i përkthimit të </t>
    </r>
    <r>
      <rPr>
        <i/>
        <sz val="10"/>
        <color theme="1"/>
        <rFont val="Garamond"/>
        <family val="1"/>
      </rPr>
      <t>acquis</t>
    </r>
    <r>
      <rPr>
        <sz val="10"/>
        <color theme="1"/>
        <rFont val="Garamond"/>
        <family val="1"/>
      </rPr>
      <t xml:space="preserve"> i realizuar në sasi dhe cilësi</t>
    </r>
  </si>
  <si>
    <t>Numri i aktiviteteve negociuese kundrejt kërkesës së Komisionit Europian</t>
  </si>
  <si>
    <t>Marrëveshje financiare të nënshkruara (fonde të angazhuara)</t>
  </si>
  <si>
    <t>Sipas kuadrit të ri rregullator për IPA III</t>
  </si>
  <si>
    <t>Përqindja e projekteve problematike (kombëtare) kundrejt numrit total të projekteve të decentralizuara në zbatim</t>
  </si>
  <si>
    <t>Progresi në përqindjen e realizimit të indikatorëve për disbursimin e transheve të mbështetjes buxhetore</t>
  </si>
  <si>
    <t>Përqindja e projekteve me përfitues shqiptarë kundrejt numrit total të projekteve të miratuara nga programet e Bashkëpunimit Territorial</t>
  </si>
  <si>
    <t>Aktivitete për mbështetjen institucionale për anëtarësimin në Bashkimin Evropian.</t>
  </si>
  <si>
    <t>Organizimi dhe koordinimi i aktiviteteve për zbatimin e MSA-së, hapjen e negociatave të anëtarësimit; Programimi, Monitorimi i fondeve IPA komponentët kombëtare, bashkëpunimit territorial, WBIF, Multi-country, etj; Realizimi i Planit të përkthimit të acquis dhe vlerësimi i përputhshmërisë së projekt-akteve ligjore me acquis.</t>
  </si>
  <si>
    <t xml:space="preserve">nr. i aktiviteteve </t>
  </si>
  <si>
    <r>
      <t xml:space="preserve">Detajimi i Kostos Totale të </t>
    </r>
    <r>
      <rPr>
        <b/>
        <sz val="10"/>
        <color rgb="FFFF0000"/>
        <rFont val="Garamond"/>
        <family val="1"/>
      </rPr>
      <t>Produktit 1</t>
    </r>
    <r>
      <rPr>
        <b/>
        <sz val="10"/>
        <color theme="1"/>
        <rFont val="Garamond"/>
        <family val="1"/>
      </rPr>
      <t xml:space="preserve"> sipas Artikujve Ekonomikë</t>
    </r>
  </si>
  <si>
    <t>Kapitulli 01</t>
  </si>
  <si>
    <t>Kapitulli 05</t>
  </si>
  <si>
    <t>Shpenzimet Kapitale***</t>
  </si>
  <si>
    <t>Asistence Teknike per programet Europiane</t>
  </si>
  <si>
    <t xml:space="preserve">Produkti 1 </t>
  </si>
  <si>
    <t>Forcimi i kapaciteteve të MEPJ dhe ministrive të linjës për procesin e Integrimit Europian</t>
  </si>
  <si>
    <t>Kodi i projektit sipas listes se investimeve</t>
  </si>
  <si>
    <t xml:space="preserve"> 18BV301</t>
  </si>
  <si>
    <t>Asistencë teknike për MEPJ dhe ministritë/institucionet pjesëmarrëse në programet Europiane</t>
  </si>
  <si>
    <t>nr.projektesh</t>
  </si>
  <si>
    <r>
      <t xml:space="preserve">Detajimi i Kostos Totale të </t>
    </r>
    <r>
      <rPr>
        <b/>
        <sz val="10"/>
        <color rgb="FFFF0000"/>
        <rFont val="Garamond"/>
        <family val="1"/>
      </rPr>
      <t xml:space="preserve">Produktit 1 </t>
    </r>
    <r>
      <rPr>
        <b/>
        <sz val="10"/>
        <color theme="1"/>
        <rFont val="Garamond"/>
        <family val="1"/>
      </rPr>
      <t>sipas Artikujve Ekonomikë</t>
    </r>
  </si>
  <si>
    <t>Kapitull 02</t>
  </si>
  <si>
    <t>Kapitulli 03</t>
  </si>
  <si>
    <t>Kapitulli 04</t>
  </si>
  <si>
    <t>Asistencë teknike IPA CBC Shqipëri-Mali i Zi</t>
  </si>
  <si>
    <t>AT IPA Shqipëri-Mali i Zi</t>
  </si>
  <si>
    <t>GM15003</t>
  </si>
  <si>
    <t>Asistencë për menaxhimin e programeve të bashkëpunimit Territorial</t>
  </si>
  <si>
    <r>
      <t xml:space="preserve">Detajimi i Kostos Totale të </t>
    </r>
    <r>
      <rPr>
        <b/>
        <sz val="10"/>
        <color rgb="FFFF0000"/>
        <rFont val="Garamond"/>
        <family val="1"/>
      </rPr>
      <t xml:space="preserve">Produktit 2 </t>
    </r>
    <r>
      <rPr>
        <b/>
        <sz val="10"/>
        <color theme="1"/>
        <rFont val="Garamond"/>
        <family val="1"/>
      </rPr>
      <t>sipas Artikujve Ekonomikë</t>
    </r>
  </si>
  <si>
    <t>Kosto totale e produkti 2</t>
  </si>
  <si>
    <t>Asistencë teknike IPA CBC Shqipëri-Greqi</t>
  </si>
  <si>
    <t>AT IPA Shqipëri-Greqi</t>
  </si>
  <si>
    <t>GM15004</t>
  </si>
  <si>
    <r>
      <t xml:space="preserve">Detajimi i Kostos Totale të </t>
    </r>
    <r>
      <rPr>
        <b/>
        <sz val="10"/>
        <color rgb="FFFF0000"/>
        <rFont val="Garamond"/>
        <family val="1"/>
      </rPr>
      <t xml:space="preserve">Produktit 3 </t>
    </r>
    <r>
      <rPr>
        <b/>
        <sz val="10"/>
        <color theme="1"/>
        <rFont val="Garamond"/>
        <family val="1"/>
      </rPr>
      <t>sipas Artikujve Ekonomikë</t>
    </r>
  </si>
  <si>
    <t>Kosto totale e projektit  3</t>
  </si>
  <si>
    <t>Asistencë teknike IPA CBC Shqipëri-Maqedoni</t>
  </si>
  <si>
    <t>AT IPA Shqipëri-Maqedoni</t>
  </si>
  <si>
    <t>GM15005</t>
  </si>
  <si>
    <r>
      <t xml:space="preserve">Detajimi i Kostos Totale të </t>
    </r>
    <r>
      <rPr>
        <b/>
        <sz val="10"/>
        <color rgb="FFFF0000"/>
        <rFont val="Garamond"/>
        <family val="1"/>
      </rPr>
      <t>Produktit 4</t>
    </r>
    <r>
      <rPr>
        <b/>
        <sz val="10"/>
        <color theme="1"/>
        <rFont val="Garamond"/>
        <family val="1"/>
      </rPr>
      <t xml:space="preserve"> sipas Artikujve Ekonomikë</t>
    </r>
  </si>
  <si>
    <t>Asistencë teknike IPA CBC Shqipëri-Kosovë</t>
  </si>
  <si>
    <t>AT IPA Shqipëri-Kosovë</t>
  </si>
  <si>
    <t>GM15006</t>
  </si>
  <si>
    <r>
      <t xml:space="preserve">Detajimi i Kostos Totale të </t>
    </r>
    <r>
      <rPr>
        <b/>
        <sz val="10"/>
        <color rgb="FFFF0000"/>
        <rFont val="Garamond"/>
        <family val="1"/>
      </rPr>
      <t xml:space="preserve">Produktit 5 </t>
    </r>
    <r>
      <rPr>
        <b/>
        <sz val="10"/>
        <color theme="1"/>
        <rFont val="Garamond"/>
        <family val="1"/>
      </rPr>
      <t>sipas Artikujve Ekonomikë</t>
    </r>
  </si>
  <si>
    <r>
      <t>Asistencë teknike</t>
    </r>
    <r>
      <rPr>
        <sz val="10"/>
        <rFont val="Garamond"/>
        <family val="1"/>
      </rPr>
      <t xml:space="preserve"> IPA CBC projekti Strategjik</t>
    </r>
    <r>
      <rPr>
        <b/>
        <sz val="10"/>
        <color rgb="FFFF0000"/>
        <rFont val="Garamond"/>
        <family val="1"/>
      </rPr>
      <t xml:space="preserve"> </t>
    </r>
    <r>
      <rPr>
        <sz val="10"/>
        <color rgb="FF000000"/>
        <rFont val="Garamond"/>
        <family val="1"/>
      </rPr>
      <t>Adrion/EUSAIR</t>
    </r>
  </si>
  <si>
    <t xml:space="preserve">Produkti 6 </t>
  </si>
  <si>
    <t>Asistencë teknike IPA CBC Adrion</t>
  </si>
  <si>
    <t>GM15013</t>
  </si>
  <si>
    <r>
      <t xml:space="preserve">Detajimi i Kostos Totale të </t>
    </r>
    <r>
      <rPr>
        <b/>
        <sz val="10"/>
        <color rgb="FFFF0000"/>
        <rFont val="Garamond"/>
        <family val="1"/>
      </rPr>
      <t xml:space="preserve">Produktit 6 </t>
    </r>
    <r>
      <rPr>
        <b/>
        <sz val="10"/>
        <color theme="1"/>
        <rFont val="Garamond"/>
        <family val="1"/>
      </rPr>
      <t>sipas Artikujve Ekonomikë</t>
    </r>
  </si>
  <si>
    <t>Kosto totale e produkti 6</t>
  </si>
  <si>
    <t>Asistencë teknike MED</t>
  </si>
  <si>
    <t xml:space="preserve">Produkti 7 </t>
  </si>
  <si>
    <t>GM15007</t>
  </si>
  <si>
    <r>
      <t xml:space="preserve">Detajimi i Kostos Totale të </t>
    </r>
    <r>
      <rPr>
        <b/>
        <sz val="10"/>
        <color rgb="FFFF0000"/>
        <rFont val="Garamond"/>
        <family val="1"/>
      </rPr>
      <t xml:space="preserve">Produktit 7 </t>
    </r>
    <r>
      <rPr>
        <b/>
        <sz val="10"/>
        <color theme="1"/>
        <rFont val="Garamond"/>
        <family val="1"/>
      </rPr>
      <t>sipas Artikujve Ekonomikë</t>
    </r>
  </si>
  <si>
    <t>Kosto totale e produktit 7</t>
  </si>
  <si>
    <t>Asistencë teknike IPA CBC Balkan Mediterranean</t>
  </si>
  <si>
    <t xml:space="preserve">Produkti 8 </t>
  </si>
  <si>
    <t>Asistencë teknike Balkan Mediterranean</t>
  </si>
  <si>
    <t>GM15010</t>
  </si>
  <si>
    <r>
      <t xml:space="preserve">Detajimi i Kostos Totale të </t>
    </r>
    <r>
      <rPr>
        <b/>
        <sz val="10"/>
        <color rgb="FFFF0000"/>
        <rFont val="Garamond"/>
        <family val="1"/>
      </rPr>
      <t>Produktit 8</t>
    </r>
    <r>
      <rPr>
        <b/>
        <sz val="10"/>
        <color theme="1"/>
        <rFont val="Garamond"/>
        <family val="1"/>
      </rPr>
      <t xml:space="preserve"> sipas Artikujve Ekonomikë</t>
    </r>
  </si>
  <si>
    <t>Kosto totale e produktit 8</t>
  </si>
  <si>
    <t>Asistencë teknike IPA CBC Itali, Shqipëri, Mali i Zi</t>
  </si>
  <si>
    <t xml:space="preserve">Produkti 9 </t>
  </si>
  <si>
    <t>Asistencë teknike Itali-Shqipëri-Mali i Zi</t>
  </si>
  <si>
    <t>GM15011</t>
  </si>
  <si>
    <r>
      <t xml:space="preserve">Detajimi i Kostos Totale të </t>
    </r>
    <r>
      <rPr>
        <b/>
        <sz val="10"/>
        <color rgb="FFFF0000"/>
        <rFont val="Garamond"/>
        <family val="1"/>
      </rPr>
      <t>Produktit 9</t>
    </r>
    <r>
      <rPr>
        <b/>
        <sz val="10"/>
        <color theme="1"/>
        <rFont val="Garamond"/>
        <family val="1"/>
      </rPr>
      <t xml:space="preserve"> sipas Artikujve Ekonomikë</t>
    </r>
  </si>
  <si>
    <t>Kosto totale e produktit 9</t>
  </si>
  <si>
    <t>Projekti Platform/PANORAMED</t>
  </si>
  <si>
    <t xml:space="preserve">Produkti 10 </t>
  </si>
  <si>
    <t>Projekti Platform</t>
  </si>
  <si>
    <t>18AH901</t>
  </si>
  <si>
    <r>
      <t xml:space="preserve">Detajimi i Kostos Totale të </t>
    </r>
    <r>
      <rPr>
        <b/>
        <sz val="10"/>
        <color rgb="FFFF0000"/>
        <rFont val="Garamond"/>
        <family val="1"/>
      </rPr>
      <t>Produktit 10</t>
    </r>
    <r>
      <rPr>
        <b/>
        <sz val="10"/>
        <color theme="1"/>
        <rFont val="Garamond"/>
        <family val="1"/>
      </rPr>
      <t xml:space="preserve"> sipas Artikujve Ekonomikë</t>
    </r>
  </si>
  <si>
    <t>Kosto totale e produktit 10</t>
  </si>
  <si>
    <t>Asistencë teknike IPA CBC ADRION/Asistencë teknike Programi Adrion</t>
  </si>
  <si>
    <t xml:space="preserve">Produkti 11 </t>
  </si>
  <si>
    <t>Asistencë teknike IPA CBC ADRION</t>
  </si>
  <si>
    <t>GM15012</t>
  </si>
  <si>
    <r>
      <t xml:space="preserve">Detajimi i Kostos Totale të </t>
    </r>
    <r>
      <rPr>
        <b/>
        <sz val="10"/>
        <color rgb="FFFF0000"/>
        <rFont val="Garamond"/>
        <family val="1"/>
      </rPr>
      <t>Produktit 11</t>
    </r>
    <r>
      <rPr>
        <b/>
        <sz val="10"/>
        <color theme="1"/>
        <rFont val="Garamond"/>
        <family val="1"/>
      </rPr>
      <t xml:space="preserve"> sipas Artikujve Ekonomikë</t>
    </r>
  </si>
  <si>
    <t>Kosto totale e produktit 11</t>
  </si>
  <si>
    <t>Mbështetje për Programimin dhe Monitorimin e fondeve IPA/ PPF</t>
  </si>
  <si>
    <t>Produkti 12</t>
  </si>
  <si>
    <t>PPF</t>
  </si>
  <si>
    <t>GM15009</t>
  </si>
  <si>
    <t>Asistencë teknike për MEPJ dhe ministritë e linjës për proceset e programimit dhe monitorimit të projekteve IPA/ PPF</t>
  </si>
  <si>
    <r>
      <t xml:space="preserve">Detajimi i Kostos Totale të </t>
    </r>
    <r>
      <rPr>
        <b/>
        <sz val="10"/>
        <color rgb="FFFF0000"/>
        <rFont val="Garamond"/>
        <family val="1"/>
      </rPr>
      <t>Produktit 12</t>
    </r>
    <r>
      <rPr>
        <b/>
        <sz val="10"/>
        <color theme="1"/>
        <rFont val="Garamond"/>
        <family val="1"/>
      </rPr>
      <t xml:space="preserve"> sipas Artikujve Ekonomikë</t>
    </r>
  </si>
  <si>
    <t>Kosto totale e produktit 12</t>
  </si>
  <si>
    <t>Mbështetje për Organizatat e Shoqërisë Civile</t>
  </si>
  <si>
    <t xml:space="preserve">Produkti 13 </t>
  </si>
  <si>
    <t>18AI201</t>
  </si>
  <si>
    <t>Mbështetje me grante për Organizatat e Shoqërisë Civile lidhur me procesin e Integrimit Europian</t>
  </si>
  <si>
    <r>
      <t xml:space="preserve">Detajimi i Kostos Totale të </t>
    </r>
    <r>
      <rPr>
        <b/>
        <sz val="10"/>
        <color rgb="FFFF0000"/>
        <rFont val="Garamond"/>
        <family val="1"/>
      </rPr>
      <t>Produktit 13</t>
    </r>
    <r>
      <rPr>
        <b/>
        <sz val="10"/>
        <color theme="1"/>
        <rFont val="Garamond"/>
        <family val="1"/>
      </rPr>
      <t xml:space="preserve"> sipas Artikujve Ekonomikë</t>
    </r>
  </si>
  <si>
    <t>Kosto totale e produktit 13</t>
  </si>
  <si>
    <t>Projekti IPA CBC SMART ADRIA</t>
  </si>
  <si>
    <t xml:space="preserve">Produkti 14 </t>
  </si>
  <si>
    <t xml:space="preserve">Projekt i Ri </t>
  </si>
  <si>
    <r>
      <t xml:space="preserve">Detajimi i Kostos Totale të </t>
    </r>
    <r>
      <rPr>
        <b/>
        <sz val="10"/>
        <color rgb="FFFF0000"/>
        <rFont val="Garamond"/>
        <family val="1"/>
      </rPr>
      <t>Produktit 14</t>
    </r>
    <r>
      <rPr>
        <b/>
        <sz val="10"/>
        <color theme="1"/>
        <rFont val="Garamond"/>
        <family val="1"/>
      </rPr>
      <t xml:space="preserve"> sipas Artikujve Ekonomikë</t>
    </r>
  </si>
  <si>
    <t>Kosto totale e produktit 14</t>
  </si>
  <si>
    <t>Kapitull 05</t>
  </si>
  <si>
    <t>Kapitulli 02</t>
  </si>
  <si>
    <t xml:space="preserve">MINISTRIA PER EVROPEN DHE PUNET E JASHTME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</si>
</sst>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8"/>
      <name val="Garamond"/>
      <family val="1"/>
    </font>
    <font>
      <b/>
      <sz val="9"/>
      <color theme="1"/>
      <name val="Garamond"/>
      <family val="1"/>
    </font>
    <font>
      <b/>
      <sz val="8"/>
      <color rgb="FFFF0000"/>
      <name val="Garamond"/>
      <family val="1"/>
    </font>
    <font>
      <b/>
      <sz val="8"/>
      <color theme="1"/>
      <name val="Garamond"/>
      <family val="1"/>
    </font>
    <font>
      <b/>
      <i/>
      <sz val="9"/>
      <color rgb="FFFF0000"/>
      <name val="Garamond"/>
      <family val="1"/>
    </font>
    <font>
      <i/>
      <sz val="8"/>
      <color theme="1"/>
      <name val="Garamond"/>
      <family val="1"/>
    </font>
    <font>
      <b/>
      <sz val="9"/>
      <color rgb="FFFF0000"/>
      <name val="Garamond"/>
      <family val="1"/>
    </font>
    <font>
      <sz val="8"/>
      <color rgb="FFFF0000"/>
      <name val="Garamond"/>
      <family val="1"/>
    </font>
    <font>
      <b/>
      <sz val="9"/>
      <name val="Garamond"/>
      <family val="1"/>
    </font>
    <font>
      <b/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Garamond"/>
      <family val="1"/>
    </font>
    <font>
      <b/>
      <sz val="8"/>
      <name val="Garamond"/>
      <family val="1"/>
    </font>
    <font>
      <i/>
      <sz val="8"/>
      <name val="Garamond"/>
      <family val="1"/>
    </font>
    <font>
      <b/>
      <i/>
      <sz val="9"/>
      <color theme="1"/>
      <name val="Garamond"/>
      <family val="1"/>
    </font>
    <font>
      <b/>
      <i/>
      <sz val="8"/>
      <color theme="1"/>
      <name val="Garamond"/>
      <family val="1"/>
    </font>
    <font>
      <i/>
      <sz val="9"/>
      <color theme="1"/>
      <name val="Garamond"/>
      <family val="1"/>
    </font>
    <font>
      <b/>
      <sz val="10"/>
      <color rgb="FFFF0000"/>
      <name val="Garamond"/>
      <family val="1"/>
    </font>
    <font>
      <sz val="9"/>
      <name val="Garamond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rgb="FFFF0000"/>
      <name val="Calibri"/>
      <family val="2"/>
      <scheme val="minor"/>
    </font>
    <font>
      <i/>
      <sz val="10"/>
      <color theme="1"/>
      <name val="Garamond"/>
      <family val="1"/>
    </font>
    <font>
      <sz val="8"/>
      <color theme="1"/>
      <name val="Calibri"/>
      <family val="2"/>
      <scheme val="minor"/>
    </font>
    <font>
      <b/>
      <i/>
      <sz val="10"/>
      <color rgb="FFFF0000"/>
      <name val="Garamond"/>
      <family val="1"/>
    </font>
    <font>
      <b/>
      <sz val="10"/>
      <name val="Garamond"/>
      <family val="1"/>
    </font>
    <font>
      <b/>
      <sz val="10"/>
      <color rgb="FF000000"/>
      <name val="Garamond"/>
      <family val="1"/>
    </font>
    <font>
      <sz val="10"/>
      <color rgb="FF000000"/>
      <name val="Garamond"/>
      <family val="1"/>
    </font>
    <font>
      <sz val="12"/>
      <name val="Calibri"/>
      <family val="2"/>
      <scheme val="minor"/>
    </font>
    <font>
      <sz val="10"/>
      <color rgb="FFFF0000"/>
      <name val="Garamond"/>
      <family val="1"/>
    </font>
    <font>
      <i/>
      <sz val="10"/>
      <color rgb="FFFF0000"/>
      <name val="Garamond"/>
      <family val="1"/>
    </font>
    <font>
      <i/>
      <sz val="10"/>
      <name val="Garamond"/>
      <family val="1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68">
    <border>
      <left/>
      <right/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indexed="64"/>
      </left>
      <right/>
      <top style="medium">
        <color rgb="FF2E74B5"/>
      </top>
      <bottom style="medium">
        <color rgb="FF2E74B5"/>
      </bottom>
      <diagonal/>
    </border>
    <border>
      <left/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/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indexed="64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/>
      <right/>
      <top style="medium">
        <color rgb="FF2E74B5"/>
      </top>
      <bottom/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/>
      <right/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2E74B5"/>
      </left>
      <right style="medium">
        <color rgb="FF2E74B5"/>
      </right>
      <top style="thin">
        <color indexed="64"/>
      </top>
      <bottom style="medium">
        <color rgb="FF2E74B5"/>
      </bottom>
      <diagonal/>
    </border>
    <border>
      <left/>
      <right style="medium">
        <color rgb="FF2E74B5"/>
      </right>
      <top style="thin">
        <color indexed="64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theme="4"/>
      </bottom>
      <diagonal/>
    </border>
    <border>
      <left/>
      <right style="medium">
        <color rgb="FF2E74B5"/>
      </right>
      <top style="medium">
        <color theme="4"/>
      </top>
      <bottom style="medium">
        <color rgb="FF2E74B5"/>
      </bottom>
      <diagonal/>
    </border>
    <border>
      <left style="medium">
        <color rgb="FF2E74B5"/>
      </left>
      <right/>
      <top style="thin">
        <color indexed="64"/>
      </top>
      <bottom style="medium">
        <color rgb="FF2E74B5"/>
      </bottom>
      <diagonal/>
    </border>
    <border>
      <left/>
      <right/>
      <top style="thin">
        <color indexed="64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theme="8"/>
      </bottom>
      <diagonal/>
    </border>
    <border>
      <left style="medium">
        <color rgb="FF2E74B5"/>
      </left>
      <right style="medium">
        <color rgb="FF2E74B5"/>
      </right>
      <top style="medium">
        <color theme="4"/>
      </top>
      <bottom/>
      <diagonal/>
    </border>
    <border>
      <left/>
      <right style="medium">
        <color rgb="FF2E74B5"/>
      </right>
      <top style="medium">
        <color theme="4"/>
      </top>
      <bottom/>
      <diagonal/>
    </border>
    <border>
      <left style="medium">
        <color rgb="FF2E74B5"/>
      </left>
      <right style="medium">
        <color rgb="FF2E74B5"/>
      </right>
      <top style="thin">
        <color indexed="64"/>
      </top>
      <bottom style="medium">
        <color theme="4"/>
      </bottom>
      <diagonal/>
    </border>
    <border>
      <left/>
      <right style="medium">
        <color rgb="FF2E74B5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 style="medium">
        <color rgb="FF2E74B5"/>
      </right>
      <top style="medium">
        <color theme="4"/>
      </top>
      <bottom style="medium">
        <color theme="4"/>
      </bottom>
      <diagonal/>
    </border>
    <border>
      <left/>
      <right style="medium">
        <color rgb="FF2E74B5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2E74B5"/>
      </left>
      <right style="medium">
        <color rgb="FF2E74B5"/>
      </right>
      <top style="medium">
        <color theme="4"/>
      </top>
      <bottom style="medium">
        <color rgb="FF2E74B5"/>
      </bottom>
      <diagonal/>
    </border>
    <border>
      <left style="medium">
        <color indexed="64"/>
      </left>
      <right/>
      <top style="medium">
        <color indexed="64"/>
      </top>
      <bottom style="medium">
        <color rgb="FF2E74B5"/>
      </bottom>
      <diagonal/>
    </border>
    <border>
      <left/>
      <right/>
      <top style="medium">
        <color indexed="64"/>
      </top>
      <bottom style="medium">
        <color rgb="FF2E74B5"/>
      </bottom>
      <diagonal/>
    </border>
    <border>
      <left/>
      <right style="medium">
        <color indexed="64"/>
      </right>
      <top style="medium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rgb="FF2E74B5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2E74B5"/>
      </right>
      <top/>
      <bottom style="medium">
        <color indexed="64"/>
      </bottom>
      <diagonal/>
    </border>
    <border>
      <left/>
      <right style="medium">
        <color rgb="FF2E74B5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2E74B5"/>
      </left>
      <right/>
      <top style="medium">
        <color rgb="FF2E74B5"/>
      </top>
      <bottom style="thin">
        <color indexed="64"/>
      </bottom>
      <diagonal/>
    </border>
    <border>
      <left/>
      <right/>
      <top style="medium">
        <color rgb="FF2E74B5"/>
      </top>
      <bottom style="thin">
        <color indexed="64"/>
      </bottom>
      <diagonal/>
    </border>
    <border>
      <left/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indexed="64"/>
      </right>
      <top/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/>
      <diagonal/>
    </border>
    <border>
      <left style="medium">
        <color indexed="64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indexed="64"/>
      </right>
      <top/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indexed="64"/>
      </bottom>
      <diagonal/>
    </border>
    <border>
      <left style="medium">
        <color rgb="FF2E74B5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rgb="FF2E74B5"/>
      </bottom>
      <diagonal/>
    </border>
    <border>
      <left/>
      <right style="medium">
        <color rgb="FF2E74B5"/>
      </right>
      <top style="medium">
        <color indexed="64"/>
      </top>
      <bottom style="medium">
        <color rgb="FF2E74B5"/>
      </bottom>
      <diagonal/>
    </border>
    <border>
      <left style="medium">
        <color rgb="FF2E74B5"/>
      </left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indexed="64"/>
      </right>
      <top/>
      <bottom style="medium">
        <color rgb="FF2E74B5"/>
      </bottom>
      <diagonal/>
    </border>
    <border>
      <left style="medium">
        <color rgb="FF2E74B5"/>
      </left>
      <right style="medium">
        <color indexed="64"/>
      </right>
      <top style="medium">
        <color rgb="FF2E74B5"/>
      </top>
      <bottom style="thin">
        <color indexed="64"/>
      </bottom>
      <diagonal/>
    </border>
    <border>
      <left style="medium">
        <color indexed="64"/>
      </left>
      <right/>
      <top style="medium">
        <color rgb="FF2E74B5"/>
      </top>
      <bottom style="medium">
        <color indexed="64"/>
      </bottom>
      <diagonal/>
    </border>
    <border>
      <left/>
      <right/>
      <top style="medium">
        <color rgb="FF2E74B5"/>
      </top>
      <bottom style="medium">
        <color indexed="64"/>
      </bottom>
      <diagonal/>
    </border>
    <border>
      <left/>
      <right style="medium">
        <color indexed="64"/>
      </right>
      <top style="medium">
        <color rgb="FF2E74B5"/>
      </top>
      <bottom style="medium">
        <color indexed="64"/>
      </bottom>
      <diagonal/>
    </border>
    <border>
      <left style="thin">
        <color indexed="64"/>
      </left>
      <right/>
      <top style="medium">
        <color rgb="FF2E74B5"/>
      </top>
      <bottom style="medium">
        <color rgb="FF2E74B5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5">
    <xf numFmtId="0" fontId="0" fillId="0" borderId="0" xfId="0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9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1" fontId="7" fillId="0" borderId="10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3" fontId="7" fillId="5" borderId="10" xfId="1" applyNumberFormat="1" applyFont="1" applyFill="1" applyBorder="1" applyAlignment="1">
      <alignment horizontal="center" vertical="center"/>
    </xf>
    <xf numFmtId="9" fontId="7" fillId="5" borderId="10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9" fontId="8" fillId="3" borderId="10" xfId="0" applyNumberFormat="1" applyFont="1" applyFill="1" applyBorder="1" applyAlignment="1">
      <alignment horizontal="center" vertical="center"/>
    </xf>
    <xf numFmtId="9" fontId="7" fillId="3" borderId="10" xfId="0" applyNumberFormat="1" applyFont="1" applyFill="1" applyBorder="1" applyAlignment="1">
      <alignment horizontal="center" vertical="center"/>
    </xf>
    <xf numFmtId="9" fontId="8" fillId="3" borderId="10" xfId="2" applyNumberFormat="1" applyFont="1" applyFill="1" applyBorder="1" applyAlignment="1">
      <alignment horizontal="center" vertical="center"/>
    </xf>
    <xf numFmtId="3" fontId="8" fillId="3" borderId="10" xfId="1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 indent="1"/>
    </xf>
    <xf numFmtId="3" fontId="7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 indent="1"/>
    </xf>
    <xf numFmtId="3" fontId="13" fillId="0" borderId="10" xfId="0" applyNumberFormat="1" applyFont="1" applyBorder="1" applyAlignment="1">
      <alignment horizontal="center" vertical="center"/>
    </xf>
    <xf numFmtId="0" fontId="14" fillId="2" borderId="9" xfId="0" applyFont="1" applyFill="1" applyBorder="1" applyAlignment="1">
      <alignment vertical="center" wrapText="1"/>
    </xf>
    <xf numFmtId="3" fontId="11" fillId="2" borderId="10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 indent="1"/>
    </xf>
    <xf numFmtId="0" fontId="10" fillId="4" borderId="9" xfId="0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12" fillId="0" borderId="13" xfId="0" applyFont="1" applyBorder="1" applyAlignment="1">
      <alignment horizontal="left" vertical="center" wrapText="1" indent="1"/>
    </xf>
    <xf numFmtId="0" fontId="12" fillId="0" borderId="17" xfId="0" applyFont="1" applyBorder="1" applyAlignment="1">
      <alignment horizontal="left" vertical="center" wrapText="1" indent="1"/>
    </xf>
    <xf numFmtId="0" fontId="7" fillId="0" borderId="9" xfId="0" applyFont="1" applyFill="1" applyBorder="1" applyAlignment="1">
      <alignment vertical="center" wrapText="1"/>
    </xf>
    <xf numFmtId="3" fontId="7" fillId="0" borderId="10" xfId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3" fontId="15" fillId="0" borderId="10" xfId="1" applyNumberFormat="1" applyFont="1" applyFill="1" applyBorder="1" applyAlignment="1">
      <alignment horizontal="center" vertical="center"/>
    </xf>
    <xf numFmtId="9" fontId="15" fillId="0" borderId="10" xfId="0" applyNumberFormat="1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vertical="center" wrapText="1"/>
    </xf>
    <xf numFmtId="3" fontId="11" fillId="6" borderId="10" xfId="0" applyNumberFormat="1" applyFont="1" applyFill="1" applyBorder="1" applyAlignment="1">
      <alignment horizontal="center" vertical="center"/>
    </xf>
    <xf numFmtId="3" fontId="11" fillId="4" borderId="10" xfId="0" applyNumberFormat="1" applyFont="1" applyFill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16" fillId="0" borderId="0" xfId="0" applyFont="1" applyBorder="1"/>
    <xf numFmtId="0" fontId="2" fillId="0" borderId="0" xfId="0" applyFont="1" applyAlignment="1"/>
    <xf numFmtId="0" fontId="7" fillId="3" borderId="9" xfId="0" applyFont="1" applyFill="1" applyBorder="1" applyAlignment="1">
      <alignment vertical="center" wrapText="1"/>
    </xf>
    <xf numFmtId="4" fontId="0" fillId="0" borderId="0" xfId="0" applyNumberFormat="1"/>
    <xf numFmtId="3" fontId="0" fillId="0" borderId="0" xfId="0" applyNumberFormat="1"/>
    <xf numFmtId="0" fontId="6" fillId="0" borderId="24" xfId="0" applyFont="1" applyBorder="1" applyAlignment="1">
      <alignment horizontal="left" vertical="center" wrapText="1" indent="1"/>
    </xf>
    <xf numFmtId="3" fontId="7" fillId="0" borderId="25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9" fontId="13" fillId="0" borderId="26" xfId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vertical="center" wrapText="1"/>
    </xf>
    <xf numFmtId="3" fontId="11" fillId="2" borderId="8" xfId="0" applyNumberFormat="1" applyFont="1" applyFill="1" applyBorder="1" applyAlignment="1">
      <alignment horizontal="center" vertical="center"/>
    </xf>
    <xf numFmtId="0" fontId="0" fillId="3" borderId="0" xfId="0" applyFill="1"/>
    <xf numFmtId="3" fontId="15" fillId="3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vertical="center" wrapText="1"/>
    </xf>
    <xf numFmtId="3" fontId="20" fillId="0" borderId="10" xfId="0" applyNumberFormat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3" fontId="21" fillId="0" borderId="10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7" fillId="7" borderId="9" xfId="0" applyFont="1" applyFill="1" applyBorder="1" applyAlignment="1">
      <alignment horizontal="left" vertical="center" wrapText="1"/>
    </xf>
    <xf numFmtId="9" fontId="7" fillId="7" borderId="19" xfId="0" applyNumberFormat="1" applyFont="1" applyFill="1" applyBorder="1" applyAlignment="1">
      <alignment horizontal="center" vertical="center"/>
    </xf>
    <xf numFmtId="9" fontId="7" fillId="7" borderId="10" xfId="0" applyNumberFormat="1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vertical="center" wrapText="1"/>
    </xf>
    <xf numFmtId="3" fontId="23" fillId="3" borderId="10" xfId="0" applyNumberFormat="1" applyFont="1" applyFill="1" applyBorder="1" applyAlignment="1">
      <alignment horizontal="center" vertical="center"/>
    </xf>
    <xf numFmtId="165" fontId="23" fillId="0" borderId="10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 indent="1"/>
    </xf>
    <xf numFmtId="165" fontId="13" fillId="0" borderId="10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 indent="1"/>
    </xf>
    <xf numFmtId="3" fontId="7" fillId="0" borderId="8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 wrapText="1" indent="1"/>
    </xf>
    <xf numFmtId="3" fontId="13" fillId="0" borderId="32" xfId="0" applyNumberFormat="1" applyFont="1" applyBorder="1" applyAlignment="1">
      <alignment horizontal="center" vertical="center"/>
    </xf>
    <xf numFmtId="165" fontId="13" fillId="0" borderId="3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wrapText="1" indent="1"/>
    </xf>
    <xf numFmtId="3" fontId="7" fillId="0" borderId="34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 wrapText="1" indent="1"/>
    </xf>
    <xf numFmtId="3" fontId="13" fillId="0" borderId="8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 wrapText="1" indent="1"/>
    </xf>
    <xf numFmtId="3" fontId="7" fillId="0" borderId="36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0" fontId="24" fillId="0" borderId="38" xfId="0" applyFont="1" applyBorder="1" applyAlignment="1">
      <alignment horizontal="left" vertical="center" wrapText="1" indent="1"/>
    </xf>
    <xf numFmtId="165" fontId="13" fillId="0" borderId="27" xfId="0" applyNumberFormat="1" applyFont="1" applyBorder="1" applyAlignment="1">
      <alignment horizontal="center" vertical="center"/>
    </xf>
    <xf numFmtId="0" fontId="9" fillId="0" borderId="9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wrapText="1"/>
    </xf>
    <xf numFmtId="3" fontId="15" fillId="0" borderId="19" xfId="1" applyNumberFormat="1" applyFont="1" applyFill="1" applyBorder="1" applyAlignment="1">
      <alignment horizontal="center" vertical="center"/>
    </xf>
    <xf numFmtId="9" fontId="15" fillId="0" borderId="19" xfId="0" applyNumberFormat="1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3" fontId="8" fillId="0" borderId="10" xfId="1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31" fillId="3" borderId="1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right"/>
    </xf>
    <xf numFmtId="0" fontId="3" fillId="0" borderId="0" xfId="0" applyFont="1"/>
    <xf numFmtId="0" fontId="5" fillId="3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9" fontId="5" fillId="0" borderId="10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9" fontId="5" fillId="5" borderId="10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3" fontId="5" fillId="5" borderId="10" xfId="1" applyNumberFormat="1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left" vertical="center" wrapText="1"/>
    </xf>
    <xf numFmtId="2" fontId="5" fillId="3" borderId="2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2" fontId="5" fillId="0" borderId="10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3" fillId="0" borderId="0" xfId="0" applyFont="1" applyFill="1"/>
    <xf numFmtId="0" fontId="0" fillId="0" borderId="0" xfId="0" applyFill="1"/>
    <xf numFmtId="0" fontId="5" fillId="0" borderId="24" xfId="0" applyFont="1" applyFill="1" applyBorder="1" applyAlignment="1">
      <alignment vertical="center" wrapText="1"/>
    </xf>
    <xf numFmtId="9" fontId="5" fillId="0" borderId="25" xfId="0" applyNumberFormat="1" applyFont="1" applyFill="1" applyBorder="1" applyAlignment="1">
      <alignment horizontal="center" vertical="center"/>
    </xf>
    <xf numFmtId="9" fontId="5" fillId="3" borderId="10" xfId="0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25" fillId="4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30" fillId="0" borderId="0" xfId="0" applyFont="1"/>
    <xf numFmtId="165" fontId="5" fillId="3" borderId="10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 indent="1"/>
    </xf>
    <xf numFmtId="3" fontId="5" fillId="0" borderId="10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left" vertical="center" wrapText="1" indent="1"/>
    </xf>
    <xf numFmtId="3" fontId="34" fillId="0" borderId="10" xfId="0" applyNumberFormat="1" applyFont="1" applyBorder="1" applyAlignment="1">
      <alignment horizontal="center" vertical="center"/>
    </xf>
    <xf numFmtId="165" fontId="34" fillId="0" borderId="10" xfId="0" applyNumberFormat="1" applyFont="1" applyBorder="1" applyAlignment="1">
      <alignment horizontal="center" vertical="center"/>
    </xf>
    <xf numFmtId="0" fontId="35" fillId="0" borderId="0" xfId="0" applyFont="1" applyAlignment="1">
      <alignment wrapText="1"/>
    </xf>
    <xf numFmtId="165" fontId="0" fillId="0" borderId="0" xfId="1" applyNumberFormat="1" applyFont="1"/>
    <xf numFmtId="9" fontId="5" fillId="0" borderId="10" xfId="1" applyFont="1" applyBorder="1" applyAlignment="1">
      <alignment horizontal="center" vertical="center"/>
    </xf>
    <xf numFmtId="0" fontId="0" fillId="0" borderId="0" xfId="0" applyAlignment="1"/>
    <xf numFmtId="165" fontId="5" fillId="0" borderId="10" xfId="1" applyNumberFormat="1" applyFont="1" applyBorder="1" applyAlignment="1">
      <alignment horizontal="center" vertical="center"/>
    </xf>
    <xf numFmtId="0" fontId="28" fillId="0" borderId="0" xfId="0" applyFont="1" applyAlignment="1"/>
    <xf numFmtId="0" fontId="36" fillId="0" borderId="12" xfId="0" applyFont="1" applyBorder="1" applyAlignment="1">
      <alignment horizontal="left" vertical="center" wrapText="1" indent="1"/>
    </xf>
    <xf numFmtId="0" fontId="25" fillId="2" borderId="9" xfId="0" applyFont="1" applyFill="1" applyBorder="1" applyAlignment="1">
      <alignment vertical="center" wrapText="1"/>
    </xf>
    <xf numFmtId="3" fontId="4" fillId="2" borderId="10" xfId="0" applyNumberFormat="1" applyFont="1" applyFill="1" applyBorder="1" applyAlignment="1">
      <alignment horizontal="center" vertical="center"/>
    </xf>
    <xf numFmtId="0" fontId="30" fillId="0" borderId="0" xfId="0" applyFont="1" applyAlignment="1"/>
    <xf numFmtId="0" fontId="25" fillId="8" borderId="9" xfId="0" applyFont="1" applyFill="1" applyBorder="1" applyAlignment="1">
      <alignment horizontal="left" vertical="center" wrapText="1"/>
    </xf>
    <xf numFmtId="9" fontId="25" fillId="8" borderId="1" xfId="0" applyNumberFormat="1" applyFont="1" applyFill="1" applyBorder="1" applyAlignment="1">
      <alignment horizontal="center" vertical="center" wrapText="1"/>
    </xf>
    <xf numFmtId="0" fontId="39" fillId="10" borderId="9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3" fontId="5" fillId="0" borderId="10" xfId="0" applyNumberFormat="1" applyFont="1" applyFill="1" applyBorder="1" applyAlignment="1">
      <alignment horizontal="center" vertical="center"/>
    </xf>
    <xf numFmtId="0" fontId="33" fillId="0" borderId="0" xfId="0" applyFont="1"/>
    <xf numFmtId="0" fontId="40" fillId="0" borderId="0" xfId="0" applyFont="1" applyAlignment="1">
      <alignment horizontal="right" vertical="center"/>
    </xf>
    <xf numFmtId="0" fontId="27" fillId="3" borderId="0" xfId="0" applyFont="1" applyFill="1"/>
    <xf numFmtId="0" fontId="33" fillId="3" borderId="0" xfId="0" applyFont="1" applyFill="1"/>
    <xf numFmtId="3" fontId="41" fillId="0" borderId="10" xfId="0" applyNumberFormat="1" applyFont="1" applyFill="1" applyBorder="1" applyAlignment="1">
      <alignment horizontal="center" vertical="center"/>
    </xf>
    <xf numFmtId="3" fontId="40" fillId="3" borderId="0" xfId="0" applyNumberFormat="1" applyFont="1" applyFill="1"/>
    <xf numFmtId="3" fontId="41" fillId="0" borderId="10" xfId="0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0" fontId="25" fillId="9" borderId="9" xfId="0" applyFont="1" applyFill="1" applyBorder="1" applyAlignment="1">
      <alignment horizontal="left" vertical="center" wrapText="1"/>
    </xf>
    <xf numFmtId="9" fontId="25" fillId="9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39" fillId="9" borderId="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 indent="1"/>
    </xf>
    <xf numFmtId="3" fontId="5" fillId="3" borderId="10" xfId="0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 wrapText="1" indent="1"/>
    </xf>
    <xf numFmtId="3" fontId="34" fillId="3" borderId="10" xfId="0" applyNumberFormat="1" applyFont="1" applyFill="1" applyBorder="1" applyAlignment="1">
      <alignment horizontal="center" vertical="center"/>
    </xf>
    <xf numFmtId="3" fontId="19" fillId="3" borderId="10" xfId="0" applyNumberFormat="1" applyFont="1" applyFill="1" applyBorder="1" applyAlignment="1">
      <alignment horizontal="center" vertical="center"/>
    </xf>
    <xf numFmtId="3" fontId="41" fillId="3" borderId="10" xfId="0" applyNumberFormat="1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3" fontId="19" fillId="3" borderId="51" xfId="0" applyNumberFormat="1" applyFont="1" applyFill="1" applyBorder="1" applyAlignment="1">
      <alignment horizontal="center" vertical="center"/>
    </xf>
    <xf numFmtId="3" fontId="19" fillId="3" borderId="52" xfId="0" applyNumberFormat="1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left" vertical="center" wrapText="1" indent="1"/>
    </xf>
    <xf numFmtId="3" fontId="5" fillId="3" borderId="8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3" fontId="5" fillId="3" borderId="51" xfId="0" applyNumberFormat="1" applyFont="1" applyFill="1" applyBorder="1" applyAlignment="1">
      <alignment horizontal="center" vertical="center"/>
    </xf>
    <xf numFmtId="3" fontId="5" fillId="3" borderId="52" xfId="0" applyNumberFormat="1" applyFont="1" applyFill="1" applyBorder="1" applyAlignment="1">
      <alignment horizontal="center" vertical="center"/>
    </xf>
    <xf numFmtId="3" fontId="34" fillId="3" borderId="19" xfId="0" applyNumberFormat="1" applyFont="1" applyFill="1" applyBorder="1" applyAlignment="1">
      <alignment horizontal="center" vertical="center"/>
    </xf>
    <xf numFmtId="3" fontId="34" fillId="3" borderId="52" xfId="0" applyNumberFormat="1" applyFont="1" applyFill="1" applyBorder="1" applyAlignment="1">
      <alignment horizontal="center" vertical="center"/>
    </xf>
    <xf numFmtId="0" fontId="42" fillId="3" borderId="9" xfId="0" applyFont="1" applyFill="1" applyBorder="1" applyAlignment="1">
      <alignment horizontal="left" vertical="center" wrapText="1" indent="1"/>
    </xf>
    <xf numFmtId="3" fontId="41" fillId="3" borderId="19" xfId="0" applyNumberFormat="1" applyFont="1" applyFill="1" applyBorder="1" applyAlignment="1">
      <alignment horizontal="center" vertical="center"/>
    </xf>
    <xf numFmtId="3" fontId="41" fillId="3" borderId="52" xfId="0" applyNumberFormat="1" applyFont="1" applyFill="1" applyBorder="1" applyAlignment="1">
      <alignment horizontal="center" vertical="center"/>
    </xf>
    <xf numFmtId="0" fontId="27" fillId="6" borderId="0" xfId="0" applyFont="1" applyFill="1"/>
    <xf numFmtId="3" fontId="25" fillId="3" borderId="10" xfId="0" applyNumberFormat="1" applyFont="1" applyFill="1" applyBorder="1" applyAlignment="1">
      <alignment horizontal="center" vertical="center"/>
    </xf>
    <xf numFmtId="3" fontId="34" fillId="3" borderId="50" xfId="0" applyNumberFormat="1" applyFont="1" applyFill="1" applyBorder="1" applyAlignment="1">
      <alignment horizontal="center" vertical="center"/>
    </xf>
    <xf numFmtId="3" fontId="43" fillId="3" borderId="10" xfId="0" applyNumberFormat="1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8" fillId="0" borderId="0" xfId="0" applyFont="1" applyFill="1" applyAlignment="1"/>
    <xf numFmtId="3" fontId="19" fillId="0" borderId="10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left" vertical="center" wrapText="1" indent="1"/>
    </xf>
    <xf numFmtId="3" fontId="5" fillId="3" borderId="55" xfId="0" applyNumberFormat="1" applyFont="1" applyFill="1" applyBorder="1" applyAlignment="1">
      <alignment horizontal="center" vertical="center"/>
    </xf>
    <xf numFmtId="0" fontId="34" fillId="3" borderId="54" xfId="0" applyFont="1" applyFill="1" applyBorder="1" applyAlignment="1">
      <alignment horizontal="left" vertical="center" wrapText="1" indent="1"/>
    </xf>
    <xf numFmtId="3" fontId="34" fillId="3" borderId="55" xfId="0" applyNumberFormat="1" applyFont="1" applyFill="1" applyBorder="1" applyAlignment="1">
      <alignment horizontal="center" vertical="center"/>
    </xf>
    <xf numFmtId="3" fontId="19" fillId="3" borderId="55" xfId="0" applyNumberFormat="1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left" vertical="center" wrapText="1" indent="1"/>
    </xf>
    <xf numFmtId="3" fontId="25" fillId="0" borderId="10" xfId="0" applyNumberFormat="1" applyFont="1" applyFill="1" applyBorder="1" applyAlignment="1">
      <alignment horizontal="center" vertical="center"/>
    </xf>
    <xf numFmtId="3" fontId="19" fillId="0" borderId="55" xfId="0" applyNumberFormat="1" applyFont="1" applyFill="1" applyBorder="1" applyAlignment="1">
      <alignment horizontal="center" vertical="center"/>
    </xf>
    <xf numFmtId="0" fontId="36" fillId="3" borderId="44" xfId="0" applyFont="1" applyFill="1" applyBorder="1" applyAlignment="1">
      <alignment horizontal="left" vertical="center" wrapText="1" indent="1"/>
    </xf>
    <xf numFmtId="3" fontId="34" fillId="3" borderId="45" xfId="0" applyNumberFormat="1" applyFont="1" applyFill="1" applyBorder="1" applyAlignment="1">
      <alignment horizontal="center" vertical="center"/>
    </xf>
    <xf numFmtId="3" fontId="34" fillId="3" borderId="46" xfId="0" applyNumberFormat="1" applyFont="1" applyFill="1" applyBorder="1" applyAlignment="1">
      <alignment horizontal="center" vertical="center"/>
    </xf>
    <xf numFmtId="0" fontId="25" fillId="9" borderId="56" xfId="0" applyFont="1" applyFill="1" applyBorder="1" applyAlignment="1">
      <alignment horizontal="left" vertical="center" wrapText="1"/>
    </xf>
    <xf numFmtId="9" fontId="25" fillId="9" borderId="9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4" fillId="3" borderId="58" xfId="0" applyFont="1" applyFill="1" applyBorder="1" applyAlignment="1">
      <alignment horizontal="center"/>
    </xf>
    <xf numFmtId="3" fontId="34" fillId="3" borderId="8" xfId="0" applyNumberFormat="1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left" vertical="center" wrapText="1" indent="1"/>
    </xf>
    <xf numFmtId="3" fontId="34" fillId="3" borderId="59" xfId="0" applyNumberFormat="1" applyFont="1" applyFill="1" applyBorder="1" applyAlignment="1">
      <alignment horizontal="center" vertical="center"/>
    </xf>
    <xf numFmtId="3" fontId="34" fillId="3" borderId="60" xfId="0" applyNumberFormat="1" applyFont="1" applyFill="1" applyBorder="1" applyAlignment="1">
      <alignment horizontal="center" vertical="center"/>
    </xf>
    <xf numFmtId="3" fontId="34" fillId="3" borderId="41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3" fontId="19" fillId="3" borderId="61" xfId="0" applyNumberFormat="1" applyFont="1" applyFill="1" applyBorder="1" applyAlignment="1">
      <alignment horizontal="center" vertical="center"/>
    </xf>
    <xf numFmtId="3" fontId="19" fillId="3" borderId="54" xfId="0" applyNumberFormat="1" applyFont="1" applyFill="1" applyBorder="1" applyAlignment="1">
      <alignment horizontal="center" vertical="center"/>
    </xf>
    <xf numFmtId="3" fontId="19" fillId="3" borderId="62" xfId="0" applyNumberFormat="1" applyFont="1" applyFill="1" applyBorder="1" applyAlignment="1">
      <alignment horizontal="center" vertical="center"/>
    </xf>
    <xf numFmtId="0" fontId="36" fillId="3" borderId="63" xfId="0" applyFont="1" applyFill="1" applyBorder="1" applyAlignment="1">
      <alignment horizontal="left" vertical="center" wrapText="1" indent="1"/>
    </xf>
    <xf numFmtId="3" fontId="34" fillId="3" borderId="54" xfId="0" applyNumberFormat="1" applyFont="1" applyFill="1" applyBorder="1" applyAlignment="1">
      <alignment horizontal="center" vertical="center"/>
    </xf>
    <xf numFmtId="0" fontId="25" fillId="9" borderId="18" xfId="0" applyFont="1" applyFill="1" applyBorder="1" applyAlignment="1">
      <alignment horizontal="left" vertical="center" wrapText="1"/>
    </xf>
    <xf numFmtId="0" fontId="40" fillId="0" borderId="0" xfId="0" applyFont="1" applyFill="1" applyAlignment="1"/>
    <xf numFmtId="0" fontId="25" fillId="0" borderId="9" xfId="0" applyFont="1" applyFill="1" applyBorder="1" applyAlignment="1">
      <alignment horizontal="left" vertical="center" wrapText="1"/>
    </xf>
    <xf numFmtId="9" fontId="25" fillId="0" borderId="1" xfId="0" applyNumberFormat="1" applyFont="1" applyFill="1" applyBorder="1" applyAlignment="1">
      <alignment horizontal="center" vertical="center" wrapText="1"/>
    </xf>
    <xf numFmtId="0" fontId="39" fillId="10" borderId="21" xfId="0" applyFont="1" applyFill="1" applyBorder="1" applyAlignment="1">
      <alignment horizontal="left" vertical="center" wrapText="1"/>
    </xf>
    <xf numFmtId="3" fontId="19" fillId="0" borderId="10" xfId="0" applyNumberFormat="1" applyFont="1" applyBorder="1" applyAlignment="1">
      <alignment horizontal="center" vertical="center"/>
    </xf>
    <xf numFmtId="0" fontId="36" fillId="0" borderId="17" xfId="0" applyFont="1" applyBorder="1" applyAlignment="1">
      <alignment horizontal="left" vertical="center" wrapText="1" indent="1"/>
    </xf>
    <xf numFmtId="0" fontId="25" fillId="8" borderId="21" xfId="0" applyFont="1" applyFill="1" applyBorder="1" applyAlignment="1">
      <alignment horizontal="left" vertical="center" wrapText="1"/>
    </xf>
    <xf numFmtId="0" fontId="44" fillId="0" borderId="58" xfId="0" applyFont="1" applyBorder="1" applyAlignment="1">
      <alignment horizontal="center"/>
    </xf>
    <xf numFmtId="0" fontId="25" fillId="6" borderId="9" xfId="0" applyFont="1" applyFill="1" applyBorder="1" applyAlignment="1">
      <alignment vertical="center" wrapText="1"/>
    </xf>
    <xf numFmtId="3" fontId="4" fillId="6" borderId="10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3" fontId="0" fillId="0" borderId="0" xfId="0" applyNumberFormat="1" applyBorder="1"/>
    <xf numFmtId="3" fontId="4" fillId="3" borderId="1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7" fillId="3" borderId="0" xfId="0" applyFont="1" applyFill="1" applyBorder="1"/>
    <xf numFmtId="0" fontId="0" fillId="3" borderId="0" xfId="0" applyFill="1" applyBorder="1"/>
    <xf numFmtId="3" fontId="0" fillId="3" borderId="0" xfId="0" applyNumberForma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1" fontId="11" fillId="4" borderId="3" xfId="0" applyNumberFormat="1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top" wrapText="1"/>
    </xf>
    <xf numFmtId="0" fontId="7" fillId="3" borderId="20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9" fontId="7" fillId="4" borderId="2" xfId="0" applyNumberFormat="1" applyFont="1" applyFill="1" applyBorder="1" applyAlignment="1">
      <alignment horizontal="left" vertical="center"/>
    </xf>
    <xf numFmtId="9" fontId="7" fillId="4" borderId="3" xfId="0" applyNumberFormat="1" applyFont="1" applyFill="1" applyBorder="1" applyAlignment="1">
      <alignment horizontal="left" vertical="center"/>
    </xf>
    <xf numFmtId="9" fontId="7" fillId="4" borderId="4" xfId="0" applyNumberFormat="1" applyFont="1" applyFill="1" applyBorder="1" applyAlignment="1">
      <alignment horizontal="left" vertical="center"/>
    </xf>
    <xf numFmtId="9" fontId="11" fillId="4" borderId="2" xfId="0" applyNumberFormat="1" applyFont="1" applyFill="1" applyBorder="1" applyAlignment="1">
      <alignment horizontal="left" vertical="center"/>
    </xf>
    <xf numFmtId="9" fontId="11" fillId="4" borderId="3" xfId="0" applyNumberFormat="1" applyFont="1" applyFill="1" applyBorder="1" applyAlignment="1">
      <alignment horizontal="left" vertical="center"/>
    </xf>
    <xf numFmtId="9" fontId="11" fillId="4" borderId="4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top" wrapText="1"/>
    </xf>
    <xf numFmtId="0" fontId="18" fillId="3" borderId="0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39" fillId="10" borderId="67" xfId="0" applyFont="1" applyFill="1" applyBorder="1" applyAlignment="1">
      <alignment horizontal="left" vertical="center" wrapText="1"/>
    </xf>
    <xf numFmtId="0" fontId="39" fillId="10" borderId="3" xfId="0" applyFont="1" applyFill="1" applyBorder="1" applyAlignment="1">
      <alignment horizontal="left" vertical="center" wrapText="1"/>
    </xf>
    <xf numFmtId="0" fontId="39" fillId="10" borderId="4" xfId="0" applyFont="1" applyFill="1" applyBorder="1" applyAlignment="1">
      <alignment horizontal="left" vertical="center" wrapText="1"/>
    </xf>
    <xf numFmtId="0" fontId="39" fillId="10" borderId="2" xfId="0" applyFont="1" applyFill="1" applyBorder="1" applyAlignment="1">
      <alignment horizontal="center" vertical="center"/>
    </xf>
    <xf numFmtId="0" fontId="39" fillId="10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9" fontId="39" fillId="8" borderId="19" xfId="0" applyNumberFormat="1" applyFont="1" applyFill="1" applyBorder="1" applyAlignment="1">
      <alignment horizontal="center" vertical="center"/>
    </xf>
    <xf numFmtId="9" fontId="39" fillId="8" borderId="0" xfId="0" applyNumberFormat="1" applyFont="1" applyFill="1" applyBorder="1" applyAlignment="1">
      <alignment horizontal="center" vertical="center"/>
    </xf>
    <xf numFmtId="9" fontId="39" fillId="8" borderId="10" xfId="0" applyNumberFormat="1" applyFont="1" applyFill="1" applyBorder="1" applyAlignment="1">
      <alignment horizontal="center" vertical="center"/>
    </xf>
    <xf numFmtId="9" fontId="38" fillId="8" borderId="2" xfId="0" applyNumberFormat="1" applyFont="1" applyFill="1" applyBorder="1" applyAlignment="1">
      <alignment horizontal="center" vertical="center"/>
    </xf>
    <xf numFmtId="9" fontId="38" fillId="8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9" fontId="39" fillId="0" borderId="2" xfId="0" applyNumberFormat="1" applyFont="1" applyFill="1" applyBorder="1" applyAlignment="1">
      <alignment horizontal="center" vertical="center"/>
    </xf>
    <xf numFmtId="9" fontId="39" fillId="0" borderId="4" xfId="0" applyNumberFormat="1" applyFont="1" applyFill="1" applyBorder="1" applyAlignment="1">
      <alignment horizontal="center" vertical="center"/>
    </xf>
    <xf numFmtId="9" fontId="39" fillId="9" borderId="64" xfId="0" applyNumberFormat="1" applyFont="1" applyFill="1" applyBorder="1" applyAlignment="1">
      <alignment horizontal="center" vertical="center"/>
    </xf>
    <xf numFmtId="9" fontId="39" fillId="9" borderId="65" xfId="0" applyNumberFormat="1" applyFont="1" applyFill="1" applyBorder="1" applyAlignment="1">
      <alignment horizontal="center" vertical="center"/>
    </xf>
    <xf numFmtId="9" fontId="39" fillId="9" borderId="66" xfId="0" applyNumberFormat="1" applyFont="1" applyFill="1" applyBorder="1" applyAlignment="1">
      <alignment horizontal="center" vertical="center"/>
    </xf>
    <xf numFmtId="9" fontId="39" fillId="9" borderId="18" xfId="0" applyNumberFormat="1" applyFont="1" applyFill="1" applyBorder="1" applyAlignment="1">
      <alignment horizontal="center" vertical="center"/>
    </xf>
    <xf numFmtId="9" fontId="39" fillId="9" borderId="10" xfId="0" applyNumberFormat="1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39" fillId="9" borderId="4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/>
    </xf>
    <xf numFmtId="0" fontId="39" fillId="9" borderId="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9" fontId="39" fillId="9" borderId="57" xfId="0" applyNumberFormat="1" applyFont="1" applyFill="1" applyBorder="1" applyAlignment="1">
      <alignment horizontal="center" vertical="center"/>
    </xf>
    <xf numFmtId="9" fontId="39" fillId="9" borderId="22" xfId="0" applyNumberFormat="1" applyFont="1" applyFill="1" applyBorder="1" applyAlignment="1">
      <alignment horizontal="center" vertical="center"/>
    </xf>
    <xf numFmtId="9" fontId="39" fillId="9" borderId="23" xfId="0" applyNumberFormat="1" applyFont="1" applyFill="1" applyBorder="1" applyAlignment="1">
      <alignment horizontal="center" vertical="center"/>
    </xf>
    <xf numFmtId="9" fontId="38" fillId="9" borderId="18" xfId="0" applyNumberFormat="1" applyFont="1" applyFill="1" applyBorder="1" applyAlignment="1">
      <alignment horizontal="center" vertical="center"/>
    </xf>
    <xf numFmtId="9" fontId="38" fillId="9" borderId="10" xfId="0" applyNumberFormat="1" applyFont="1" applyFill="1" applyBorder="1" applyAlignment="1">
      <alignment horizontal="center" vertical="center"/>
    </xf>
    <xf numFmtId="9" fontId="39" fillId="9" borderId="2" xfId="0" applyNumberFormat="1" applyFont="1" applyFill="1" applyBorder="1" applyAlignment="1">
      <alignment horizontal="center" vertical="center"/>
    </xf>
    <xf numFmtId="9" fontId="39" fillId="9" borderId="15" xfId="0" applyNumberFormat="1" applyFont="1" applyFill="1" applyBorder="1" applyAlignment="1">
      <alignment horizontal="center" vertical="center"/>
    </xf>
    <xf numFmtId="9" fontId="39" fillId="9" borderId="3" xfId="0" applyNumberFormat="1" applyFont="1" applyFill="1" applyBorder="1" applyAlignment="1">
      <alignment horizontal="center" vertical="center"/>
    </xf>
    <xf numFmtId="9" fontId="39" fillId="9" borderId="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left" vertical="center"/>
    </xf>
    <xf numFmtId="9" fontId="5" fillId="3" borderId="3" xfId="0" applyNumberFormat="1" applyFont="1" applyFill="1" applyBorder="1" applyAlignment="1">
      <alignment horizontal="left" vertical="center"/>
    </xf>
    <xf numFmtId="9" fontId="5" fillId="3" borderId="4" xfId="0" applyNumberFormat="1" applyFont="1" applyFill="1" applyBorder="1" applyAlignment="1">
      <alignment horizontal="left" vertical="center"/>
    </xf>
    <xf numFmtId="9" fontId="5" fillId="3" borderId="3" xfId="0" applyNumberFormat="1" applyFont="1" applyFill="1" applyBorder="1" applyAlignment="1">
      <alignment horizontal="center" vertical="center"/>
    </xf>
    <xf numFmtId="9" fontId="5" fillId="3" borderId="4" xfId="0" applyNumberFormat="1" applyFont="1" applyFill="1" applyBorder="1" applyAlignment="1">
      <alignment horizontal="center" vertical="center"/>
    </xf>
    <xf numFmtId="9" fontId="39" fillId="8" borderId="2" xfId="0" applyNumberFormat="1" applyFont="1" applyFill="1" applyBorder="1" applyAlignment="1">
      <alignment horizontal="center" vertical="center"/>
    </xf>
    <xf numFmtId="9" fontId="39" fillId="8" borderId="15" xfId="0" applyNumberFormat="1" applyFont="1" applyFill="1" applyBorder="1" applyAlignment="1">
      <alignment horizontal="center" vertical="center"/>
    </xf>
    <xf numFmtId="9" fontId="39" fillId="8" borderId="3" xfId="0" applyNumberFormat="1" applyFont="1" applyFill="1" applyBorder="1" applyAlignment="1">
      <alignment horizontal="center" vertical="center"/>
    </xf>
    <xf numFmtId="9" fontId="39" fillId="8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 wrapText="1"/>
    </xf>
    <xf numFmtId="0" fontId="37" fillId="9" borderId="3" xfId="0" applyFont="1" applyFill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9" fontId="38" fillId="8" borderId="3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left" vertical="center" wrapText="1"/>
    </xf>
    <xf numFmtId="0" fontId="39" fillId="9" borderId="47" xfId="0" applyFont="1" applyFill="1" applyBorder="1" applyAlignment="1">
      <alignment horizontal="center" vertical="center"/>
    </xf>
    <xf numFmtId="0" fontId="39" fillId="9" borderId="48" xfId="0" applyFont="1" applyFill="1" applyBorder="1" applyAlignment="1">
      <alignment horizontal="center" vertical="center"/>
    </xf>
    <xf numFmtId="0" fontId="39" fillId="9" borderId="4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/>
    </xf>
    <xf numFmtId="0" fontId="32" fillId="3" borderId="1" xfId="0" applyFont="1" applyFill="1" applyBorder="1" applyAlignment="1">
      <alignment horizontal="center" vertical="center"/>
    </xf>
    <xf numFmtId="49" fontId="32" fillId="3" borderId="2" xfId="0" applyNumberFormat="1" applyFont="1" applyFill="1" applyBorder="1" applyAlignment="1">
      <alignment horizontal="center" vertical="center"/>
    </xf>
    <xf numFmtId="49" fontId="32" fillId="3" borderId="3" xfId="0" applyNumberFormat="1" applyFont="1" applyFill="1" applyBorder="1" applyAlignment="1">
      <alignment horizontal="center" vertical="center"/>
    </xf>
    <xf numFmtId="49" fontId="32" fillId="3" borderId="4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9" fontId="38" fillId="9" borderId="2" xfId="0" applyNumberFormat="1" applyFont="1" applyFill="1" applyBorder="1" applyAlignment="1">
      <alignment horizontal="center" vertical="center"/>
    </xf>
    <xf numFmtId="9" fontId="38" fillId="9" borderId="3" xfId="0" applyNumberFormat="1" applyFont="1" applyFill="1" applyBorder="1" applyAlignment="1">
      <alignment horizontal="center" vertical="center"/>
    </xf>
    <xf numFmtId="9" fontId="38" fillId="9" borderId="4" xfId="0" applyNumberFormat="1" applyFont="1" applyFill="1" applyBorder="1" applyAlignment="1">
      <alignment horizontal="center" vertical="center"/>
    </xf>
    <xf numFmtId="9" fontId="38" fillId="3" borderId="2" xfId="0" applyNumberFormat="1" applyFont="1" applyFill="1" applyBorder="1" applyAlignment="1">
      <alignment horizontal="center" vertical="center"/>
    </xf>
    <xf numFmtId="9" fontId="38" fillId="3" borderId="4" xfId="0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9"/>
  <sheetViews>
    <sheetView tabSelected="1" zoomScale="120" zoomScaleNormal="120" workbookViewId="0">
      <selection sqref="A1:E1"/>
    </sheetView>
  </sheetViews>
  <sheetFormatPr defaultRowHeight="15" x14ac:dyDescent="0.25"/>
  <cols>
    <col min="1" max="1" width="30.85546875" customWidth="1"/>
    <col min="2" max="5" width="11.7109375" customWidth="1"/>
  </cols>
  <sheetData>
    <row r="1" spans="1:5" x14ac:dyDescent="0.25">
      <c r="A1" s="269" t="s">
        <v>351</v>
      </c>
      <c r="B1" s="269"/>
      <c r="C1" s="269"/>
      <c r="D1" s="269"/>
      <c r="E1" s="269"/>
    </row>
    <row r="2" spans="1:5" ht="36" customHeight="1" x14ac:dyDescent="0.25">
      <c r="A2" s="498" t="s">
        <v>0</v>
      </c>
      <c r="B2" s="498"/>
      <c r="C2" s="498"/>
      <c r="D2" s="498"/>
      <c r="E2" s="498"/>
    </row>
    <row r="3" spans="1:5" x14ac:dyDescent="0.25">
      <c r="A3" s="270" t="s">
        <v>1</v>
      </c>
      <c r="B3" s="270"/>
      <c r="C3" s="270"/>
      <c r="D3" s="270"/>
      <c r="E3" s="270"/>
    </row>
    <row r="4" spans="1:5" ht="15.75" thickBot="1" x14ac:dyDescent="0.3"/>
    <row r="5" spans="1:5" ht="15.75" thickBot="1" x14ac:dyDescent="0.3">
      <c r="A5" s="2" t="s">
        <v>2</v>
      </c>
      <c r="B5" s="271" t="s">
        <v>3</v>
      </c>
      <c r="C5" s="271"/>
      <c r="D5" s="271"/>
      <c r="E5" s="271"/>
    </row>
    <row r="6" spans="1:5" ht="15.75" thickBot="1" x14ac:dyDescent="0.3">
      <c r="A6" s="2" t="s">
        <v>4</v>
      </c>
      <c r="B6" s="272" t="s">
        <v>5</v>
      </c>
      <c r="C6" s="273"/>
      <c r="D6" s="273"/>
      <c r="E6" s="274"/>
    </row>
    <row r="7" spans="1:5" ht="15.75" thickBot="1" x14ac:dyDescent="0.3">
      <c r="A7" s="2" t="s">
        <v>6</v>
      </c>
      <c r="B7" s="275" t="s">
        <v>7</v>
      </c>
      <c r="C7" s="276"/>
      <c r="D7" s="276"/>
      <c r="E7" s="277"/>
    </row>
    <row r="8" spans="1:5" ht="15.75" thickBot="1" x14ac:dyDescent="0.3">
      <c r="A8" s="278" t="s">
        <v>8</v>
      </c>
      <c r="B8" s="279"/>
      <c r="C8" s="279"/>
      <c r="D8" s="279"/>
      <c r="E8" s="280"/>
    </row>
    <row r="9" spans="1:5" ht="15.75" thickBot="1" x14ac:dyDescent="0.3">
      <c r="A9" s="281" t="s">
        <v>9</v>
      </c>
      <c r="B9" s="282"/>
      <c r="C9" s="282"/>
      <c r="D9" s="282"/>
      <c r="E9" s="283"/>
    </row>
    <row r="10" spans="1:5" ht="15.75" thickBot="1" x14ac:dyDescent="0.3">
      <c r="A10" s="281"/>
      <c r="B10" s="282"/>
      <c r="C10" s="282"/>
      <c r="D10" s="282"/>
      <c r="E10" s="283"/>
    </row>
    <row r="11" spans="1:5" ht="15.75" thickBot="1" x14ac:dyDescent="0.3">
      <c r="A11" s="281"/>
      <c r="B11" s="282"/>
      <c r="C11" s="282"/>
      <c r="D11" s="282"/>
      <c r="E11" s="283"/>
    </row>
    <row r="12" spans="1:5" ht="15.75" thickBot="1" x14ac:dyDescent="0.3">
      <c r="A12" s="3" t="s">
        <v>10</v>
      </c>
      <c r="B12" s="284" t="s">
        <v>11</v>
      </c>
      <c r="C12" s="285"/>
      <c r="D12" s="285"/>
      <c r="E12" s="286"/>
    </row>
    <row r="13" spans="1:5" x14ac:dyDescent="0.25">
      <c r="A13" s="287" t="s">
        <v>12</v>
      </c>
      <c r="B13" s="4">
        <v>2019</v>
      </c>
      <c r="C13" s="4">
        <v>2020</v>
      </c>
      <c r="D13" s="4">
        <v>2021</v>
      </c>
      <c r="E13" s="4">
        <v>2022</v>
      </c>
    </row>
    <row r="14" spans="1:5" ht="15.75" thickBot="1" x14ac:dyDescent="0.3">
      <c r="A14" s="288"/>
      <c r="B14" s="5" t="s">
        <v>13</v>
      </c>
      <c r="C14" s="5" t="s">
        <v>14</v>
      </c>
      <c r="D14" s="5" t="s">
        <v>14</v>
      </c>
      <c r="E14" s="5" t="s">
        <v>14</v>
      </c>
    </row>
    <row r="15" spans="1:5" ht="15.75" thickBot="1" x14ac:dyDescent="0.3">
      <c r="A15" s="6" t="s">
        <v>15</v>
      </c>
      <c r="B15" s="7">
        <v>1</v>
      </c>
      <c r="C15" s="7">
        <v>0.95</v>
      </c>
      <c r="D15" s="7">
        <v>0.95</v>
      </c>
      <c r="E15" s="7">
        <v>0.95</v>
      </c>
    </row>
    <row r="16" spans="1:5" ht="15.75" thickBot="1" x14ac:dyDescent="0.3">
      <c r="A16" s="8" t="s">
        <v>16</v>
      </c>
      <c r="B16" s="9">
        <v>16</v>
      </c>
      <c r="C16" s="9">
        <v>25</v>
      </c>
      <c r="D16" s="9">
        <v>25</v>
      </c>
      <c r="E16" s="9">
        <v>25</v>
      </c>
    </row>
    <row r="17" spans="1:5" ht="15.75" thickBot="1" x14ac:dyDescent="0.3">
      <c r="A17" s="10" t="s">
        <v>17</v>
      </c>
      <c r="B17" s="289" t="s">
        <v>18</v>
      </c>
      <c r="C17" s="290"/>
      <c r="D17" s="290"/>
      <c r="E17" s="291"/>
    </row>
    <row r="18" spans="1:5" ht="15.75" thickBot="1" x14ac:dyDescent="0.3">
      <c r="A18" s="292" t="s">
        <v>19</v>
      </c>
      <c r="B18" s="293"/>
      <c r="C18" s="293"/>
      <c r="D18" s="293"/>
      <c r="E18" s="294"/>
    </row>
    <row r="19" spans="1:5" ht="15.75" thickBot="1" x14ac:dyDescent="0.3">
      <c r="A19" s="11"/>
      <c r="B19" s="12"/>
      <c r="C19" s="13" t="s">
        <v>20</v>
      </c>
      <c r="D19" s="13" t="s">
        <v>20</v>
      </c>
      <c r="E19" s="13" t="s">
        <v>20</v>
      </c>
    </row>
    <row r="20" spans="1:5" ht="15.75" thickBot="1" x14ac:dyDescent="0.3">
      <c r="A20" s="14" t="s">
        <v>21</v>
      </c>
      <c r="B20" s="15">
        <v>0.5</v>
      </c>
      <c r="C20" s="16">
        <v>0.5</v>
      </c>
      <c r="D20" s="16">
        <v>0.5</v>
      </c>
      <c r="E20" s="16">
        <v>0.5</v>
      </c>
    </row>
    <row r="21" spans="1:5" ht="23.25" thickBot="1" x14ac:dyDescent="0.3">
      <c r="A21" s="14" t="s">
        <v>22</v>
      </c>
      <c r="B21" s="17">
        <v>0.09</v>
      </c>
      <c r="C21" s="16">
        <v>0.1</v>
      </c>
      <c r="D21" s="16">
        <v>0.1</v>
      </c>
      <c r="E21" s="16">
        <v>0.1</v>
      </c>
    </row>
    <row r="22" spans="1:5" ht="34.5" thickBot="1" x14ac:dyDescent="0.3">
      <c r="A22" s="14" t="s">
        <v>23</v>
      </c>
      <c r="B22" s="15">
        <v>0.09</v>
      </c>
      <c r="C22" s="16">
        <v>0.1</v>
      </c>
      <c r="D22" s="16">
        <v>0.1</v>
      </c>
      <c r="E22" s="16">
        <v>0.1</v>
      </c>
    </row>
    <row r="23" spans="1:5" ht="23.25" thickBot="1" x14ac:dyDescent="0.3">
      <c r="A23" s="14" t="s">
        <v>24</v>
      </c>
      <c r="B23" s="18">
        <v>45</v>
      </c>
      <c r="C23" s="16">
        <v>0.5</v>
      </c>
      <c r="D23" s="16">
        <v>0.5</v>
      </c>
      <c r="E23" s="16">
        <v>0.5</v>
      </c>
    </row>
    <row r="24" spans="1:5" ht="23.25" thickBot="1" x14ac:dyDescent="0.3">
      <c r="A24" s="14" t="s">
        <v>25</v>
      </c>
      <c r="B24" s="18">
        <v>100</v>
      </c>
      <c r="C24" s="16">
        <v>1</v>
      </c>
      <c r="D24" s="16">
        <v>1</v>
      </c>
      <c r="E24" s="16">
        <v>1</v>
      </c>
    </row>
    <row r="25" spans="1:5" ht="15.75" thickBot="1" x14ac:dyDescent="0.3">
      <c r="A25" s="14" t="s">
        <v>26</v>
      </c>
      <c r="B25" s="18">
        <v>0</v>
      </c>
      <c r="C25" s="16">
        <v>0</v>
      </c>
      <c r="D25" s="16">
        <v>0</v>
      </c>
      <c r="E25" s="16">
        <v>0</v>
      </c>
    </row>
    <row r="26" spans="1:5" ht="23.25" thickBot="1" x14ac:dyDescent="0.3">
      <c r="A26" s="14" t="s">
        <v>27</v>
      </c>
      <c r="B26" s="18">
        <v>0</v>
      </c>
      <c r="C26" s="16">
        <v>0</v>
      </c>
      <c r="D26" s="16">
        <v>0</v>
      </c>
      <c r="E26" s="16">
        <v>0</v>
      </c>
    </row>
    <row r="27" spans="1:5" ht="23.25" thickBot="1" x14ac:dyDescent="0.3">
      <c r="A27" s="14" t="s">
        <v>28</v>
      </c>
      <c r="B27" s="18">
        <v>100</v>
      </c>
      <c r="C27" s="16">
        <v>1</v>
      </c>
      <c r="D27" s="16">
        <v>1</v>
      </c>
      <c r="E27" s="16">
        <v>1</v>
      </c>
    </row>
    <row r="28" spans="1:5" ht="15.75" thickBot="1" x14ac:dyDescent="0.3">
      <c r="A28" s="266" t="s">
        <v>29</v>
      </c>
      <c r="B28" s="267"/>
      <c r="C28" s="267"/>
      <c r="D28" s="267"/>
      <c r="E28" s="268"/>
    </row>
    <row r="29" spans="1:5" ht="15.75" thickBot="1" x14ac:dyDescent="0.3">
      <c r="A29" s="19" t="s">
        <v>30</v>
      </c>
      <c r="B29" s="298" t="s">
        <v>31</v>
      </c>
      <c r="C29" s="299"/>
      <c r="D29" s="299"/>
      <c r="E29" s="300"/>
    </row>
    <row r="30" spans="1:5" ht="15.75" thickBot="1" x14ac:dyDescent="0.3">
      <c r="A30" s="14" t="s">
        <v>32</v>
      </c>
      <c r="B30" s="301" t="s">
        <v>33</v>
      </c>
      <c r="C30" s="302"/>
      <c r="D30" s="302"/>
      <c r="E30" s="303"/>
    </row>
    <row r="31" spans="1:5" ht="15.75" thickBot="1" x14ac:dyDescent="0.3">
      <c r="A31" s="14" t="s">
        <v>34</v>
      </c>
      <c r="B31" s="304" t="s">
        <v>35</v>
      </c>
      <c r="C31" s="305"/>
      <c r="D31" s="305"/>
      <c r="E31" s="306"/>
    </row>
    <row r="32" spans="1:5" x14ac:dyDescent="0.25">
      <c r="A32" s="287"/>
      <c r="B32" s="20">
        <v>2019</v>
      </c>
      <c r="C32" s="20">
        <v>2020</v>
      </c>
      <c r="D32" s="20">
        <v>2021</v>
      </c>
      <c r="E32" s="20">
        <v>2022</v>
      </c>
    </row>
    <row r="33" spans="1:5" ht="15.75" thickBot="1" x14ac:dyDescent="0.3">
      <c r="A33" s="288"/>
      <c r="B33" s="21" t="s">
        <v>13</v>
      </c>
      <c r="C33" s="21" t="s">
        <v>14</v>
      </c>
      <c r="D33" s="21" t="s">
        <v>14</v>
      </c>
      <c r="E33" s="21" t="s">
        <v>14</v>
      </c>
    </row>
    <row r="34" spans="1:5" ht="15.75" thickBot="1" x14ac:dyDescent="0.3">
      <c r="A34" s="14" t="s">
        <v>36</v>
      </c>
      <c r="B34" s="22">
        <v>24</v>
      </c>
      <c r="C34" s="22">
        <v>24</v>
      </c>
      <c r="D34" s="22">
        <v>24</v>
      </c>
      <c r="E34" s="22">
        <v>24</v>
      </c>
    </row>
    <row r="35" spans="1:5" ht="15.75" thickBot="1" x14ac:dyDescent="0.3">
      <c r="A35" s="14" t="s">
        <v>37</v>
      </c>
      <c r="B35" s="22">
        <v>80450</v>
      </c>
      <c r="C35" s="22">
        <v>80450</v>
      </c>
      <c r="D35" s="22">
        <v>80450</v>
      </c>
      <c r="E35" s="22">
        <v>80450</v>
      </c>
    </row>
    <row r="36" spans="1:5" ht="15.75" thickBot="1" x14ac:dyDescent="0.3">
      <c r="A36" s="14" t="s">
        <v>38</v>
      </c>
      <c r="B36" s="22">
        <f>B35/B34</f>
        <v>3352.0833333333335</v>
      </c>
      <c r="C36" s="22">
        <f t="shared" ref="C36:E36" si="0">C35/C34</f>
        <v>3352.0833333333335</v>
      </c>
      <c r="D36" s="22">
        <f t="shared" si="0"/>
        <v>3352.0833333333335</v>
      </c>
      <c r="E36" s="22">
        <f t="shared" si="0"/>
        <v>3352.0833333333335</v>
      </c>
    </row>
    <row r="37" spans="1:5" ht="15.75" thickBot="1" x14ac:dyDescent="0.3">
      <c r="A37" s="14" t="s">
        <v>39</v>
      </c>
      <c r="B37" s="23" t="s">
        <v>40</v>
      </c>
      <c r="C37" s="24">
        <f>C34/B34-1</f>
        <v>0</v>
      </c>
      <c r="D37" s="24">
        <f t="shared" ref="D37:E39" si="1">D34/C34-1</f>
        <v>0</v>
      </c>
      <c r="E37" s="24">
        <f t="shared" si="1"/>
        <v>0</v>
      </c>
    </row>
    <row r="38" spans="1:5" ht="15.75" thickBot="1" x14ac:dyDescent="0.3">
      <c r="A38" s="14" t="s">
        <v>41</v>
      </c>
      <c r="B38" s="23" t="s">
        <v>40</v>
      </c>
      <c r="C38" s="24">
        <f>C35/B35-1</f>
        <v>0</v>
      </c>
      <c r="D38" s="24">
        <f t="shared" si="1"/>
        <v>0</v>
      </c>
      <c r="E38" s="24">
        <f t="shared" si="1"/>
        <v>0</v>
      </c>
    </row>
    <row r="39" spans="1:5" ht="15.75" thickBot="1" x14ac:dyDescent="0.3">
      <c r="A39" s="14" t="s">
        <v>42</v>
      </c>
      <c r="B39" s="23" t="s">
        <v>40</v>
      </c>
      <c r="C39" s="24">
        <f>C36/B36-1</f>
        <v>0</v>
      </c>
      <c r="D39" s="24">
        <f t="shared" si="1"/>
        <v>0</v>
      </c>
      <c r="E39" s="24">
        <f t="shared" si="1"/>
        <v>0</v>
      </c>
    </row>
    <row r="40" spans="1:5" ht="15.75" thickBot="1" x14ac:dyDescent="0.3">
      <c r="A40" s="295" t="s">
        <v>43</v>
      </c>
      <c r="B40" s="296"/>
      <c r="C40" s="296"/>
      <c r="D40" s="296"/>
      <c r="E40" s="297"/>
    </row>
    <row r="41" spans="1:5" x14ac:dyDescent="0.25">
      <c r="A41" s="287"/>
      <c r="B41" s="20">
        <v>2019</v>
      </c>
      <c r="C41" s="20">
        <v>2020</v>
      </c>
      <c r="D41" s="20">
        <v>2021</v>
      </c>
      <c r="E41" s="20">
        <v>2022</v>
      </c>
    </row>
    <row r="42" spans="1:5" ht="15.75" thickBot="1" x14ac:dyDescent="0.3">
      <c r="A42" s="288"/>
      <c r="B42" s="21" t="s">
        <v>13</v>
      </c>
      <c r="C42" s="21" t="s">
        <v>14</v>
      </c>
      <c r="D42" s="21" t="s">
        <v>14</v>
      </c>
      <c r="E42" s="21" t="s">
        <v>14</v>
      </c>
    </row>
    <row r="43" spans="1:5" ht="15.75" thickBot="1" x14ac:dyDescent="0.3">
      <c r="A43" s="25" t="s">
        <v>44</v>
      </c>
      <c r="B43" s="26">
        <v>70000</v>
      </c>
      <c r="C43" s="26">
        <v>70000</v>
      </c>
      <c r="D43" s="26">
        <v>70000</v>
      </c>
      <c r="E43" s="26">
        <v>70000</v>
      </c>
    </row>
    <row r="44" spans="1:5" ht="13.15" customHeight="1" thickBot="1" x14ac:dyDescent="0.3">
      <c r="A44" s="25" t="s">
        <v>45</v>
      </c>
      <c r="B44" s="26">
        <v>10000</v>
      </c>
      <c r="C44" s="26">
        <v>10000</v>
      </c>
      <c r="D44" s="26">
        <v>10000</v>
      </c>
      <c r="E44" s="26">
        <v>10000</v>
      </c>
    </row>
    <row r="45" spans="1:5" ht="15.75" thickBot="1" x14ac:dyDescent="0.3">
      <c r="A45" s="25" t="s">
        <v>46</v>
      </c>
      <c r="B45" s="26">
        <v>0</v>
      </c>
      <c r="C45" s="26">
        <v>0</v>
      </c>
      <c r="D45" s="26">
        <v>0</v>
      </c>
      <c r="E45" s="26">
        <v>0</v>
      </c>
    </row>
    <row r="46" spans="1:5" ht="15.75" thickBot="1" x14ac:dyDescent="0.3">
      <c r="A46" s="25" t="s">
        <v>47</v>
      </c>
      <c r="B46" s="26">
        <v>0</v>
      </c>
      <c r="C46" s="26">
        <v>0</v>
      </c>
      <c r="D46" s="26">
        <v>0</v>
      </c>
      <c r="E46" s="26">
        <v>0</v>
      </c>
    </row>
    <row r="47" spans="1:5" ht="15.75" thickBot="1" x14ac:dyDescent="0.3">
      <c r="A47" s="25" t="s">
        <v>48</v>
      </c>
      <c r="B47" s="26">
        <v>0</v>
      </c>
      <c r="C47" s="26">
        <v>0</v>
      </c>
      <c r="D47" s="26">
        <v>0</v>
      </c>
      <c r="E47" s="26">
        <v>0</v>
      </c>
    </row>
    <row r="48" spans="1:5" ht="15.75" thickBot="1" x14ac:dyDescent="0.3">
      <c r="A48" s="25" t="s">
        <v>49</v>
      </c>
      <c r="B48" s="26">
        <v>0</v>
      </c>
      <c r="C48" s="26">
        <v>0</v>
      </c>
      <c r="D48" s="26">
        <v>0</v>
      </c>
      <c r="E48" s="26"/>
    </row>
    <row r="49" spans="1:5" ht="15.75" thickBot="1" x14ac:dyDescent="0.3">
      <c r="A49" s="25" t="s">
        <v>50</v>
      </c>
      <c r="B49" s="26">
        <v>450</v>
      </c>
      <c r="C49" s="26">
        <v>450</v>
      </c>
      <c r="D49" s="26">
        <v>450</v>
      </c>
      <c r="E49" s="26">
        <v>450</v>
      </c>
    </row>
    <row r="50" spans="1:5" ht="15.75" thickBot="1" x14ac:dyDescent="0.3">
      <c r="A50" s="27" t="s">
        <v>51</v>
      </c>
      <c r="B50" s="28">
        <f>B49+B48+B47+B46+B45+B44+B43</f>
        <v>80450</v>
      </c>
      <c r="C50" s="28">
        <f>C49+C48+C47+C46+C45+C44+C43</f>
        <v>80450</v>
      </c>
      <c r="D50" s="28">
        <f>D49+D48+D47+D46+D45+D44+D43</f>
        <v>80450</v>
      </c>
      <c r="E50" s="28">
        <f>E49+E48+E47+E46+E45+E44+E43</f>
        <v>80450</v>
      </c>
    </row>
    <row r="51" spans="1:5" ht="15.75" thickBot="1" x14ac:dyDescent="0.3">
      <c r="A51" s="29" t="s">
        <v>52</v>
      </c>
      <c r="B51" s="30">
        <f>IF(B50-B35=0,0,"Error")</f>
        <v>0</v>
      </c>
      <c r="C51" s="30">
        <f>IF(C50-C35=0,0,"Error")</f>
        <v>0</v>
      </c>
      <c r="D51" s="30">
        <f>IF(D50-D35=0,0,"Error")</f>
        <v>0</v>
      </c>
      <c r="E51" s="30">
        <f>IF(E50-E35=0,0,"Error")</f>
        <v>0</v>
      </c>
    </row>
    <row r="52" spans="1:5" ht="15.75" thickBot="1" x14ac:dyDescent="0.3">
      <c r="A52" s="31" t="s">
        <v>53</v>
      </c>
      <c r="B52" s="304" t="s">
        <v>54</v>
      </c>
      <c r="C52" s="305"/>
      <c r="D52" s="305"/>
      <c r="E52" s="306"/>
    </row>
    <row r="53" spans="1:5" ht="23.45" customHeight="1" thickBot="1" x14ac:dyDescent="0.3">
      <c r="A53" s="14" t="s">
        <v>32</v>
      </c>
      <c r="B53" s="298" t="s">
        <v>55</v>
      </c>
      <c r="C53" s="299"/>
      <c r="D53" s="299"/>
      <c r="E53" s="300"/>
    </row>
    <row r="54" spans="1:5" ht="15.75" thickBot="1" x14ac:dyDescent="0.3">
      <c r="A54" s="14" t="s">
        <v>34</v>
      </c>
      <c r="B54" s="304" t="s">
        <v>56</v>
      </c>
      <c r="C54" s="305"/>
      <c r="D54" s="305"/>
      <c r="E54" s="306"/>
    </row>
    <row r="55" spans="1:5" x14ac:dyDescent="0.25">
      <c r="A55" s="287"/>
      <c r="B55" s="20">
        <v>2019</v>
      </c>
      <c r="C55" s="20">
        <v>2020</v>
      </c>
      <c r="D55" s="20">
        <v>2021</v>
      </c>
      <c r="E55" s="20">
        <v>2022</v>
      </c>
    </row>
    <row r="56" spans="1:5" ht="15.75" thickBot="1" x14ac:dyDescent="0.3">
      <c r="A56" s="288"/>
      <c r="B56" s="21" t="s">
        <v>13</v>
      </c>
      <c r="C56" s="21" t="s">
        <v>14</v>
      </c>
      <c r="D56" s="21" t="s">
        <v>14</v>
      </c>
      <c r="E56" s="21" t="s">
        <v>14</v>
      </c>
    </row>
    <row r="57" spans="1:5" ht="15.75" thickBot="1" x14ac:dyDescent="0.3">
      <c r="A57" s="14" t="s">
        <v>36</v>
      </c>
      <c r="B57" s="32">
        <v>10</v>
      </c>
      <c r="C57" s="32">
        <v>10</v>
      </c>
      <c r="D57" s="32">
        <v>10</v>
      </c>
      <c r="E57" s="32">
        <v>10</v>
      </c>
    </row>
    <row r="58" spans="1:5" ht="15.75" thickBot="1" x14ac:dyDescent="0.3">
      <c r="A58" s="14" t="s">
        <v>37</v>
      </c>
      <c r="B58" s="22">
        <v>2050</v>
      </c>
      <c r="C58" s="22">
        <v>2000</v>
      </c>
      <c r="D58" s="22">
        <v>2000</v>
      </c>
      <c r="E58" s="22">
        <v>2050</v>
      </c>
    </row>
    <row r="59" spans="1:5" ht="15.75" thickBot="1" x14ac:dyDescent="0.3">
      <c r="A59" s="14" t="s">
        <v>38</v>
      </c>
      <c r="B59" s="22">
        <f>B58/B57</f>
        <v>205</v>
      </c>
      <c r="C59" s="22">
        <f>C58/C57</f>
        <v>200</v>
      </c>
      <c r="D59" s="22">
        <f>D58/D57</f>
        <v>200</v>
      </c>
      <c r="E59" s="22">
        <f>E58/E57</f>
        <v>205</v>
      </c>
    </row>
    <row r="60" spans="1:5" ht="15.75" thickBot="1" x14ac:dyDescent="0.3">
      <c r="A60" s="14" t="s">
        <v>39</v>
      </c>
      <c r="B60" s="23"/>
      <c r="C60" s="24">
        <f>C57/B57-1</f>
        <v>0</v>
      </c>
      <c r="D60" s="24">
        <f>D57/C57-1</f>
        <v>0</v>
      </c>
      <c r="E60" s="24">
        <f>E57/D57-1</f>
        <v>0</v>
      </c>
    </row>
    <row r="61" spans="1:5" ht="15.75" thickBot="1" x14ac:dyDescent="0.3">
      <c r="A61" s="14" t="s">
        <v>41</v>
      </c>
      <c r="B61" s="23"/>
      <c r="C61" s="24">
        <f>C58/B58-1</f>
        <v>-2.4390243902439046E-2</v>
      </c>
      <c r="D61" s="24">
        <f t="shared" ref="D61:E62" si="2">D58/C58-1</f>
        <v>0</v>
      </c>
      <c r="E61" s="24">
        <f t="shared" si="2"/>
        <v>2.4999999999999911E-2</v>
      </c>
    </row>
    <row r="62" spans="1:5" ht="15.75" thickBot="1" x14ac:dyDescent="0.3">
      <c r="A62" s="14" t="s">
        <v>42</v>
      </c>
      <c r="B62" s="23"/>
      <c r="C62" s="24">
        <f>C59/B59-1</f>
        <v>-2.4390243902439046E-2</v>
      </c>
      <c r="D62" s="24">
        <f t="shared" si="2"/>
        <v>0</v>
      </c>
      <c r="E62" s="24">
        <f t="shared" si="2"/>
        <v>2.4999999999999911E-2</v>
      </c>
    </row>
    <row r="63" spans="1:5" ht="15.75" thickBot="1" x14ac:dyDescent="0.3">
      <c r="A63" s="295" t="s">
        <v>57</v>
      </c>
      <c r="B63" s="296"/>
      <c r="C63" s="296"/>
      <c r="D63" s="296"/>
      <c r="E63" s="297"/>
    </row>
    <row r="64" spans="1:5" x14ac:dyDescent="0.25">
      <c r="A64" s="287"/>
      <c r="B64" s="20">
        <v>2019</v>
      </c>
      <c r="C64" s="20">
        <v>2020</v>
      </c>
      <c r="D64" s="20">
        <v>2021</v>
      </c>
      <c r="E64" s="20">
        <v>2022</v>
      </c>
    </row>
    <row r="65" spans="1:5" ht="15.75" thickBot="1" x14ac:dyDescent="0.3">
      <c r="A65" s="288"/>
      <c r="B65" s="21" t="s">
        <v>13</v>
      </c>
      <c r="C65" s="21" t="s">
        <v>14</v>
      </c>
      <c r="D65" s="21" t="s">
        <v>14</v>
      </c>
      <c r="E65" s="21" t="s">
        <v>14</v>
      </c>
    </row>
    <row r="66" spans="1:5" ht="15.75" thickBot="1" x14ac:dyDescent="0.3">
      <c r="A66" s="25" t="s">
        <v>44</v>
      </c>
      <c r="B66" s="26">
        <v>0</v>
      </c>
      <c r="C66" s="26">
        <v>0</v>
      </c>
      <c r="D66" s="26">
        <v>0</v>
      </c>
      <c r="E66" s="26">
        <v>0</v>
      </c>
    </row>
    <row r="67" spans="1:5" ht="24.75" thickBot="1" x14ac:dyDescent="0.3">
      <c r="A67" s="25" t="s">
        <v>45</v>
      </c>
      <c r="B67" s="26">
        <v>0</v>
      </c>
      <c r="C67" s="26">
        <v>0</v>
      </c>
      <c r="D67" s="26">
        <v>0</v>
      </c>
      <c r="E67" s="26">
        <v>0</v>
      </c>
    </row>
    <row r="68" spans="1:5" ht="15.75" thickBot="1" x14ac:dyDescent="0.3">
      <c r="A68" s="25" t="s">
        <v>46</v>
      </c>
      <c r="B68" s="28">
        <v>2050</v>
      </c>
      <c r="C68" s="26">
        <v>2000</v>
      </c>
      <c r="D68" s="26">
        <v>2000</v>
      </c>
      <c r="E68" s="26">
        <v>2050</v>
      </c>
    </row>
    <row r="69" spans="1:5" ht="15.75" thickBot="1" x14ac:dyDescent="0.3">
      <c r="A69" s="25" t="s">
        <v>47</v>
      </c>
      <c r="B69" s="28">
        <v>0</v>
      </c>
      <c r="C69" s="26">
        <v>0</v>
      </c>
      <c r="D69" s="26">
        <v>0</v>
      </c>
      <c r="E69" s="26">
        <v>0</v>
      </c>
    </row>
    <row r="70" spans="1:5" ht="15.75" thickBot="1" x14ac:dyDescent="0.3">
      <c r="A70" s="25" t="s">
        <v>48</v>
      </c>
      <c r="B70" s="28">
        <v>0</v>
      </c>
      <c r="C70" s="26">
        <v>0</v>
      </c>
      <c r="D70" s="26">
        <v>0</v>
      </c>
      <c r="E70" s="26">
        <v>0</v>
      </c>
    </row>
    <row r="71" spans="1:5" ht="15.75" thickBot="1" x14ac:dyDescent="0.3">
      <c r="A71" s="25" t="s">
        <v>49</v>
      </c>
      <c r="B71" s="28">
        <v>0</v>
      </c>
      <c r="C71" s="26">
        <v>0</v>
      </c>
      <c r="D71" s="26">
        <v>0</v>
      </c>
      <c r="E71" s="26">
        <v>0</v>
      </c>
    </row>
    <row r="72" spans="1:5" ht="15.75" thickBot="1" x14ac:dyDescent="0.3">
      <c r="A72" s="25" t="s">
        <v>50</v>
      </c>
      <c r="B72" s="28">
        <v>0</v>
      </c>
      <c r="C72" s="26">
        <v>0</v>
      </c>
      <c r="D72" s="26">
        <v>0</v>
      </c>
      <c r="E72" s="26">
        <v>0</v>
      </c>
    </row>
    <row r="73" spans="1:5" ht="15.75" thickBot="1" x14ac:dyDescent="0.3">
      <c r="A73" s="33" t="s">
        <v>58</v>
      </c>
      <c r="B73" s="28">
        <f>B72+B71+B70+B69+B68+B67+B66</f>
        <v>2050</v>
      </c>
      <c r="C73" s="28">
        <f>C72+C71+C70+C69+C68+C67+C66</f>
        <v>2000</v>
      </c>
      <c r="D73" s="28">
        <f>D72+D71+D70+D69+D68+D67+D66</f>
        <v>2000</v>
      </c>
      <c r="E73" s="28">
        <f>E72+E71+E70+E69+E68+E67+E66</f>
        <v>2050</v>
      </c>
    </row>
    <row r="74" spans="1:5" ht="15.75" thickBot="1" x14ac:dyDescent="0.3">
      <c r="A74" s="29" t="s">
        <v>52</v>
      </c>
      <c r="B74" s="30">
        <f>IF(B73-B58=0,0,"Error")</f>
        <v>0</v>
      </c>
      <c r="C74" s="30">
        <f>IF(C73-C58=0,0,"Error")</f>
        <v>0</v>
      </c>
      <c r="D74" s="30">
        <f>IF(D73-D58=0,0,"Error")</f>
        <v>0</v>
      </c>
      <c r="E74" s="30">
        <f>IF(E73-E58=0,0,"Error")</f>
        <v>0</v>
      </c>
    </row>
    <row r="75" spans="1:5" ht="15.75" thickBot="1" x14ac:dyDescent="0.3">
      <c r="A75" s="34" t="s">
        <v>59</v>
      </c>
      <c r="B75" s="307" t="s">
        <v>60</v>
      </c>
      <c r="C75" s="308"/>
      <c r="D75" s="308"/>
      <c r="E75" s="309"/>
    </row>
    <row r="76" spans="1:5" ht="15.75" thickBot="1" x14ac:dyDescent="0.3">
      <c r="A76" s="14" t="s">
        <v>32</v>
      </c>
      <c r="B76" s="298" t="s">
        <v>61</v>
      </c>
      <c r="C76" s="299"/>
      <c r="D76" s="299"/>
      <c r="E76" s="300"/>
    </row>
    <row r="77" spans="1:5" ht="15.75" thickBot="1" x14ac:dyDescent="0.3">
      <c r="A77" s="14" t="s">
        <v>34</v>
      </c>
      <c r="B77" s="304" t="s">
        <v>62</v>
      </c>
      <c r="C77" s="305"/>
      <c r="D77" s="305"/>
      <c r="E77" s="306"/>
    </row>
    <row r="78" spans="1:5" x14ac:dyDescent="0.25">
      <c r="A78" s="287"/>
      <c r="B78" s="20">
        <v>2019</v>
      </c>
      <c r="C78" s="20">
        <v>2020</v>
      </c>
      <c r="D78" s="20">
        <v>2021</v>
      </c>
      <c r="E78" s="20">
        <v>2022</v>
      </c>
    </row>
    <row r="79" spans="1:5" ht="15.75" thickBot="1" x14ac:dyDescent="0.3">
      <c r="A79" s="288"/>
      <c r="B79" s="21" t="s">
        <v>13</v>
      </c>
      <c r="C79" s="21" t="s">
        <v>14</v>
      </c>
      <c r="D79" s="21" t="s">
        <v>14</v>
      </c>
      <c r="E79" s="21" t="s">
        <v>14</v>
      </c>
    </row>
    <row r="80" spans="1:5" ht="15.75" thickBot="1" x14ac:dyDescent="0.3">
      <c r="A80" s="14" t="s">
        <v>36</v>
      </c>
      <c r="B80" s="35">
        <v>70</v>
      </c>
      <c r="C80" s="35">
        <v>100</v>
      </c>
      <c r="D80" s="35">
        <v>100</v>
      </c>
      <c r="E80" s="35">
        <v>95</v>
      </c>
    </row>
    <row r="81" spans="1:5" ht="15.75" thickBot="1" x14ac:dyDescent="0.3">
      <c r="A81" s="14" t="s">
        <v>37</v>
      </c>
      <c r="B81" s="22">
        <v>30500</v>
      </c>
      <c r="C81" s="22">
        <v>45150</v>
      </c>
      <c r="D81" s="22">
        <v>45150</v>
      </c>
      <c r="E81" s="22">
        <v>44000</v>
      </c>
    </row>
    <row r="82" spans="1:5" ht="15.75" thickBot="1" x14ac:dyDescent="0.3">
      <c r="A82" s="14" t="s">
        <v>38</v>
      </c>
      <c r="B82" s="22">
        <f>B81/B80</f>
        <v>435.71428571428572</v>
      </c>
      <c r="C82" s="22">
        <f>C81/C80</f>
        <v>451.5</v>
      </c>
      <c r="D82" s="22">
        <f>D81/D80</f>
        <v>451.5</v>
      </c>
      <c r="E82" s="22">
        <f>E81/E80</f>
        <v>463.15789473684208</v>
      </c>
    </row>
    <row r="83" spans="1:5" ht="15.75" thickBot="1" x14ac:dyDescent="0.3">
      <c r="A83" s="14" t="s">
        <v>39</v>
      </c>
      <c r="B83" s="23"/>
      <c r="C83" s="24">
        <f>C80/B80-1</f>
        <v>0.4285714285714286</v>
      </c>
      <c r="D83" s="24">
        <f>D80/C80-1</f>
        <v>0</v>
      </c>
      <c r="E83" s="24">
        <f>E80/D80-1</f>
        <v>-5.0000000000000044E-2</v>
      </c>
    </row>
    <row r="84" spans="1:5" ht="15.75" thickBot="1" x14ac:dyDescent="0.3">
      <c r="A84" s="14" t="s">
        <v>41</v>
      </c>
      <c r="B84" s="23"/>
      <c r="C84" s="24">
        <f>C81/B81-1</f>
        <v>0.48032786885245904</v>
      </c>
      <c r="D84" s="24">
        <f t="shared" ref="D84:E85" si="3">D81/C81-1</f>
        <v>0</v>
      </c>
      <c r="E84" s="24">
        <f t="shared" si="3"/>
        <v>-2.5470653377630104E-2</v>
      </c>
    </row>
    <row r="85" spans="1:5" ht="15.75" thickBot="1" x14ac:dyDescent="0.3">
      <c r="A85" s="14" t="s">
        <v>42</v>
      </c>
      <c r="B85" s="23"/>
      <c r="C85" s="24">
        <f>C82/B82-1</f>
        <v>3.6229508196721216E-2</v>
      </c>
      <c r="D85" s="24">
        <f t="shared" si="3"/>
        <v>0</v>
      </c>
      <c r="E85" s="24">
        <f t="shared" si="3"/>
        <v>2.5820364865652534E-2</v>
      </c>
    </row>
    <row r="86" spans="1:5" ht="15.75" thickBot="1" x14ac:dyDescent="0.3">
      <c r="A86" s="295" t="s">
        <v>63</v>
      </c>
      <c r="B86" s="296"/>
      <c r="C86" s="296"/>
      <c r="D86" s="296"/>
      <c r="E86" s="297"/>
    </row>
    <row r="87" spans="1:5" x14ac:dyDescent="0.25">
      <c r="A87" s="287"/>
      <c r="B87" s="20">
        <v>2019</v>
      </c>
      <c r="C87" s="20">
        <v>2020</v>
      </c>
      <c r="D87" s="20">
        <v>2021</v>
      </c>
      <c r="E87" s="20">
        <v>2022</v>
      </c>
    </row>
    <row r="88" spans="1:5" ht="15.75" thickBot="1" x14ac:dyDescent="0.3">
      <c r="A88" s="288"/>
      <c r="B88" s="21" t="s">
        <v>13</v>
      </c>
      <c r="C88" s="21" t="s">
        <v>14</v>
      </c>
      <c r="D88" s="21" t="s">
        <v>14</v>
      </c>
      <c r="E88" s="21" t="s">
        <v>14</v>
      </c>
    </row>
    <row r="89" spans="1:5" ht="15.75" thickBot="1" x14ac:dyDescent="0.3">
      <c r="A89" s="25" t="s">
        <v>44</v>
      </c>
      <c r="B89" s="26">
        <v>0</v>
      </c>
      <c r="C89" s="26">
        <v>0</v>
      </c>
      <c r="D89" s="26">
        <v>0</v>
      </c>
      <c r="E89" s="26">
        <v>0</v>
      </c>
    </row>
    <row r="90" spans="1:5" ht="24.75" thickBot="1" x14ac:dyDescent="0.3">
      <c r="A90" s="25" t="s">
        <v>45</v>
      </c>
      <c r="B90" s="26">
        <v>0</v>
      </c>
      <c r="C90" s="26">
        <v>0</v>
      </c>
      <c r="D90" s="26">
        <v>0</v>
      </c>
      <c r="E90" s="26">
        <v>0</v>
      </c>
    </row>
    <row r="91" spans="1:5" ht="15.75" thickBot="1" x14ac:dyDescent="0.3">
      <c r="A91" s="25" t="s">
        <v>46</v>
      </c>
      <c r="B91" s="36">
        <v>30500</v>
      </c>
      <c r="C91" s="37">
        <v>45150</v>
      </c>
      <c r="D91" s="37">
        <v>45150</v>
      </c>
      <c r="E91" s="37">
        <v>44000</v>
      </c>
    </row>
    <row r="92" spans="1:5" ht="15.75" thickBot="1" x14ac:dyDescent="0.3">
      <c r="A92" s="25" t="s">
        <v>47</v>
      </c>
      <c r="B92" s="28">
        <v>0</v>
      </c>
      <c r="C92" s="26">
        <v>0</v>
      </c>
      <c r="D92" s="26">
        <v>0</v>
      </c>
      <c r="E92" s="26">
        <v>0</v>
      </c>
    </row>
    <row r="93" spans="1:5" ht="15.75" thickBot="1" x14ac:dyDescent="0.3">
      <c r="A93" s="25" t="s">
        <v>48</v>
      </c>
      <c r="B93" s="28">
        <v>0</v>
      </c>
      <c r="C93" s="26">
        <v>0</v>
      </c>
      <c r="D93" s="26">
        <v>0</v>
      </c>
      <c r="E93" s="26">
        <v>0</v>
      </c>
    </row>
    <row r="94" spans="1:5" ht="15.75" thickBot="1" x14ac:dyDescent="0.3">
      <c r="A94" s="25" t="s">
        <v>49</v>
      </c>
      <c r="B94" s="28">
        <v>0</v>
      </c>
      <c r="C94" s="26">
        <v>0</v>
      </c>
      <c r="D94" s="26">
        <v>0</v>
      </c>
      <c r="E94" s="26">
        <v>0</v>
      </c>
    </row>
    <row r="95" spans="1:5" ht="15.75" thickBot="1" x14ac:dyDescent="0.3">
      <c r="A95" s="25" t="s">
        <v>50</v>
      </c>
      <c r="B95" s="28">
        <v>0</v>
      </c>
      <c r="C95" s="26">
        <v>0</v>
      </c>
      <c r="D95" s="26">
        <v>0</v>
      </c>
      <c r="E95" s="26">
        <v>0</v>
      </c>
    </row>
    <row r="96" spans="1:5" ht="15.75" thickBot="1" x14ac:dyDescent="0.3">
      <c r="A96" s="33" t="s">
        <v>64</v>
      </c>
      <c r="B96" s="28">
        <f>B95+B94+B93+B92+B91+B90+B89</f>
        <v>30500</v>
      </c>
      <c r="C96" s="28">
        <f>C95+C94+C93+C92+C91+C90+C89</f>
        <v>45150</v>
      </c>
      <c r="D96" s="28">
        <f>D95+D94+D93+D92+D91+D90+D89</f>
        <v>45150</v>
      </c>
      <c r="E96" s="28">
        <f>E95+E94+E93+E92+E91+E90+E89</f>
        <v>44000</v>
      </c>
    </row>
    <row r="97" spans="1:5" ht="15.75" thickBot="1" x14ac:dyDescent="0.3">
      <c r="A97" s="29" t="s">
        <v>52</v>
      </c>
      <c r="B97" s="30">
        <f>IF(B96-B81=0,0,"Error")</f>
        <v>0</v>
      </c>
      <c r="C97" s="30">
        <f>IF(C96-C81=0,0,"Error")</f>
        <v>0</v>
      </c>
      <c r="D97" s="30">
        <f>IF(D96-D81=0,0,"Error")</f>
        <v>0</v>
      </c>
      <c r="E97" s="30">
        <f>IF(E96-E81=0,0,"Error")</f>
        <v>0</v>
      </c>
    </row>
    <row r="98" spans="1:5" ht="15.75" thickBot="1" x14ac:dyDescent="0.3">
      <c r="A98" s="34" t="s">
        <v>65</v>
      </c>
      <c r="B98" s="307" t="s">
        <v>66</v>
      </c>
      <c r="C98" s="308"/>
      <c r="D98" s="308"/>
      <c r="E98" s="309"/>
    </row>
    <row r="99" spans="1:5" ht="15.75" thickBot="1" x14ac:dyDescent="0.3">
      <c r="A99" s="14" t="s">
        <v>32</v>
      </c>
      <c r="B99" s="292" t="s">
        <v>67</v>
      </c>
      <c r="C99" s="293"/>
      <c r="D99" s="293"/>
      <c r="E99" s="310"/>
    </row>
    <row r="100" spans="1:5" ht="15.75" thickBot="1" x14ac:dyDescent="0.3">
      <c r="A100" s="14" t="s">
        <v>34</v>
      </c>
      <c r="B100" s="304" t="s">
        <v>68</v>
      </c>
      <c r="C100" s="305"/>
      <c r="D100" s="305"/>
      <c r="E100" s="306"/>
    </row>
    <row r="101" spans="1:5" x14ac:dyDescent="0.25">
      <c r="A101" s="287"/>
      <c r="B101" s="20">
        <v>2019</v>
      </c>
      <c r="C101" s="20">
        <v>2020</v>
      </c>
      <c r="D101" s="20">
        <v>2021</v>
      </c>
      <c r="E101" s="20">
        <v>2022</v>
      </c>
    </row>
    <row r="102" spans="1:5" ht="15.75" thickBot="1" x14ac:dyDescent="0.3">
      <c r="A102" s="288"/>
      <c r="B102" s="21" t="s">
        <v>13</v>
      </c>
      <c r="C102" s="21" t="s">
        <v>14</v>
      </c>
      <c r="D102" s="21" t="s">
        <v>14</v>
      </c>
      <c r="E102" s="21" t="s">
        <v>14</v>
      </c>
    </row>
    <row r="103" spans="1:5" ht="15.75" thickBot="1" x14ac:dyDescent="0.3">
      <c r="A103" s="14" t="s">
        <v>36</v>
      </c>
      <c r="B103" s="35">
        <v>16</v>
      </c>
      <c r="C103" s="35">
        <v>16</v>
      </c>
      <c r="D103" s="35">
        <v>25</v>
      </c>
      <c r="E103" s="35">
        <v>40</v>
      </c>
    </row>
    <row r="104" spans="1:5" ht="15.75" thickBot="1" x14ac:dyDescent="0.3">
      <c r="A104" s="14" t="s">
        <v>37</v>
      </c>
      <c r="B104" s="22">
        <v>3000</v>
      </c>
      <c r="C104" s="22">
        <v>3000</v>
      </c>
      <c r="D104" s="22">
        <v>3000</v>
      </c>
      <c r="E104" s="22">
        <v>5000</v>
      </c>
    </row>
    <row r="105" spans="1:5" ht="15.75" thickBot="1" x14ac:dyDescent="0.3">
      <c r="A105" s="14" t="s">
        <v>38</v>
      </c>
      <c r="B105" s="22">
        <f>B104/B103</f>
        <v>187.5</v>
      </c>
      <c r="C105" s="22">
        <f>C104/C103</f>
        <v>187.5</v>
      </c>
      <c r="D105" s="22">
        <f>D104/D103</f>
        <v>120</v>
      </c>
      <c r="E105" s="22">
        <f>E104/E103</f>
        <v>125</v>
      </c>
    </row>
    <row r="106" spans="1:5" ht="15.75" thickBot="1" x14ac:dyDescent="0.3">
      <c r="A106" s="14" t="s">
        <v>39</v>
      </c>
      <c r="B106" s="23"/>
      <c r="C106" s="24">
        <f>C103/B103-1</f>
        <v>0</v>
      </c>
      <c r="D106" s="24">
        <f>D103/C103-1</f>
        <v>0.5625</v>
      </c>
      <c r="E106" s="24">
        <f>E103/D103-1</f>
        <v>0.60000000000000009</v>
      </c>
    </row>
    <row r="107" spans="1:5" ht="15.75" thickBot="1" x14ac:dyDescent="0.3">
      <c r="A107" s="14" t="s">
        <v>41</v>
      </c>
      <c r="B107" s="23"/>
      <c r="C107" s="24">
        <f>C104/B104-1</f>
        <v>0</v>
      </c>
      <c r="D107" s="24">
        <f t="shared" ref="D107:E108" si="4">D104/C104-1</f>
        <v>0</v>
      </c>
      <c r="E107" s="24">
        <f t="shared" si="4"/>
        <v>0.66666666666666674</v>
      </c>
    </row>
    <row r="108" spans="1:5" ht="15.75" thickBot="1" x14ac:dyDescent="0.3">
      <c r="A108" s="14" t="s">
        <v>42</v>
      </c>
      <c r="B108" s="23"/>
      <c r="C108" s="24">
        <f>C105/B105-1</f>
        <v>0</v>
      </c>
      <c r="D108" s="24">
        <f t="shared" si="4"/>
        <v>-0.36</v>
      </c>
      <c r="E108" s="24">
        <f t="shared" si="4"/>
        <v>4.1666666666666741E-2</v>
      </c>
    </row>
    <row r="109" spans="1:5" ht="15.75" thickBot="1" x14ac:dyDescent="0.3">
      <c r="A109" s="295" t="s">
        <v>69</v>
      </c>
      <c r="B109" s="296"/>
      <c r="C109" s="296"/>
      <c r="D109" s="296"/>
      <c r="E109" s="297"/>
    </row>
    <row r="110" spans="1:5" x14ac:dyDescent="0.25">
      <c r="A110" s="287"/>
      <c r="B110" s="20">
        <v>2019</v>
      </c>
      <c r="C110" s="20">
        <v>2020</v>
      </c>
      <c r="D110" s="20">
        <v>2021</v>
      </c>
      <c r="E110" s="20">
        <v>2022</v>
      </c>
    </row>
    <row r="111" spans="1:5" ht="15.75" thickBot="1" x14ac:dyDescent="0.3">
      <c r="A111" s="288"/>
      <c r="B111" s="21" t="s">
        <v>13</v>
      </c>
      <c r="C111" s="21" t="s">
        <v>14</v>
      </c>
      <c r="D111" s="21" t="s">
        <v>14</v>
      </c>
      <c r="E111" s="21" t="s">
        <v>14</v>
      </c>
    </row>
    <row r="112" spans="1:5" ht="15.75" thickBot="1" x14ac:dyDescent="0.3">
      <c r="A112" s="25" t="s">
        <v>44</v>
      </c>
      <c r="B112" s="26">
        <v>0</v>
      </c>
      <c r="C112" s="26">
        <v>0</v>
      </c>
      <c r="D112" s="26">
        <v>0</v>
      </c>
      <c r="E112" s="26">
        <v>0</v>
      </c>
    </row>
    <row r="113" spans="1:5" ht="24.75" thickBot="1" x14ac:dyDescent="0.3">
      <c r="A113" s="25" t="s">
        <v>45</v>
      </c>
      <c r="B113" s="26">
        <v>0</v>
      </c>
      <c r="C113" s="26">
        <v>0</v>
      </c>
      <c r="D113" s="26">
        <v>0</v>
      </c>
      <c r="E113" s="26">
        <v>0</v>
      </c>
    </row>
    <row r="114" spans="1:5" ht="15.75" thickBot="1" x14ac:dyDescent="0.3">
      <c r="A114" s="25" t="s">
        <v>46</v>
      </c>
      <c r="B114" s="36">
        <v>3000</v>
      </c>
      <c r="C114" s="37">
        <v>3000</v>
      </c>
      <c r="D114" s="37">
        <v>3000</v>
      </c>
      <c r="E114" s="37">
        <v>5000</v>
      </c>
    </row>
    <row r="115" spans="1:5" ht="15.75" thickBot="1" x14ac:dyDescent="0.3">
      <c r="A115" s="25" t="s">
        <v>47</v>
      </c>
      <c r="B115" s="28">
        <v>0</v>
      </c>
      <c r="C115" s="26">
        <v>0</v>
      </c>
      <c r="D115" s="26">
        <v>0</v>
      </c>
      <c r="E115" s="26">
        <v>0</v>
      </c>
    </row>
    <row r="116" spans="1:5" ht="15.75" thickBot="1" x14ac:dyDescent="0.3">
      <c r="A116" s="25" t="s">
        <v>48</v>
      </c>
      <c r="B116" s="28">
        <v>0</v>
      </c>
      <c r="C116" s="26">
        <v>0</v>
      </c>
      <c r="D116" s="26">
        <v>0</v>
      </c>
      <c r="E116" s="26">
        <v>0</v>
      </c>
    </row>
    <row r="117" spans="1:5" ht="15.75" thickBot="1" x14ac:dyDescent="0.3">
      <c r="A117" s="25" t="s">
        <v>49</v>
      </c>
      <c r="B117" s="28">
        <v>0</v>
      </c>
      <c r="C117" s="26">
        <v>0</v>
      </c>
      <c r="D117" s="26">
        <v>0</v>
      </c>
      <c r="E117" s="26">
        <v>0</v>
      </c>
    </row>
    <row r="118" spans="1:5" ht="15.75" thickBot="1" x14ac:dyDescent="0.3">
      <c r="A118" s="25" t="s">
        <v>50</v>
      </c>
      <c r="B118" s="28">
        <v>0</v>
      </c>
      <c r="C118" s="26">
        <v>0</v>
      </c>
      <c r="D118" s="26">
        <v>0</v>
      </c>
      <c r="E118" s="26">
        <v>0</v>
      </c>
    </row>
    <row r="119" spans="1:5" ht="15.75" thickBot="1" x14ac:dyDescent="0.3">
      <c r="A119" s="38" t="s">
        <v>70</v>
      </c>
      <c r="B119" s="28">
        <f>B118+B117+B116+B115+B114+B113+B112</f>
        <v>3000</v>
      </c>
      <c r="C119" s="28">
        <f>C118+C117+C116+C115+C114+C113+C112</f>
        <v>3000</v>
      </c>
      <c r="D119" s="28">
        <f>D118+D117+D116+D115+D114+D113+D112</f>
        <v>3000</v>
      </c>
      <c r="E119" s="28">
        <f>E118+E117+E116+E115+E114+E113+E112</f>
        <v>5000</v>
      </c>
    </row>
    <row r="120" spans="1:5" ht="15.75" thickBot="1" x14ac:dyDescent="0.3">
      <c r="A120" s="29" t="s">
        <v>52</v>
      </c>
      <c r="B120" s="30">
        <f>B104-B119</f>
        <v>0</v>
      </c>
      <c r="C120" s="30">
        <f>C104-C119</f>
        <v>0</v>
      </c>
      <c r="D120" s="30">
        <f>D104-D119</f>
        <v>0</v>
      </c>
      <c r="E120" s="30">
        <f>E104-E119</f>
        <v>0</v>
      </c>
    </row>
    <row r="121" spans="1:5" ht="15.75" thickBot="1" x14ac:dyDescent="0.3">
      <c r="A121" s="266" t="s">
        <v>71</v>
      </c>
      <c r="B121" s="267"/>
      <c r="C121" s="267"/>
      <c r="D121" s="267"/>
      <c r="E121" s="268"/>
    </row>
    <row r="122" spans="1:5" ht="15.75" thickBot="1" x14ac:dyDescent="0.3">
      <c r="A122" s="266" t="s">
        <v>72</v>
      </c>
      <c r="B122" s="267"/>
      <c r="C122" s="267"/>
      <c r="D122" s="267"/>
      <c r="E122" s="268"/>
    </row>
    <row r="123" spans="1:5" ht="15.75" thickBot="1" x14ac:dyDescent="0.3">
      <c r="A123" s="39" t="s">
        <v>73</v>
      </c>
      <c r="B123" s="311">
        <v>231</v>
      </c>
      <c r="C123" s="312"/>
      <c r="D123" s="312"/>
      <c r="E123" s="313"/>
    </row>
    <row r="124" spans="1:5" ht="34.5" thickBot="1" x14ac:dyDescent="0.3">
      <c r="A124" s="19" t="s">
        <v>30</v>
      </c>
      <c r="B124" s="40" t="s">
        <v>74</v>
      </c>
      <c r="C124" s="41" t="s">
        <v>75</v>
      </c>
      <c r="D124" s="42" t="s">
        <v>76</v>
      </c>
      <c r="E124" s="43"/>
    </row>
    <row r="125" spans="1:5" ht="15.75" thickBot="1" x14ac:dyDescent="0.3">
      <c r="A125" s="14" t="s">
        <v>32</v>
      </c>
      <c r="B125" s="292" t="s">
        <v>77</v>
      </c>
      <c r="C125" s="293"/>
      <c r="D125" s="293"/>
      <c r="E125" s="294"/>
    </row>
    <row r="126" spans="1:5" ht="15.75" thickBot="1" x14ac:dyDescent="0.3">
      <c r="A126" s="14" t="s">
        <v>34</v>
      </c>
      <c r="B126" s="304" t="s">
        <v>78</v>
      </c>
      <c r="C126" s="305"/>
      <c r="D126" s="305"/>
      <c r="E126" s="306"/>
    </row>
    <row r="127" spans="1:5" x14ac:dyDescent="0.25">
      <c r="A127" s="287"/>
      <c r="B127" s="20">
        <v>2019</v>
      </c>
      <c r="C127" s="20">
        <v>2020</v>
      </c>
      <c r="D127" s="20">
        <v>2021</v>
      </c>
      <c r="E127" s="20">
        <v>2022</v>
      </c>
    </row>
    <row r="128" spans="1:5" ht="15.75" thickBot="1" x14ac:dyDescent="0.3">
      <c r="A128" s="288"/>
      <c r="B128" s="21" t="s">
        <v>13</v>
      </c>
      <c r="C128" s="21" t="s">
        <v>14</v>
      </c>
      <c r="D128" s="21" t="s">
        <v>14</v>
      </c>
      <c r="E128" s="21" t="s">
        <v>14</v>
      </c>
    </row>
    <row r="129" spans="1:5" ht="15.75" thickBot="1" x14ac:dyDescent="0.3">
      <c r="A129" s="14" t="s">
        <v>36</v>
      </c>
      <c r="B129" s="22">
        <v>2</v>
      </c>
      <c r="C129" s="22">
        <v>0</v>
      </c>
      <c r="D129" s="22">
        <v>0</v>
      </c>
      <c r="E129" s="22">
        <v>0</v>
      </c>
    </row>
    <row r="130" spans="1:5" ht="15.75" thickBot="1" x14ac:dyDescent="0.3">
      <c r="A130" s="14" t="s">
        <v>37</v>
      </c>
      <c r="B130" s="22">
        <v>80000</v>
      </c>
      <c r="C130" s="22">
        <v>0</v>
      </c>
      <c r="D130" s="22">
        <v>0</v>
      </c>
      <c r="E130" s="22">
        <v>0</v>
      </c>
    </row>
    <row r="131" spans="1:5" ht="15.75" thickBot="1" x14ac:dyDescent="0.3">
      <c r="A131" s="14" t="s">
        <v>38</v>
      </c>
      <c r="B131" s="22">
        <f>B130/B129</f>
        <v>40000</v>
      </c>
      <c r="C131" s="22" t="e">
        <f t="shared" ref="C131:E131" si="5">C130/C129</f>
        <v>#DIV/0!</v>
      </c>
      <c r="D131" s="22" t="e">
        <f t="shared" si="5"/>
        <v>#DIV/0!</v>
      </c>
      <c r="E131" s="22" t="e">
        <f t="shared" si="5"/>
        <v>#DIV/0!</v>
      </c>
    </row>
    <row r="132" spans="1:5" ht="15.75" thickBot="1" x14ac:dyDescent="0.3">
      <c r="A132" s="14" t="s">
        <v>39</v>
      </c>
      <c r="B132" s="23" t="s">
        <v>40</v>
      </c>
      <c r="C132" s="24">
        <f>C129/B129-1</f>
        <v>-1</v>
      </c>
      <c r="D132" s="24" t="e">
        <f t="shared" ref="D132:E134" si="6">D129/C129-1</f>
        <v>#DIV/0!</v>
      </c>
      <c r="E132" s="24" t="e">
        <f t="shared" si="6"/>
        <v>#DIV/0!</v>
      </c>
    </row>
    <row r="133" spans="1:5" ht="15.75" thickBot="1" x14ac:dyDescent="0.3">
      <c r="A133" s="14" t="s">
        <v>41</v>
      </c>
      <c r="B133" s="23" t="s">
        <v>40</v>
      </c>
      <c r="C133" s="24">
        <f>C130/B130-1</f>
        <v>-1</v>
      </c>
      <c r="D133" s="24" t="e">
        <f t="shared" si="6"/>
        <v>#DIV/0!</v>
      </c>
      <c r="E133" s="24" t="e">
        <f t="shared" si="6"/>
        <v>#DIV/0!</v>
      </c>
    </row>
    <row r="134" spans="1:5" ht="15.75" thickBot="1" x14ac:dyDescent="0.3">
      <c r="A134" s="14" t="s">
        <v>42</v>
      </c>
      <c r="B134" s="23" t="s">
        <v>40</v>
      </c>
      <c r="C134" s="24" t="e">
        <f>C131/B131-1</f>
        <v>#DIV/0!</v>
      </c>
      <c r="D134" s="24" t="e">
        <f t="shared" si="6"/>
        <v>#DIV/0!</v>
      </c>
      <c r="E134" s="24" t="e">
        <f t="shared" si="6"/>
        <v>#DIV/0!</v>
      </c>
    </row>
    <row r="135" spans="1:5" ht="15.75" thickBot="1" x14ac:dyDescent="0.3">
      <c r="A135" s="295" t="s">
        <v>43</v>
      </c>
      <c r="B135" s="296"/>
      <c r="C135" s="296"/>
      <c r="D135" s="296"/>
      <c r="E135" s="297"/>
    </row>
    <row r="136" spans="1:5" x14ac:dyDescent="0.25">
      <c r="A136" s="287"/>
      <c r="B136" s="20">
        <v>2019</v>
      </c>
      <c r="C136" s="20">
        <v>2020</v>
      </c>
      <c r="D136" s="20">
        <v>2021</v>
      </c>
      <c r="E136" s="20">
        <v>2022</v>
      </c>
    </row>
    <row r="137" spans="1:5" ht="15.75" thickBot="1" x14ac:dyDescent="0.3">
      <c r="A137" s="288"/>
      <c r="B137" s="21" t="s">
        <v>13</v>
      </c>
      <c r="C137" s="21" t="s">
        <v>14</v>
      </c>
      <c r="D137" s="21" t="s">
        <v>14</v>
      </c>
      <c r="E137" s="21" t="s">
        <v>14</v>
      </c>
    </row>
    <row r="138" spans="1:5" ht="15.75" thickBot="1" x14ac:dyDescent="0.3">
      <c r="A138" s="25" t="s">
        <v>79</v>
      </c>
      <c r="B138" s="26">
        <v>0</v>
      </c>
      <c r="C138" s="26">
        <v>0</v>
      </c>
      <c r="D138" s="26">
        <v>0</v>
      </c>
      <c r="E138" s="26">
        <v>0</v>
      </c>
    </row>
    <row r="139" spans="1:5" ht="15.75" thickBot="1" x14ac:dyDescent="0.3">
      <c r="A139" s="25" t="s">
        <v>80</v>
      </c>
      <c r="B139" s="28">
        <v>80000</v>
      </c>
      <c r="C139" s="26">
        <v>0</v>
      </c>
      <c r="D139" s="26">
        <v>0</v>
      </c>
      <c r="E139" s="26">
        <v>0</v>
      </c>
    </row>
    <row r="140" spans="1:5" ht="15.75" thickBot="1" x14ac:dyDescent="0.3">
      <c r="A140" s="44" t="s">
        <v>51</v>
      </c>
      <c r="B140" s="28">
        <f>B139+B138</f>
        <v>80000</v>
      </c>
      <c r="C140" s="28">
        <f t="shared" ref="C140:E140" si="7">C139+C138</f>
        <v>0</v>
      </c>
      <c r="D140" s="28">
        <f t="shared" si="7"/>
        <v>0</v>
      </c>
      <c r="E140" s="28">
        <f t="shared" si="7"/>
        <v>0</v>
      </c>
    </row>
    <row r="141" spans="1:5" ht="15.75" thickBot="1" x14ac:dyDescent="0.3">
      <c r="A141" s="29" t="s">
        <v>52</v>
      </c>
      <c r="B141" s="30">
        <f>B130-B140</f>
        <v>0</v>
      </c>
      <c r="C141" s="30">
        <f t="shared" ref="C141:E141" si="8">C130-C140</f>
        <v>0</v>
      </c>
      <c r="D141" s="30">
        <f t="shared" si="8"/>
        <v>0</v>
      </c>
      <c r="E141" s="30">
        <f t="shared" si="8"/>
        <v>0</v>
      </c>
    </row>
    <row r="142" spans="1:5" x14ac:dyDescent="0.25">
      <c r="A142" s="314" t="s">
        <v>81</v>
      </c>
      <c r="B142" s="317"/>
      <c r="C142" s="318"/>
      <c r="D142" s="318"/>
      <c r="E142" s="319"/>
    </row>
    <row r="143" spans="1:5" x14ac:dyDescent="0.25">
      <c r="A143" s="315"/>
      <c r="B143" s="320"/>
      <c r="C143" s="321"/>
      <c r="D143" s="321"/>
      <c r="E143" s="322"/>
    </row>
    <row r="144" spans="1:5" ht="15.75" thickBot="1" x14ac:dyDescent="0.3">
      <c r="A144" s="316"/>
      <c r="B144" s="323"/>
      <c r="C144" s="324"/>
      <c r="D144" s="324"/>
      <c r="E144" s="325"/>
    </row>
    <row r="145" spans="1:5" ht="15.75" thickBot="1" x14ac:dyDescent="0.3">
      <c r="A145" s="39" t="s">
        <v>73</v>
      </c>
      <c r="B145" s="311">
        <v>231</v>
      </c>
      <c r="C145" s="312"/>
      <c r="D145" s="312"/>
      <c r="E145" s="313"/>
    </row>
    <row r="146" spans="1:5" ht="45.75" thickBot="1" x14ac:dyDescent="0.3">
      <c r="A146" s="19" t="s">
        <v>30</v>
      </c>
      <c r="B146" s="40" t="s">
        <v>82</v>
      </c>
      <c r="C146" s="41" t="s">
        <v>75</v>
      </c>
      <c r="D146" s="42" t="s">
        <v>83</v>
      </c>
      <c r="E146" s="43"/>
    </row>
    <row r="147" spans="1:5" ht="15.75" thickBot="1" x14ac:dyDescent="0.3">
      <c r="A147" s="14" t="s">
        <v>32</v>
      </c>
      <c r="B147" s="292" t="s">
        <v>84</v>
      </c>
      <c r="C147" s="293"/>
      <c r="D147" s="293"/>
      <c r="E147" s="294"/>
    </row>
    <row r="148" spans="1:5" ht="15.75" thickBot="1" x14ac:dyDescent="0.3">
      <c r="A148" s="14" t="s">
        <v>34</v>
      </c>
      <c r="B148" s="328" t="s">
        <v>85</v>
      </c>
      <c r="C148" s="329"/>
      <c r="D148" s="329"/>
      <c r="E148" s="330"/>
    </row>
    <row r="149" spans="1:5" x14ac:dyDescent="0.25">
      <c r="A149" s="287"/>
      <c r="B149" s="20">
        <v>2019</v>
      </c>
      <c r="C149" s="20">
        <v>2020</v>
      </c>
      <c r="D149" s="20">
        <v>2021</v>
      </c>
      <c r="E149" s="20">
        <v>2022</v>
      </c>
    </row>
    <row r="150" spans="1:5" ht="15.75" thickBot="1" x14ac:dyDescent="0.3">
      <c r="A150" s="288"/>
      <c r="B150" s="21" t="s">
        <v>13</v>
      </c>
      <c r="C150" s="21" t="s">
        <v>14</v>
      </c>
      <c r="D150" s="21" t="s">
        <v>14</v>
      </c>
      <c r="E150" s="21" t="s">
        <v>14</v>
      </c>
    </row>
    <row r="151" spans="1:5" ht="15.75" thickBot="1" x14ac:dyDescent="0.3">
      <c r="A151" s="14" t="s">
        <v>36</v>
      </c>
      <c r="B151" s="35">
        <v>141</v>
      </c>
      <c r="C151" s="35">
        <v>57</v>
      </c>
      <c r="D151" s="35">
        <v>140</v>
      </c>
      <c r="E151" s="35">
        <v>140</v>
      </c>
    </row>
    <row r="152" spans="1:5" ht="15.75" thickBot="1" x14ac:dyDescent="0.3">
      <c r="A152" s="14" t="s">
        <v>37</v>
      </c>
      <c r="B152" s="35">
        <v>5000</v>
      </c>
      <c r="C152" s="35">
        <v>2000</v>
      </c>
      <c r="D152" s="35">
        <v>5000</v>
      </c>
      <c r="E152" s="35">
        <v>5000</v>
      </c>
    </row>
    <row r="153" spans="1:5" ht="15.75" thickBot="1" x14ac:dyDescent="0.3">
      <c r="A153" s="14" t="s">
        <v>38</v>
      </c>
      <c r="B153" s="22">
        <f>B152/B151</f>
        <v>35.460992907801419</v>
      </c>
      <c r="C153" s="22">
        <f t="shared" ref="C153:E153" si="9">C152/C151</f>
        <v>35.087719298245617</v>
      </c>
      <c r="D153" s="22">
        <f t="shared" si="9"/>
        <v>35.714285714285715</v>
      </c>
      <c r="E153" s="22">
        <f t="shared" si="9"/>
        <v>35.714285714285715</v>
      </c>
    </row>
    <row r="154" spans="1:5" ht="15.75" thickBot="1" x14ac:dyDescent="0.3">
      <c r="A154" s="14" t="s">
        <v>39</v>
      </c>
      <c r="B154" s="23" t="s">
        <v>40</v>
      </c>
      <c r="C154" s="24">
        <f>C151/B151-1</f>
        <v>-0.5957446808510638</v>
      </c>
      <c r="D154" s="24">
        <f t="shared" ref="D154:E156" si="10">D151/C151-1</f>
        <v>1.4561403508771931</v>
      </c>
      <c r="E154" s="24">
        <f t="shared" si="10"/>
        <v>0</v>
      </c>
    </row>
    <row r="155" spans="1:5" ht="15.75" thickBot="1" x14ac:dyDescent="0.3">
      <c r="A155" s="14" t="s">
        <v>41</v>
      </c>
      <c r="B155" s="23" t="s">
        <v>40</v>
      </c>
      <c r="C155" s="24">
        <f>C152/B152-1</f>
        <v>-0.6</v>
      </c>
      <c r="D155" s="24">
        <f t="shared" si="10"/>
        <v>1.5</v>
      </c>
      <c r="E155" s="24">
        <f t="shared" si="10"/>
        <v>0</v>
      </c>
    </row>
    <row r="156" spans="1:5" ht="15.75" thickBot="1" x14ac:dyDescent="0.3">
      <c r="A156" s="14" t="s">
        <v>42</v>
      </c>
      <c r="B156" s="23" t="s">
        <v>40</v>
      </c>
      <c r="C156" s="24">
        <f>C153/B153-1</f>
        <v>-1.0526315789473606E-2</v>
      </c>
      <c r="D156" s="24">
        <f t="shared" si="10"/>
        <v>1.7857142857142794E-2</v>
      </c>
      <c r="E156" s="24">
        <f t="shared" si="10"/>
        <v>0</v>
      </c>
    </row>
    <row r="157" spans="1:5" ht="15.75" thickBot="1" x14ac:dyDescent="0.3">
      <c r="A157" s="295" t="s">
        <v>43</v>
      </c>
      <c r="B157" s="296"/>
      <c r="C157" s="296"/>
      <c r="D157" s="296"/>
      <c r="E157" s="297"/>
    </row>
    <row r="158" spans="1:5" x14ac:dyDescent="0.25">
      <c r="A158" s="287"/>
      <c r="B158" s="20">
        <v>2019</v>
      </c>
      <c r="C158" s="20">
        <v>2020</v>
      </c>
      <c r="D158" s="20">
        <v>2021</v>
      </c>
      <c r="E158" s="20">
        <v>2022</v>
      </c>
    </row>
    <row r="159" spans="1:5" ht="15.75" thickBot="1" x14ac:dyDescent="0.3">
      <c r="A159" s="288"/>
      <c r="B159" s="21" t="s">
        <v>13</v>
      </c>
      <c r="C159" s="21" t="s">
        <v>14</v>
      </c>
      <c r="D159" s="21" t="s">
        <v>14</v>
      </c>
      <c r="E159" s="21" t="s">
        <v>14</v>
      </c>
    </row>
    <row r="160" spans="1:5" ht="15.75" thickBot="1" x14ac:dyDescent="0.3">
      <c r="A160" s="25" t="s">
        <v>79</v>
      </c>
      <c r="B160" s="26">
        <v>0</v>
      </c>
      <c r="C160" s="26">
        <v>0</v>
      </c>
      <c r="D160" s="26">
        <v>0</v>
      </c>
      <c r="E160" s="26">
        <v>0</v>
      </c>
    </row>
    <row r="161" spans="1:5" ht="15.75" thickBot="1" x14ac:dyDescent="0.3">
      <c r="A161" s="25" t="s">
        <v>80</v>
      </c>
      <c r="B161" s="35">
        <v>5000</v>
      </c>
      <c r="C161" s="35">
        <v>2000</v>
      </c>
      <c r="D161" s="35">
        <v>5000</v>
      </c>
      <c r="E161" s="35">
        <v>5000</v>
      </c>
    </row>
    <row r="162" spans="1:5" ht="15.75" thickBot="1" x14ac:dyDescent="0.3">
      <c r="A162" s="45" t="s">
        <v>51</v>
      </c>
      <c r="B162" s="28">
        <f>B161+B160</f>
        <v>5000</v>
      </c>
      <c r="C162" s="28">
        <f t="shared" ref="C162:E162" si="11">C161+C160</f>
        <v>2000</v>
      </c>
      <c r="D162" s="28">
        <f t="shared" si="11"/>
        <v>5000</v>
      </c>
      <c r="E162" s="28">
        <f t="shared" si="11"/>
        <v>5000</v>
      </c>
    </row>
    <row r="163" spans="1:5" ht="15.75" thickBot="1" x14ac:dyDescent="0.3">
      <c r="A163" s="29" t="s">
        <v>52</v>
      </c>
      <c r="B163" s="30">
        <f>B152-B162</f>
        <v>0</v>
      </c>
      <c r="C163" s="30">
        <f t="shared" ref="C163:E163" si="12">C152-C162</f>
        <v>0</v>
      </c>
      <c r="D163" s="30">
        <f t="shared" si="12"/>
        <v>0</v>
      </c>
      <c r="E163" s="30">
        <f t="shared" si="12"/>
        <v>0</v>
      </c>
    </row>
    <row r="164" spans="1:5" x14ac:dyDescent="0.25">
      <c r="A164" s="314" t="s">
        <v>81</v>
      </c>
      <c r="B164" s="317"/>
      <c r="C164" s="318"/>
      <c r="D164" s="318"/>
      <c r="E164" s="319"/>
    </row>
    <row r="165" spans="1:5" x14ac:dyDescent="0.25">
      <c r="A165" s="315"/>
      <c r="B165" s="320"/>
      <c r="C165" s="321"/>
      <c r="D165" s="321"/>
      <c r="E165" s="322"/>
    </row>
    <row r="166" spans="1:5" ht="15.75" thickBot="1" x14ac:dyDescent="0.3">
      <c r="A166" s="316"/>
      <c r="B166" s="323"/>
      <c r="C166" s="324"/>
      <c r="D166" s="324"/>
      <c r="E166" s="325"/>
    </row>
    <row r="167" spans="1:5" ht="57" thickBot="1" x14ac:dyDescent="0.3">
      <c r="A167" s="19" t="s">
        <v>86</v>
      </c>
      <c r="B167" s="40" t="s">
        <v>87</v>
      </c>
      <c r="C167" s="41" t="s">
        <v>75</v>
      </c>
      <c r="D167" s="42" t="s">
        <v>88</v>
      </c>
      <c r="E167" s="43"/>
    </row>
    <row r="168" spans="1:5" ht="15.75" thickBot="1" x14ac:dyDescent="0.3">
      <c r="A168" s="14" t="s">
        <v>32</v>
      </c>
      <c r="B168" s="292" t="s">
        <v>87</v>
      </c>
      <c r="C168" s="293"/>
      <c r="D168" s="293"/>
      <c r="E168" s="294"/>
    </row>
    <row r="169" spans="1:5" ht="15.75" thickBot="1" x14ac:dyDescent="0.3">
      <c r="A169" s="14" t="s">
        <v>34</v>
      </c>
      <c r="B169" s="328" t="s">
        <v>85</v>
      </c>
      <c r="C169" s="329"/>
      <c r="D169" s="329"/>
      <c r="E169" s="330"/>
    </row>
    <row r="170" spans="1:5" x14ac:dyDescent="0.25">
      <c r="A170" s="287"/>
      <c r="B170" s="20">
        <v>2019</v>
      </c>
      <c r="C170" s="20">
        <v>2020</v>
      </c>
      <c r="D170" s="20">
        <v>2021</v>
      </c>
      <c r="E170" s="20">
        <v>2022</v>
      </c>
    </row>
    <row r="171" spans="1:5" ht="15.75" thickBot="1" x14ac:dyDescent="0.3">
      <c r="A171" s="288"/>
      <c r="B171" s="21" t="s">
        <v>13</v>
      </c>
      <c r="C171" s="21" t="s">
        <v>14</v>
      </c>
      <c r="D171" s="21" t="s">
        <v>14</v>
      </c>
      <c r="E171" s="21" t="s">
        <v>14</v>
      </c>
    </row>
    <row r="172" spans="1:5" ht="15.75" thickBot="1" x14ac:dyDescent="0.3">
      <c r="A172" s="14" t="s">
        <v>36</v>
      </c>
      <c r="B172" s="35">
        <v>26</v>
      </c>
      <c r="C172" s="35">
        <v>0</v>
      </c>
      <c r="D172" s="35">
        <v>26</v>
      </c>
      <c r="E172" s="35">
        <v>26</v>
      </c>
    </row>
    <row r="173" spans="1:5" ht="15.75" thickBot="1" x14ac:dyDescent="0.3">
      <c r="A173" s="14" t="s">
        <v>37</v>
      </c>
      <c r="B173" s="35">
        <v>2000</v>
      </c>
      <c r="C173" s="35">
        <v>0</v>
      </c>
      <c r="D173" s="35">
        <v>2000</v>
      </c>
      <c r="E173" s="35">
        <v>2000</v>
      </c>
    </row>
    <row r="174" spans="1:5" ht="15.75" thickBot="1" x14ac:dyDescent="0.3">
      <c r="A174" s="14" t="s">
        <v>38</v>
      </c>
      <c r="B174" s="22">
        <f>B173/B172</f>
        <v>76.92307692307692</v>
      </c>
      <c r="C174" s="22" t="e">
        <f t="shared" ref="C174:E174" si="13">C173/C172</f>
        <v>#DIV/0!</v>
      </c>
      <c r="D174" s="22">
        <f t="shared" si="13"/>
        <v>76.92307692307692</v>
      </c>
      <c r="E174" s="22">
        <f t="shared" si="13"/>
        <v>76.92307692307692</v>
      </c>
    </row>
    <row r="175" spans="1:5" ht="15.75" thickBot="1" x14ac:dyDescent="0.3">
      <c r="A175" s="14" t="s">
        <v>39</v>
      </c>
      <c r="B175" s="23" t="s">
        <v>40</v>
      </c>
      <c r="C175" s="24">
        <f>C172/B172-1</f>
        <v>-1</v>
      </c>
      <c r="D175" s="24" t="e">
        <f t="shared" ref="D175:E177" si="14">D172/C172-1</f>
        <v>#DIV/0!</v>
      </c>
      <c r="E175" s="24">
        <f t="shared" si="14"/>
        <v>0</v>
      </c>
    </row>
    <row r="176" spans="1:5" ht="15.75" thickBot="1" x14ac:dyDescent="0.3">
      <c r="A176" s="14" t="s">
        <v>41</v>
      </c>
      <c r="B176" s="23" t="s">
        <v>40</v>
      </c>
      <c r="C176" s="24">
        <f>C173/B173-1</f>
        <v>-1</v>
      </c>
      <c r="D176" s="24" t="e">
        <f t="shared" si="14"/>
        <v>#DIV/0!</v>
      </c>
      <c r="E176" s="24">
        <f t="shared" si="14"/>
        <v>0</v>
      </c>
    </row>
    <row r="177" spans="1:5" ht="15.75" thickBot="1" x14ac:dyDescent="0.3">
      <c r="A177" s="14" t="s">
        <v>42</v>
      </c>
      <c r="B177" s="23" t="s">
        <v>40</v>
      </c>
      <c r="C177" s="24" t="e">
        <f>C174/B174-1</f>
        <v>#DIV/0!</v>
      </c>
      <c r="D177" s="24" t="e">
        <f t="shared" si="14"/>
        <v>#DIV/0!</v>
      </c>
      <c r="E177" s="24">
        <f t="shared" si="14"/>
        <v>0</v>
      </c>
    </row>
    <row r="178" spans="1:5" ht="15.75" thickBot="1" x14ac:dyDescent="0.3">
      <c r="A178" s="295" t="s">
        <v>43</v>
      </c>
      <c r="B178" s="296"/>
      <c r="C178" s="296"/>
      <c r="D178" s="296"/>
      <c r="E178" s="297"/>
    </row>
    <row r="179" spans="1:5" x14ac:dyDescent="0.25">
      <c r="A179" s="287"/>
      <c r="B179" s="20">
        <v>2019</v>
      </c>
      <c r="C179" s="20">
        <v>2020</v>
      </c>
      <c r="D179" s="20">
        <v>2021</v>
      </c>
      <c r="E179" s="20">
        <v>2022</v>
      </c>
    </row>
    <row r="180" spans="1:5" ht="15.75" thickBot="1" x14ac:dyDescent="0.3">
      <c r="A180" s="288"/>
      <c r="B180" s="21" t="s">
        <v>13</v>
      </c>
      <c r="C180" s="21" t="s">
        <v>14</v>
      </c>
      <c r="D180" s="21" t="s">
        <v>14</v>
      </c>
      <c r="E180" s="21" t="s">
        <v>14</v>
      </c>
    </row>
    <row r="181" spans="1:5" ht="15.75" thickBot="1" x14ac:dyDescent="0.3">
      <c r="A181" s="25" t="s">
        <v>79</v>
      </c>
      <c r="B181" s="26">
        <v>0</v>
      </c>
      <c r="C181" s="26">
        <v>0</v>
      </c>
      <c r="D181" s="26">
        <v>0</v>
      </c>
      <c r="E181" s="26">
        <v>0</v>
      </c>
    </row>
    <row r="182" spans="1:5" ht="15.75" thickBot="1" x14ac:dyDescent="0.3">
      <c r="A182" s="25" t="s">
        <v>80</v>
      </c>
      <c r="B182" s="35">
        <v>2000</v>
      </c>
      <c r="C182" s="35">
        <v>0</v>
      </c>
      <c r="D182" s="35">
        <v>2000</v>
      </c>
      <c r="E182" s="35">
        <v>2000</v>
      </c>
    </row>
    <row r="183" spans="1:5" ht="15.75" thickBot="1" x14ac:dyDescent="0.3">
      <c r="A183" s="45" t="s">
        <v>51</v>
      </c>
      <c r="B183" s="28">
        <f>B182+B181</f>
        <v>2000</v>
      </c>
      <c r="C183" s="28">
        <f t="shared" ref="C183:E183" si="15">C182+C181</f>
        <v>0</v>
      </c>
      <c r="D183" s="28">
        <f t="shared" si="15"/>
        <v>2000</v>
      </c>
      <c r="E183" s="28">
        <f t="shared" si="15"/>
        <v>2000</v>
      </c>
    </row>
    <row r="184" spans="1:5" ht="15.75" thickBot="1" x14ac:dyDescent="0.3">
      <c r="A184" s="29" t="s">
        <v>52</v>
      </c>
      <c r="B184" s="30">
        <f>B173-B183</f>
        <v>0</v>
      </c>
      <c r="C184" s="30">
        <f t="shared" ref="C184:E184" si="16">C173-C183</f>
        <v>0</v>
      </c>
      <c r="D184" s="30">
        <f t="shared" si="16"/>
        <v>0</v>
      </c>
      <c r="E184" s="30">
        <f t="shared" si="16"/>
        <v>0</v>
      </c>
    </row>
    <row r="185" spans="1:5" x14ac:dyDescent="0.25">
      <c r="A185" s="326" t="s">
        <v>81</v>
      </c>
      <c r="B185" s="317"/>
      <c r="C185" s="318"/>
      <c r="D185" s="318"/>
      <c r="E185" s="319"/>
    </row>
    <row r="186" spans="1:5" ht="15.75" thickBot="1" x14ac:dyDescent="0.3">
      <c r="A186" s="327"/>
      <c r="B186" s="320"/>
      <c r="C186" s="321"/>
      <c r="D186" s="321"/>
      <c r="E186" s="322"/>
    </row>
    <row r="187" spans="1:5" ht="15.75" thickBot="1" x14ac:dyDescent="0.3">
      <c r="A187" s="10" t="s">
        <v>89</v>
      </c>
      <c r="B187" s="289" t="s">
        <v>90</v>
      </c>
      <c r="C187" s="290"/>
      <c r="D187" s="290"/>
      <c r="E187" s="291"/>
    </row>
    <row r="188" spans="1:5" ht="15.75" thickBot="1" x14ac:dyDescent="0.3">
      <c r="A188" s="292" t="s">
        <v>91</v>
      </c>
      <c r="B188" s="293"/>
      <c r="C188" s="293"/>
      <c r="D188" s="293"/>
      <c r="E188" s="294"/>
    </row>
    <row r="189" spans="1:5" ht="15.75" thickBot="1" x14ac:dyDescent="0.3">
      <c r="A189" s="46"/>
      <c r="B189" s="47"/>
      <c r="C189" s="7" t="s">
        <v>20</v>
      </c>
      <c r="D189" s="7" t="s">
        <v>20</v>
      </c>
      <c r="E189" s="7" t="s">
        <v>20</v>
      </c>
    </row>
    <row r="190" spans="1:5" ht="45.75" thickBot="1" x14ac:dyDescent="0.3">
      <c r="A190" s="48" t="s">
        <v>92</v>
      </c>
      <c r="B190" s="49"/>
      <c r="C190" s="50" t="s">
        <v>93</v>
      </c>
      <c r="D190" s="50" t="s">
        <v>93</v>
      </c>
      <c r="E190" s="50" t="s">
        <v>93</v>
      </c>
    </row>
    <row r="191" spans="1:5" ht="57" thickBot="1" x14ac:dyDescent="0.3">
      <c r="A191" s="48" t="s">
        <v>94</v>
      </c>
      <c r="B191" s="49"/>
      <c r="C191" s="50" t="s">
        <v>93</v>
      </c>
      <c r="D191" s="50" t="s">
        <v>93</v>
      </c>
      <c r="E191" s="50" t="s">
        <v>93</v>
      </c>
    </row>
    <row r="192" spans="1:5" ht="15.75" thickBot="1" x14ac:dyDescent="0.3">
      <c r="A192" s="48" t="s">
        <v>95</v>
      </c>
      <c r="B192" s="49"/>
      <c r="C192" s="50" t="s">
        <v>93</v>
      </c>
      <c r="D192" s="50" t="s">
        <v>93</v>
      </c>
      <c r="E192" s="50" t="s">
        <v>93</v>
      </c>
    </row>
    <row r="193" spans="1:5" ht="15.75" thickBot="1" x14ac:dyDescent="0.3">
      <c r="A193" s="266" t="s">
        <v>29</v>
      </c>
      <c r="B193" s="267"/>
      <c r="C193" s="267"/>
      <c r="D193" s="267"/>
      <c r="E193" s="268"/>
    </row>
    <row r="194" spans="1:5" ht="15.75" thickBot="1" x14ac:dyDescent="0.3">
      <c r="A194" s="19" t="s">
        <v>30</v>
      </c>
      <c r="B194" s="307" t="s">
        <v>96</v>
      </c>
      <c r="C194" s="331"/>
      <c r="D194" s="331"/>
      <c r="E194" s="332"/>
    </row>
    <row r="195" spans="1:5" ht="15.75" thickBot="1" x14ac:dyDescent="0.3">
      <c r="A195" s="14" t="s">
        <v>32</v>
      </c>
      <c r="B195" s="292" t="s">
        <v>97</v>
      </c>
      <c r="C195" s="293"/>
      <c r="D195" s="293"/>
      <c r="E195" s="310"/>
    </row>
    <row r="196" spans="1:5" ht="15.75" thickBot="1" x14ac:dyDescent="0.3">
      <c r="A196" s="14" t="s">
        <v>34</v>
      </c>
      <c r="B196" s="292" t="s">
        <v>98</v>
      </c>
      <c r="C196" s="329"/>
      <c r="D196" s="329"/>
      <c r="E196" s="330"/>
    </row>
    <row r="197" spans="1:5" x14ac:dyDescent="0.25">
      <c r="A197" s="287"/>
      <c r="B197" s="20">
        <v>2019</v>
      </c>
      <c r="C197" s="20">
        <v>2020</v>
      </c>
      <c r="D197" s="20">
        <v>2021</v>
      </c>
      <c r="E197" s="20">
        <v>2022</v>
      </c>
    </row>
    <row r="198" spans="1:5" ht="15.75" thickBot="1" x14ac:dyDescent="0.3">
      <c r="A198" s="288"/>
      <c r="B198" s="21" t="s">
        <v>13</v>
      </c>
      <c r="C198" s="21" t="s">
        <v>14</v>
      </c>
      <c r="D198" s="21" t="s">
        <v>14</v>
      </c>
      <c r="E198" s="21" t="s">
        <v>14</v>
      </c>
    </row>
    <row r="199" spans="1:5" ht="15.75" thickBot="1" x14ac:dyDescent="0.3">
      <c r="A199" s="14" t="s">
        <v>36</v>
      </c>
      <c r="B199" s="22">
        <v>90</v>
      </c>
      <c r="C199" s="22">
        <v>90</v>
      </c>
      <c r="D199" s="22">
        <v>90</v>
      </c>
      <c r="E199" s="22">
        <v>110</v>
      </c>
    </row>
    <row r="200" spans="1:5" ht="15.75" thickBot="1" x14ac:dyDescent="0.3">
      <c r="A200" s="14" t="s">
        <v>37</v>
      </c>
      <c r="B200" s="22">
        <v>12000</v>
      </c>
      <c r="C200" s="22">
        <v>12000</v>
      </c>
      <c r="D200" s="22">
        <v>12000</v>
      </c>
      <c r="E200" s="22">
        <v>15000</v>
      </c>
    </row>
    <row r="201" spans="1:5" ht="15.75" thickBot="1" x14ac:dyDescent="0.3">
      <c r="A201" s="14" t="s">
        <v>38</v>
      </c>
      <c r="B201" s="22">
        <f>B200/B199</f>
        <v>133.33333333333334</v>
      </c>
      <c r="C201" s="22">
        <f t="shared" ref="C201:E201" si="17">C200/C199</f>
        <v>133.33333333333334</v>
      </c>
      <c r="D201" s="22">
        <f t="shared" si="17"/>
        <v>133.33333333333334</v>
      </c>
      <c r="E201" s="22">
        <f t="shared" si="17"/>
        <v>136.36363636363637</v>
      </c>
    </row>
    <row r="202" spans="1:5" ht="15.75" thickBot="1" x14ac:dyDescent="0.3">
      <c r="A202" s="14" t="s">
        <v>39</v>
      </c>
      <c r="B202" s="23" t="s">
        <v>40</v>
      </c>
      <c r="C202" s="24">
        <f>C199/B199-1</f>
        <v>0</v>
      </c>
      <c r="D202" s="24">
        <f t="shared" ref="D202:E204" si="18">D199/C199-1</f>
        <v>0</v>
      </c>
      <c r="E202" s="24">
        <f t="shared" si="18"/>
        <v>0.22222222222222232</v>
      </c>
    </row>
    <row r="203" spans="1:5" ht="15.75" thickBot="1" x14ac:dyDescent="0.3">
      <c r="A203" s="14" t="s">
        <v>41</v>
      </c>
      <c r="B203" s="23" t="s">
        <v>40</v>
      </c>
      <c r="C203" s="24">
        <f>C200/B200-1</f>
        <v>0</v>
      </c>
      <c r="D203" s="24">
        <f t="shared" si="18"/>
        <v>0</v>
      </c>
      <c r="E203" s="24">
        <f t="shared" si="18"/>
        <v>0.25</v>
      </c>
    </row>
    <row r="204" spans="1:5" ht="15.75" thickBot="1" x14ac:dyDescent="0.3">
      <c r="A204" s="14" t="s">
        <v>42</v>
      </c>
      <c r="B204" s="23" t="s">
        <v>40</v>
      </c>
      <c r="C204" s="24">
        <f>C201/B201-1</f>
        <v>0</v>
      </c>
      <c r="D204" s="24">
        <f t="shared" si="18"/>
        <v>0</v>
      </c>
      <c r="E204" s="24">
        <f t="shared" si="18"/>
        <v>2.2727272727272707E-2</v>
      </c>
    </row>
    <row r="205" spans="1:5" ht="15.75" thickBot="1" x14ac:dyDescent="0.3">
      <c r="A205" s="295" t="s">
        <v>43</v>
      </c>
      <c r="B205" s="296"/>
      <c r="C205" s="296"/>
      <c r="D205" s="296"/>
      <c r="E205" s="297"/>
    </row>
    <row r="206" spans="1:5" x14ac:dyDescent="0.25">
      <c r="A206" s="287"/>
      <c r="B206" s="20">
        <v>2019</v>
      </c>
      <c r="C206" s="20">
        <v>2020</v>
      </c>
      <c r="D206" s="20">
        <v>2021</v>
      </c>
      <c r="E206" s="20">
        <v>2022</v>
      </c>
    </row>
    <row r="207" spans="1:5" ht="15.75" thickBot="1" x14ac:dyDescent="0.3">
      <c r="A207" s="288"/>
      <c r="B207" s="21" t="s">
        <v>13</v>
      </c>
      <c r="C207" s="21" t="s">
        <v>14</v>
      </c>
      <c r="D207" s="21" t="s">
        <v>14</v>
      </c>
      <c r="E207" s="21" t="s">
        <v>14</v>
      </c>
    </row>
    <row r="208" spans="1:5" ht="15.75" thickBot="1" x14ac:dyDescent="0.3">
      <c r="A208" s="25" t="s">
        <v>44</v>
      </c>
      <c r="B208" s="26">
        <v>0</v>
      </c>
      <c r="C208" s="26">
        <v>0</v>
      </c>
      <c r="D208" s="26">
        <v>0</v>
      </c>
      <c r="E208" s="26">
        <v>0</v>
      </c>
    </row>
    <row r="209" spans="1:5" ht="24.75" thickBot="1" x14ac:dyDescent="0.3">
      <c r="A209" s="25" t="s">
        <v>45</v>
      </c>
      <c r="B209" s="26">
        <v>0</v>
      </c>
      <c r="C209" s="26">
        <v>0</v>
      </c>
      <c r="D209" s="26">
        <v>0</v>
      </c>
      <c r="E209" s="26">
        <v>0</v>
      </c>
    </row>
    <row r="210" spans="1:5" ht="15.75" thickBot="1" x14ac:dyDescent="0.3">
      <c r="A210" s="25" t="s">
        <v>46</v>
      </c>
      <c r="B210" s="28">
        <v>12000</v>
      </c>
      <c r="C210" s="26">
        <v>12000</v>
      </c>
      <c r="D210" s="26">
        <v>12000</v>
      </c>
      <c r="E210" s="26">
        <v>15000</v>
      </c>
    </row>
    <row r="211" spans="1:5" ht="15.75" thickBot="1" x14ac:dyDescent="0.3">
      <c r="A211" s="25" t="s">
        <v>47</v>
      </c>
      <c r="B211" s="28">
        <v>0</v>
      </c>
      <c r="C211" s="26">
        <v>0</v>
      </c>
      <c r="D211" s="26">
        <v>0</v>
      </c>
      <c r="E211" s="26">
        <v>0</v>
      </c>
    </row>
    <row r="212" spans="1:5" ht="15.75" thickBot="1" x14ac:dyDescent="0.3">
      <c r="A212" s="25" t="s">
        <v>48</v>
      </c>
      <c r="B212" s="28">
        <v>0</v>
      </c>
      <c r="C212" s="26">
        <v>0</v>
      </c>
      <c r="D212" s="26">
        <v>0</v>
      </c>
      <c r="E212" s="26">
        <v>0</v>
      </c>
    </row>
    <row r="213" spans="1:5" ht="15.75" thickBot="1" x14ac:dyDescent="0.3">
      <c r="A213" s="25" t="s">
        <v>49</v>
      </c>
      <c r="B213" s="28">
        <v>0</v>
      </c>
      <c r="C213" s="26">
        <v>0</v>
      </c>
      <c r="D213" s="26">
        <v>0</v>
      </c>
      <c r="E213" s="26">
        <v>0</v>
      </c>
    </row>
    <row r="214" spans="1:5" ht="15.75" thickBot="1" x14ac:dyDescent="0.3">
      <c r="A214" s="25" t="s">
        <v>50</v>
      </c>
      <c r="B214" s="28">
        <v>0</v>
      </c>
      <c r="C214" s="26">
        <v>0</v>
      </c>
      <c r="D214" s="26">
        <f>C214*1.03*0.99</f>
        <v>0</v>
      </c>
      <c r="E214" s="26">
        <f>D214*1.03*0.99</f>
        <v>0</v>
      </c>
    </row>
    <row r="215" spans="1:5" ht="15.75" thickBot="1" x14ac:dyDescent="0.3">
      <c r="A215" s="27" t="s">
        <v>51</v>
      </c>
      <c r="B215" s="28">
        <f>B214+B213+B212+B211+B210+B209+B208</f>
        <v>12000</v>
      </c>
      <c r="C215" s="28">
        <f>C214+C213+C212+C211+C210+C209+C208</f>
        <v>12000</v>
      </c>
      <c r="D215" s="28">
        <f>D214+D213+D212+D211+D210+D209+D208</f>
        <v>12000</v>
      </c>
      <c r="E215" s="28">
        <f>E214+E213+E212+E211+E210+E209+E208</f>
        <v>15000</v>
      </c>
    </row>
    <row r="216" spans="1:5" ht="15.75" thickBot="1" x14ac:dyDescent="0.3">
      <c r="A216" s="29" t="s">
        <v>52</v>
      </c>
      <c r="B216" s="30">
        <f>IF(B215-B200=0,0,"Error")</f>
        <v>0</v>
      </c>
      <c r="C216" s="30">
        <f>IF(C215-C200=0,0,"Error")</f>
        <v>0</v>
      </c>
      <c r="D216" s="30">
        <f>IF(D215-D200=0,0,"Error")</f>
        <v>0</v>
      </c>
      <c r="E216" s="30">
        <f>IF(E215-E200=0,0,"Error")</f>
        <v>0</v>
      </c>
    </row>
    <row r="217" spans="1:5" ht="15.75" thickBot="1" x14ac:dyDescent="0.3">
      <c r="A217" s="51"/>
      <c r="B217" s="52"/>
      <c r="C217" s="52"/>
      <c r="D217" s="52"/>
      <c r="E217" s="52"/>
    </row>
    <row r="218" spans="1:5" ht="24.75" thickBot="1" x14ac:dyDescent="0.3">
      <c r="A218" s="10" t="s">
        <v>99</v>
      </c>
      <c r="B218" s="53">
        <f>B200+B173+B152+B130+B104+B81+B58+B35</f>
        <v>215000</v>
      </c>
      <c r="C218" s="53">
        <f t="shared" ref="C218:E218" si="19">C200+C173+C152+C130+C104+C81+C58+C35</f>
        <v>144600</v>
      </c>
      <c r="D218" s="53">
        <f t="shared" si="19"/>
        <v>149600</v>
      </c>
      <c r="E218" s="53">
        <f t="shared" si="19"/>
        <v>153500</v>
      </c>
    </row>
    <row r="219" spans="1:5" ht="24.75" thickBot="1" x14ac:dyDescent="0.3">
      <c r="A219" s="10" t="s">
        <v>100</v>
      </c>
      <c r="B219" s="53">
        <f>B220+B221+B222+B223+B224+B225+B226+B227+B228</f>
        <v>215000</v>
      </c>
      <c r="C219" s="53">
        <f>C220+C221+C222+C223+C224+C225+C226+C227+C228</f>
        <v>144600</v>
      </c>
      <c r="D219" s="53">
        <f>D220+D221+D222+D223+D224+D225+D226+D227+D228</f>
        <v>149600</v>
      </c>
      <c r="E219" s="53">
        <f>E220+E221+E222+E223+E224+E225+E226+E227+E228</f>
        <v>153500</v>
      </c>
    </row>
    <row r="220" spans="1:5" ht="15.75" thickBot="1" x14ac:dyDescent="0.3">
      <c r="A220" s="25" t="s">
        <v>44</v>
      </c>
      <c r="B220" s="54">
        <f t="shared" ref="B220:E226" si="20">B208+B112+B89+B66+B43</f>
        <v>70000</v>
      </c>
      <c r="C220" s="54">
        <f t="shared" si="20"/>
        <v>70000</v>
      </c>
      <c r="D220" s="54">
        <f t="shared" si="20"/>
        <v>70000</v>
      </c>
      <c r="E220" s="54">
        <f t="shared" si="20"/>
        <v>70000</v>
      </c>
    </row>
    <row r="221" spans="1:5" ht="24.75" thickBot="1" x14ac:dyDescent="0.3">
      <c r="A221" s="25" t="s">
        <v>101</v>
      </c>
      <c r="B221" s="54">
        <f t="shared" si="20"/>
        <v>10000</v>
      </c>
      <c r="C221" s="54">
        <f t="shared" si="20"/>
        <v>10000</v>
      </c>
      <c r="D221" s="54">
        <f t="shared" si="20"/>
        <v>10000</v>
      </c>
      <c r="E221" s="54">
        <f t="shared" si="20"/>
        <v>10000</v>
      </c>
    </row>
    <row r="222" spans="1:5" ht="15.75" thickBot="1" x14ac:dyDescent="0.3">
      <c r="A222" s="25" t="s">
        <v>46</v>
      </c>
      <c r="B222" s="54">
        <f t="shared" si="20"/>
        <v>47550</v>
      </c>
      <c r="C222" s="54">
        <f t="shared" si="20"/>
        <v>62150</v>
      </c>
      <c r="D222" s="54">
        <f t="shared" si="20"/>
        <v>62150</v>
      </c>
      <c r="E222" s="54">
        <f t="shared" si="20"/>
        <v>66050</v>
      </c>
    </row>
    <row r="223" spans="1:5" ht="15.75" thickBot="1" x14ac:dyDescent="0.3">
      <c r="A223" s="25" t="s">
        <v>47</v>
      </c>
      <c r="B223" s="54">
        <f t="shared" si="20"/>
        <v>0</v>
      </c>
      <c r="C223" s="54">
        <f t="shared" si="20"/>
        <v>0</v>
      </c>
      <c r="D223" s="54">
        <f t="shared" si="20"/>
        <v>0</v>
      </c>
      <c r="E223" s="54">
        <f t="shared" si="20"/>
        <v>0</v>
      </c>
    </row>
    <row r="224" spans="1:5" ht="15.75" thickBot="1" x14ac:dyDescent="0.3">
      <c r="A224" s="25" t="s">
        <v>48</v>
      </c>
      <c r="B224" s="54">
        <f t="shared" si="20"/>
        <v>0</v>
      </c>
      <c r="C224" s="54">
        <f t="shared" si="20"/>
        <v>0</v>
      </c>
      <c r="D224" s="54">
        <f t="shared" si="20"/>
        <v>0</v>
      </c>
      <c r="E224" s="54">
        <f t="shared" si="20"/>
        <v>0</v>
      </c>
    </row>
    <row r="225" spans="1:5" ht="15.75" thickBot="1" x14ac:dyDescent="0.3">
      <c r="A225" s="25" t="s">
        <v>49</v>
      </c>
      <c r="B225" s="54">
        <f t="shared" si="20"/>
        <v>0</v>
      </c>
      <c r="C225" s="54">
        <f t="shared" si="20"/>
        <v>0</v>
      </c>
      <c r="D225" s="54">
        <f t="shared" si="20"/>
        <v>0</v>
      </c>
      <c r="E225" s="54">
        <f t="shared" si="20"/>
        <v>0</v>
      </c>
    </row>
    <row r="226" spans="1:5" ht="15.75" thickBot="1" x14ac:dyDescent="0.3">
      <c r="A226" s="25" t="s">
        <v>50</v>
      </c>
      <c r="B226" s="54">
        <f t="shared" si="20"/>
        <v>450</v>
      </c>
      <c r="C226" s="54">
        <f t="shared" si="20"/>
        <v>450</v>
      </c>
      <c r="D226" s="54">
        <f t="shared" si="20"/>
        <v>450</v>
      </c>
      <c r="E226" s="54">
        <f t="shared" si="20"/>
        <v>450</v>
      </c>
    </row>
    <row r="227" spans="1:5" ht="15.75" thickBot="1" x14ac:dyDescent="0.3">
      <c r="A227" s="25" t="s">
        <v>79</v>
      </c>
      <c r="B227" s="26">
        <f>B181+B160+B138</f>
        <v>0</v>
      </c>
      <c r="C227" s="26">
        <f t="shared" ref="C227:E227" si="21">C181+C160+C138</f>
        <v>0</v>
      </c>
      <c r="D227" s="26">
        <f t="shared" si="21"/>
        <v>0</v>
      </c>
      <c r="E227" s="26">
        <f t="shared" si="21"/>
        <v>0</v>
      </c>
    </row>
    <row r="228" spans="1:5" ht="15.75" thickBot="1" x14ac:dyDescent="0.3">
      <c r="A228" s="25" t="s">
        <v>102</v>
      </c>
      <c r="B228" s="26">
        <f>B183+B161+B139</f>
        <v>87000</v>
      </c>
      <c r="C228" s="26">
        <f t="shared" ref="C228:E228" si="22">C183+C161+C139</f>
        <v>2000</v>
      </c>
      <c r="D228" s="26">
        <f t="shared" si="22"/>
        <v>7000</v>
      </c>
      <c r="E228" s="26">
        <f t="shared" si="22"/>
        <v>7000</v>
      </c>
    </row>
    <row r="229" spans="1:5" ht="15.75" thickBot="1" x14ac:dyDescent="0.3">
      <c r="A229" s="29" t="s">
        <v>52</v>
      </c>
      <c r="B229" s="30">
        <f>IF(B219-B218=0,0,"Error")</f>
        <v>0</v>
      </c>
      <c r="C229" s="30">
        <f>IF(C219-C218=0,0,"Error")</f>
        <v>0</v>
      </c>
      <c r="D229" s="30">
        <f>IF(D219-D218=0,0,"Error")</f>
        <v>0</v>
      </c>
      <c r="E229" s="30">
        <f>IF(E219-E218=0,0,"Error")</f>
        <v>0</v>
      </c>
    </row>
  </sheetData>
  <mergeCells count="71">
    <mergeCell ref="A2:E2"/>
    <mergeCell ref="A1:E1"/>
    <mergeCell ref="B187:E187"/>
    <mergeCell ref="A188:E188"/>
    <mergeCell ref="A193:E193"/>
    <mergeCell ref="B194:E194"/>
    <mergeCell ref="B195:E195"/>
    <mergeCell ref="B196:E196"/>
    <mergeCell ref="A197:A198"/>
    <mergeCell ref="A205:E205"/>
    <mergeCell ref="A206:A207"/>
    <mergeCell ref="A185:A186"/>
    <mergeCell ref="B185:E186"/>
    <mergeCell ref="B147:E147"/>
    <mergeCell ref="B148:E148"/>
    <mergeCell ref="A149:A150"/>
    <mergeCell ref="A157:E157"/>
    <mergeCell ref="A158:A159"/>
    <mergeCell ref="A164:A166"/>
    <mergeCell ref="B164:E166"/>
    <mergeCell ref="B168:E168"/>
    <mergeCell ref="B169:E169"/>
    <mergeCell ref="A170:A171"/>
    <mergeCell ref="A178:E178"/>
    <mergeCell ref="A179:A180"/>
    <mergeCell ref="B145:E145"/>
    <mergeCell ref="A110:A111"/>
    <mergeCell ref="A121:E121"/>
    <mergeCell ref="A122:E122"/>
    <mergeCell ref="B123:E123"/>
    <mergeCell ref="B125:E125"/>
    <mergeCell ref="B126:E126"/>
    <mergeCell ref="A127:A128"/>
    <mergeCell ref="A135:E135"/>
    <mergeCell ref="A136:A137"/>
    <mergeCell ref="A142:A144"/>
    <mergeCell ref="B142:E144"/>
    <mergeCell ref="A109:E109"/>
    <mergeCell ref="A64:A65"/>
    <mergeCell ref="B75:E75"/>
    <mergeCell ref="B76:E76"/>
    <mergeCell ref="B77:E77"/>
    <mergeCell ref="A78:A79"/>
    <mergeCell ref="A86:E86"/>
    <mergeCell ref="A87:A88"/>
    <mergeCell ref="B98:E98"/>
    <mergeCell ref="B99:E99"/>
    <mergeCell ref="B100:E100"/>
    <mergeCell ref="A101:A102"/>
    <mergeCell ref="A63:E63"/>
    <mergeCell ref="B29:E29"/>
    <mergeCell ref="B30:E30"/>
    <mergeCell ref="B31:E31"/>
    <mergeCell ref="A32:A33"/>
    <mergeCell ref="A40:E40"/>
    <mergeCell ref="A41:A42"/>
    <mergeCell ref="B52:E52"/>
    <mergeCell ref="B53:E53"/>
    <mergeCell ref="B54:E54"/>
    <mergeCell ref="A55:A56"/>
    <mergeCell ref="A28:E28"/>
    <mergeCell ref="A3:E3"/>
    <mergeCell ref="B5:E5"/>
    <mergeCell ref="B6:E6"/>
    <mergeCell ref="B7:E7"/>
    <mergeCell ref="A8:E8"/>
    <mergeCell ref="A9:E11"/>
    <mergeCell ref="B12:E12"/>
    <mergeCell ref="A13:A14"/>
    <mergeCell ref="B17:E17"/>
    <mergeCell ref="A18:E18"/>
  </mergeCells>
  <pageMargins left="0.25" right="0.24" top="0.75" bottom="0.75" header="0.3" footer="0.3"/>
  <pageSetup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5"/>
  <sheetViews>
    <sheetView zoomScale="110" zoomScaleNormal="110" workbookViewId="0">
      <selection sqref="A1:E1"/>
    </sheetView>
  </sheetViews>
  <sheetFormatPr defaultRowHeight="15" x14ac:dyDescent="0.25"/>
  <cols>
    <col min="1" max="1" width="21.42578125" customWidth="1"/>
    <col min="2" max="2" width="15" customWidth="1"/>
    <col min="3" max="3" width="15.5703125" customWidth="1"/>
    <col min="4" max="4" width="14.7109375" customWidth="1"/>
    <col min="5" max="5" width="14.5703125" customWidth="1"/>
  </cols>
  <sheetData>
    <row r="1" spans="1:5" x14ac:dyDescent="0.25">
      <c r="A1" s="269" t="s">
        <v>351</v>
      </c>
      <c r="B1" s="269"/>
      <c r="C1" s="269"/>
      <c r="D1" s="269"/>
      <c r="E1" s="269"/>
    </row>
    <row r="2" spans="1:5" ht="18" customHeight="1" x14ac:dyDescent="0.25">
      <c r="A2" s="269" t="s">
        <v>103</v>
      </c>
      <c r="B2" s="269"/>
      <c r="C2" s="269"/>
      <c r="D2" s="269"/>
      <c r="E2" s="269"/>
    </row>
    <row r="3" spans="1:5" ht="18" customHeight="1" x14ac:dyDescent="0.25">
      <c r="A3" s="270" t="s">
        <v>104</v>
      </c>
      <c r="B3" s="270"/>
      <c r="C3" s="270"/>
      <c r="D3" s="270"/>
      <c r="E3" s="270"/>
    </row>
    <row r="4" spans="1:5" ht="15.75" thickBot="1" x14ac:dyDescent="0.3"/>
    <row r="5" spans="1:5" ht="26.25" thickBot="1" x14ac:dyDescent="0.3">
      <c r="A5" s="2" t="s">
        <v>2</v>
      </c>
      <c r="B5" s="271" t="s">
        <v>105</v>
      </c>
      <c r="C5" s="271"/>
      <c r="D5" s="271"/>
      <c r="E5" s="271"/>
    </row>
    <row r="6" spans="1:5" ht="15.75" thickBot="1" x14ac:dyDescent="0.3">
      <c r="A6" s="2" t="s">
        <v>4</v>
      </c>
      <c r="B6" s="272" t="s">
        <v>106</v>
      </c>
      <c r="C6" s="273"/>
      <c r="D6" s="273"/>
      <c r="E6" s="274"/>
    </row>
    <row r="7" spans="1:5" ht="26.25" thickBot="1" x14ac:dyDescent="0.3">
      <c r="A7" s="2" t="s">
        <v>6</v>
      </c>
      <c r="B7" s="275" t="s">
        <v>107</v>
      </c>
      <c r="C7" s="276"/>
      <c r="D7" s="276"/>
      <c r="E7" s="277"/>
    </row>
    <row r="8" spans="1:5" ht="15.75" thickBot="1" x14ac:dyDescent="0.3">
      <c r="A8" s="278" t="s">
        <v>8</v>
      </c>
      <c r="B8" s="279"/>
      <c r="C8" s="279"/>
      <c r="D8" s="279"/>
      <c r="E8" s="280"/>
    </row>
    <row r="9" spans="1:5" ht="15" customHeight="1" x14ac:dyDescent="0.25">
      <c r="A9" s="333" t="s">
        <v>108</v>
      </c>
      <c r="B9" s="334"/>
      <c r="C9" s="334"/>
      <c r="D9" s="334"/>
      <c r="E9" s="335"/>
    </row>
    <row r="10" spans="1:5" ht="53.25" customHeight="1" x14ac:dyDescent="0.25">
      <c r="A10" s="336"/>
      <c r="B10" s="337"/>
      <c r="C10" s="337"/>
      <c r="D10" s="337"/>
      <c r="E10" s="338"/>
    </row>
    <row r="11" spans="1:5" ht="2.25" customHeight="1" thickBot="1" x14ac:dyDescent="0.3">
      <c r="A11" s="339"/>
      <c r="B11" s="340"/>
      <c r="C11" s="340"/>
      <c r="D11" s="340"/>
      <c r="E11" s="341"/>
    </row>
    <row r="12" spans="1:5" ht="85.5" customHeight="1" thickBot="1" x14ac:dyDescent="0.3">
      <c r="A12" s="3" t="s">
        <v>10</v>
      </c>
      <c r="B12" s="342" t="s">
        <v>109</v>
      </c>
      <c r="C12" s="343"/>
      <c r="D12" s="343"/>
      <c r="E12" s="344"/>
    </row>
    <row r="13" spans="1:5" ht="23.25" customHeight="1" x14ac:dyDescent="0.25">
      <c r="A13" s="287" t="s">
        <v>110</v>
      </c>
      <c r="B13" s="4">
        <v>2019</v>
      </c>
      <c r="C13" s="4">
        <v>2020</v>
      </c>
      <c r="D13" s="4">
        <v>2021</v>
      </c>
      <c r="E13" s="4">
        <v>2022</v>
      </c>
    </row>
    <row r="14" spans="1:5" ht="15.75" thickBot="1" x14ac:dyDescent="0.3">
      <c r="A14" s="288"/>
      <c r="B14" s="5" t="s">
        <v>13</v>
      </c>
      <c r="C14" s="5" t="s">
        <v>14</v>
      </c>
      <c r="D14" s="5" t="s">
        <v>14</v>
      </c>
      <c r="E14" s="5" t="s">
        <v>14</v>
      </c>
    </row>
    <row r="15" spans="1:5" ht="15.75" thickBot="1" x14ac:dyDescent="0.3">
      <c r="A15" s="57" t="s">
        <v>111</v>
      </c>
      <c r="B15" s="16" t="s">
        <v>112</v>
      </c>
      <c r="C15" s="16" t="s">
        <v>93</v>
      </c>
      <c r="D15" s="16" t="s">
        <v>93</v>
      </c>
      <c r="E15" s="16" t="s">
        <v>93</v>
      </c>
    </row>
    <row r="16" spans="1:5" ht="15.75" thickBot="1" x14ac:dyDescent="0.3">
      <c r="A16" s="14" t="s">
        <v>113</v>
      </c>
      <c r="B16" s="16" t="s">
        <v>112</v>
      </c>
      <c r="C16" s="16" t="s">
        <v>93</v>
      </c>
      <c r="D16" s="16" t="s">
        <v>93</v>
      </c>
      <c r="E16" s="16" t="s">
        <v>93</v>
      </c>
    </row>
    <row r="17" spans="1:5" ht="23.25" thickBot="1" x14ac:dyDescent="0.3">
      <c r="A17" s="14" t="s">
        <v>114</v>
      </c>
      <c r="B17" s="16" t="s">
        <v>112</v>
      </c>
      <c r="C17" s="16" t="s">
        <v>93</v>
      </c>
      <c r="D17" s="16" t="s">
        <v>93</v>
      </c>
      <c r="E17" s="16" t="s">
        <v>93</v>
      </c>
    </row>
    <row r="18" spans="1:5" ht="78.75" customHeight="1" thickBot="1" x14ac:dyDescent="0.3">
      <c r="A18" s="10" t="s">
        <v>17</v>
      </c>
      <c r="B18" s="345" t="s">
        <v>115</v>
      </c>
      <c r="C18" s="346"/>
      <c r="D18" s="346"/>
      <c r="E18" s="347"/>
    </row>
    <row r="19" spans="1:5" ht="23.25" customHeight="1" thickBot="1" x14ac:dyDescent="0.3">
      <c r="A19" s="292" t="s">
        <v>116</v>
      </c>
      <c r="B19" s="293"/>
      <c r="C19" s="293"/>
      <c r="D19" s="293"/>
      <c r="E19" s="294"/>
    </row>
    <row r="20" spans="1:5" ht="15.75" thickBot="1" x14ac:dyDescent="0.3">
      <c r="A20" s="57" t="s">
        <v>111</v>
      </c>
      <c r="B20" s="16" t="s">
        <v>112</v>
      </c>
      <c r="C20" s="16" t="s">
        <v>93</v>
      </c>
      <c r="D20" s="16" t="s">
        <v>93</v>
      </c>
      <c r="E20" s="16" t="s">
        <v>93</v>
      </c>
    </row>
    <row r="21" spans="1:5" ht="15.75" thickBot="1" x14ac:dyDescent="0.3">
      <c r="A21" s="14" t="s">
        <v>113</v>
      </c>
      <c r="B21" s="16" t="s">
        <v>112</v>
      </c>
      <c r="C21" s="16" t="s">
        <v>93</v>
      </c>
      <c r="D21" s="16" t="s">
        <v>93</v>
      </c>
      <c r="E21" s="16" t="s">
        <v>93</v>
      </c>
    </row>
    <row r="22" spans="1:5" ht="23.25" thickBot="1" x14ac:dyDescent="0.3">
      <c r="A22" s="14" t="s">
        <v>114</v>
      </c>
      <c r="B22" s="16" t="s">
        <v>112</v>
      </c>
      <c r="C22" s="16" t="s">
        <v>93</v>
      </c>
      <c r="D22" s="16" t="s">
        <v>93</v>
      </c>
      <c r="E22" s="16" t="s">
        <v>93</v>
      </c>
    </row>
    <row r="23" spans="1:5" ht="15.75" thickBot="1" x14ac:dyDescent="0.3">
      <c r="A23" s="348" t="s">
        <v>117</v>
      </c>
      <c r="B23" s="349"/>
      <c r="C23" s="349"/>
      <c r="D23" s="349"/>
      <c r="E23" s="350"/>
    </row>
    <row r="24" spans="1:5" ht="15.75" thickBot="1" x14ac:dyDescent="0.3">
      <c r="A24" s="266" t="s">
        <v>118</v>
      </c>
      <c r="B24" s="267"/>
      <c r="C24" s="267"/>
      <c r="D24" s="267"/>
      <c r="E24" s="268"/>
    </row>
    <row r="25" spans="1:5" ht="29.25" customHeight="1" thickBot="1" x14ac:dyDescent="0.3">
      <c r="A25" s="19" t="s">
        <v>119</v>
      </c>
      <c r="B25" s="342" t="s">
        <v>120</v>
      </c>
      <c r="C25" s="343"/>
      <c r="D25" s="343"/>
      <c r="E25" s="344"/>
    </row>
    <row r="26" spans="1:5" ht="31.5" customHeight="1" thickBot="1" x14ac:dyDescent="0.3">
      <c r="A26" s="14" t="s">
        <v>32</v>
      </c>
      <c r="B26" s="351" t="s">
        <v>121</v>
      </c>
      <c r="C26" s="352"/>
      <c r="D26" s="352"/>
      <c r="E26" s="353"/>
    </row>
    <row r="27" spans="1:5" ht="15.75" thickBot="1" x14ac:dyDescent="0.3">
      <c r="A27" s="14" t="s">
        <v>34</v>
      </c>
      <c r="B27" s="328" t="s">
        <v>122</v>
      </c>
      <c r="C27" s="329"/>
      <c r="D27" s="329"/>
      <c r="E27" s="330"/>
    </row>
    <row r="28" spans="1:5" ht="12.75" customHeight="1" x14ac:dyDescent="0.25">
      <c r="A28" s="287"/>
      <c r="B28" s="20">
        <v>2019</v>
      </c>
      <c r="C28" s="20">
        <v>2020</v>
      </c>
      <c r="D28" s="20">
        <v>2021</v>
      </c>
      <c r="E28" s="20">
        <v>2022</v>
      </c>
    </row>
    <row r="29" spans="1:5" ht="15.75" customHeight="1" thickBot="1" x14ac:dyDescent="0.3">
      <c r="A29" s="288"/>
      <c r="B29" s="21" t="s">
        <v>13</v>
      </c>
      <c r="C29" s="21" t="s">
        <v>14</v>
      </c>
      <c r="D29" s="21" t="s">
        <v>14</v>
      </c>
      <c r="E29" s="21" t="s">
        <v>14</v>
      </c>
    </row>
    <row r="30" spans="1:5" ht="15.75" thickBot="1" x14ac:dyDescent="0.3">
      <c r="A30" s="14" t="s">
        <v>36</v>
      </c>
      <c r="B30" s="22">
        <v>356</v>
      </c>
      <c r="C30" s="22">
        <v>361</v>
      </c>
      <c r="D30" s="22">
        <v>361</v>
      </c>
      <c r="E30" s="22">
        <v>361</v>
      </c>
    </row>
    <row r="31" spans="1:5" ht="15.75" thickBot="1" x14ac:dyDescent="0.3">
      <c r="A31" s="14" t="s">
        <v>37</v>
      </c>
      <c r="B31" s="22">
        <v>1513000</v>
      </c>
      <c r="C31" s="22">
        <v>1639500</v>
      </c>
      <c r="D31" s="22">
        <v>1639500</v>
      </c>
      <c r="E31" s="22">
        <v>1698776</v>
      </c>
    </row>
    <row r="32" spans="1:5" ht="15.75" thickBot="1" x14ac:dyDescent="0.3">
      <c r="A32" s="14" t="s">
        <v>38</v>
      </c>
      <c r="B32" s="22">
        <f>B31/B30</f>
        <v>4250</v>
      </c>
      <c r="C32" s="22">
        <f t="shared" ref="C32:E32" si="0">C31/C30</f>
        <v>4541.5512465373959</v>
      </c>
      <c r="D32" s="22">
        <f t="shared" si="0"/>
        <v>4541.5512465373959</v>
      </c>
      <c r="E32" s="22">
        <f t="shared" si="0"/>
        <v>4705.7506925207754</v>
      </c>
    </row>
    <row r="33" spans="1:5" ht="15.75" thickBot="1" x14ac:dyDescent="0.3">
      <c r="A33" s="14" t="s">
        <v>39</v>
      </c>
      <c r="B33" s="23" t="s">
        <v>40</v>
      </c>
      <c r="C33" s="24">
        <f>C30/B30-1</f>
        <v>1.4044943820224809E-2</v>
      </c>
      <c r="D33" s="24">
        <f t="shared" ref="D33:E35" si="1">D30/C30-1</f>
        <v>0</v>
      </c>
      <c r="E33" s="24">
        <f t="shared" si="1"/>
        <v>0</v>
      </c>
    </row>
    <row r="34" spans="1:5" ht="15.75" thickBot="1" x14ac:dyDescent="0.3">
      <c r="A34" s="14" t="s">
        <v>41</v>
      </c>
      <c r="B34" s="23" t="s">
        <v>40</v>
      </c>
      <c r="C34" s="24">
        <f>C31/B31-1</f>
        <v>8.3608724388631872E-2</v>
      </c>
      <c r="D34" s="24">
        <f t="shared" si="1"/>
        <v>0</v>
      </c>
      <c r="E34" s="24">
        <f t="shared" si="1"/>
        <v>3.6154925282098294E-2</v>
      </c>
    </row>
    <row r="35" spans="1:5" ht="23.25" thickBot="1" x14ac:dyDescent="0.3">
      <c r="A35" s="14" t="s">
        <v>42</v>
      </c>
      <c r="B35" s="23" t="s">
        <v>40</v>
      </c>
      <c r="C35" s="24">
        <f>C32/B32-1</f>
        <v>6.8600293302916615E-2</v>
      </c>
      <c r="D35" s="24">
        <f t="shared" si="1"/>
        <v>0</v>
      </c>
      <c r="E35" s="24">
        <f t="shared" si="1"/>
        <v>3.6154925282098294E-2</v>
      </c>
    </row>
    <row r="36" spans="1:5" ht="15.75" thickBot="1" x14ac:dyDescent="0.3">
      <c r="A36" s="295" t="s">
        <v>43</v>
      </c>
      <c r="B36" s="296"/>
      <c r="C36" s="296"/>
      <c r="D36" s="296"/>
      <c r="E36" s="297"/>
    </row>
    <row r="37" spans="1:5" ht="12.75" customHeight="1" x14ac:dyDescent="0.25">
      <c r="A37" s="287"/>
      <c r="B37" s="20">
        <v>2019</v>
      </c>
      <c r="C37" s="20">
        <v>2020</v>
      </c>
      <c r="D37" s="20">
        <v>2021</v>
      </c>
      <c r="E37" s="20">
        <v>2022</v>
      </c>
    </row>
    <row r="38" spans="1:5" ht="12" customHeight="1" thickBot="1" x14ac:dyDescent="0.3">
      <c r="A38" s="288"/>
      <c r="B38" s="21" t="s">
        <v>13</v>
      </c>
      <c r="C38" s="21" t="s">
        <v>14</v>
      </c>
      <c r="D38" s="21" t="s">
        <v>14</v>
      </c>
      <c r="E38" s="21" t="s">
        <v>14</v>
      </c>
    </row>
    <row r="39" spans="1:5" ht="15.75" thickBot="1" x14ac:dyDescent="0.3">
      <c r="A39" s="25" t="s">
        <v>44</v>
      </c>
      <c r="B39" s="26">
        <v>677000</v>
      </c>
      <c r="C39" s="26">
        <v>797000</v>
      </c>
      <c r="D39" s="26">
        <v>797000</v>
      </c>
      <c r="E39" s="26">
        <v>797000</v>
      </c>
    </row>
    <row r="40" spans="1:5" ht="24.75" thickBot="1" x14ac:dyDescent="0.3">
      <c r="A40" s="25" t="s">
        <v>101</v>
      </c>
      <c r="B40" s="26">
        <v>60000</v>
      </c>
      <c r="C40" s="26">
        <v>60500</v>
      </c>
      <c r="D40" s="26">
        <v>60500</v>
      </c>
      <c r="E40" s="26">
        <v>60500</v>
      </c>
    </row>
    <row r="41" spans="1:5" ht="15.75" thickBot="1" x14ac:dyDescent="0.3">
      <c r="A41" s="25" t="s">
        <v>46</v>
      </c>
      <c r="B41" s="26">
        <v>776000</v>
      </c>
      <c r="C41" s="26">
        <v>782000</v>
      </c>
      <c r="D41" s="26">
        <v>782000</v>
      </c>
      <c r="E41" s="26">
        <v>841276</v>
      </c>
    </row>
    <row r="42" spans="1:5" ht="15.75" thickBot="1" x14ac:dyDescent="0.3">
      <c r="A42" s="25" t="s">
        <v>47</v>
      </c>
      <c r="B42" s="28"/>
      <c r="C42" s="26"/>
      <c r="D42" s="26"/>
      <c r="E42" s="26"/>
    </row>
    <row r="43" spans="1:5" ht="16.5" customHeight="1" thickBot="1" x14ac:dyDescent="0.3">
      <c r="A43" s="25" t="s">
        <v>48</v>
      </c>
      <c r="B43" s="28"/>
      <c r="C43" s="26"/>
      <c r="D43" s="26"/>
      <c r="E43" s="26"/>
    </row>
    <row r="44" spans="1:5" ht="15.75" thickBot="1" x14ac:dyDescent="0.3">
      <c r="A44" s="25" t="s">
        <v>49</v>
      </c>
      <c r="B44" s="28"/>
      <c r="C44" s="26"/>
      <c r="D44" s="26"/>
      <c r="E44" s="26"/>
    </row>
    <row r="45" spans="1:5" ht="24.75" thickBot="1" x14ac:dyDescent="0.3">
      <c r="A45" s="25" t="s">
        <v>50</v>
      </c>
      <c r="B45" s="28"/>
      <c r="C45" s="26"/>
      <c r="D45" s="26"/>
      <c r="E45" s="26"/>
    </row>
    <row r="46" spans="1:5" ht="19.5" customHeight="1" thickBot="1" x14ac:dyDescent="0.3">
      <c r="A46" s="45" t="s">
        <v>51</v>
      </c>
      <c r="B46" s="28">
        <f>B45+B44+B43+B42+B41+B40+B39</f>
        <v>1513000</v>
      </c>
      <c r="C46" s="28">
        <f>C45+C44+C43+C42+C41+C40+C39</f>
        <v>1639500</v>
      </c>
      <c r="D46" s="28">
        <f>D45+D44+D43+D42+D41+D40+D39</f>
        <v>1639500</v>
      </c>
      <c r="E46" s="28">
        <f>E45+E44+E43+E42+E41+E40+E39</f>
        <v>1698776</v>
      </c>
    </row>
    <row r="47" spans="1:5" ht="15.75" thickBot="1" x14ac:dyDescent="0.3">
      <c r="A47" s="29" t="s">
        <v>52</v>
      </c>
      <c r="B47" s="30">
        <f>IF(B46-B31=0,0,"Error")</f>
        <v>0</v>
      </c>
      <c r="C47" s="30">
        <f>IF(C46-C31=0,0,"Error")</f>
        <v>0</v>
      </c>
      <c r="D47" s="30">
        <f>IF(D46-D31=0,0,"Error")</f>
        <v>0</v>
      </c>
      <c r="E47" s="30">
        <f>IF(E46-E31=0,0,"Error")</f>
        <v>0</v>
      </c>
    </row>
    <row r="48" spans="1:5" ht="15.75" thickBot="1" x14ac:dyDescent="0.3">
      <c r="A48" s="19" t="s">
        <v>86</v>
      </c>
      <c r="B48" s="354" t="s">
        <v>123</v>
      </c>
      <c r="C48" s="355"/>
      <c r="D48" s="355"/>
      <c r="E48" s="356"/>
    </row>
    <row r="49" spans="1:5" ht="36" customHeight="1" thickBot="1" x14ac:dyDescent="0.3">
      <c r="A49" s="14" t="s">
        <v>32</v>
      </c>
      <c r="B49" s="357" t="s">
        <v>124</v>
      </c>
      <c r="C49" s="358"/>
      <c r="D49" s="358"/>
      <c r="E49" s="359"/>
    </row>
    <row r="50" spans="1:5" ht="15.75" thickBot="1" x14ac:dyDescent="0.3">
      <c r="A50" s="14" t="s">
        <v>34</v>
      </c>
      <c r="B50" s="328" t="s">
        <v>125</v>
      </c>
      <c r="C50" s="329"/>
      <c r="D50" s="329"/>
      <c r="E50" s="330"/>
    </row>
    <row r="51" spans="1:5" ht="11.25" customHeight="1" x14ac:dyDescent="0.25">
      <c r="A51" s="287"/>
      <c r="B51" s="20">
        <v>2019</v>
      </c>
      <c r="C51" s="20">
        <v>2020</v>
      </c>
      <c r="D51" s="20">
        <v>2021</v>
      </c>
      <c r="E51" s="20">
        <v>2022</v>
      </c>
    </row>
    <row r="52" spans="1:5" ht="12.75" customHeight="1" thickBot="1" x14ac:dyDescent="0.3">
      <c r="A52" s="288"/>
      <c r="B52" s="21" t="s">
        <v>13</v>
      </c>
      <c r="C52" s="21" t="s">
        <v>14</v>
      </c>
      <c r="D52" s="21" t="s">
        <v>14</v>
      </c>
      <c r="E52" s="21" t="s">
        <v>14</v>
      </c>
    </row>
    <row r="53" spans="1:5" ht="15.75" thickBot="1" x14ac:dyDescent="0.3">
      <c r="A53" s="14" t="s">
        <v>36</v>
      </c>
      <c r="B53" s="22">
        <v>50</v>
      </c>
      <c r="C53" s="22">
        <v>53</v>
      </c>
      <c r="D53" s="22">
        <v>54</v>
      </c>
      <c r="E53" s="22">
        <v>54</v>
      </c>
    </row>
    <row r="54" spans="1:5" ht="15.75" thickBot="1" x14ac:dyDescent="0.3">
      <c r="A54" s="14" t="s">
        <v>37</v>
      </c>
      <c r="B54" s="22">
        <v>209750</v>
      </c>
      <c r="C54" s="22">
        <v>209750</v>
      </c>
      <c r="D54" s="22">
        <v>209750</v>
      </c>
      <c r="E54" s="22">
        <v>236750</v>
      </c>
    </row>
    <row r="55" spans="1:5" ht="15.75" thickBot="1" x14ac:dyDescent="0.3">
      <c r="A55" s="14" t="s">
        <v>38</v>
      </c>
      <c r="B55" s="22">
        <f>B54/B53</f>
        <v>4195</v>
      </c>
      <c r="C55" s="22">
        <f>C54/C53</f>
        <v>3957.5471698113206</v>
      </c>
      <c r="D55" s="22">
        <f>D54/D53</f>
        <v>3884.2592592592591</v>
      </c>
      <c r="E55" s="22">
        <f>E54/E53</f>
        <v>4384.2592592592591</v>
      </c>
    </row>
    <row r="56" spans="1:5" ht="15.75" thickBot="1" x14ac:dyDescent="0.3">
      <c r="A56" s="14" t="s">
        <v>39</v>
      </c>
      <c r="B56" s="23" t="s">
        <v>40</v>
      </c>
      <c r="C56" s="24">
        <f>C53/B53-1</f>
        <v>6.0000000000000053E-2</v>
      </c>
      <c r="D56" s="24">
        <f t="shared" ref="D56:E58" si="2">D53/C53-1</f>
        <v>1.8867924528301883E-2</v>
      </c>
      <c r="E56" s="24">
        <f t="shared" si="2"/>
        <v>0</v>
      </c>
    </row>
    <row r="57" spans="1:5" ht="15.75" thickBot="1" x14ac:dyDescent="0.3">
      <c r="A57" s="14" t="s">
        <v>41</v>
      </c>
      <c r="B57" s="23" t="s">
        <v>40</v>
      </c>
      <c r="C57" s="24">
        <f>C54/B54-1</f>
        <v>0</v>
      </c>
      <c r="D57" s="24">
        <f t="shared" si="2"/>
        <v>0</v>
      </c>
      <c r="E57" s="24">
        <f t="shared" si="2"/>
        <v>0.12872467222884376</v>
      </c>
    </row>
    <row r="58" spans="1:5" ht="23.25" thickBot="1" x14ac:dyDescent="0.3">
      <c r="A58" s="14" t="s">
        <v>42</v>
      </c>
      <c r="B58" s="23" t="s">
        <v>40</v>
      </c>
      <c r="C58" s="24">
        <f>C55/B55-1</f>
        <v>-5.6603773584905648E-2</v>
      </c>
      <c r="D58" s="24">
        <f t="shared" si="2"/>
        <v>-1.851851851851849E-2</v>
      </c>
      <c r="E58" s="24">
        <f t="shared" si="2"/>
        <v>0.12872467222884376</v>
      </c>
    </row>
    <row r="59" spans="1:5" ht="15.75" customHeight="1" thickBot="1" x14ac:dyDescent="0.3">
      <c r="A59" s="295" t="s">
        <v>126</v>
      </c>
      <c r="B59" s="296"/>
      <c r="C59" s="296"/>
      <c r="D59" s="296"/>
      <c r="E59" s="297"/>
    </row>
    <row r="60" spans="1:5" x14ac:dyDescent="0.25">
      <c r="A60" s="287"/>
      <c r="B60" s="20">
        <v>2018</v>
      </c>
      <c r="C60" s="20">
        <v>2019</v>
      </c>
      <c r="D60" s="20">
        <v>2020</v>
      </c>
      <c r="E60" s="20">
        <v>2021</v>
      </c>
    </row>
    <row r="61" spans="1:5" x14ac:dyDescent="0.25">
      <c r="A61" s="360"/>
      <c r="B61" s="20" t="s">
        <v>13</v>
      </c>
      <c r="C61" s="20" t="s">
        <v>14</v>
      </c>
      <c r="D61" s="20" t="s">
        <v>14</v>
      </c>
      <c r="E61" s="20" t="s">
        <v>14</v>
      </c>
    </row>
    <row r="62" spans="1:5" ht="15.75" thickBot="1" x14ac:dyDescent="0.3">
      <c r="A62" s="60" t="s">
        <v>44</v>
      </c>
      <c r="B62" s="61">
        <v>0</v>
      </c>
      <c r="C62" s="61">
        <v>0</v>
      </c>
      <c r="D62" s="61">
        <v>0</v>
      </c>
      <c r="E62" s="61">
        <v>0</v>
      </c>
    </row>
    <row r="63" spans="1:5" ht="24.75" thickBot="1" x14ac:dyDescent="0.3">
      <c r="A63" s="25" t="s">
        <v>101</v>
      </c>
      <c r="B63" s="62">
        <v>0</v>
      </c>
      <c r="C63" s="63">
        <v>0</v>
      </c>
      <c r="D63" s="63">
        <v>0</v>
      </c>
      <c r="E63" s="63">
        <v>0</v>
      </c>
    </row>
    <row r="64" spans="1:5" ht="15.75" thickBot="1" x14ac:dyDescent="0.3">
      <c r="A64" s="25" t="s">
        <v>46</v>
      </c>
      <c r="B64" s="64">
        <v>209750</v>
      </c>
      <c r="C64" s="65">
        <v>209750</v>
      </c>
      <c r="D64" s="65">
        <v>209750</v>
      </c>
      <c r="E64" s="65">
        <v>236750</v>
      </c>
    </row>
    <row r="65" spans="1:5" ht="15.75" thickBot="1" x14ac:dyDescent="0.3">
      <c r="A65" s="25" t="s">
        <v>47</v>
      </c>
      <c r="B65" s="26">
        <v>0</v>
      </c>
      <c r="C65" s="26">
        <v>0</v>
      </c>
      <c r="D65" s="26">
        <v>0</v>
      </c>
      <c r="E65" s="26"/>
    </row>
    <row r="66" spans="1:5" ht="18" customHeight="1" thickBot="1" x14ac:dyDescent="0.3">
      <c r="A66" s="25" t="s">
        <v>48</v>
      </c>
      <c r="B66" s="28">
        <v>0</v>
      </c>
      <c r="C66" s="26">
        <v>0</v>
      </c>
      <c r="D66" s="26">
        <v>0</v>
      </c>
      <c r="E66" s="26">
        <v>0</v>
      </c>
    </row>
    <row r="67" spans="1:5" ht="15.75" thickBot="1" x14ac:dyDescent="0.3">
      <c r="A67" s="25" t="s">
        <v>49</v>
      </c>
      <c r="B67" s="28">
        <v>0</v>
      </c>
      <c r="C67" s="26">
        <v>0</v>
      </c>
      <c r="D67" s="26">
        <v>0</v>
      </c>
      <c r="E67" s="26">
        <v>0</v>
      </c>
    </row>
    <row r="68" spans="1:5" ht="24.75" thickBot="1" x14ac:dyDescent="0.3">
      <c r="A68" s="25" t="s">
        <v>50</v>
      </c>
      <c r="B68" s="28">
        <v>0</v>
      </c>
      <c r="C68" s="26">
        <v>0</v>
      </c>
      <c r="D68" s="26">
        <v>0</v>
      </c>
      <c r="E68" s="26">
        <v>0</v>
      </c>
    </row>
    <row r="69" spans="1:5" ht="18.75" customHeight="1" thickBot="1" x14ac:dyDescent="0.3">
      <c r="A69" s="45" t="s">
        <v>58</v>
      </c>
      <c r="B69" s="28">
        <f>B68+B67+B66+B65+B64+B63+B62</f>
        <v>209750</v>
      </c>
      <c r="C69" s="28">
        <f>C68+C67+C66+C65+C64+C63+C62</f>
        <v>209750</v>
      </c>
      <c r="D69" s="28">
        <f>D68+D67+D66+D65+D64+D63+D62</f>
        <v>209750</v>
      </c>
      <c r="E69" s="28">
        <f>E68+E67+E66+E65+E64+E63+E62</f>
        <v>236750</v>
      </c>
    </row>
    <row r="70" spans="1:5" ht="15.75" thickBot="1" x14ac:dyDescent="0.3">
      <c r="A70" s="66" t="s">
        <v>52</v>
      </c>
      <c r="B70" s="67">
        <f>IF(B69-B54=0,0,"Error")</f>
        <v>0</v>
      </c>
      <c r="C70" s="67">
        <f>IF(C69-C54=0,0,"Error")</f>
        <v>0</v>
      </c>
      <c r="D70" s="67">
        <f>IF(D69-D54=0,0,"Error")</f>
        <v>0</v>
      </c>
      <c r="E70" s="67">
        <f>IF(E69-E54=0,0,"Error")</f>
        <v>0</v>
      </c>
    </row>
    <row r="71" spans="1:5" ht="20.25" customHeight="1" thickBot="1" x14ac:dyDescent="0.3">
      <c r="A71" s="19" t="s">
        <v>59</v>
      </c>
      <c r="B71" s="354" t="s">
        <v>127</v>
      </c>
      <c r="C71" s="355"/>
      <c r="D71" s="355"/>
      <c r="E71" s="356"/>
    </row>
    <row r="72" spans="1:5" ht="36.75" customHeight="1" thickBot="1" x14ac:dyDescent="0.3">
      <c r="A72" s="14" t="s">
        <v>32</v>
      </c>
      <c r="B72" s="357" t="s">
        <v>128</v>
      </c>
      <c r="C72" s="358"/>
      <c r="D72" s="358"/>
      <c r="E72" s="359"/>
    </row>
    <row r="73" spans="1:5" ht="15.75" thickBot="1" x14ac:dyDescent="0.3">
      <c r="A73" s="14" t="s">
        <v>34</v>
      </c>
      <c r="B73" s="328" t="s">
        <v>129</v>
      </c>
      <c r="C73" s="329"/>
      <c r="D73" s="329"/>
      <c r="E73" s="330"/>
    </row>
    <row r="74" spans="1:5" x14ac:dyDescent="0.25">
      <c r="A74" s="287"/>
      <c r="B74" s="20">
        <v>2019</v>
      </c>
      <c r="C74" s="20">
        <v>2020</v>
      </c>
      <c r="D74" s="20">
        <v>2021</v>
      </c>
      <c r="E74" s="20">
        <v>2022</v>
      </c>
    </row>
    <row r="75" spans="1:5" ht="14.25" customHeight="1" thickBot="1" x14ac:dyDescent="0.3">
      <c r="A75" s="288"/>
      <c r="B75" s="21" t="s">
        <v>13</v>
      </c>
      <c r="C75" s="21" t="s">
        <v>14</v>
      </c>
      <c r="D75" s="21" t="s">
        <v>14</v>
      </c>
      <c r="E75" s="21" t="s">
        <v>14</v>
      </c>
    </row>
    <row r="76" spans="1:5" ht="15.75" thickBot="1" x14ac:dyDescent="0.3">
      <c r="A76" s="14" t="s">
        <v>36</v>
      </c>
      <c r="B76" s="22">
        <v>220</v>
      </c>
      <c r="C76" s="22">
        <v>220</v>
      </c>
      <c r="D76" s="22">
        <v>220</v>
      </c>
      <c r="E76" s="22">
        <v>220</v>
      </c>
    </row>
    <row r="77" spans="1:5" ht="12.75" customHeight="1" thickBot="1" x14ac:dyDescent="0.3">
      <c r="A77" s="14" t="s">
        <v>37</v>
      </c>
      <c r="B77" s="22">
        <v>51000</v>
      </c>
      <c r="C77" s="22">
        <v>51000</v>
      </c>
      <c r="D77" s="22">
        <v>51000</v>
      </c>
      <c r="E77" s="22">
        <v>51000</v>
      </c>
    </row>
    <row r="78" spans="1:5" ht="13.5" customHeight="1" thickBot="1" x14ac:dyDescent="0.3">
      <c r="A78" s="14" t="s">
        <v>38</v>
      </c>
      <c r="B78" s="22">
        <f>B77/B76</f>
        <v>231.81818181818181</v>
      </c>
      <c r="C78" s="22">
        <f>C77/C76</f>
        <v>231.81818181818181</v>
      </c>
      <c r="D78" s="22">
        <f>D77/D76</f>
        <v>231.81818181818181</v>
      </c>
      <c r="E78" s="22">
        <f>E77/E76</f>
        <v>231.81818181818181</v>
      </c>
    </row>
    <row r="79" spans="1:5" ht="15.75" thickBot="1" x14ac:dyDescent="0.3">
      <c r="A79" s="14" t="s">
        <v>39</v>
      </c>
      <c r="B79" s="23" t="s">
        <v>40</v>
      </c>
      <c r="C79" s="24">
        <f>C76/B76-1</f>
        <v>0</v>
      </c>
      <c r="D79" s="24">
        <f t="shared" ref="D79:E81" si="3">D76/C76-1</f>
        <v>0</v>
      </c>
      <c r="E79" s="24">
        <f t="shared" si="3"/>
        <v>0</v>
      </c>
    </row>
    <row r="80" spans="1:5" ht="15.75" thickBot="1" x14ac:dyDescent="0.3">
      <c r="A80" s="14" t="s">
        <v>41</v>
      </c>
      <c r="B80" s="23" t="s">
        <v>40</v>
      </c>
      <c r="C80" s="24">
        <f>C77/B77-1</f>
        <v>0</v>
      </c>
      <c r="D80" s="24">
        <f t="shared" si="3"/>
        <v>0</v>
      </c>
      <c r="E80" s="24">
        <f t="shared" si="3"/>
        <v>0</v>
      </c>
    </row>
    <row r="81" spans="1:5" ht="23.25" thickBot="1" x14ac:dyDescent="0.3">
      <c r="A81" s="14" t="s">
        <v>42</v>
      </c>
      <c r="B81" s="23" t="s">
        <v>40</v>
      </c>
      <c r="C81" s="24">
        <f>C78/B78-1</f>
        <v>0</v>
      </c>
      <c r="D81" s="24">
        <f t="shared" si="3"/>
        <v>0</v>
      </c>
      <c r="E81" s="24">
        <f t="shared" si="3"/>
        <v>0</v>
      </c>
    </row>
    <row r="82" spans="1:5" ht="15.75" thickBot="1" x14ac:dyDescent="0.3">
      <c r="A82" s="295" t="s">
        <v>130</v>
      </c>
      <c r="B82" s="296"/>
      <c r="C82" s="296"/>
      <c r="D82" s="296"/>
      <c r="E82" s="297"/>
    </row>
    <row r="83" spans="1:5" x14ac:dyDescent="0.25">
      <c r="A83" s="287"/>
      <c r="B83" s="20">
        <v>2019</v>
      </c>
      <c r="C83" s="20">
        <v>2020</v>
      </c>
      <c r="D83" s="20">
        <v>2021</v>
      </c>
      <c r="E83" s="20">
        <v>2022</v>
      </c>
    </row>
    <row r="84" spans="1:5" x14ac:dyDescent="0.25">
      <c r="A84" s="360"/>
      <c r="B84" s="20" t="s">
        <v>13</v>
      </c>
      <c r="C84" s="20" t="s">
        <v>14</v>
      </c>
      <c r="D84" s="20" t="s">
        <v>14</v>
      </c>
      <c r="E84" s="20" t="s">
        <v>14</v>
      </c>
    </row>
    <row r="85" spans="1:5" ht="15.75" thickBot="1" x14ac:dyDescent="0.3">
      <c r="A85" s="60" t="s">
        <v>44</v>
      </c>
      <c r="B85" s="61">
        <v>0</v>
      </c>
      <c r="C85" s="61">
        <v>0</v>
      </c>
      <c r="D85" s="61">
        <v>0</v>
      </c>
      <c r="E85" s="61">
        <v>0</v>
      </c>
    </row>
    <row r="86" spans="1:5" ht="27" customHeight="1" thickBot="1" x14ac:dyDescent="0.3">
      <c r="A86" s="25" t="s">
        <v>101</v>
      </c>
      <c r="B86" s="62">
        <v>0</v>
      </c>
      <c r="C86" s="63">
        <v>0</v>
      </c>
      <c r="D86" s="63">
        <v>0</v>
      </c>
      <c r="E86" s="63">
        <v>0</v>
      </c>
    </row>
    <row r="87" spans="1:5" ht="15" customHeight="1" thickBot="1" x14ac:dyDescent="0.3">
      <c r="A87" s="25" t="s">
        <v>46</v>
      </c>
      <c r="B87" s="64">
        <v>51000</v>
      </c>
      <c r="C87" s="65">
        <v>51000</v>
      </c>
      <c r="D87" s="65">
        <v>51000</v>
      </c>
      <c r="E87" s="65">
        <v>51000</v>
      </c>
    </row>
    <row r="88" spans="1:5" ht="15.75" thickBot="1" x14ac:dyDescent="0.3">
      <c r="A88" s="25" t="s">
        <v>47</v>
      </c>
      <c r="B88" s="26">
        <v>0</v>
      </c>
      <c r="C88" s="26">
        <v>0</v>
      </c>
      <c r="D88" s="26">
        <v>0</v>
      </c>
      <c r="E88" s="26"/>
    </row>
    <row r="89" spans="1:5" ht="24.75" thickBot="1" x14ac:dyDescent="0.3">
      <c r="A89" s="25" t="s">
        <v>48</v>
      </c>
      <c r="B89" s="28">
        <v>0</v>
      </c>
      <c r="C89" s="26">
        <v>0</v>
      </c>
      <c r="D89" s="26">
        <v>0</v>
      </c>
      <c r="E89" s="26">
        <v>0</v>
      </c>
    </row>
    <row r="90" spans="1:5" ht="15.75" thickBot="1" x14ac:dyDescent="0.3">
      <c r="A90" s="25" t="s">
        <v>49</v>
      </c>
      <c r="B90" s="28">
        <v>0</v>
      </c>
      <c r="C90" s="26">
        <v>0</v>
      </c>
      <c r="D90" s="26">
        <v>0</v>
      </c>
      <c r="E90" s="26">
        <v>0</v>
      </c>
    </row>
    <row r="91" spans="1:5" ht="24.75" thickBot="1" x14ac:dyDescent="0.3">
      <c r="A91" s="25" t="s">
        <v>50</v>
      </c>
      <c r="B91" s="28">
        <v>0</v>
      </c>
      <c r="C91" s="26">
        <v>0</v>
      </c>
      <c r="D91" s="26">
        <v>0</v>
      </c>
      <c r="E91" s="26">
        <v>0</v>
      </c>
    </row>
    <row r="92" spans="1:5" ht="21" customHeight="1" thickBot="1" x14ac:dyDescent="0.3">
      <c r="A92" s="45" t="s">
        <v>64</v>
      </c>
      <c r="B92" s="28">
        <f>B91+B90+B89+B88+B87+B86+B85</f>
        <v>51000</v>
      </c>
      <c r="C92" s="28">
        <f>C91+C90+C89+C88+C87+C86+C85</f>
        <v>51000</v>
      </c>
      <c r="D92" s="28">
        <f>D91+D90+D89+D88+D87+D86+D85</f>
        <v>51000</v>
      </c>
      <c r="E92" s="28">
        <f>E91+E90+E89+E88+E87+E86+E85</f>
        <v>51000</v>
      </c>
    </row>
    <row r="93" spans="1:5" ht="15.75" thickBot="1" x14ac:dyDescent="0.3">
      <c r="A93" s="66" t="s">
        <v>52</v>
      </c>
      <c r="B93" s="67">
        <f>IF(B92-B77=0,0,"Error")</f>
        <v>0</v>
      </c>
      <c r="C93" s="67">
        <f>IF(C92-C77=0,0,"Error")</f>
        <v>0</v>
      </c>
      <c r="D93" s="67">
        <f>IF(D92-D77=0,0,"Error")</f>
        <v>0</v>
      </c>
      <c r="E93" s="67">
        <f>IF(E92-E77=0,0,"Error")</f>
        <v>0</v>
      </c>
    </row>
    <row r="94" spans="1:5" ht="16.5" customHeight="1" thickBot="1" x14ac:dyDescent="0.3">
      <c r="A94" s="19" t="s">
        <v>131</v>
      </c>
      <c r="B94" s="354" t="s">
        <v>132</v>
      </c>
      <c r="C94" s="355"/>
      <c r="D94" s="355"/>
      <c r="E94" s="356"/>
    </row>
    <row r="95" spans="1:5" ht="17.25" customHeight="1" thickBot="1" x14ac:dyDescent="0.3">
      <c r="A95" s="14" t="s">
        <v>32</v>
      </c>
      <c r="B95" s="357" t="s">
        <v>133</v>
      </c>
      <c r="C95" s="358"/>
      <c r="D95" s="358"/>
      <c r="E95" s="359"/>
    </row>
    <row r="96" spans="1:5" ht="15.75" thickBot="1" x14ac:dyDescent="0.3">
      <c r="A96" s="14" t="s">
        <v>34</v>
      </c>
      <c r="B96" s="328" t="s">
        <v>129</v>
      </c>
      <c r="C96" s="329"/>
      <c r="D96" s="329"/>
      <c r="E96" s="330"/>
    </row>
    <row r="97" spans="1:5" ht="15.75" customHeight="1" x14ac:dyDescent="0.25">
      <c r="A97" s="287"/>
      <c r="B97" s="20">
        <v>2019</v>
      </c>
      <c r="C97" s="20">
        <v>2020</v>
      </c>
      <c r="D97" s="20">
        <v>2021</v>
      </c>
      <c r="E97" s="20">
        <v>2022</v>
      </c>
    </row>
    <row r="98" spans="1:5" ht="18" customHeight="1" thickBot="1" x14ac:dyDescent="0.3">
      <c r="A98" s="288"/>
      <c r="B98" s="21" t="s">
        <v>13</v>
      </c>
      <c r="C98" s="21" t="s">
        <v>14</v>
      </c>
      <c r="D98" s="21" t="s">
        <v>14</v>
      </c>
      <c r="E98" s="21" t="s">
        <v>14</v>
      </c>
    </row>
    <row r="99" spans="1:5" ht="15" customHeight="1" thickBot="1" x14ac:dyDescent="0.3">
      <c r="A99" s="14" t="s">
        <v>36</v>
      </c>
      <c r="B99" s="22">
        <v>108</v>
      </c>
      <c r="C99" s="22">
        <v>108</v>
      </c>
      <c r="D99" s="22">
        <v>108</v>
      </c>
      <c r="E99" s="22">
        <v>108</v>
      </c>
    </row>
    <row r="100" spans="1:5" ht="17.25" customHeight="1" thickBot="1" x14ac:dyDescent="0.3">
      <c r="A100" s="14" t="s">
        <v>37</v>
      </c>
      <c r="B100" s="22">
        <v>35000</v>
      </c>
      <c r="C100" s="22">
        <v>35000</v>
      </c>
      <c r="D100" s="22">
        <v>35000</v>
      </c>
      <c r="E100" s="22">
        <v>35000</v>
      </c>
    </row>
    <row r="101" spans="1:5" ht="12.75" customHeight="1" thickBot="1" x14ac:dyDescent="0.3">
      <c r="A101" s="14" t="s">
        <v>38</v>
      </c>
      <c r="B101" s="22">
        <f>B100/B99</f>
        <v>324.07407407407408</v>
      </c>
      <c r="C101" s="22">
        <f>C100/C99</f>
        <v>324.07407407407408</v>
      </c>
      <c r="D101" s="22">
        <f>D100/D99</f>
        <v>324.07407407407408</v>
      </c>
      <c r="E101" s="22">
        <f>E100/E99</f>
        <v>324.07407407407408</v>
      </c>
    </row>
    <row r="102" spans="1:5" ht="17.25" customHeight="1" thickBot="1" x14ac:dyDescent="0.3">
      <c r="A102" s="14" t="s">
        <v>39</v>
      </c>
      <c r="B102" s="23" t="s">
        <v>40</v>
      </c>
      <c r="C102" s="24">
        <f>C99/B99-1</f>
        <v>0</v>
      </c>
      <c r="D102" s="24">
        <f t="shared" ref="D102:E104" si="4">D99/C99-1</f>
        <v>0</v>
      </c>
      <c r="E102" s="24">
        <f t="shared" si="4"/>
        <v>0</v>
      </c>
    </row>
    <row r="103" spans="1:5" ht="26.25" customHeight="1" thickBot="1" x14ac:dyDescent="0.3">
      <c r="A103" s="14" t="s">
        <v>41</v>
      </c>
      <c r="B103" s="23" t="s">
        <v>40</v>
      </c>
      <c r="C103" s="24">
        <f>C100/B100-1</f>
        <v>0</v>
      </c>
      <c r="D103" s="24">
        <f t="shared" si="4"/>
        <v>0</v>
      </c>
      <c r="E103" s="24">
        <f t="shared" si="4"/>
        <v>0</v>
      </c>
    </row>
    <row r="104" spans="1:5" ht="32.25" customHeight="1" thickBot="1" x14ac:dyDescent="0.3">
      <c r="A104" s="14" t="s">
        <v>42</v>
      </c>
      <c r="B104" s="23" t="s">
        <v>40</v>
      </c>
      <c r="C104" s="24">
        <f>C101/B101-1</f>
        <v>0</v>
      </c>
      <c r="D104" s="24">
        <f t="shared" si="4"/>
        <v>0</v>
      </c>
      <c r="E104" s="24">
        <f t="shared" si="4"/>
        <v>0</v>
      </c>
    </row>
    <row r="105" spans="1:5" ht="15.75" customHeight="1" thickBot="1" x14ac:dyDescent="0.3">
      <c r="A105" s="295" t="s">
        <v>134</v>
      </c>
      <c r="B105" s="296"/>
      <c r="C105" s="296"/>
      <c r="D105" s="296"/>
      <c r="E105" s="297"/>
    </row>
    <row r="106" spans="1:5" ht="12.75" customHeight="1" x14ac:dyDescent="0.25">
      <c r="A106" s="287"/>
      <c r="B106" s="20">
        <v>2019</v>
      </c>
      <c r="C106" s="20">
        <v>2020</v>
      </c>
      <c r="D106" s="20">
        <v>2021</v>
      </c>
      <c r="E106" s="20">
        <v>2022</v>
      </c>
    </row>
    <row r="107" spans="1:5" ht="11.25" customHeight="1" x14ac:dyDescent="0.25">
      <c r="A107" s="360"/>
      <c r="B107" s="20" t="s">
        <v>13</v>
      </c>
      <c r="C107" s="20" t="s">
        <v>14</v>
      </c>
      <c r="D107" s="20" t="s">
        <v>14</v>
      </c>
      <c r="E107" s="20" t="s">
        <v>14</v>
      </c>
    </row>
    <row r="108" spans="1:5" ht="15.75" customHeight="1" thickBot="1" x14ac:dyDescent="0.3">
      <c r="A108" s="60" t="s">
        <v>44</v>
      </c>
      <c r="B108" s="61">
        <v>0</v>
      </c>
      <c r="C108" s="61">
        <v>0</v>
      </c>
      <c r="D108" s="61">
        <v>0</v>
      </c>
      <c r="E108" s="61">
        <v>0</v>
      </c>
    </row>
    <row r="109" spans="1:5" ht="24.75" thickBot="1" x14ac:dyDescent="0.3">
      <c r="A109" s="25" t="s">
        <v>101</v>
      </c>
      <c r="B109" s="62">
        <v>0</v>
      </c>
      <c r="C109" s="63">
        <v>0</v>
      </c>
      <c r="D109" s="63">
        <v>0</v>
      </c>
      <c r="E109" s="63">
        <v>0</v>
      </c>
    </row>
    <row r="110" spans="1:5" ht="15.75" thickBot="1" x14ac:dyDescent="0.3">
      <c r="A110" s="25" t="s">
        <v>46</v>
      </c>
      <c r="B110" s="64">
        <v>35000</v>
      </c>
      <c r="C110" s="65">
        <v>35000</v>
      </c>
      <c r="D110" s="65">
        <v>35000</v>
      </c>
      <c r="E110" s="65">
        <v>35000</v>
      </c>
    </row>
    <row r="111" spans="1:5" ht="15.75" thickBot="1" x14ac:dyDescent="0.3">
      <c r="A111" s="25" t="s">
        <v>47</v>
      </c>
      <c r="B111" s="26">
        <v>0</v>
      </c>
      <c r="C111" s="26">
        <v>0</v>
      </c>
      <c r="D111" s="26">
        <v>0</v>
      </c>
      <c r="E111" s="26"/>
    </row>
    <row r="112" spans="1:5" ht="15.75" customHeight="1" thickBot="1" x14ac:dyDescent="0.3">
      <c r="A112" s="25" t="s">
        <v>48</v>
      </c>
      <c r="B112" s="28">
        <v>0</v>
      </c>
      <c r="C112" s="26">
        <v>0</v>
      </c>
      <c r="D112" s="26">
        <v>0</v>
      </c>
      <c r="E112" s="26">
        <v>0</v>
      </c>
    </row>
    <row r="113" spans="1:5" ht="15.75" thickBot="1" x14ac:dyDescent="0.3">
      <c r="A113" s="25" t="s">
        <v>49</v>
      </c>
      <c r="B113" s="28">
        <v>0</v>
      </c>
      <c r="C113" s="26">
        <v>0</v>
      </c>
      <c r="D113" s="26">
        <v>0</v>
      </c>
      <c r="E113" s="26">
        <v>0</v>
      </c>
    </row>
    <row r="114" spans="1:5" ht="25.5" customHeight="1" thickBot="1" x14ac:dyDescent="0.3">
      <c r="A114" s="25" t="s">
        <v>50</v>
      </c>
      <c r="B114" s="28">
        <v>0</v>
      </c>
      <c r="C114" s="26">
        <v>0</v>
      </c>
      <c r="D114" s="26">
        <v>0</v>
      </c>
      <c r="E114" s="26">
        <v>0</v>
      </c>
    </row>
    <row r="115" spans="1:5" ht="13.5" customHeight="1" thickBot="1" x14ac:dyDescent="0.3">
      <c r="A115" s="45" t="s">
        <v>70</v>
      </c>
      <c r="B115" s="28">
        <f>B114+B113+B112+B111+B110+B109+B108</f>
        <v>35000</v>
      </c>
      <c r="C115" s="28">
        <f>C114+C113+C112+C111+C110+C109+C108</f>
        <v>35000</v>
      </c>
      <c r="D115" s="28">
        <f>D114+D113+D112+D111+D110+D109+D108</f>
        <v>35000</v>
      </c>
      <c r="E115" s="28">
        <f>E114+E113+E112+E111+E110+E109+E108</f>
        <v>35000</v>
      </c>
    </row>
    <row r="116" spans="1:5" ht="15.75" thickBot="1" x14ac:dyDescent="0.3">
      <c r="A116" s="66" t="s">
        <v>52</v>
      </c>
      <c r="B116" s="67">
        <f>IF(B115-B100=0,0,"Error")</f>
        <v>0</v>
      </c>
      <c r="C116" s="67">
        <f>IF(C115-C100=0,0,"Error")</f>
        <v>0</v>
      </c>
      <c r="D116" s="67">
        <f>IF(D115-D100=0,0,"Error")</f>
        <v>0</v>
      </c>
      <c r="E116" s="67">
        <f>IF(E115-E100=0,0,"Error")</f>
        <v>0</v>
      </c>
    </row>
    <row r="117" spans="1:5" ht="19.5" customHeight="1" thickBot="1" x14ac:dyDescent="0.3">
      <c r="A117" s="19" t="s">
        <v>135</v>
      </c>
      <c r="B117" s="354" t="s">
        <v>136</v>
      </c>
      <c r="C117" s="355"/>
      <c r="D117" s="355"/>
      <c r="E117" s="356"/>
    </row>
    <row r="118" spans="1:5" ht="16.5" customHeight="1" thickBot="1" x14ac:dyDescent="0.3">
      <c r="A118" s="14" t="s">
        <v>32</v>
      </c>
      <c r="B118" s="357" t="s">
        <v>137</v>
      </c>
      <c r="C118" s="358"/>
      <c r="D118" s="358"/>
      <c r="E118" s="359"/>
    </row>
    <row r="119" spans="1:5" ht="15.75" thickBot="1" x14ac:dyDescent="0.3">
      <c r="A119" s="14" t="s">
        <v>34</v>
      </c>
      <c r="B119" s="328" t="s">
        <v>138</v>
      </c>
      <c r="C119" s="329"/>
      <c r="D119" s="329"/>
      <c r="E119" s="330"/>
    </row>
    <row r="120" spans="1:5" x14ac:dyDescent="0.25">
      <c r="A120" s="287"/>
      <c r="B120" s="20">
        <v>2019</v>
      </c>
      <c r="C120" s="20">
        <v>2020</v>
      </c>
      <c r="D120" s="20">
        <v>2021</v>
      </c>
      <c r="E120" s="20">
        <v>2022</v>
      </c>
    </row>
    <row r="121" spans="1:5" ht="15.75" thickBot="1" x14ac:dyDescent="0.3">
      <c r="A121" s="288"/>
      <c r="B121" s="21" t="s">
        <v>13</v>
      </c>
      <c r="C121" s="21" t="s">
        <v>14</v>
      </c>
      <c r="D121" s="21" t="s">
        <v>14</v>
      </c>
      <c r="E121" s="21" t="s">
        <v>14</v>
      </c>
    </row>
    <row r="122" spans="1:5" ht="15.75" thickBot="1" x14ac:dyDescent="0.3">
      <c r="A122" s="14" t="s">
        <v>36</v>
      </c>
      <c r="B122" s="22">
        <v>53</v>
      </c>
      <c r="C122" s="22">
        <v>45</v>
      </c>
      <c r="D122" s="22">
        <v>45</v>
      </c>
      <c r="E122" s="22">
        <v>45</v>
      </c>
    </row>
    <row r="123" spans="1:5" ht="15.75" thickBot="1" x14ac:dyDescent="0.3">
      <c r="A123" s="14" t="s">
        <v>37</v>
      </c>
      <c r="B123" s="22">
        <v>373000</v>
      </c>
      <c r="C123" s="22">
        <v>283000</v>
      </c>
      <c r="D123" s="22">
        <v>283000</v>
      </c>
      <c r="E123" s="22">
        <v>283000</v>
      </c>
    </row>
    <row r="124" spans="1:5" ht="15.75" thickBot="1" x14ac:dyDescent="0.3">
      <c r="A124" s="14" t="s">
        <v>38</v>
      </c>
      <c r="B124" s="22">
        <f>B123/B122</f>
        <v>7037.7358490566039</v>
      </c>
      <c r="C124" s="22">
        <f>C123/C122</f>
        <v>6288.8888888888887</v>
      </c>
      <c r="D124" s="22">
        <f>D123/D122</f>
        <v>6288.8888888888887</v>
      </c>
      <c r="E124" s="22">
        <f>E123/E122</f>
        <v>6288.8888888888887</v>
      </c>
    </row>
    <row r="125" spans="1:5" ht="15.75" thickBot="1" x14ac:dyDescent="0.3">
      <c r="A125" s="14" t="s">
        <v>39</v>
      </c>
      <c r="B125" s="23" t="s">
        <v>40</v>
      </c>
      <c r="C125" s="24">
        <f>C122/B122-1</f>
        <v>-0.15094339622641506</v>
      </c>
      <c r="D125" s="24">
        <f t="shared" ref="D125:E127" si="5">D122/C122-1</f>
        <v>0</v>
      </c>
      <c r="E125" s="24">
        <f t="shared" si="5"/>
        <v>0</v>
      </c>
    </row>
    <row r="126" spans="1:5" ht="15.75" thickBot="1" x14ac:dyDescent="0.3">
      <c r="A126" s="14" t="s">
        <v>41</v>
      </c>
      <c r="B126" s="23" t="s">
        <v>40</v>
      </c>
      <c r="C126" s="24">
        <f>C123/B123-1</f>
        <v>-0.24128686327077753</v>
      </c>
      <c r="D126" s="24">
        <f t="shared" si="5"/>
        <v>0</v>
      </c>
      <c r="E126" s="24">
        <f t="shared" si="5"/>
        <v>0</v>
      </c>
    </row>
    <row r="127" spans="1:5" ht="19.5" customHeight="1" thickBot="1" x14ac:dyDescent="0.3">
      <c r="A127" s="14" t="s">
        <v>42</v>
      </c>
      <c r="B127" s="23" t="s">
        <v>40</v>
      </c>
      <c r="C127" s="24">
        <f>C124/B124-1</f>
        <v>-0.10640452785224908</v>
      </c>
      <c r="D127" s="24">
        <f t="shared" si="5"/>
        <v>0</v>
      </c>
      <c r="E127" s="24">
        <f t="shared" si="5"/>
        <v>0</v>
      </c>
    </row>
    <row r="128" spans="1:5" ht="23.25" customHeight="1" thickBot="1" x14ac:dyDescent="0.3">
      <c r="A128" s="295" t="s">
        <v>139</v>
      </c>
      <c r="B128" s="296"/>
      <c r="C128" s="296"/>
      <c r="D128" s="296"/>
      <c r="E128" s="297"/>
    </row>
    <row r="129" spans="1:5" ht="18" customHeight="1" x14ac:dyDescent="0.25">
      <c r="A129" s="287"/>
      <c r="B129" s="20">
        <v>2019</v>
      </c>
      <c r="C129" s="20">
        <v>2020</v>
      </c>
      <c r="D129" s="20">
        <v>2021</v>
      </c>
      <c r="E129" s="20">
        <v>2022</v>
      </c>
    </row>
    <row r="130" spans="1:5" ht="16.5" customHeight="1" x14ac:dyDescent="0.25">
      <c r="A130" s="360"/>
      <c r="B130" s="20" t="s">
        <v>13</v>
      </c>
      <c r="C130" s="20" t="s">
        <v>14</v>
      </c>
      <c r="D130" s="20" t="s">
        <v>14</v>
      </c>
      <c r="E130" s="20" t="s">
        <v>14</v>
      </c>
    </row>
    <row r="131" spans="1:5" ht="15.75" thickBot="1" x14ac:dyDescent="0.3">
      <c r="A131" s="60" t="s">
        <v>44</v>
      </c>
      <c r="B131" s="61">
        <v>0</v>
      </c>
      <c r="C131" s="61">
        <v>0</v>
      </c>
      <c r="D131" s="61">
        <v>0</v>
      </c>
      <c r="E131" s="61">
        <v>0</v>
      </c>
    </row>
    <row r="132" spans="1:5" ht="22.5" customHeight="1" thickBot="1" x14ac:dyDescent="0.3">
      <c r="A132" s="25" t="s">
        <v>101</v>
      </c>
      <c r="B132" s="62">
        <v>0</v>
      </c>
      <c r="C132" s="63">
        <v>0</v>
      </c>
      <c r="D132" s="63">
        <v>0</v>
      </c>
      <c r="E132" s="63">
        <v>0</v>
      </c>
    </row>
    <row r="133" spans="1:5" ht="15.75" customHeight="1" thickBot="1" x14ac:dyDescent="0.3">
      <c r="A133" s="25" t="s">
        <v>46</v>
      </c>
      <c r="B133" s="64">
        <v>0</v>
      </c>
      <c r="C133" s="65">
        <v>0</v>
      </c>
      <c r="D133" s="65">
        <v>0</v>
      </c>
      <c r="E133" s="65">
        <v>0</v>
      </c>
    </row>
    <row r="134" spans="1:5" ht="15.75" thickBot="1" x14ac:dyDescent="0.3">
      <c r="A134" s="25" t="s">
        <v>47</v>
      </c>
      <c r="B134" s="26">
        <v>0</v>
      </c>
      <c r="C134" s="26">
        <v>0</v>
      </c>
      <c r="D134" s="26">
        <v>0</v>
      </c>
      <c r="E134" s="26"/>
    </row>
    <row r="135" spans="1:5" ht="13.5" customHeight="1" thickBot="1" x14ac:dyDescent="0.3">
      <c r="A135" s="25" t="s">
        <v>48</v>
      </c>
      <c r="B135" s="28">
        <v>0</v>
      </c>
      <c r="C135" s="26">
        <v>0</v>
      </c>
      <c r="D135" s="26">
        <v>0</v>
      </c>
      <c r="E135" s="26">
        <v>0</v>
      </c>
    </row>
    <row r="136" spans="1:5" ht="15.75" thickBot="1" x14ac:dyDescent="0.3">
      <c r="A136" s="25" t="s">
        <v>49</v>
      </c>
      <c r="B136" s="28">
        <v>373000</v>
      </c>
      <c r="C136" s="26">
        <v>283000</v>
      </c>
      <c r="D136" s="26">
        <v>283000</v>
      </c>
      <c r="E136" s="26">
        <v>283000</v>
      </c>
    </row>
    <row r="137" spans="1:5" ht="24.75" thickBot="1" x14ac:dyDescent="0.3">
      <c r="A137" s="25" t="s">
        <v>50</v>
      </c>
      <c r="B137" s="28">
        <v>0</v>
      </c>
      <c r="C137" s="26">
        <v>0</v>
      </c>
      <c r="D137" s="26">
        <v>0</v>
      </c>
      <c r="E137" s="26">
        <v>0</v>
      </c>
    </row>
    <row r="138" spans="1:5" ht="20.25" customHeight="1" thickBot="1" x14ac:dyDescent="0.3">
      <c r="A138" s="45" t="s">
        <v>140</v>
      </c>
      <c r="B138" s="28">
        <f>B137+B136+B135+B134+B133+B132+B131</f>
        <v>373000</v>
      </c>
      <c r="C138" s="28">
        <f>C137+C136+C135+C134+C133+C132+C131</f>
        <v>283000</v>
      </c>
      <c r="D138" s="28">
        <f>D137+D136+D135+D134+D133+D132+D131</f>
        <v>283000</v>
      </c>
      <c r="E138" s="28">
        <f>E137+E136+E135+E134+E133+E132+E131</f>
        <v>283000</v>
      </c>
    </row>
    <row r="139" spans="1:5" ht="15.75" thickBot="1" x14ac:dyDescent="0.3">
      <c r="A139" s="66" t="s">
        <v>52</v>
      </c>
      <c r="B139" s="67">
        <f>IF(B138-B123=0,0,"Error")</f>
        <v>0</v>
      </c>
      <c r="C139" s="67">
        <f>IF(C138-C123=0,0,"Error")</f>
        <v>0</v>
      </c>
      <c r="D139" s="67">
        <f>IF(D138-D123=0,0,"Error")</f>
        <v>0</v>
      </c>
      <c r="E139" s="67">
        <f>IF(E138-E123=0,0,"Error")</f>
        <v>0</v>
      </c>
    </row>
    <row r="140" spans="1:5" ht="15.75" thickBot="1" x14ac:dyDescent="0.3">
      <c r="A140" s="19" t="s">
        <v>141</v>
      </c>
      <c r="B140" s="364" t="s">
        <v>142</v>
      </c>
      <c r="C140" s="365"/>
      <c r="D140" s="365"/>
      <c r="E140" s="366"/>
    </row>
    <row r="141" spans="1:5" ht="27" customHeight="1" thickBot="1" x14ac:dyDescent="0.3">
      <c r="A141" s="14" t="s">
        <v>32</v>
      </c>
      <c r="B141" s="361" t="s">
        <v>143</v>
      </c>
      <c r="C141" s="362"/>
      <c r="D141" s="362"/>
      <c r="E141" s="363"/>
    </row>
    <row r="142" spans="1:5" ht="15" customHeight="1" thickBot="1" x14ac:dyDescent="0.3">
      <c r="A142" s="14" t="s">
        <v>34</v>
      </c>
      <c r="B142" s="328" t="s">
        <v>144</v>
      </c>
      <c r="C142" s="329"/>
      <c r="D142" s="329"/>
      <c r="E142" s="330"/>
    </row>
    <row r="143" spans="1:5" x14ac:dyDescent="0.25">
      <c r="A143" s="287"/>
      <c r="B143" s="20">
        <v>2019</v>
      </c>
      <c r="C143" s="20">
        <v>2020</v>
      </c>
      <c r="D143" s="20">
        <v>2021</v>
      </c>
      <c r="E143" s="20">
        <v>2022</v>
      </c>
    </row>
    <row r="144" spans="1:5" ht="12" customHeight="1" thickBot="1" x14ac:dyDescent="0.3">
      <c r="A144" s="288"/>
      <c r="B144" s="21" t="s">
        <v>13</v>
      </c>
      <c r="C144" s="21" t="s">
        <v>14</v>
      </c>
      <c r="D144" s="21" t="s">
        <v>14</v>
      </c>
      <c r="E144" s="21" t="s">
        <v>14</v>
      </c>
    </row>
    <row r="145" spans="1:5" ht="15.75" thickBot="1" x14ac:dyDescent="0.3">
      <c r="A145" s="14" t="s">
        <v>36</v>
      </c>
      <c r="B145" s="22">
        <v>30</v>
      </c>
      <c r="C145" s="22">
        <v>33</v>
      </c>
      <c r="D145" s="22">
        <v>20</v>
      </c>
      <c r="E145" s="22">
        <v>24</v>
      </c>
    </row>
    <row r="146" spans="1:5" ht="15.75" thickBot="1" x14ac:dyDescent="0.3">
      <c r="A146" s="14" t="s">
        <v>37</v>
      </c>
      <c r="B146" s="22">
        <v>149250</v>
      </c>
      <c r="C146" s="69">
        <v>543250</v>
      </c>
      <c r="D146" s="69">
        <v>305526</v>
      </c>
      <c r="E146" s="69">
        <v>149250</v>
      </c>
    </row>
    <row r="147" spans="1:5" ht="15.75" thickBot="1" x14ac:dyDescent="0.3">
      <c r="A147" s="14" t="s">
        <v>38</v>
      </c>
      <c r="B147" s="22">
        <f>B146/B145</f>
        <v>4975</v>
      </c>
      <c r="C147" s="22">
        <f t="shared" ref="C147:E147" si="6">C146/C145</f>
        <v>16462.121212121212</v>
      </c>
      <c r="D147" s="22">
        <f t="shared" si="6"/>
        <v>15276.3</v>
      </c>
      <c r="E147" s="22">
        <f t="shared" si="6"/>
        <v>6218.75</v>
      </c>
    </row>
    <row r="148" spans="1:5" ht="15.75" thickBot="1" x14ac:dyDescent="0.3">
      <c r="A148" s="14" t="s">
        <v>39</v>
      </c>
      <c r="B148" s="23" t="s">
        <v>40</v>
      </c>
      <c r="C148" s="24">
        <f>C145/B145-1</f>
        <v>0.10000000000000009</v>
      </c>
      <c r="D148" s="24">
        <f t="shared" ref="D148:E150" si="7">D145/C145-1</f>
        <v>-0.39393939393939392</v>
      </c>
      <c r="E148" s="24">
        <f t="shared" si="7"/>
        <v>0.19999999999999996</v>
      </c>
    </row>
    <row r="149" spans="1:5" ht="15.75" thickBot="1" x14ac:dyDescent="0.3">
      <c r="A149" s="14" t="s">
        <v>41</v>
      </c>
      <c r="B149" s="23" t="s">
        <v>40</v>
      </c>
      <c r="C149" s="24">
        <f>C146/B146-1</f>
        <v>2.6398659966499163</v>
      </c>
      <c r="D149" s="24">
        <f t="shared" si="7"/>
        <v>-0.43759595029912568</v>
      </c>
      <c r="E149" s="24">
        <f t="shared" si="7"/>
        <v>-0.51149820309891791</v>
      </c>
    </row>
    <row r="150" spans="1:5" ht="23.25" thickBot="1" x14ac:dyDescent="0.3">
      <c r="A150" s="14" t="s">
        <v>42</v>
      </c>
      <c r="B150" s="23" t="s">
        <v>40</v>
      </c>
      <c r="C150" s="24">
        <f>C147/B147-1</f>
        <v>2.3089690878635603</v>
      </c>
      <c r="D150" s="24">
        <f t="shared" si="7"/>
        <v>-7.2033317993557278E-2</v>
      </c>
      <c r="E150" s="24">
        <f t="shared" si="7"/>
        <v>-0.59291516924909826</v>
      </c>
    </row>
    <row r="151" spans="1:5" ht="15.75" thickBot="1" x14ac:dyDescent="0.3">
      <c r="A151" s="295" t="s">
        <v>145</v>
      </c>
      <c r="B151" s="296"/>
      <c r="C151" s="296"/>
      <c r="D151" s="296"/>
      <c r="E151" s="297"/>
    </row>
    <row r="152" spans="1:5" x14ac:dyDescent="0.25">
      <c r="A152" s="287"/>
      <c r="B152" s="20">
        <v>2019</v>
      </c>
      <c r="C152" s="20">
        <v>2020</v>
      </c>
      <c r="D152" s="20">
        <v>2021</v>
      </c>
      <c r="E152" s="20">
        <v>2022</v>
      </c>
    </row>
    <row r="153" spans="1:5" ht="15.75" thickBot="1" x14ac:dyDescent="0.3">
      <c r="A153" s="288"/>
      <c r="B153" s="21" t="s">
        <v>13</v>
      </c>
      <c r="C153" s="21" t="s">
        <v>14</v>
      </c>
      <c r="D153" s="21" t="s">
        <v>14</v>
      </c>
      <c r="E153" s="21" t="s">
        <v>14</v>
      </c>
    </row>
    <row r="154" spans="1:5" ht="15.75" thickBot="1" x14ac:dyDescent="0.3">
      <c r="A154" s="25" t="s">
        <v>44</v>
      </c>
      <c r="B154" s="26">
        <v>0</v>
      </c>
      <c r="C154" s="26">
        <v>0</v>
      </c>
      <c r="D154" s="26">
        <v>0</v>
      </c>
      <c r="E154" s="26">
        <v>0</v>
      </c>
    </row>
    <row r="155" spans="1:5" ht="24.75" thickBot="1" x14ac:dyDescent="0.3">
      <c r="A155" s="25" t="s">
        <v>101</v>
      </c>
      <c r="B155" s="26">
        <v>0</v>
      </c>
      <c r="C155" s="26">
        <v>0</v>
      </c>
      <c r="D155" s="26">
        <v>0</v>
      </c>
      <c r="E155" s="26">
        <v>0</v>
      </c>
    </row>
    <row r="156" spans="1:5" ht="17.25" customHeight="1" thickBot="1" x14ac:dyDescent="0.3">
      <c r="A156" s="25" t="s">
        <v>46</v>
      </c>
      <c r="B156" s="26">
        <v>149250</v>
      </c>
      <c r="C156" s="70">
        <v>543250</v>
      </c>
      <c r="D156" s="70">
        <v>305526</v>
      </c>
      <c r="E156" s="70">
        <v>149250</v>
      </c>
    </row>
    <row r="157" spans="1:5" ht="15.75" thickBot="1" x14ac:dyDescent="0.3">
      <c r="A157" s="25" t="s">
        <v>47</v>
      </c>
      <c r="B157" s="28"/>
      <c r="C157" s="26"/>
      <c r="D157" s="26"/>
      <c r="E157" s="26"/>
    </row>
    <row r="158" spans="1:5" ht="12.75" customHeight="1" thickBot="1" x14ac:dyDescent="0.3">
      <c r="A158" s="25" t="s">
        <v>48</v>
      </c>
      <c r="B158" s="28"/>
      <c r="C158" s="26"/>
      <c r="D158" s="26"/>
      <c r="E158" s="26"/>
    </row>
    <row r="159" spans="1:5" ht="13.5" customHeight="1" thickBot="1" x14ac:dyDescent="0.3">
      <c r="A159" s="25" t="s">
        <v>49</v>
      </c>
      <c r="B159" s="28"/>
      <c r="C159" s="26"/>
      <c r="D159" s="26"/>
      <c r="E159" s="26"/>
    </row>
    <row r="160" spans="1:5" ht="24.75" thickBot="1" x14ac:dyDescent="0.3">
      <c r="A160" s="25" t="s">
        <v>50</v>
      </c>
      <c r="B160" s="28"/>
      <c r="C160" s="26"/>
      <c r="D160" s="26"/>
      <c r="E160" s="26"/>
    </row>
    <row r="161" spans="1:5" ht="15.75" thickBot="1" x14ac:dyDescent="0.3">
      <c r="A161" s="45" t="s">
        <v>146</v>
      </c>
      <c r="B161" s="28">
        <f>B160+B159+B158+B157+B156+B155+B154</f>
        <v>149250</v>
      </c>
      <c r="C161" s="28">
        <f>C160+C159+C158+C157+C156+C155+C154</f>
        <v>543250</v>
      </c>
      <c r="D161" s="28">
        <f>D160+D159+D158+D157+D156+D155+D154</f>
        <v>305526</v>
      </c>
      <c r="E161" s="28">
        <f>E160+E159+E158+E157+E156+E155+E154</f>
        <v>149250</v>
      </c>
    </row>
    <row r="162" spans="1:5" ht="15.75" thickBot="1" x14ac:dyDescent="0.3">
      <c r="A162" s="29" t="s">
        <v>52</v>
      </c>
      <c r="B162" s="30">
        <f>IF(B161-B146=0,0,"Error")</f>
        <v>0</v>
      </c>
      <c r="C162" s="30">
        <f>IF(C161-C146=0,0,"Error")</f>
        <v>0</v>
      </c>
      <c r="D162" s="30">
        <f>IF(D161-D146=0,0,"Error")</f>
        <v>0</v>
      </c>
      <c r="E162" s="30">
        <f>IF(E161-E146=0,0,"Error")</f>
        <v>0</v>
      </c>
    </row>
    <row r="163" spans="1:5" ht="15.75" thickBot="1" x14ac:dyDescent="0.3">
      <c r="A163" s="367" t="s">
        <v>71</v>
      </c>
      <c r="B163" s="368"/>
      <c r="C163" s="368"/>
      <c r="D163" s="368"/>
      <c r="E163" s="369"/>
    </row>
    <row r="164" spans="1:5" ht="15.75" thickBot="1" x14ac:dyDescent="0.3">
      <c r="A164" s="266" t="s">
        <v>147</v>
      </c>
      <c r="B164" s="267"/>
      <c r="C164" s="267"/>
      <c r="D164" s="267"/>
      <c r="E164" s="268"/>
    </row>
    <row r="165" spans="1:5" ht="23.25" thickBot="1" x14ac:dyDescent="0.3">
      <c r="A165" s="39" t="s">
        <v>148</v>
      </c>
      <c r="B165" s="370" t="s">
        <v>149</v>
      </c>
      <c r="C165" s="371"/>
      <c r="D165" s="371"/>
      <c r="E165" s="372"/>
    </row>
    <row r="166" spans="1:5" ht="15.75" thickBot="1" x14ac:dyDescent="0.3">
      <c r="A166" s="19" t="s">
        <v>30</v>
      </c>
      <c r="B166" s="354" t="s">
        <v>149</v>
      </c>
      <c r="C166" s="355"/>
      <c r="D166" s="355"/>
      <c r="E166" s="356"/>
    </row>
    <row r="167" spans="1:5" ht="12.75" customHeight="1" thickBot="1" x14ac:dyDescent="0.3">
      <c r="A167" s="14" t="s">
        <v>32</v>
      </c>
      <c r="B167" s="357" t="s">
        <v>150</v>
      </c>
      <c r="C167" s="358"/>
      <c r="D167" s="358"/>
      <c r="E167" s="359"/>
    </row>
    <row r="168" spans="1:5" ht="14.25" customHeight="1" thickBot="1" x14ac:dyDescent="0.3">
      <c r="A168" s="14" t="s">
        <v>34</v>
      </c>
      <c r="B168" s="328" t="s">
        <v>151</v>
      </c>
      <c r="C168" s="329"/>
      <c r="D168" s="329"/>
      <c r="E168" s="330"/>
    </row>
    <row r="169" spans="1:5" x14ac:dyDescent="0.25">
      <c r="A169" s="287"/>
      <c r="B169" s="20">
        <v>2019</v>
      </c>
      <c r="C169" s="20">
        <v>2020</v>
      </c>
      <c r="D169" s="20">
        <v>2021</v>
      </c>
      <c r="E169" s="20">
        <v>2022</v>
      </c>
    </row>
    <row r="170" spans="1:5" ht="15.75" thickBot="1" x14ac:dyDescent="0.3">
      <c r="A170" s="288"/>
      <c r="B170" s="21" t="s">
        <v>13</v>
      </c>
      <c r="C170" s="21" t="s">
        <v>14</v>
      </c>
      <c r="D170" s="21" t="s">
        <v>14</v>
      </c>
      <c r="E170" s="21" t="s">
        <v>14</v>
      </c>
    </row>
    <row r="171" spans="1:5" ht="15.75" thickBot="1" x14ac:dyDescent="0.3">
      <c r="A171" s="14" t="s">
        <v>36</v>
      </c>
      <c r="B171" s="22">
        <v>1</v>
      </c>
      <c r="C171" s="22"/>
      <c r="D171" s="22"/>
      <c r="E171" s="22"/>
    </row>
    <row r="172" spans="1:5" ht="18" customHeight="1" thickBot="1" x14ac:dyDescent="0.3">
      <c r="A172" s="14" t="s">
        <v>37</v>
      </c>
      <c r="B172" s="22">
        <v>50000</v>
      </c>
      <c r="C172" s="22">
        <v>0</v>
      </c>
      <c r="D172" s="22">
        <v>0</v>
      </c>
      <c r="E172" s="22">
        <v>0</v>
      </c>
    </row>
    <row r="173" spans="1:5" ht="18" customHeight="1" thickBot="1" x14ac:dyDescent="0.3">
      <c r="A173" s="14" t="s">
        <v>38</v>
      </c>
      <c r="B173" s="22">
        <f>B172/B171</f>
        <v>50000</v>
      </c>
      <c r="C173" s="22" t="e">
        <f t="shared" ref="C173:E173" si="8">C172/C171</f>
        <v>#DIV/0!</v>
      </c>
      <c r="D173" s="22" t="e">
        <f t="shared" si="8"/>
        <v>#DIV/0!</v>
      </c>
      <c r="E173" s="22" t="e">
        <f t="shared" si="8"/>
        <v>#DIV/0!</v>
      </c>
    </row>
    <row r="174" spans="1:5" ht="18" customHeight="1" thickBot="1" x14ac:dyDescent="0.3">
      <c r="A174" s="14" t="s">
        <v>39</v>
      </c>
      <c r="B174" s="23" t="s">
        <v>40</v>
      </c>
      <c r="C174" s="24">
        <f>C171/B171-1</f>
        <v>-1</v>
      </c>
      <c r="D174" s="24" t="e">
        <f t="shared" ref="D174:E176" si="9">D171/C171-1</f>
        <v>#DIV/0!</v>
      </c>
      <c r="E174" s="24" t="e">
        <f t="shared" si="9"/>
        <v>#DIV/0!</v>
      </c>
    </row>
    <row r="175" spans="1:5" ht="18.75" customHeight="1" thickBot="1" x14ac:dyDescent="0.3">
      <c r="A175" s="14" t="s">
        <v>41</v>
      </c>
      <c r="B175" s="23" t="s">
        <v>40</v>
      </c>
      <c r="C175" s="24">
        <f>C172/B172-1</f>
        <v>-1</v>
      </c>
      <c r="D175" s="24" t="e">
        <f t="shared" si="9"/>
        <v>#DIV/0!</v>
      </c>
      <c r="E175" s="24" t="e">
        <f t="shared" si="9"/>
        <v>#DIV/0!</v>
      </c>
    </row>
    <row r="176" spans="1:5" ht="20.25" customHeight="1" thickBot="1" x14ac:dyDescent="0.3">
      <c r="A176" s="14" t="s">
        <v>42</v>
      </c>
      <c r="B176" s="23" t="s">
        <v>40</v>
      </c>
      <c r="C176" s="24" t="e">
        <f>C173/B173-1</f>
        <v>#DIV/0!</v>
      </c>
      <c r="D176" s="24" t="e">
        <f t="shared" si="9"/>
        <v>#DIV/0!</v>
      </c>
      <c r="E176" s="24" t="e">
        <f t="shared" si="9"/>
        <v>#DIV/0!</v>
      </c>
    </row>
    <row r="177" spans="1:5" ht="18" customHeight="1" thickBot="1" x14ac:dyDescent="0.3">
      <c r="A177" s="295" t="s">
        <v>43</v>
      </c>
      <c r="B177" s="296"/>
      <c r="C177" s="296"/>
      <c r="D177" s="296"/>
      <c r="E177" s="297"/>
    </row>
    <row r="178" spans="1:5" ht="15" customHeight="1" x14ac:dyDescent="0.25">
      <c r="A178" s="287"/>
      <c r="B178" s="20">
        <v>2019</v>
      </c>
      <c r="C178" s="20">
        <v>2020</v>
      </c>
      <c r="D178" s="20">
        <v>2021</v>
      </c>
      <c r="E178" s="20">
        <v>2022</v>
      </c>
    </row>
    <row r="179" spans="1:5" ht="14.25" customHeight="1" thickBot="1" x14ac:dyDescent="0.3">
      <c r="A179" s="288"/>
      <c r="B179" s="21" t="s">
        <v>13</v>
      </c>
      <c r="C179" s="21" t="s">
        <v>14</v>
      </c>
      <c r="D179" s="21" t="s">
        <v>14</v>
      </c>
      <c r="E179" s="21" t="s">
        <v>14</v>
      </c>
    </row>
    <row r="180" spans="1:5" ht="18.75" customHeight="1" thickBot="1" x14ac:dyDescent="0.3">
      <c r="A180" s="25" t="s">
        <v>79</v>
      </c>
      <c r="B180" s="26">
        <v>50000</v>
      </c>
      <c r="C180" s="26">
        <v>0</v>
      </c>
      <c r="D180" s="26">
        <v>0</v>
      </c>
      <c r="E180" s="26">
        <v>0</v>
      </c>
    </row>
    <row r="181" spans="1:5" ht="18" customHeight="1" thickBot="1" x14ac:dyDescent="0.3">
      <c r="A181" s="25" t="s">
        <v>80</v>
      </c>
      <c r="B181" s="28"/>
      <c r="C181" s="26"/>
      <c r="D181" s="26"/>
      <c r="E181" s="26"/>
    </row>
    <row r="182" spans="1:5" ht="18" customHeight="1" thickBot="1" x14ac:dyDescent="0.3">
      <c r="A182" s="45" t="s">
        <v>51</v>
      </c>
      <c r="B182" s="28">
        <f>B181+B180</f>
        <v>50000</v>
      </c>
      <c r="C182" s="28">
        <f t="shared" ref="C182:E182" si="10">C181+C180</f>
        <v>0</v>
      </c>
      <c r="D182" s="28">
        <f t="shared" si="10"/>
        <v>0</v>
      </c>
      <c r="E182" s="28">
        <f t="shared" si="10"/>
        <v>0</v>
      </c>
    </row>
    <row r="183" spans="1:5" ht="9" customHeight="1" x14ac:dyDescent="0.25">
      <c r="A183" s="314" t="s">
        <v>81</v>
      </c>
      <c r="B183" s="317"/>
      <c r="C183" s="318"/>
      <c r="D183" s="318"/>
      <c r="E183" s="319"/>
    </row>
    <row r="184" spans="1:5" ht="14.25" customHeight="1" x14ac:dyDescent="0.25">
      <c r="A184" s="315"/>
      <c r="B184" s="320"/>
      <c r="C184" s="321"/>
      <c r="D184" s="321"/>
      <c r="E184" s="322"/>
    </row>
    <row r="185" spans="1:5" ht="7.5" customHeight="1" thickBot="1" x14ac:dyDescent="0.3">
      <c r="A185" s="316"/>
      <c r="B185" s="323"/>
      <c r="C185" s="324"/>
      <c r="D185" s="324"/>
      <c r="E185" s="325"/>
    </row>
    <row r="186" spans="1:5" ht="15.75" thickBot="1" x14ac:dyDescent="0.3">
      <c r="A186" s="266" t="s">
        <v>71</v>
      </c>
      <c r="B186" s="267"/>
      <c r="C186" s="267"/>
      <c r="D186" s="267"/>
      <c r="E186" s="268"/>
    </row>
    <row r="187" spans="1:5" ht="15.75" thickBot="1" x14ac:dyDescent="0.3">
      <c r="A187" s="266" t="s">
        <v>147</v>
      </c>
      <c r="B187" s="267"/>
      <c r="C187" s="267"/>
      <c r="D187" s="267"/>
      <c r="E187" s="268"/>
    </row>
    <row r="188" spans="1:5" ht="15.75" thickBot="1" x14ac:dyDescent="0.3">
      <c r="A188" s="71" t="s">
        <v>83</v>
      </c>
      <c r="B188" s="373" t="s">
        <v>152</v>
      </c>
      <c r="C188" s="374"/>
      <c r="D188" s="374"/>
      <c r="E188" s="375"/>
    </row>
    <row r="189" spans="1:5" ht="15.75" thickBot="1" x14ac:dyDescent="0.3">
      <c r="A189" s="19" t="s">
        <v>30</v>
      </c>
      <c r="B189" s="376" t="s">
        <v>153</v>
      </c>
      <c r="C189" s="377"/>
      <c r="D189" s="377"/>
      <c r="E189" s="378"/>
    </row>
    <row r="190" spans="1:5" ht="25.5" customHeight="1" thickBot="1" x14ac:dyDescent="0.3">
      <c r="A190" s="14" t="s">
        <v>32</v>
      </c>
      <c r="B190" s="376" t="s">
        <v>154</v>
      </c>
      <c r="C190" s="377"/>
      <c r="D190" s="377"/>
      <c r="E190" s="378"/>
    </row>
    <row r="191" spans="1:5" ht="15.75" thickBot="1" x14ac:dyDescent="0.3">
      <c r="A191" s="14" t="s">
        <v>34</v>
      </c>
      <c r="B191" s="328" t="s">
        <v>155</v>
      </c>
      <c r="C191" s="329"/>
      <c r="D191" s="329"/>
      <c r="E191" s="330"/>
    </row>
    <row r="192" spans="1:5" x14ac:dyDescent="0.25">
      <c r="A192" s="287"/>
      <c r="B192" s="20">
        <v>2019</v>
      </c>
      <c r="C192" s="20">
        <v>2020</v>
      </c>
      <c r="D192" s="20">
        <v>2021</v>
      </c>
      <c r="E192" s="20">
        <v>2022</v>
      </c>
    </row>
    <row r="193" spans="1:5" ht="15.75" thickBot="1" x14ac:dyDescent="0.3">
      <c r="A193" s="288"/>
      <c r="B193" s="21" t="s">
        <v>13</v>
      </c>
      <c r="C193" s="21" t="s">
        <v>14</v>
      </c>
      <c r="D193" s="21" t="s">
        <v>14</v>
      </c>
      <c r="E193" s="21" t="s">
        <v>14</v>
      </c>
    </row>
    <row r="194" spans="1:5" ht="15.75" thickBot="1" x14ac:dyDescent="0.3">
      <c r="A194" s="14" t="s">
        <v>36</v>
      </c>
      <c r="B194" s="22">
        <v>100</v>
      </c>
      <c r="C194" s="22">
        <v>80</v>
      </c>
      <c r="D194" s="22">
        <v>120</v>
      </c>
      <c r="E194" s="22">
        <v>120</v>
      </c>
    </row>
    <row r="195" spans="1:5" ht="15.75" thickBot="1" x14ac:dyDescent="0.3">
      <c r="A195" s="14" t="s">
        <v>37</v>
      </c>
      <c r="B195" s="22">
        <v>5000</v>
      </c>
      <c r="C195" s="22">
        <v>4000</v>
      </c>
      <c r="D195" s="22">
        <v>7000</v>
      </c>
      <c r="E195" s="22">
        <v>7000</v>
      </c>
    </row>
    <row r="196" spans="1:5" ht="15.75" thickBot="1" x14ac:dyDescent="0.3">
      <c r="A196" s="14" t="s">
        <v>38</v>
      </c>
      <c r="B196" s="22">
        <f>B195/B194</f>
        <v>50</v>
      </c>
      <c r="C196" s="22">
        <f t="shared" ref="C196:E196" si="11">C195/C194</f>
        <v>50</v>
      </c>
      <c r="D196" s="22">
        <f t="shared" si="11"/>
        <v>58.333333333333336</v>
      </c>
      <c r="E196" s="22">
        <f t="shared" si="11"/>
        <v>58.333333333333336</v>
      </c>
    </row>
    <row r="197" spans="1:5" ht="15.75" thickBot="1" x14ac:dyDescent="0.3">
      <c r="A197" s="14" t="s">
        <v>39</v>
      </c>
      <c r="B197" s="23" t="s">
        <v>40</v>
      </c>
      <c r="C197" s="24">
        <f>C194/B194-1</f>
        <v>-0.19999999999999996</v>
      </c>
      <c r="D197" s="24">
        <f t="shared" ref="D197:E199" si="12">D194/C194-1</f>
        <v>0.5</v>
      </c>
      <c r="E197" s="24">
        <f t="shared" si="12"/>
        <v>0</v>
      </c>
    </row>
    <row r="198" spans="1:5" ht="15.75" thickBot="1" x14ac:dyDescent="0.3">
      <c r="A198" s="14" t="s">
        <v>41</v>
      </c>
      <c r="B198" s="23" t="s">
        <v>40</v>
      </c>
      <c r="C198" s="24">
        <f>C195/B195-1</f>
        <v>-0.19999999999999996</v>
      </c>
      <c r="D198" s="24">
        <f t="shared" si="12"/>
        <v>0.75</v>
      </c>
      <c r="E198" s="24">
        <f t="shared" si="12"/>
        <v>0</v>
      </c>
    </row>
    <row r="199" spans="1:5" ht="23.25" thickBot="1" x14ac:dyDescent="0.3">
      <c r="A199" s="14" t="s">
        <v>42</v>
      </c>
      <c r="B199" s="23" t="s">
        <v>40</v>
      </c>
      <c r="C199" s="24">
        <f>C196/B196-1</f>
        <v>0</v>
      </c>
      <c r="D199" s="24">
        <f t="shared" si="12"/>
        <v>0.16666666666666674</v>
      </c>
      <c r="E199" s="24">
        <f t="shared" si="12"/>
        <v>0</v>
      </c>
    </row>
    <row r="200" spans="1:5" ht="15.75" thickBot="1" x14ac:dyDescent="0.3">
      <c r="A200" s="295" t="s">
        <v>43</v>
      </c>
      <c r="B200" s="296"/>
      <c r="C200" s="296"/>
      <c r="D200" s="296"/>
      <c r="E200" s="297"/>
    </row>
    <row r="201" spans="1:5" x14ac:dyDescent="0.25">
      <c r="A201" s="287"/>
      <c r="B201" s="20">
        <v>2019</v>
      </c>
      <c r="C201" s="20">
        <v>2020</v>
      </c>
      <c r="D201" s="20">
        <v>2021</v>
      </c>
      <c r="E201" s="20">
        <v>2022</v>
      </c>
    </row>
    <row r="202" spans="1:5" ht="15.75" thickBot="1" x14ac:dyDescent="0.3">
      <c r="A202" s="288"/>
      <c r="B202" s="21" t="s">
        <v>13</v>
      </c>
      <c r="C202" s="21" t="s">
        <v>14</v>
      </c>
      <c r="D202" s="21" t="s">
        <v>14</v>
      </c>
      <c r="E202" s="21" t="s">
        <v>14</v>
      </c>
    </row>
    <row r="203" spans="1:5" ht="15.75" thickBot="1" x14ac:dyDescent="0.3">
      <c r="A203" s="25" t="s">
        <v>79</v>
      </c>
      <c r="B203" s="26"/>
      <c r="C203" s="26"/>
      <c r="D203" s="26"/>
      <c r="E203" s="26"/>
    </row>
    <row r="204" spans="1:5" ht="15.75" thickBot="1" x14ac:dyDescent="0.3">
      <c r="A204" s="25" t="s">
        <v>80</v>
      </c>
      <c r="B204" s="28">
        <v>5000</v>
      </c>
      <c r="C204" s="26">
        <v>4000</v>
      </c>
      <c r="D204" s="26">
        <v>7000</v>
      </c>
      <c r="E204" s="72">
        <v>7000</v>
      </c>
    </row>
    <row r="205" spans="1:5" ht="15.75" thickBot="1" x14ac:dyDescent="0.3">
      <c r="A205" s="73" t="s">
        <v>51</v>
      </c>
      <c r="B205" s="28">
        <f>B204+B203</f>
        <v>5000</v>
      </c>
      <c r="C205" s="28">
        <f t="shared" ref="C205:E205" si="13">C204+C203</f>
        <v>4000</v>
      </c>
      <c r="D205" s="28">
        <f t="shared" si="13"/>
        <v>7000</v>
      </c>
      <c r="E205" s="28">
        <f t="shared" si="13"/>
        <v>7000</v>
      </c>
    </row>
    <row r="206" spans="1:5" ht="15.75" thickBot="1" x14ac:dyDescent="0.3">
      <c r="A206" s="71" t="s">
        <v>156</v>
      </c>
      <c r="B206" s="373" t="s">
        <v>157</v>
      </c>
      <c r="C206" s="374"/>
      <c r="D206" s="374"/>
      <c r="E206" s="375"/>
    </row>
    <row r="207" spans="1:5" ht="15.75" thickBot="1" x14ac:dyDescent="0.3">
      <c r="A207" s="19" t="s">
        <v>86</v>
      </c>
      <c r="B207" s="376" t="s">
        <v>158</v>
      </c>
      <c r="C207" s="377"/>
      <c r="D207" s="377"/>
      <c r="E207" s="378"/>
    </row>
    <row r="208" spans="1:5" ht="15.75" thickBot="1" x14ac:dyDescent="0.3">
      <c r="A208" s="14" t="s">
        <v>32</v>
      </c>
      <c r="B208" s="376" t="s">
        <v>159</v>
      </c>
      <c r="C208" s="377"/>
      <c r="D208" s="377"/>
      <c r="E208" s="378"/>
    </row>
    <row r="209" spans="1:5" ht="15.75" thickBot="1" x14ac:dyDescent="0.3">
      <c r="A209" s="14" t="s">
        <v>34</v>
      </c>
      <c r="B209" s="328" t="s">
        <v>155</v>
      </c>
      <c r="C209" s="329"/>
      <c r="D209" s="329"/>
      <c r="E209" s="330"/>
    </row>
    <row r="210" spans="1:5" x14ac:dyDescent="0.25">
      <c r="A210" s="287"/>
      <c r="B210" s="20">
        <v>2019</v>
      </c>
      <c r="C210" s="20">
        <v>2020</v>
      </c>
      <c r="D210" s="20">
        <v>2021</v>
      </c>
      <c r="E210" s="20">
        <v>2022</v>
      </c>
    </row>
    <row r="211" spans="1:5" ht="15.75" thickBot="1" x14ac:dyDescent="0.3">
      <c r="A211" s="288"/>
      <c r="B211" s="21" t="s">
        <v>13</v>
      </c>
      <c r="C211" s="21" t="s">
        <v>14</v>
      </c>
      <c r="D211" s="21" t="s">
        <v>14</v>
      </c>
      <c r="E211" s="21" t="s">
        <v>14</v>
      </c>
    </row>
    <row r="212" spans="1:5" ht="15.75" thickBot="1" x14ac:dyDescent="0.3">
      <c r="A212" s="14" t="s">
        <v>36</v>
      </c>
      <c r="B212" s="22">
        <v>6</v>
      </c>
      <c r="C212" s="22"/>
      <c r="D212" s="22"/>
      <c r="E212" s="22"/>
    </row>
    <row r="213" spans="1:5" ht="15.75" thickBot="1" x14ac:dyDescent="0.3">
      <c r="A213" s="14" t="s">
        <v>37</v>
      </c>
      <c r="B213" s="22">
        <v>25000</v>
      </c>
      <c r="C213" s="22">
        <v>0</v>
      </c>
      <c r="D213" s="22">
        <v>0</v>
      </c>
      <c r="E213" s="22">
        <v>0</v>
      </c>
    </row>
    <row r="214" spans="1:5" ht="15.75" thickBot="1" x14ac:dyDescent="0.3">
      <c r="A214" s="14" t="s">
        <v>38</v>
      </c>
      <c r="B214" s="22">
        <f>B213/B212</f>
        <v>4166.666666666667</v>
      </c>
      <c r="C214" s="22" t="e">
        <f t="shared" ref="C214:E214" si="14">C213/C212</f>
        <v>#DIV/0!</v>
      </c>
      <c r="D214" s="22" t="e">
        <f t="shared" si="14"/>
        <v>#DIV/0!</v>
      </c>
      <c r="E214" s="22" t="e">
        <f t="shared" si="14"/>
        <v>#DIV/0!</v>
      </c>
    </row>
    <row r="215" spans="1:5" ht="15.75" thickBot="1" x14ac:dyDescent="0.3">
      <c r="A215" s="14" t="s">
        <v>39</v>
      </c>
      <c r="B215" s="23" t="s">
        <v>40</v>
      </c>
      <c r="C215" s="24">
        <f>C212/B212-1</f>
        <v>-1</v>
      </c>
      <c r="D215" s="24" t="e">
        <f t="shared" ref="D215:E217" si="15">D212/C212-1</f>
        <v>#DIV/0!</v>
      </c>
      <c r="E215" s="24" t="e">
        <f t="shared" si="15"/>
        <v>#DIV/0!</v>
      </c>
    </row>
    <row r="216" spans="1:5" ht="15.75" thickBot="1" x14ac:dyDescent="0.3">
      <c r="A216" s="14" t="s">
        <v>41</v>
      </c>
      <c r="B216" s="23" t="s">
        <v>40</v>
      </c>
      <c r="C216" s="24">
        <f>C213/B213-1</f>
        <v>-1</v>
      </c>
      <c r="D216" s="24" t="e">
        <f t="shared" si="15"/>
        <v>#DIV/0!</v>
      </c>
      <c r="E216" s="24" t="e">
        <f t="shared" si="15"/>
        <v>#DIV/0!</v>
      </c>
    </row>
    <row r="217" spans="1:5" ht="23.25" thickBot="1" x14ac:dyDescent="0.3">
      <c r="A217" s="14" t="s">
        <v>42</v>
      </c>
      <c r="B217" s="23" t="s">
        <v>40</v>
      </c>
      <c r="C217" s="24" t="e">
        <f>C214/B214-1</f>
        <v>#DIV/0!</v>
      </c>
      <c r="D217" s="24" t="e">
        <f t="shared" si="15"/>
        <v>#DIV/0!</v>
      </c>
      <c r="E217" s="24" t="e">
        <f t="shared" si="15"/>
        <v>#DIV/0!</v>
      </c>
    </row>
    <row r="218" spans="1:5" ht="15.75" thickBot="1" x14ac:dyDescent="0.3">
      <c r="A218" s="295" t="s">
        <v>160</v>
      </c>
      <c r="B218" s="296"/>
      <c r="C218" s="296"/>
      <c r="D218" s="296"/>
      <c r="E218" s="297"/>
    </row>
    <row r="219" spans="1:5" ht="12" customHeight="1" x14ac:dyDescent="0.25">
      <c r="A219" s="287"/>
      <c r="B219" s="20">
        <v>2019</v>
      </c>
      <c r="C219" s="20">
        <v>2020</v>
      </c>
      <c r="D219" s="20">
        <v>2021</v>
      </c>
      <c r="E219" s="20">
        <v>2022</v>
      </c>
    </row>
    <row r="220" spans="1:5" ht="13.5" customHeight="1" thickBot="1" x14ac:dyDescent="0.3">
      <c r="A220" s="288"/>
      <c r="B220" s="21" t="s">
        <v>13</v>
      </c>
      <c r="C220" s="21" t="s">
        <v>14</v>
      </c>
      <c r="D220" s="21" t="s">
        <v>14</v>
      </c>
      <c r="E220" s="21" t="s">
        <v>14</v>
      </c>
    </row>
    <row r="221" spans="1:5" ht="15.75" thickBot="1" x14ac:dyDescent="0.3">
      <c r="A221" s="25" t="s">
        <v>79</v>
      </c>
      <c r="B221" s="26"/>
      <c r="C221" s="26"/>
      <c r="D221" s="26"/>
      <c r="E221" s="26"/>
    </row>
    <row r="222" spans="1:5" ht="15.75" thickBot="1" x14ac:dyDescent="0.3">
      <c r="A222" s="25" t="s">
        <v>80</v>
      </c>
      <c r="B222" s="28">
        <v>25000</v>
      </c>
      <c r="C222" s="26">
        <v>0</v>
      </c>
      <c r="D222" s="26">
        <v>0</v>
      </c>
      <c r="E222" s="74">
        <v>0</v>
      </c>
    </row>
    <row r="223" spans="1:5" ht="15.75" thickBot="1" x14ac:dyDescent="0.3">
      <c r="A223" s="73" t="s">
        <v>58</v>
      </c>
      <c r="B223" s="28">
        <f>B222+B221</f>
        <v>25000</v>
      </c>
      <c r="C223" s="28">
        <f t="shared" ref="C223:E223" si="16">C222+C221</f>
        <v>0</v>
      </c>
      <c r="D223" s="28">
        <f t="shared" si="16"/>
        <v>0</v>
      </c>
      <c r="E223" s="28">
        <f t="shared" si="16"/>
        <v>0</v>
      </c>
    </row>
    <row r="224" spans="1:5" ht="15.75" thickBot="1" x14ac:dyDescent="0.3">
      <c r="A224" s="75" t="s">
        <v>161</v>
      </c>
      <c r="B224" s="379" t="s">
        <v>162</v>
      </c>
      <c r="C224" s="380"/>
      <c r="D224" s="380"/>
      <c r="E224" s="381"/>
    </row>
    <row r="225" spans="1:5" ht="15.75" thickBot="1" x14ac:dyDescent="0.3">
      <c r="A225" s="19" t="s">
        <v>163</v>
      </c>
      <c r="B225" s="76" t="s">
        <v>164</v>
      </c>
      <c r="C225" s="77"/>
      <c r="D225" s="77"/>
      <c r="E225" s="78"/>
    </row>
    <row r="226" spans="1:5" ht="15.75" customHeight="1" thickBot="1" x14ac:dyDescent="0.3">
      <c r="A226" s="14" t="s">
        <v>32</v>
      </c>
      <c r="B226" s="354" t="s">
        <v>164</v>
      </c>
      <c r="C226" s="355"/>
      <c r="D226" s="355"/>
      <c r="E226" s="356"/>
    </row>
    <row r="227" spans="1:5" ht="15.75" thickBot="1" x14ac:dyDescent="0.3">
      <c r="A227" s="14" t="s">
        <v>34</v>
      </c>
      <c r="B227" s="328" t="s">
        <v>155</v>
      </c>
      <c r="C227" s="329"/>
      <c r="D227" s="329"/>
      <c r="E227" s="330"/>
    </row>
    <row r="228" spans="1:5" x14ac:dyDescent="0.25">
      <c r="A228" s="287"/>
      <c r="B228" s="20">
        <v>2019</v>
      </c>
      <c r="C228" s="20">
        <v>2020</v>
      </c>
      <c r="D228" s="20">
        <v>2021</v>
      </c>
      <c r="E228" s="20">
        <v>2022</v>
      </c>
    </row>
    <row r="229" spans="1:5" ht="12.75" customHeight="1" thickBot="1" x14ac:dyDescent="0.3">
      <c r="A229" s="288"/>
      <c r="B229" s="21" t="s">
        <v>13</v>
      </c>
      <c r="C229" s="21" t="s">
        <v>14</v>
      </c>
      <c r="D229" s="21" t="s">
        <v>14</v>
      </c>
      <c r="E229" s="21" t="s">
        <v>14</v>
      </c>
    </row>
    <row r="230" spans="1:5" ht="15.75" thickBot="1" x14ac:dyDescent="0.3">
      <c r="A230" s="14" t="s">
        <v>36</v>
      </c>
      <c r="B230" s="22">
        <v>90</v>
      </c>
      <c r="C230" s="22">
        <v>50</v>
      </c>
      <c r="D230" s="22">
        <v>130</v>
      </c>
      <c r="E230" s="22">
        <v>130</v>
      </c>
    </row>
    <row r="231" spans="1:5" ht="15.75" thickBot="1" x14ac:dyDescent="0.3">
      <c r="A231" s="14" t="s">
        <v>37</v>
      </c>
      <c r="B231" s="22">
        <v>5000</v>
      </c>
      <c r="C231" s="22">
        <v>3000</v>
      </c>
      <c r="D231" s="22">
        <v>8000</v>
      </c>
      <c r="E231" s="22">
        <v>8000</v>
      </c>
    </row>
    <row r="232" spans="1:5" ht="15.75" thickBot="1" x14ac:dyDescent="0.3">
      <c r="A232" s="14" t="s">
        <v>38</v>
      </c>
      <c r="B232" s="22">
        <f>B231/B230</f>
        <v>55.555555555555557</v>
      </c>
      <c r="C232" s="22">
        <f t="shared" ref="C232:E232" si="17">C231/C230</f>
        <v>60</v>
      </c>
      <c r="D232" s="22">
        <f t="shared" si="17"/>
        <v>61.53846153846154</v>
      </c>
      <c r="E232" s="22">
        <f t="shared" si="17"/>
        <v>61.53846153846154</v>
      </c>
    </row>
    <row r="233" spans="1:5" ht="15.75" thickBot="1" x14ac:dyDescent="0.3">
      <c r="A233" s="14" t="s">
        <v>39</v>
      </c>
      <c r="B233" s="23" t="s">
        <v>40</v>
      </c>
      <c r="C233" s="24">
        <f>C230/B230-1</f>
        <v>-0.44444444444444442</v>
      </c>
      <c r="D233" s="24">
        <f t="shared" ref="D233:E235" si="18">D230/C230-1</f>
        <v>1.6</v>
      </c>
      <c r="E233" s="24">
        <f t="shared" si="18"/>
        <v>0</v>
      </c>
    </row>
    <row r="234" spans="1:5" ht="15.75" thickBot="1" x14ac:dyDescent="0.3">
      <c r="A234" s="14" t="s">
        <v>41</v>
      </c>
      <c r="B234" s="23" t="s">
        <v>40</v>
      </c>
      <c r="C234" s="24">
        <f>C231/B231-1</f>
        <v>-0.4</v>
      </c>
      <c r="D234" s="24">
        <f t="shared" si="18"/>
        <v>1.6666666666666665</v>
      </c>
      <c r="E234" s="24">
        <f t="shared" si="18"/>
        <v>0</v>
      </c>
    </row>
    <row r="235" spans="1:5" ht="23.25" thickBot="1" x14ac:dyDescent="0.3">
      <c r="A235" s="14" t="s">
        <v>42</v>
      </c>
      <c r="B235" s="23" t="s">
        <v>40</v>
      </c>
      <c r="C235" s="24">
        <f>C232/B232-1</f>
        <v>8.0000000000000071E-2</v>
      </c>
      <c r="D235" s="24">
        <f t="shared" si="18"/>
        <v>2.5641025641025772E-2</v>
      </c>
      <c r="E235" s="24">
        <f t="shared" si="18"/>
        <v>0</v>
      </c>
    </row>
    <row r="236" spans="1:5" ht="15.75" thickBot="1" x14ac:dyDescent="0.3">
      <c r="A236" s="295" t="s">
        <v>130</v>
      </c>
      <c r="B236" s="296"/>
      <c r="C236" s="296"/>
      <c r="D236" s="296"/>
      <c r="E236" s="297"/>
    </row>
    <row r="237" spans="1:5" x14ac:dyDescent="0.25">
      <c r="A237" s="287"/>
      <c r="B237" s="20">
        <v>2019</v>
      </c>
      <c r="C237" s="20">
        <v>2020</v>
      </c>
      <c r="D237" s="20">
        <v>2021</v>
      </c>
      <c r="E237" s="20">
        <v>2022</v>
      </c>
    </row>
    <row r="238" spans="1:5" ht="15.75" thickBot="1" x14ac:dyDescent="0.3">
      <c r="A238" s="288"/>
      <c r="B238" s="21" t="s">
        <v>13</v>
      </c>
      <c r="C238" s="21" t="s">
        <v>14</v>
      </c>
      <c r="D238" s="21" t="s">
        <v>14</v>
      </c>
      <c r="E238" s="21" t="s">
        <v>14</v>
      </c>
    </row>
    <row r="239" spans="1:5" ht="15.75" thickBot="1" x14ac:dyDescent="0.3">
      <c r="A239" s="25" t="s">
        <v>79</v>
      </c>
      <c r="B239" s="26"/>
      <c r="C239" s="26"/>
      <c r="D239" s="26"/>
      <c r="E239" s="26"/>
    </row>
    <row r="240" spans="1:5" ht="15.75" thickBot="1" x14ac:dyDescent="0.3">
      <c r="A240" s="25" t="s">
        <v>80</v>
      </c>
      <c r="B240" s="28">
        <v>5000</v>
      </c>
      <c r="C240" s="28">
        <v>3000</v>
      </c>
      <c r="D240" s="28">
        <v>8000</v>
      </c>
      <c r="E240" s="79">
        <v>8000</v>
      </c>
    </row>
    <row r="241" spans="1:5" ht="15.75" thickBot="1" x14ac:dyDescent="0.3">
      <c r="A241" s="80" t="s">
        <v>58</v>
      </c>
      <c r="B241" s="28">
        <f>B240+B239</f>
        <v>5000</v>
      </c>
      <c r="C241" s="28">
        <f t="shared" ref="C241:E241" si="19">C240+C239</f>
        <v>3000</v>
      </c>
      <c r="D241" s="28">
        <f t="shared" si="19"/>
        <v>8000</v>
      </c>
      <c r="E241" s="28">
        <f t="shared" si="19"/>
        <v>8000</v>
      </c>
    </row>
    <row r="242" spans="1:5" ht="15.75" thickBot="1" x14ac:dyDescent="0.3">
      <c r="A242" s="81"/>
      <c r="B242" s="82"/>
      <c r="C242" s="82"/>
      <c r="D242" s="82"/>
      <c r="E242" s="83"/>
    </row>
    <row r="243" spans="1:5" ht="36.75" thickBot="1" x14ac:dyDescent="0.3">
      <c r="A243" s="10" t="s">
        <v>99</v>
      </c>
      <c r="B243" s="53">
        <f>B231+B213+B195+B172+B146+B123+B100+B77+B54+B31</f>
        <v>2416000</v>
      </c>
      <c r="C243" s="53">
        <f>C231+C213+C195+C172+C146+C123+C100+C77+C54+C31</f>
        <v>2768500</v>
      </c>
      <c r="D243" s="53">
        <f>D231+D213+D195+D172+D146+D123+D100+D77+D54+D31</f>
        <v>2538776</v>
      </c>
      <c r="E243" s="53">
        <f>E231+E213+E195+E172+E146+E123+E100+E77+E54+E31</f>
        <v>2468776</v>
      </c>
    </row>
    <row r="244" spans="1:5" ht="36.75" thickBot="1" x14ac:dyDescent="0.3">
      <c r="A244" s="10" t="s">
        <v>100</v>
      </c>
      <c r="B244" s="53">
        <f>B246+B248+B250+B252+B254+B256+B258+B260+B262</f>
        <v>2416000</v>
      </c>
      <c r="C244" s="53">
        <f>C246+C248+C250+C252+C254+C256+C258+C260+C262</f>
        <v>2768500</v>
      </c>
      <c r="D244" s="53">
        <f>D246+D248+D250+D252+D254+D256+D258+D260+D262</f>
        <v>2538776</v>
      </c>
      <c r="E244" s="53">
        <f>E246+E248+E250+E252+E254+E256+E258+E260+E262</f>
        <v>2468776</v>
      </c>
    </row>
    <row r="245" spans="1:5" ht="36.75" thickBot="1" x14ac:dyDescent="0.3">
      <c r="A245" s="84" t="s">
        <v>165</v>
      </c>
      <c r="B245" s="85"/>
      <c r="C245" s="86">
        <f>C244/B244-1</f>
        <v>0.14590231788079477</v>
      </c>
      <c r="D245" s="86">
        <f t="shared" ref="D245:E245" si="20">D244/C244-1</f>
        <v>-8.2977785804587367E-2</v>
      </c>
      <c r="E245" s="86">
        <f t="shared" si="20"/>
        <v>-2.7572341947458168E-2</v>
      </c>
    </row>
    <row r="246" spans="1:5" ht="15.75" thickBot="1" x14ac:dyDescent="0.3">
      <c r="A246" s="25" t="s">
        <v>44</v>
      </c>
      <c r="B246" s="26">
        <f>B39</f>
        <v>677000</v>
      </c>
      <c r="C246" s="26">
        <f>C39</f>
        <v>797000</v>
      </c>
      <c r="D246" s="26">
        <f>D39</f>
        <v>797000</v>
      </c>
      <c r="E246" s="26">
        <f>E39</f>
        <v>797000</v>
      </c>
    </row>
    <row r="247" spans="1:5" ht="15.75" thickBot="1" x14ac:dyDescent="0.3">
      <c r="A247" s="87" t="s">
        <v>166</v>
      </c>
      <c r="B247" s="28"/>
      <c r="C247" s="88">
        <f>C246/B246-1</f>
        <v>0.17725258493353024</v>
      </c>
      <c r="D247" s="88">
        <f t="shared" ref="D247:E247" si="21">D246/C246-1</f>
        <v>0</v>
      </c>
      <c r="E247" s="88">
        <f t="shared" si="21"/>
        <v>0</v>
      </c>
    </row>
    <row r="248" spans="1:5" ht="24.75" thickBot="1" x14ac:dyDescent="0.3">
      <c r="A248" s="25" t="s">
        <v>101</v>
      </c>
      <c r="B248" s="26">
        <f>B40</f>
        <v>60000</v>
      </c>
      <c r="C248" s="26">
        <f>C40</f>
        <v>60500</v>
      </c>
      <c r="D248" s="26">
        <f>D40</f>
        <v>60500</v>
      </c>
      <c r="E248" s="26">
        <f>E40</f>
        <v>60500</v>
      </c>
    </row>
    <row r="249" spans="1:5" ht="24.75" thickBot="1" x14ac:dyDescent="0.3">
      <c r="A249" s="87" t="s">
        <v>167</v>
      </c>
      <c r="B249" s="28"/>
      <c r="C249" s="88">
        <f>C248/B248-1</f>
        <v>8.3333333333333037E-3</v>
      </c>
      <c r="D249" s="88">
        <f t="shared" ref="D249:E249" si="22">D248/C248-1</f>
        <v>0</v>
      </c>
      <c r="E249" s="88">
        <f t="shared" si="22"/>
        <v>0</v>
      </c>
    </row>
    <row r="250" spans="1:5" ht="15.75" thickBot="1" x14ac:dyDescent="0.3">
      <c r="A250" s="25" t="s">
        <v>46</v>
      </c>
      <c r="B250" s="26">
        <f>B156+B110+B87+B64+B41</f>
        <v>1221000</v>
      </c>
      <c r="C250" s="26">
        <f>C156+C110+C87+C64+C41</f>
        <v>1621000</v>
      </c>
      <c r="D250" s="26">
        <f>D156+D110+D87+D64+D41</f>
        <v>1383276</v>
      </c>
      <c r="E250" s="26">
        <f>E156+E110+E87+E64+E41</f>
        <v>1313276</v>
      </c>
    </row>
    <row r="251" spans="1:5" ht="24.75" thickBot="1" x14ac:dyDescent="0.3">
      <c r="A251" s="87" t="s">
        <v>168</v>
      </c>
      <c r="B251" s="28"/>
      <c r="C251" s="88">
        <f>C250/B250-1</f>
        <v>0.32760032760032765</v>
      </c>
      <c r="D251" s="88">
        <f t="shared" ref="D251:E251" si="23">D250/C250-1</f>
        <v>-0.14665268352868599</v>
      </c>
      <c r="E251" s="88">
        <f t="shared" si="23"/>
        <v>-5.0604506981976161E-2</v>
      </c>
    </row>
    <row r="252" spans="1:5" ht="15.75" thickBot="1" x14ac:dyDescent="0.3">
      <c r="A252" s="25" t="s">
        <v>47</v>
      </c>
      <c r="B252" s="26">
        <v>0</v>
      </c>
      <c r="C252" s="26">
        <v>0</v>
      </c>
      <c r="D252" s="26">
        <v>0</v>
      </c>
      <c r="E252" s="26">
        <v>0</v>
      </c>
    </row>
    <row r="253" spans="1:5" ht="24.75" thickBot="1" x14ac:dyDescent="0.3">
      <c r="A253" s="87" t="s">
        <v>169</v>
      </c>
      <c r="B253" s="28"/>
      <c r="C253" s="88" t="e">
        <f>C252/B252-1</f>
        <v>#DIV/0!</v>
      </c>
      <c r="D253" s="88" t="e">
        <f t="shared" ref="D253:E253" si="24">D252/C252-1</f>
        <v>#DIV/0!</v>
      </c>
      <c r="E253" s="88" t="e">
        <f t="shared" si="24"/>
        <v>#DIV/0!</v>
      </c>
    </row>
    <row r="254" spans="1:5" ht="24.75" thickBot="1" x14ac:dyDescent="0.3">
      <c r="A254" s="89" t="s">
        <v>48</v>
      </c>
      <c r="B254" s="90">
        <v>0</v>
      </c>
      <c r="C254" s="90">
        <v>0</v>
      </c>
      <c r="D254" s="90">
        <v>0</v>
      </c>
      <c r="E254" s="90">
        <v>0</v>
      </c>
    </row>
    <row r="255" spans="1:5" ht="24" x14ac:dyDescent="0.25">
      <c r="A255" s="91" t="s">
        <v>170</v>
      </c>
      <c r="B255" s="92"/>
      <c r="C255" s="93" t="e">
        <f>C254/B254-1</f>
        <v>#DIV/0!</v>
      </c>
      <c r="D255" s="93" t="e">
        <f t="shared" ref="D255:E255" si="25">D254/C254-1</f>
        <v>#DIV/0!</v>
      </c>
      <c r="E255" s="93" t="e">
        <f t="shared" si="25"/>
        <v>#DIV/0!</v>
      </c>
    </row>
    <row r="256" spans="1:5" ht="15.75" thickBot="1" x14ac:dyDescent="0.3">
      <c r="A256" s="94" t="s">
        <v>49</v>
      </c>
      <c r="B256" s="95">
        <f>B136</f>
        <v>373000</v>
      </c>
      <c r="C256" s="95">
        <f>C136</f>
        <v>283000</v>
      </c>
      <c r="D256" s="95">
        <f>D136</f>
        <v>283000</v>
      </c>
      <c r="E256" s="95">
        <f>E136</f>
        <v>283000</v>
      </c>
    </row>
    <row r="257" spans="1:5" ht="24.75" thickBot="1" x14ac:dyDescent="0.3">
      <c r="A257" s="96" t="s">
        <v>171</v>
      </c>
      <c r="B257" s="97"/>
      <c r="C257" s="98">
        <f>C256/B256-1</f>
        <v>-0.24128686327077753</v>
      </c>
      <c r="D257" s="98">
        <f t="shared" ref="D257:E257" si="26">D256/C256-1</f>
        <v>0</v>
      </c>
      <c r="E257" s="98">
        <f t="shared" si="26"/>
        <v>0</v>
      </c>
    </row>
    <row r="258" spans="1:5" ht="24.75" thickBot="1" x14ac:dyDescent="0.3">
      <c r="A258" s="99" t="s">
        <v>50</v>
      </c>
      <c r="B258" s="100">
        <v>0</v>
      </c>
      <c r="C258" s="100">
        <v>0</v>
      </c>
      <c r="D258" s="100">
        <v>0</v>
      </c>
      <c r="E258" s="101">
        <v>0</v>
      </c>
    </row>
    <row r="259" spans="1:5" ht="24.75" thickBot="1" x14ac:dyDescent="0.3">
      <c r="A259" s="102" t="s">
        <v>172</v>
      </c>
      <c r="B259" s="64"/>
      <c r="C259" s="103" t="e">
        <f>C258/B258-1</f>
        <v>#DIV/0!</v>
      </c>
      <c r="D259" s="103" t="e">
        <f t="shared" ref="D259:E259" si="27">D258/C258-1</f>
        <v>#DIV/0!</v>
      </c>
      <c r="E259" s="103" t="e">
        <f t="shared" si="27"/>
        <v>#DIV/0!</v>
      </c>
    </row>
    <row r="260" spans="1:5" ht="15.75" thickBot="1" x14ac:dyDescent="0.3">
      <c r="A260" s="25" t="s">
        <v>173</v>
      </c>
      <c r="B260" s="26">
        <f>B180</f>
        <v>50000</v>
      </c>
      <c r="C260" s="26">
        <f>C180</f>
        <v>0</v>
      </c>
      <c r="D260" s="26">
        <f>D180</f>
        <v>0</v>
      </c>
      <c r="E260" s="26">
        <f>E180</f>
        <v>0</v>
      </c>
    </row>
    <row r="261" spans="1:5" ht="24.75" thickBot="1" x14ac:dyDescent="0.3">
      <c r="A261" s="87" t="s">
        <v>174</v>
      </c>
      <c r="B261" s="28"/>
      <c r="C261" s="88">
        <f>C260/B260-1</f>
        <v>-1</v>
      </c>
      <c r="D261" s="88" t="e">
        <f t="shared" ref="D261:E261" si="28">D260/C260-1</f>
        <v>#DIV/0!</v>
      </c>
      <c r="E261" s="88" t="e">
        <f t="shared" si="28"/>
        <v>#DIV/0!</v>
      </c>
    </row>
    <row r="262" spans="1:5" ht="15.75" thickBot="1" x14ac:dyDescent="0.3">
      <c r="A262" s="25" t="s">
        <v>102</v>
      </c>
      <c r="B262" s="26">
        <f>B181+B222+B204+B240</f>
        <v>35000</v>
      </c>
      <c r="C262" s="26">
        <f>C181+C204+C240</f>
        <v>7000</v>
      </c>
      <c r="D262" s="26">
        <f>D181+D204+D240</f>
        <v>15000</v>
      </c>
      <c r="E262" s="26">
        <f>E181+E204+E240</f>
        <v>15000</v>
      </c>
    </row>
    <row r="263" spans="1:5" ht="24.75" thickBot="1" x14ac:dyDescent="0.3">
      <c r="A263" s="87" t="s">
        <v>175</v>
      </c>
      <c r="B263" s="28"/>
      <c r="C263" s="88">
        <f>C262/B262-1</f>
        <v>-0.8</v>
      </c>
      <c r="D263" s="88">
        <f t="shared" ref="D263:E263" si="29">D262/C262-1</f>
        <v>1.1428571428571428</v>
      </c>
      <c r="E263" s="88">
        <f t="shared" si="29"/>
        <v>0</v>
      </c>
    </row>
    <row r="264" spans="1:5" ht="15.75" thickBot="1" x14ac:dyDescent="0.3">
      <c r="A264" s="29" t="s">
        <v>52</v>
      </c>
      <c r="B264" s="30">
        <f>IF(B244-B243=0,0,"Error")</f>
        <v>0</v>
      </c>
      <c r="C264" s="30">
        <f t="shared" ref="C264:E264" si="30">IF(C244-C243=0,0,"Error")</f>
        <v>0</v>
      </c>
      <c r="D264" s="30">
        <f t="shared" si="30"/>
        <v>0</v>
      </c>
      <c r="E264" s="30">
        <f t="shared" si="30"/>
        <v>0</v>
      </c>
    </row>
    <row r="265" spans="1:5" x14ac:dyDescent="0.25">
      <c r="A265" s="382"/>
      <c r="B265" s="383"/>
      <c r="C265" s="383"/>
      <c r="D265" s="383"/>
      <c r="E265" s="383"/>
    </row>
  </sheetData>
  <mergeCells count="84">
    <mergeCell ref="A1:E1"/>
    <mergeCell ref="A265:E265"/>
    <mergeCell ref="A236:E236"/>
    <mergeCell ref="A237:A238"/>
    <mergeCell ref="A228:A229"/>
    <mergeCell ref="A201:A202"/>
    <mergeCell ref="B206:E206"/>
    <mergeCell ref="B207:E207"/>
    <mergeCell ref="B208:E208"/>
    <mergeCell ref="B209:E209"/>
    <mergeCell ref="A210:A211"/>
    <mergeCell ref="A218:E218"/>
    <mergeCell ref="A219:A220"/>
    <mergeCell ref="B224:E224"/>
    <mergeCell ref="B226:E226"/>
    <mergeCell ref="B227:E227"/>
    <mergeCell ref="A200:E200"/>
    <mergeCell ref="A177:E177"/>
    <mergeCell ref="A178:A179"/>
    <mergeCell ref="A183:A185"/>
    <mergeCell ref="B183:E185"/>
    <mergeCell ref="A186:E186"/>
    <mergeCell ref="A187:E187"/>
    <mergeCell ref="B188:E188"/>
    <mergeCell ref="B189:E189"/>
    <mergeCell ref="B190:E190"/>
    <mergeCell ref="B191:E191"/>
    <mergeCell ref="A192:A193"/>
    <mergeCell ref="B142:E142"/>
    <mergeCell ref="A143:A144"/>
    <mergeCell ref="A151:E151"/>
    <mergeCell ref="A152:A153"/>
    <mergeCell ref="A163:E163"/>
    <mergeCell ref="A164:E164"/>
    <mergeCell ref="B165:E165"/>
    <mergeCell ref="B166:E166"/>
    <mergeCell ref="B167:E167"/>
    <mergeCell ref="B168:E168"/>
    <mergeCell ref="A169:A170"/>
    <mergeCell ref="B141:E141"/>
    <mergeCell ref="B96:E96"/>
    <mergeCell ref="A97:A98"/>
    <mergeCell ref="A105:E105"/>
    <mergeCell ref="A106:A107"/>
    <mergeCell ref="B117:E117"/>
    <mergeCell ref="B118:E118"/>
    <mergeCell ref="B119:E119"/>
    <mergeCell ref="A120:A121"/>
    <mergeCell ref="A128:E128"/>
    <mergeCell ref="A129:A130"/>
    <mergeCell ref="B140:E140"/>
    <mergeCell ref="B95:E95"/>
    <mergeCell ref="A51:A52"/>
    <mergeCell ref="A59:E59"/>
    <mergeCell ref="A60:A61"/>
    <mergeCell ref="B71:E71"/>
    <mergeCell ref="B72:E72"/>
    <mergeCell ref="B73:E73"/>
    <mergeCell ref="A74:A75"/>
    <mergeCell ref="A82:E82"/>
    <mergeCell ref="A83:A84"/>
    <mergeCell ref="B94:E94"/>
    <mergeCell ref="B50:E50"/>
    <mergeCell ref="A19:E19"/>
    <mergeCell ref="A23:E23"/>
    <mergeCell ref="A24:E24"/>
    <mergeCell ref="B25:E25"/>
    <mergeCell ref="B26:E26"/>
    <mergeCell ref="B27:E27"/>
    <mergeCell ref="A28:A29"/>
    <mergeCell ref="A36:E36"/>
    <mergeCell ref="A37:A38"/>
    <mergeCell ref="B48:E48"/>
    <mergeCell ref="B49:E49"/>
    <mergeCell ref="A9:E11"/>
    <mergeCell ref="B12:E12"/>
    <mergeCell ref="A13:A14"/>
    <mergeCell ref="B18:E18"/>
    <mergeCell ref="A8:E8"/>
    <mergeCell ref="A2:E2"/>
    <mergeCell ref="A3:E3"/>
    <mergeCell ref="B5:E5"/>
    <mergeCell ref="B6:E6"/>
    <mergeCell ref="B7:E7"/>
  </mergeCells>
  <printOptions horizontalCentered="1" verticalCentered="1"/>
  <pageMargins left="0.25" right="0.25" top="0.18" bottom="0.52" header="0.2" footer="0.3"/>
  <pageSetup scale="80" orientation="portrait" r:id="rId1"/>
  <rowBreaks count="1" manualBreakCount="1">
    <brk id="1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120" zoomScaleNormal="120" workbookViewId="0">
      <selection sqref="A1:E1"/>
    </sheetView>
  </sheetViews>
  <sheetFormatPr defaultRowHeight="15" x14ac:dyDescent="0.25"/>
  <cols>
    <col min="1" max="1" width="28.5703125" customWidth="1"/>
    <col min="2" max="2" width="9.28515625" customWidth="1"/>
    <col min="3" max="5" width="11.7109375" customWidth="1"/>
    <col min="6" max="6" width="5.85546875" customWidth="1"/>
  </cols>
  <sheetData>
    <row r="1" spans="1:6" x14ac:dyDescent="0.25">
      <c r="A1" s="269" t="s">
        <v>351</v>
      </c>
      <c r="B1" s="269"/>
      <c r="C1" s="269"/>
      <c r="D1" s="269"/>
      <c r="E1" s="269"/>
    </row>
    <row r="2" spans="1:6" ht="33" customHeight="1" x14ac:dyDescent="0.25">
      <c r="A2" s="498" t="s">
        <v>176</v>
      </c>
      <c r="B2" s="498"/>
      <c r="C2" s="498"/>
      <c r="D2" s="498"/>
      <c r="E2" s="498"/>
      <c r="F2" s="56"/>
    </row>
    <row r="3" spans="1:6" x14ac:dyDescent="0.25">
      <c r="A3" s="270" t="s">
        <v>1</v>
      </c>
      <c r="B3" s="270"/>
      <c r="C3" s="270"/>
      <c r="D3" s="270"/>
      <c r="E3" s="270"/>
      <c r="F3" s="1"/>
    </row>
    <row r="4" spans="1:6" ht="15.75" thickBot="1" x14ac:dyDescent="0.3"/>
    <row r="5" spans="1:6" ht="15.75" thickBot="1" x14ac:dyDescent="0.3">
      <c r="A5" s="2" t="s">
        <v>2</v>
      </c>
      <c r="B5" s="271" t="s">
        <v>177</v>
      </c>
      <c r="C5" s="271"/>
      <c r="D5" s="271"/>
      <c r="E5" s="271"/>
    </row>
    <row r="6" spans="1:6" ht="15.75" thickBot="1" x14ac:dyDescent="0.3">
      <c r="A6" s="2" t="s">
        <v>4</v>
      </c>
      <c r="B6" s="272" t="s">
        <v>178</v>
      </c>
      <c r="C6" s="273"/>
      <c r="D6" s="273"/>
      <c r="E6" s="274"/>
    </row>
    <row r="7" spans="1:6" ht="15.75" thickBot="1" x14ac:dyDescent="0.3">
      <c r="A7" s="2" t="s">
        <v>6</v>
      </c>
      <c r="B7" s="275" t="s">
        <v>7</v>
      </c>
      <c r="C7" s="276"/>
      <c r="D7" s="276"/>
      <c r="E7" s="277"/>
    </row>
    <row r="8" spans="1:6" ht="15.75" thickBot="1" x14ac:dyDescent="0.3">
      <c r="A8" s="278" t="s">
        <v>8</v>
      </c>
      <c r="B8" s="279"/>
      <c r="C8" s="279"/>
      <c r="D8" s="279"/>
      <c r="E8" s="280"/>
    </row>
    <row r="9" spans="1:6" ht="15.75" thickBot="1" x14ac:dyDescent="0.3">
      <c r="A9" s="384" t="s">
        <v>179</v>
      </c>
      <c r="B9" s="282"/>
      <c r="C9" s="282"/>
      <c r="D9" s="282"/>
      <c r="E9" s="385"/>
    </row>
    <row r="10" spans="1:6" ht="15.75" thickBot="1" x14ac:dyDescent="0.3">
      <c r="A10" s="384"/>
      <c r="B10" s="282"/>
      <c r="C10" s="282"/>
      <c r="D10" s="282"/>
      <c r="E10" s="385"/>
    </row>
    <row r="11" spans="1:6" ht="15.75" thickBot="1" x14ac:dyDescent="0.3">
      <c r="A11" s="384"/>
      <c r="B11" s="282"/>
      <c r="C11" s="282"/>
      <c r="D11" s="282"/>
      <c r="E11" s="385"/>
    </row>
    <row r="12" spans="1:6" ht="36.6" customHeight="1" thickBot="1" x14ac:dyDescent="0.3">
      <c r="A12" s="3" t="s">
        <v>10</v>
      </c>
      <c r="B12" s="285" t="s">
        <v>180</v>
      </c>
      <c r="C12" s="386"/>
      <c r="D12" s="386"/>
      <c r="E12" s="387"/>
    </row>
    <row r="13" spans="1:6" x14ac:dyDescent="0.25">
      <c r="A13" s="287" t="s">
        <v>12</v>
      </c>
      <c r="B13" s="4">
        <v>2019</v>
      </c>
      <c r="C13" s="4">
        <v>2020</v>
      </c>
      <c r="D13" s="4">
        <v>2021</v>
      </c>
      <c r="E13" s="4">
        <v>2022</v>
      </c>
    </row>
    <row r="14" spans="1:6" ht="15.75" thickBot="1" x14ac:dyDescent="0.3">
      <c r="A14" s="288"/>
      <c r="B14" s="5" t="s">
        <v>13</v>
      </c>
      <c r="C14" s="5" t="s">
        <v>14</v>
      </c>
      <c r="D14" s="5" t="s">
        <v>14</v>
      </c>
      <c r="E14" s="5" t="s">
        <v>14</v>
      </c>
    </row>
    <row r="15" spans="1:6" ht="15.75" thickBot="1" x14ac:dyDescent="0.3">
      <c r="A15" s="46"/>
      <c r="B15" s="7" t="s">
        <v>112</v>
      </c>
      <c r="C15" s="7" t="s">
        <v>93</v>
      </c>
      <c r="D15" s="7" t="s">
        <v>93</v>
      </c>
      <c r="E15" s="7" t="s">
        <v>93</v>
      </c>
    </row>
    <row r="16" spans="1:6" ht="15.75" thickBot="1" x14ac:dyDescent="0.3">
      <c r="A16" s="104" t="s">
        <v>17</v>
      </c>
      <c r="B16" s="388" t="s">
        <v>181</v>
      </c>
      <c r="C16" s="389"/>
      <c r="D16" s="389"/>
      <c r="E16" s="390"/>
    </row>
    <row r="17" spans="1:5" ht="15.75" thickBot="1" x14ac:dyDescent="0.3">
      <c r="A17" s="292" t="s">
        <v>19</v>
      </c>
      <c r="B17" s="293"/>
      <c r="C17" s="293"/>
      <c r="D17" s="293"/>
      <c r="E17" s="294"/>
    </row>
    <row r="18" spans="1:5" ht="15.75" thickBot="1" x14ac:dyDescent="0.3">
      <c r="A18" s="11"/>
      <c r="B18" s="12"/>
      <c r="C18" s="13" t="s">
        <v>182</v>
      </c>
      <c r="D18" s="13" t="s">
        <v>182</v>
      </c>
      <c r="E18" s="13" t="s">
        <v>182</v>
      </c>
    </row>
    <row r="19" spans="1:5" ht="15.75" thickBot="1" x14ac:dyDescent="0.3">
      <c r="A19" s="48" t="s">
        <v>183</v>
      </c>
      <c r="B19" s="49"/>
      <c r="C19" s="50" t="s">
        <v>184</v>
      </c>
      <c r="D19" s="50" t="s">
        <v>93</v>
      </c>
      <c r="E19" s="50" t="s">
        <v>93</v>
      </c>
    </row>
    <row r="20" spans="1:5" ht="15.75" thickBot="1" x14ac:dyDescent="0.3">
      <c r="A20" s="105" t="s">
        <v>185</v>
      </c>
      <c r="B20" s="106"/>
      <c r="C20" s="107" t="s">
        <v>184</v>
      </c>
      <c r="D20" s="107" t="s">
        <v>186</v>
      </c>
      <c r="E20" s="50"/>
    </row>
    <row r="21" spans="1:5" ht="15.75" thickBot="1" x14ac:dyDescent="0.3">
      <c r="A21" s="266" t="s">
        <v>29</v>
      </c>
      <c r="B21" s="267"/>
      <c r="C21" s="267"/>
      <c r="D21" s="267"/>
      <c r="E21" s="268"/>
    </row>
    <row r="22" spans="1:5" ht="15.75" thickBot="1" x14ac:dyDescent="0.3">
      <c r="A22" s="19" t="s">
        <v>30</v>
      </c>
      <c r="B22" s="391" t="s">
        <v>187</v>
      </c>
      <c r="C22" s="392"/>
      <c r="D22" s="392"/>
      <c r="E22" s="393"/>
    </row>
    <row r="23" spans="1:5" ht="23.45" customHeight="1" thickBot="1" x14ac:dyDescent="0.3">
      <c r="A23" s="14" t="s">
        <v>32</v>
      </c>
      <c r="B23" s="301" t="s">
        <v>188</v>
      </c>
      <c r="C23" s="302"/>
      <c r="D23" s="302"/>
      <c r="E23" s="303"/>
    </row>
    <row r="24" spans="1:5" ht="19.149999999999999" customHeight="1" thickBot="1" x14ac:dyDescent="0.3">
      <c r="A24" s="14" t="s">
        <v>34</v>
      </c>
      <c r="B24" s="304" t="s">
        <v>35</v>
      </c>
      <c r="C24" s="305"/>
      <c r="D24" s="305"/>
      <c r="E24" s="306"/>
    </row>
    <row r="25" spans="1:5" x14ac:dyDescent="0.25">
      <c r="A25" s="287"/>
      <c r="B25" s="20">
        <v>2019</v>
      </c>
      <c r="C25" s="20">
        <v>2020</v>
      </c>
      <c r="D25" s="20">
        <v>2021</v>
      </c>
      <c r="E25" s="20">
        <v>2022</v>
      </c>
    </row>
    <row r="26" spans="1:5" ht="15.75" thickBot="1" x14ac:dyDescent="0.3">
      <c r="A26" s="288"/>
      <c r="B26" s="21" t="s">
        <v>13</v>
      </c>
      <c r="C26" s="21" t="s">
        <v>14</v>
      </c>
      <c r="D26" s="21" t="s">
        <v>14</v>
      </c>
      <c r="E26" s="21" t="s">
        <v>14</v>
      </c>
    </row>
    <row r="27" spans="1:5" ht="15.75" thickBot="1" x14ac:dyDescent="0.3">
      <c r="A27" s="14" t="s">
        <v>36</v>
      </c>
      <c r="B27" s="22">
        <v>24</v>
      </c>
      <c r="C27" s="22">
        <v>24</v>
      </c>
      <c r="D27" s="22">
        <v>24</v>
      </c>
      <c r="E27" s="22">
        <v>24</v>
      </c>
    </row>
    <row r="28" spans="1:5" ht="15.75" thickBot="1" x14ac:dyDescent="0.3">
      <c r="A28" s="14" t="s">
        <v>37</v>
      </c>
      <c r="B28" s="22">
        <v>138500</v>
      </c>
      <c r="C28" s="22">
        <v>139500</v>
      </c>
      <c r="D28" s="22">
        <v>139500</v>
      </c>
      <c r="E28" s="22">
        <v>139500</v>
      </c>
    </row>
    <row r="29" spans="1:5" ht="15.75" thickBot="1" x14ac:dyDescent="0.3">
      <c r="A29" s="14" t="s">
        <v>38</v>
      </c>
      <c r="B29" s="22">
        <f>B28/B27</f>
        <v>5770.833333333333</v>
      </c>
      <c r="C29" s="22">
        <f t="shared" ref="C29:E29" si="0">C28/C27</f>
        <v>5812.5</v>
      </c>
      <c r="D29" s="22">
        <f>D28/D27</f>
        <v>5812.5</v>
      </c>
      <c r="E29" s="22">
        <f t="shared" si="0"/>
        <v>5812.5</v>
      </c>
    </row>
    <row r="30" spans="1:5" ht="15.75" thickBot="1" x14ac:dyDescent="0.3">
      <c r="A30" s="14" t="s">
        <v>39</v>
      </c>
      <c r="B30" s="23" t="s">
        <v>40</v>
      </c>
      <c r="C30" s="24">
        <f>C27/B27-1</f>
        <v>0</v>
      </c>
      <c r="D30" s="24">
        <f t="shared" ref="D30:E32" si="1">D27/C27-1</f>
        <v>0</v>
      </c>
      <c r="E30" s="24">
        <f t="shared" si="1"/>
        <v>0</v>
      </c>
    </row>
    <row r="31" spans="1:5" ht="15.75" thickBot="1" x14ac:dyDescent="0.3">
      <c r="A31" s="14" t="s">
        <v>41</v>
      </c>
      <c r="B31" s="23" t="s">
        <v>40</v>
      </c>
      <c r="C31" s="24">
        <f>C28/B28-1</f>
        <v>7.2202166064982976E-3</v>
      </c>
      <c r="D31" s="24">
        <f t="shared" si="1"/>
        <v>0</v>
      </c>
      <c r="E31" s="24">
        <f t="shared" si="1"/>
        <v>0</v>
      </c>
    </row>
    <row r="32" spans="1:5" ht="15.75" thickBot="1" x14ac:dyDescent="0.3">
      <c r="A32" s="14" t="s">
        <v>42</v>
      </c>
      <c r="B32" s="23" t="s">
        <v>40</v>
      </c>
      <c r="C32" s="24">
        <f>C29/B29-1</f>
        <v>7.2202166064982976E-3</v>
      </c>
      <c r="D32" s="24">
        <f t="shared" si="1"/>
        <v>0</v>
      </c>
      <c r="E32" s="24">
        <f t="shared" si="1"/>
        <v>0</v>
      </c>
    </row>
    <row r="33" spans="1:5" ht="15.75" thickBot="1" x14ac:dyDescent="0.3">
      <c r="A33" s="295" t="s">
        <v>43</v>
      </c>
      <c r="B33" s="296"/>
      <c r="C33" s="296"/>
      <c r="D33" s="296"/>
      <c r="E33" s="297"/>
    </row>
    <row r="34" spans="1:5" x14ac:dyDescent="0.25">
      <c r="A34" s="287"/>
      <c r="B34" s="20">
        <v>2019</v>
      </c>
      <c r="C34" s="20">
        <v>2020</v>
      </c>
      <c r="D34" s="20">
        <v>2021</v>
      </c>
      <c r="E34" s="20">
        <v>2022</v>
      </c>
    </row>
    <row r="35" spans="1:5" ht="15.75" thickBot="1" x14ac:dyDescent="0.3">
      <c r="A35" s="288"/>
      <c r="B35" s="21" t="s">
        <v>13</v>
      </c>
      <c r="C35" s="21" t="s">
        <v>14</v>
      </c>
      <c r="D35" s="21" t="s">
        <v>14</v>
      </c>
      <c r="E35" s="21" t="s">
        <v>14</v>
      </c>
    </row>
    <row r="36" spans="1:5" ht="15.75" thickBot="1" x14ac:dyDescent="0.3">
      <c r="A36" s="25" t="s">
        <v>44</v>
      </c>
      <c r="B36" s="26">
        <v>118500</v>
      </c>
      <c r="C36" s="26">
        <v>118500</v>
      </c>
      <c r="D36" s="26">
        <v>118500</v>
      </c>
      <c r="E36" s="26">
        <v>118500</v>
      </c>
    </row>
    <row r="37" spans="1:5" ht="24.75" thickBot="1" x14ac:dyDescent="0.3">
      <c r="A37" s="25" t="s">
        <v>101</v>
      </c>
      <c r="B37" s="26">
        <v>20000</v>
      </c>
      <c r="C37" s="26">
        <v>21000</v>
      </c>
      <c r="D37" s="26">
        <v>21000</v>
      </c>
      <c r="E37" s="26">
        <v>21000</v>
      </c>
    </row>
    <row r="38" spans="1:5" ht="15.75" thickBot="1" x14ac:dyDescent="0.3">
      <c r="A38" s="25" t="s">
        <v>46</v>
      </c>
      <c r="B38" s="28">
        <v>0</v>
      </c>
      <c r="C38" s="26">
        <v>0</v>
      </c>
      <c r="D38" s="26">
        <v>0</v>
      </c>
      <c r="E38" s="26">
        <v>0</v>
      </c>
    </row>
    <row r="39" spans="1:5" ht="15.75" thickBot="1" x14ac:dyDescent="0.3">
      <c r="A39" s="25" t="s">
        <v>47</v>
      </c>
      <c r="B39" s="28">
        <v>0</v>
      </c>
      <c r="C39" s="26">
        <v>0</v>
      </c>
      <c r="D39" s="26">
        <v>0</v>
      </c>
      <c r="E39" s="26">
        <v>0</v>
      </c>
    </row>
    <row r="40" spans="1:5" ht="15.75" thickBot="1" x14ac:dyDescent="0.3">
      <c r="A40" s="25" t="s">
        <v>48</v>
      </c>
      <c r="B40" s="28">
        <v>0</v>
      </c>
      <c r="C40" s="26">
        <v>0</v>
      </c>
      <c r="D40" s="26">
        <v>0</v>
      </c>
      <c r="E40" s="26">
        <v>0</v>
      </c>
    </row>
    <row r="41" spans="1:5" ht="15.75" thickBot="1" x14ac:dyDescent="0.3">
      <c r="A41" s="25" t="s">
        <v>49</v>
      </c>
      <c r="B41" s="28">
        <v>0</v>
      </c>
      <c r="C41" s="26">
        <v>0</v>
      </c>
      <c r="D41" s="26">
        <v>0</v>
      </c>
      <c r="E41" s="26">
        <v>0</v>
      </c>
    </row>
    <row r="42" spans="1:5" ht="24.75" thickBot="1" x14ac:dyDescent="0.3">
      <c r="A42" s="25" t="s">
        <v>50</v>
      </c>
      <c r="B42" s="28">
        <v>0</v>
      </c>
      <c r="C42" s="26">
        <v>0</v>
      </c>
      <c r="D42" s="26">
        <f>C42*1.03*0.99</f>
        <v>0</v>
      </c>
      <c r="E42" s="26">
        <f>D42*1.03*0.99</f>
        <v>0</v>
      </c>
    </row>
    <row r="43" spans="1:5" ht="15.75" thickBot="1" x14ac:dyDescent="0.3">
      <c r="A43" s="27" t="s">
        <v>51</v>
      </c>
      <c r="B43" s="28">
        <f>B42+B41+B40+B39+B38+B37+B36</f>
        <v>138500</v>
      </c>
      <c r="C43" s="28">
        <f>C42+C41+C40+C39+C38+C37+C36</f>
        <v>139500</v>
      </c>
      <c r="D43" s="28">
        <f>D42+D41+D40+D39+D38+D37+D36</f>
        <v>139500</v>
      </c>
      <c r="E43" s="28">
        <f>E42+E41+E40+E39+E38+E37+E36</f>
        <v>139500</v>
      </c>
    </row>
    <row r="44" spans="1:5" ht="15.75" thickBot="1" x14ac:dyDescent="0.3">
      <c r="A44" s="29" t="s">
        <v>52</v>
      </c>
      <c r="B44" s="30">
        <f>IF(B43-B28=0,0,"Error")</f>
        <v>0</v>
      </c>
      <c r="C44" s="30">
        <f>IF(C43-C28=0,0,"Error")</f>
        <v>0</v>
      </c>
      <c r="D44" s="30">
        <f>IF(D43-D28=0,0,"Error")</f>
        <v>0</v>
      </c>
      <c r="E44" s="30">
        <f>IF(E43-E28=0,0,"Error")</f>
        <v>0</v>
      </c>
    </row>
    <row r="45" spans="1:5" ht="15.75" thickBot="1" x14ac:dyDescent="0.3">
      <c r="A45" s="34" t="s">
        <v>189</v>
      </c>
      <c r="B45" s="394" t="s">
        <v>190</v>
      </c>
      <c r="C45" s="308"/>
      <c r="D45" s="308"/>
      <c r="E45" s="309"/>
    </row>
    <row r="46" spans="1:5" ht="15.75" thickBot="1" x14ac:dyDescent="0.3">
      <c r="A46" s="14" t="s">
        <v>32</v>
      </c>
      <c r="B46" s="292" t="s">
        <v>191</v>
      </c>
      <c r="C46" s="293"/>
      <c r="D46" s="293"/>
      <c r="E46" s="294"/>
    </row>
    <row r="47" spans="1:5" ht="15.75" thickBot="1" x14ac:dyDescent="0.3">
      <c r="A47" s="14" t="s">
        <v>34</v>
      </c>
      <c r="B47" s="304" t="s">
        <v>192</v>
      </c>
      <c r="C47" s="305"/>
      <c r="D47" s="305"/>
      <c r="E47" s="306"/>
    </row>
    <row r="48" spans="1:5" x14ac:dyDescent="0.25">
      <c r="A48" s="287"/>
      <c r="B48" s="20">
        <v>2019</v>
      </c>
      <c r="C48" s="20">
        <v>2020</v>
      </c>
      <c r="D48" s="20">
        <v>2021</v>
      </c>
      <c r="E48" s="20">
        <v>2022</v>
      </c>
    </row>
    <row r="49" spans="1:5" ht="15.75" thickBot="1" x14ac:dyDescent="0.3">
      <c r="A49" s="288"/>
      <c r="B49" s="21" t="s">
        <v>13</v>
      </c>
      <c r="C49" s="21" t="s">
        <v>14</v>
      </c>
      <c r="D49" s="21" t="s">
        <v>14</v>
      </c>
      <c r="E49" s="21" t="s">
        <v>14</v>
      </c>
    </row>
    <row r="50" spans="1:5" ht="15.75" thickBot="1" x14ac:dyDescent="0.3">
      <c r="A50" s="14" t="s">
        <v>36</v>
      </c>
      <c r="B50" s="35">
        <v>15</v>
      </c>
      <c r="C50" s="35">
        <v>15</v>
      </c>
      <c r="D50" s="35">
        <v>15</v>
      </c>
      <c r="E50" s="35">
        <v>15</v>
      </c>
    </row>
    <row r="51" spans="1:5" ht="15.75" thickBot="1" x14ac:dyDescent="0.3">
      <c r="A51" s="14" t="s">
        <v>37</v>
      </c>
      <c r="B51" s="22">
        <v>10000</v>
      </c>
      <c r="C51" s="22">
        <v>10000</v>
      </c>
      <c r="D51" s="22">
        <v>10000</v>
      </c>
      <c r="E51" s="22">
        <v>10000</v>
      </c>
    </row>
    <row r="52" spans="1:5" ht="15.75" thickBot="1" x14ac:dyDescent="0.3">
      <c r="A52" s="14" t="s">
        <v>38</v>
      </c>
      <c r="B52" s="22">
        <f>B51/B50</f>
        <v>666.66666666666663</v>
      </c>
      <c r="C52" s="22">
        <f>C51/C50</f>
        <v>666.66666666666663</v>
      </c>
      <c r="D52" s="22">
        <f>D51/D50</f>
        <v>666.66666666666663</v>
      </c>
      <c r="E52" s="22">
        <f>E51/E50</f>
        <v>666.66666666666663</v>
      </c>
    </row>
    <row r="53" spans="1:5" ht="15.75" thickBot="1" x14ac:dyDescent="0.3">
      <c r="A53" s="14" t="s">
        <v>39</v>
      </c>
      <c r="B53" s="23"/>
      <c r="C53" s="24">
        <f>C50/B50-1</f>
        <v>0</v>
      </c>
      <c r="D53" s="24">
        <f>D50/C50-1</f>
        <v>0</v>
      </c>
      <c r="E53" s="24">
        <f>E50/D50-1</f>
        <v>0</v>
      </c>
    </row>
    <row r="54" spans="1:5" ht="15.75" thickBot="1" x14ac:dyDescent="0.3">
      <c r="A54" s="14" t="s">
        <v>41</v>
      </c>
      <c r="B54" s="23"/>
      <c r="C54" s="24">
        <f>C51/B51-1</f>
        <v>0</v>
      </c>
      <c r="D54" s="24">
        <f t="shared" ref="D54:E55" si="2">D51/C51-1</f>
        <v>0</v>
      </c>
      <c r="E54" s="24">
        <f t="shared" si="2"/>
        <v>0</v>
      </c>
    </row>
    <row r="55" spans="1:5" ht="15.75" thickBot="1" x14ac:dyDescent="0.3">
      <c r="A55" s="14" t="s">
        <v>42</v>
      </c>
      <c r="B55" s="23"/>
      <c r="C55" s="24">
        <f>C52/B52-1</f>
        <v>0</v>
      </c>
      <c r="D55" s="24">
        <f t="shared" si="2"/>
        <v>0</v>
      </c>
      <c r="E55" s="24">
        <f t="shared" si="2"/>
        <v>0</v>
      </c>
    </row>
    <row r="56" spans="1:5" ht="15.75" thickBot="1" x14ac:dyDescent="0.3">
      <c r="A56" s="295" t="s">
        <v>57</v>
      </c>
      <c r="B56" s="296"/>
      <c r="C56" s="296"/>
      <c r="D56" s="296"/>
      <c r="E56" s="297"/>
    </row>
    <row r="57" spans="1:5" x14ac:dyDescent="0.25">
      <c r="A57" s="287"/>
      <c r="B57" s="20">
        <v>2019</v>
      </c>
      <c r="C57" s="20">
        <v>2020</v>
      </c>
      <c r="D57" s="20">
        <v>2021</v>
      </c>
      <c r="E57" s="20">
        <v>2022</v>
      </c>
    </row>
    <row r="58" spans="1:5" ht="15.75" thickBot="1" x14ac:dyDescent="0.3">
      <c r="A58" s="288"/>
      <c r="B58" s="21" t="s">
        <v>13</v>
      </c>
      <c r="C58" s="21" t="s">
        <v>14</v>
      </c>
      <c r="D58" s="21" t="s">
        <v>14</v>
      </c>
      <c r="E58" s="21" t="s">
        <v>14</v>
      </c>
    </row>
    <row r="59" spans="1:5" ht="15.75" thickBot="1" x14ac:dyDescent="0.3">
      <c r="A59" s="25" t="s">
        <v>44</v>
      </c>
      <c r="B59" s="26">
        <v>0</v>
      </c>
      <c r="C59" s="26">
        <v>0</v>
      </c>
      <c r="D59" s="26">
        <v>0</v>
      </c>
      <c r="E59" s="26">
        <v>0</v>
      </c>
    </row>
    <row r="60" spans="1:5" ht="24.75" thickBot="1" x14ac:dyDescent="0.3">
      <c r="A60" s="25" t="s">
        <v>101</v>
      </c>
      <c r="B60" s="26">
        <v>0</v>
      </c>
      <c r="C60" s="26">
        <v>0</v>
      </c>
      <c r="D60" s="26">
        <v>0</v>
      </c>
      <c r="E60" s="26">
        <v>0</v>
      </c>
    </row>
    <row r="61" spans="1:5" ht="15.75" thickBot="1" x14ac:dyDescent="0.3">
      <c r="A61" s="25" t="s">
        <v>46</v>
      </c>
      <c r="B61" s="36">
        <v>10000</v>
      </c>
      <c r="C61" s="37">
        <v>10000</v>
      </c>
      <c r="D61" s="37">
        <v>10000</v>
      </c>
      <c r="E61" s="37">
        <v>10000</v>
      </c>
    </row>
    <row r="62" spans="1:5" ht="15.75" thickBot="1" x14ac:dyDescent="0.3">
      <c r="A62" s="25" t="s">
        <v>47</v>
      </c>
      <c r="B62" s="28">
        <v>0</v>
      </c>
      <c r="C62" s="26">
        <v>0</v>
      </c>
      <c r="D62" s="26">
        <v>0</v>
      </c>
      <c r="E62" s="26">
        <v>0</v>
      </c>
    </row>
    <row r="63" spans="1:5" ht="15.75" thickBot="1" x14ac:dyDescent="0.3">
      <c r="A63" s="25" t="s">
        <v>48</v>
      </c>
      <c r="B63" s="28">
        <v>0</v>
      </c>
      <c r="C63" s="26">
        <v>0</v>
      </c>
      <c r="D63" s="26">
        <v>0</v>
      </c>
      <c r="E63" s="26">
        <v>0</v>
      </c>
    </row>
    <row r="64" spans="1:5" ht="15.75" thickBot="1" x14ac:dyDescent="0.3">
      <c r="A64" s="25" t="s">
        <v>49</v>
      </c>
      <c r="B64" s="28">
        <v>0</v>
      </c>
      <c r="C64" s="26">
        <v>0</v>
      </c>
      <c r="D64" s="26">
        <v>0</v>
      </c>
      <c r="E64" s="26">
        <v>0</v>
      </c>
    </row>
    <row r="65" spans="1:5" ht="24.75" thickBot="1" x14ac:dyDescent="0.3">
      <c r="A65" s="25" t="s">
        <v>50</v>
      </c>
      <c r="B65" s="28">
        <v>0</v>
      </c>
      <c r="C65" s="26">
        <v>0</v>
      </c>
      <c r="D65" s="26">
        <v>0</v>
      </c>
      <c r="E65" s="26">
        <v>0</v>
      </c>
    </row>
    <row r="66" spans="1:5" ht="15.75" thickBot="1" x14ac:dyDescent="0.3">
      <c r="A66" s="33" t="s">
        <v>58</v>
      </c>
      <c r="B66" s="28">
        <f>B65+B64+B63+B62+B61+B60+B59</f>
        <v>10000</v>
      </c>
      <c r="C66" s="28">
        <f>C65+C64+C63+C62+C61+C60+C59</f>
        <v>10000</v>
      </c>
      <c r="D66" s="28">
        <f>D65+D64+D63+D62+D61+D60+D59</f>
        <v>10000</v>
      </c>
      <c r="E66" s="28">
        <f>E65+E64+E63+E62+E61+E60+E59</f>
        <v>10000</v>
      </c>
    </row>
    <row r="67" spans="1:5" ht="15.75" thickBot="1" x14ac:dyDescent="0.3">
      <c r="A67" s="29" t="s">
        <v>52</v>
      </c>
      <c r="B67" s="30">
        <f>IF(B66-B51=0,0,"Error")</f>
        <v>0</v>
      </c>
      <c r="C67" s="30">
        <f>IF(C66-C51=0,0,"Error")</f>
        <v>0</v>
      </c>
      <c r="D67" s="30">
        <f>IF(D66-D51=0,0,"Error")</f>
        <v>0</v>
      </c>
      <c r="E67" s="30">
        <f>IF(E66-E51=0,0,"Error")</f>
        <v>0</v>
      </c>
    </row>
    <row r="68" spans="1:5" ht="63.6" customHeight="1" thickBot="1" x14ac:dyDescent="0.3">
      <c r="A68" s="10" t="s">
        <v>89</v>
      </c>
      <c r="B68" s="289" t="s">
        <v>193</v>
      </c>
      <c r="C68" s="290"/>
      <c r="D68" s="290"/>
      <c r="E68" s="291"/>
    </row>
    <row r="69" spans="1:5" ht="15.75" thickBot="1" x14ac:dyDescent="0.3">
      <c r="A69" s="11"/>
      <c r="B69" s="12"/>
      <c r="C69" s="13" t="s">
        <v>182</v>
      </c>
      <c r="D69" s="13" t="s">
        <v>182</v>
      </c>
      <c r="E69" s="13" t="s">
        <v>182</v>
      </c>
    </row>
    <row r="70" spans="1:5" ht="23.25" thickBot="1" x14ac:dyDescent="0.3">
      <c r="A70" s="48" t="s">
        <v>194</v>
      </c>
      <c r="B70" s="49"/>
      <c r="C70" s="108" t="s">
        <v>93</v>
      </c>
      <c r="D70" s="108" t="s">
        <v>93</v>
      </c>
      <c r="E70" s="108" t="s">
        <v>93</v>
      </c>
    </row>
    <row r="71" spans="1:5" ht="15.75" thickBot="1" x14ac:dyDescent="0.3">
      <c r="A71" s="48" t="s">
        <v>195</v>
      </c>
      <c r="B71" s="49"/>
      <c r="C71" s="108" t="s">
        <v>93</v>
      </c>
      <c r="D71" s="108" t="s">
        <v>93</v>
      </c>
      <c r="E71" s="108" t="s">
        <v>93</v>
      </c>
    </row>
    <row r="72" spans="1:5" ht="15.75" thickBot="1" x14ac:dyDescent="0.3">
      <c r="A72" s="48" t="s">
        <v>196</v>
      </c>
      <c r="B72" s="49"/>
      <c r="C72" s="109">
        <v>1</v>
      </c>
      <c r="D72" s="109">
        <v>1</v>
      </c>
      <c r="E72" s="109">
        <v>1</v>
      </c>
    </row>
    <row r="73" spans="1:5" ht="45.75" thickBot="1" x14ac:dyDescent="0.3">
      <c r="A73" s="8" t="s">
        <v>197</v>
      </c>
      <c r="B73" s="49"/>
      <c r="C73" s="109" t="s">
        <v>198</v>
      </c>
      <c r="D73" s="109" t="s">
        <v>199</v>
      </c>
      <c r="E73" s="109" t="s">
        <v>199</v>
      </c>
    </row>
    <row r="74" spans="1:5" ht="68.25" thickBot="1" x14ac:dyDescent="0.3">
      <c r="A74" s="8" t="s">
        <v>200</v>
      </c>
      <c r="B74" s="49"/>
      <c r="C74" s="108">
        <v>0.5</v>
      </c>
      <c r="D74" s="108">
        <v>0.7</v>
      </c>
      <c r="E74" s="108">
        <v>0.7</v>
      </c>
    </row>
    <row r="75" spans="1:5" ht="34.5" thickBot="1" x14ac:dyDescent="0.3">
      <c r="A75" s="6" t="s">
        <v>201</v>
      </c>
      <c r="B75" s="47"/>
      <c r="C75" s="108">
        <v>0.5</v>
      </c>
      <c r="D75" s="108">
        <v>0.3</v>
      </c>
      <c r="E75" s="108">
        <v>0.3</v>
      </c>
    </row>
    <row r="76" spans="1:5" ht="102" thickBot="1" x14ac:dyDescent="0.3">
      <c r="A76" s="8" t="s">
        <v>202</v>
      </c>
      <c r="B76" s="49"/>
      <c r="C76" s="108">
        <v>0.5</v>
      </c>
      <c r="D76" s="108">
        <v>0.8</v>
      </c>
      <c r="E76" s="108">
        <v>0.8</v>
      </c>
    </row>
    <row r="77" spans="1:5" ht="68.25" thickBot="1" x14ac:dyDescent="0.3">
      <c r="A77" s="8" t="s">
        <v>203</v>
      </c>
      <c r="B77" s="49"/>
      <c r="C77" s="108">
        <v>0.2</v>
      </c>
      <c r="D77" s="108">
        <v>0.3</v>
      </c>
      <c r="E77" s="108">
        <v>0.3</v>
      </c>
    </row>
    <row r="78" spans="1:5" ht="57" thickBot="1" x14ac:dyDescent="0.3">
      <c r="A78" s="8" t="s">
        <v>204</v>
      </c>
      <c r="B78" s="49"/>
      <c r="C78" s="108">
        <v>0.3</v>
      </c>
      <c r="D78" s="108">
        <v>0.35</v>
      </c>
      <c r="E78" s="108">
        <v>0.4</v>
      </c>
    </row>
    <row r="79" spans="1:5" ht="57" thickBot="1" x14ac:dyDescent="0.3">
      <c r="A79" s="8" t="s">
        <v>205</v>
      </c>
      <c r="B79" s="49">
        <v>1</v>
      </c>
      <c r="C79" s="108"/>
      <c r="D79" s="108"/>
      <c r="E79" s="108"/>
    </row>
    <row r="80" spans="1:5" ht="45.75" thickBot="1" x14ac:dyDescent="0.3">
      <c r="A80" s="8" t="s">
        <v>206</v>
      </c>
      <c r="B80" s="49">
        <v>0.7</v>
      </c>
      <c r="C80" s="108">
        <v>0.2</v>
      </c>
      <c r="D80" s="108">
        <v>0.1</v>
      </c>
      <c r="E80" s="108"/>
    </row>
    <row r="81" spans="1:5" ht="23.25" thickBot="1" x14ac:dyDescent="0.3">
      <c r="A81" s="8" t="s">
        <v>207</v>
      </c>
      <c r="B81" s="49">
        <v>1</v>
      </c>
      <c r="C81" s="108"/>
      <c r="D81" s="108"/>
      <c r="E81" s="108"/>
    </row>
    <row r="82" spans="1:5" ht="34.5" thickBot="1" x14ac:dyDescent="0.3">
      <c r="A82" s="48" t="s">
        <v>208</v>
      </c>
      <c r="B82" s="49"/>
      <c r="C82" s="108"/>
      <c r="D82" s="108"/>
      <c r="E82" s="108"/>
    </row>
    <row r="83" spans="1:5" ht="45.75" thickBot="1" x14ac:dyDescent="0.3">
      <c r="A83" s="110" t="s">
        <v>209</v>
      </c>
      <c r="B83" s="49"/>
      <c r="C83" s="108">
        <v>1</v>
      </c>
      <c r="D83" s="108"/>
      <c r="E83" s="108"/>
    </row>
    <row r="84" spans="1:5" ht="33.6" customHeight="1" thickBot="1" x14ac:dyDescent="0.3">
      <c r="A84" s="110" t="s">
        <v>210</v>
      </c>
      <c r="B84" s="49"/>
      <c r="C84" s="108"/>
      <c r="D84" s="108">
        <v>1</v>
      </c>
      <c r="E84" s="108"/>
    </row>
    <row r="85" spans="1:5" ht="34.5" thickBot="1" x14ac:dyDescent="0.3">
      <c r="A85" s="48" t="s">
        <v>211</v>
      </c>
      <c r="B85" s="49">
        <v>0.25</v>
      </c>
      <c r="C85" s="108">
        <v>0.25</v>
      </c>
      <c r="D85" s="108">
        <v>0.25</v>
      </c>
      <c r="E85" s="108">
        <v>0.25</v>
      </c>
    </row>
    <row r="86" spans="1:5" ht="34.5" thickBot="1" x14ac:dyDescent="0.3">
      <c r="A86" s="48" t="s">
        <v>212</v>
      </c>
      <c r="B86" s="49">
        <v>0.2</v>
      </c>
      <c r="C86" s="108">
        <v>0.5</v>
      </c>
      <c r="D86" s="108">
        <v>0.3</v>
      </c>
      <c r="E86" s="108"/>
    </row>
    <row r="87" spans="1:5" ht="34.5" thickBot="1" x14ac:dyDescent="0.3">
      <c r="A87" s="48" t="s">
        <v>208</v>
      </c>
      <c r="B87" s="49">
        <v>0.1</v>
      </c>
      <c r="C87" s="108">
        <v>0.2</v>
      </c>
      <c r="D87" s="108">
        <v>0.3</v>
      </c>
      <c r="E87" s="108">
        <v>0.4</v>
      </c>
    </row>
    <row r="88" spans="1:5" ht="45.75" thickBot="1" x14ac:dyDescent="0.3">
      <c r="A88" s="48" t="s">
        <v>213</v>
      </c>
      <c r="B88" s="49">
        <v>0.1</v>
      </c>
      <c r="C88" s="108">
        <v>0.2</v>
      </c>
      <c r="D88" s="108">
        <v>0.4</v>
      </c>
      <c r="E88" s="108">
        <v>0.3</v>
      </c>
    </row>
    <row r="89" spans="1:5" ht="90.75" thickBot="1" x14ac:dyDescent="0.3">
      <c r="A89" s="48" t="s">
        <v>214</v>
      </c>
      <c r="B89" s="49">
        <v>0.1</v>
      </c>
      <c r="C89" s="108">
        <v>0.5</v>
      </c>
      <c r="D89" s="108">
        <v>0.3</v>
      </c>
      <c r="E89" s="108">
        <v>0.1</v>
      </c>
    </row>
    <row r="90" spans="1:5" ht="23.25" thickBot="1" x14ac:dyDescent="0.3">
      <c r="A90" s="48" t="s">
        <v>215</v>
      </c>
      <c r="B90" s="49">
        <v>0.5</v>
      </c>
      <c r="C90" s="108">
        <v>0.5</v>
      </c>
      <c r="D90" s="108"/>
      <c r="E90" s="108"/>
    </row>
    <row r="91" spans="1:5" ht="68.25" thickBot="1" x14ac:dyDescent="0.3">
      <c r="A91" s="48" t="s">
        <v>216</v>
      </c>
      <c r="B91" s="49">
        <v>0.25</v>
      </c>
      <c r="C91" s="108">
        <v>0.25</v>
      </c>
      <c r="D91" s="108">
        <v>0.25</v>
      </c>
      <c r="E91" s="108">
        <v>0.25</v>
      </c>
    </row>
    <row r="92" spans="1:5" ht="23.25" thickBot="1" x14ac:dyDescent="0.3">
      <c r="A92" s="48" t="s">
        <v>217</v>
      </c>
      <c r="B92" s="49">
        <v>0.25</v>
      </c>
      <c r="C92" s="108">
        <v>0.25</v>
      </c>
      <c r="D92" s="108">
        <v>0.25</v>
      </c>
      <c r="E92" s="108">
        <v>0.25</v>
      </c>
    </row>
    <row r="93" spans="1:5" ht="23.25" thickBot="1" x14ac:dyDescent="0.3">
      <c r="A93" s="48" t="s">
        <v>218</v>
      </c>
      <c r="B93" s="49"/>
      <c r="C93" s="108">
        <v>0.05</v>
      </c>
      <c r="D93" s="108">
        <v>0.05</v>
      </c>
      <c r="E93" s="108">
        <v>0.05</v>
      </c>
    </row>
    <row r="94" spans="1:5" ht="15.75" thickBot="1" x14ac:dyDescent="0.3">
      <c r="A94" s="348" t="s">
        <v>219</v>
      </c>
      <c r="B94" s="349"/>
      <c r="C94" s="349"/>
      <c r="D94" s="349"/>
      <c r="E94" s="350"/>
    </row>
    <row r="95" spans="1:5" ht="15.75" thickBot="1" x14ac:dyDescent="0.3">
      <c r="A95" s="266" t="s">
        <v>29</v>
      </c>
      <c r="B95" s="267"/>
      <c r="C95" s="267"/>
      <c r="D95" s="267"/>
      <c r="E95" s="268"/>
    </row>
    <row r="96" spans="1:5" ht="15.75" thickBot="1" x14ac:dyDescent="0.3">
      <c r="A96" s="19" t="s">
        <v>30</v>
      </c>
      <c r="B96" s="391" t="s">
        <v>220</v>
      </c>
      <c r="C96" s="392"/>
      <c r="D96" s="392"/>
      <c r="E96" s="393"/>
    </row>
    <row r="97" spans="1:5" ht="38.450000000000003" customHeight="1" thickBot="1" x14ac:dyDescent="0.3">
      <c r="A97" s="14" t="s">
        <v>32</v>
      </c>
      <c r="B97" s="301" t="s">
        <v>221</v>
      </c>
      <c r="C97" s="302"/>
      <c r="D97" s="302"/>
      <c r="E97" s="303"/>
    </row>
    <row r="98" spans="1:5" ht="15.75" thickBot="1" x14ac:dyDescent="0.3">
      <c r="A98" s="14" t="s">
        <v>34</v>
      </c>
      <c r="B98" s="304" t="s">
        <v>222</v>
      </c>
      <c r="C98" s="305"/>
      <c r="D98" s="305"/>
      <c r="E98" s="306"/>
    </row>
    <row r="99" spans="1:5" x14ac:dyDescent="0.25">
      <c r="A99" s="287"/>
      <c r="B99" s="20">
        <v>2019</v>
      </c>
      <c r="C99" s="20">
        <v>2020</v>
      </c>
      <c r="D99" s="20">
        <v>2021</v>
      </c>
      <c r="E99" s="20">
        <v>2022</v>
      </c>
    </row>
    <row r="100" spans="1:5" ht="15.75" thickBot="1" x14ac:dyDescent="0.3">
      <c r="A100" s="288"/>
      <c r="B100" s="21" t="s">
        <v>13</v>
      </c>
      <c r="C100" s="21" t="s">
        <v>14</v>
      </c>
      <c r="D100" s="21" t="s">
        <v>14</v>
      </c>
      <c r="E100" s="21" t="s">
        <v>14</v>
      </c>
    </row>
    <row r="101" spans="1:5" ht="15.75" thickBot="1" x14ac:dyDescent="0.3">
      <c r="A101" s="14" t="s">
        <v>36</v>
      </c>
      <c r="B101" s="22">
        <v>160</v>
      </c>
      <c r="C101" s="22">
        <v>305</v>
      </c>
      <c r="D101" s="22">
        <v>160</v>
      </c>
      <c r="E101" s="22">
        <v>162</v>
      </c>
    </row>
    <row r="102" spans="1:5" ht="15.75" thickBot="1" x14ac:dyDescent="0.3">
      <c r="A102" s="14" t="s">
        <v>37</v>
      </c>
      <c r="B102" s="22">
        <v>45000</v>
      </c>
      <c r="C102" s="22">
        <v>86000</v>
      </c>
      <c r="D102" s="22">
        <v>45000</v>
      </c>
      <c r="E102" s="22">
        <v>45500</v>
      </c>
    </row>
    <row r="103" spans="1:5" ht="15.75" thickBot="1" x14ac:dyDescent="0.3">
      <c r="A103" s="14" t="s">
        <v>38</v>
      </c>
      <c r="B103" s="22">
        <f>B102/B101</f>
        <v>281.25</v>
      </c>
      <c r="C103" s="22">
        <f t="shared" ref="C103:E103" si="3">C102/C101</f>
        <v>281.96721311475409</v>
      </c>
      <c r="D103" s="22">
        <f t="shared" si="3"/>
        <v>281.25</v>
      </c>
      <c r="E103" s="22">
        <f t="shared" si="3"/>
        <v>280.8641975308642</v>
      </c>
    </row>
    <row r="104" spans="1:5" ht="15.75" thickBot="1" x14ac:dyDescent="0.3">
      <c r="A104" s="14" t="s">
        <v>39</v>
      </c>
      <c r="B104" s="23" t="s">
        <v>40</v>
      </c>
      <c r="C104" s="24">
        <f>C101/B101-1</f>
        <v>0.90625</v>
      </c>
      <c r="D104" s="24">
        <f t="shared" ref="D104:E106" si="4">D101/C101-1</f>
        <v>-0.47540983606557374</v>
      </c>
      <c r="E104" s="24">
        <f t="shared" si="4"/>
        <v>1.2499999999999956E-2</v>
      </c>
    </row>
    <row r="105" spans="1:5" ht="15.75" thickBot="1" x14ac:dyDescent="0.3">
      <c r="A105" s="14" t="s">
        <v>41</v>
      </c>
      <c r="B105" s="23" t="s">
        <v>40</v>
      </c>
      <c r="C105" s="24">
        <f>C102/B102-1</f>
        <v>0.9111111111111112</v>
      </c>
      <c r="D105" s="24">
        <f t="shared" si="4"/>
        <v>-0.47674418604651159</v>
      </c>
      <c r="E105" s="24">
        <f t="shared" si="4"/>
        <v>1.1111111111111072E-2</v>
      </c>
    </row>
    <row r="106" spans="1:5" ht="15.75" thickBot="1" x14ac:dyDescent="0.3">
      <c r="A106" s="14" t="s">
        <v>42</v>
      </c>
      <c r="B106" s="23" t="s">
        <v>40</v>
      </c>
      <c r="C106" s="24">
        <f>C103/B103-1</f>
        <v>2.5500910746811822E-3</v>
      </c>
      <c r="D106" s="24">
        <f t="shared" si="4"/>
        <v>-2.5436046511627675E-3</v>
      </c>
      <c r="E106" s="24">
        <f t="shared" si="4"/>
        <v>-1.37174211248281E-3</v>
      </c>
    </row>
    <row r="107" spans="1:5" ht="15.75" thickBot="1" x14ac:dyDescent="0.3">
      <c r="A107" s="295" t="s">
        <v>130</v>
      </c>
      <c r="B107" s="296"/>
      <c r="C107" s="296"/>
      <c r="D107" s="296"/>
      <c r="E107" s="297"/>
    </row>
    <row r="108" spans="1:5" x14ac:dyDescent="0.25">
      <c r="A108" s="287"/>
      <c r="B108" s="20">
        <v>2019</v>
      </c>
      <c r="C108" s="20">
        <v>2020</v>
      </c>
      <c r="D108" s="20">
        <v>2021</v>
      </c>
      <c r="E108" s="20">
        <v>2022</v>
      </c>
    </row>
    <row r="109" spans="1:5" ht="15.75" thickBot="1" x14ac:dyDescent="0.3">
      <c r="A109" s="288"/>
      <c r="B109" s="21" t="s">
        <v>13</v>
      </c>
      <c r="C109" s="21" t="s">
        <v>14</v>
      </c>
      <c r="D109" s="21" t="s">
        <v>14</v>
      </c>
      <c r="E109" s="21" t="s">
        <v>14</v>
      </c>
    </row>
    <row r="110" spans="1:5" ht="15.75" thickBot="1" x14ac:dyDescent="0.3">
      <c r="A110" s="25" t="s">
        <v>44</v>
      </c>
      <c r="B110" s="26">
        <v>0</v>
      </c>
      <c r="C110" s="26">
        <v>0</v>
      </c>
      <c r="D110" s="26">
        <v>0</v>
      </c>
      <c r="E110" s="26">
        <v>0</v>
      </c>
    </row>
    <row r="111" spans="1:5" ht="24.75" thickBot="1" x14ac:dyDescent="0.3">
      <c r="A111" s="25" t="s">
        <v>101</v>
      </c>
      <c r="B111" s="26">
        <v>0</v>
      </c>
      <c r="C111" s="26">
        <v>0</v>
      </c>
      <c r="D111" s="26">
        <v>0</v>
      </c>
      <c r="E111" s="26">
        <v>0</v>
      </c>
    </row>
    <row r="112" spans="1:5" ht="15.75" thickBot="1" x14ac:dyDescent="0.3">
      <c r="A112" s="25" t="s">
        <v>46</v>
      </c>
      <c r="B112" s="28">
        <v>45000</v>
      </c>
      <c r="C112" s="26">
        <v>86000</v>
      </c>
      <c r="D112" s="26">
        <v>45000</v>
      </c>
      <c r="E112" s="26">
        <v>45500</v>
      </c>
    </row>
    <row r="113" spans="1:5" ht="15.75" thickBot="1" x14ac:dyDescent="0.3">
      <c r="A113" s="25" t="s">
        <v>47</v>
      </c>
      <c r="B113" s="28">
        <v>0</v>
      </c>
      <c r="C113" s="26">
        <v>0</v>
      </c>
      <c r="D113" s="26">
        <v>0</v>
      </c>
      <c r="E113" s="26">
        <v>0</v>
      </c>
    </row>
    <row r="114" spans="1:5" ht="15.75" thickBot="1" x14ac:dyDescent="0.3">
      <c r="A114" s="25" t="s">
        <v>48</v>
      </c>
      <c r="B114" s="28">
        <v>0</v>
      </c>
      <c r="C114" s="26">
        <v>0</v>
      </c>
      <c r="D114" s="26">
        <v>0</v>
      </c>
      <c r="E114" s="26">
        <v>0</v>
      </c>
    </row>
    <row r="115" spans="1:5" ht="15.75" thickBot="1" x14ac:dyDescent="0.3">
      <c r="A115" s="25" t="s">
        <v>49</v>
      </c>
      <c r="B115" s="28">
        <v>0</v>
      </c>
      <c r="C115" s="26">
        <v>0</v>
      </c>
      <c r="D115" s="26">
        <v>0</v>
      </c>
      <c r="E115" s="26">
        <v>0</v>
      </c>
    </row>
    <row r="116" spans="1:5" ht="24.75" thickBot="1" x14ac:dyDescent="0.3">
      <c r="A116" s="25" t="s">
        <v>50</v>
      </c>
      <c r="B116" s="28">
        <v>0</v>
      </c>
      <c r="C116" s="26">
        <v>0</v>
      </c>
      <c r="D116" s="26">
        <f>C116*1.03*0.99</f>
        <v>0</v>
      </c>
      <c r="E116" s="26">
        <f>D116*1.03*0.99</f>
        <v>0</v>
      </c>
    </row>
    <row r="117" spans="1:5" ht="15.75" thickBot="1" x14ac:dyDescent="0.3">
      <c r="A117" s="45" t="s">
        <v>64</v>
      </c>
      <c r="B117" s="28">
        <f>B116+B115+B114+B113+B112+B111+B110</f>
        <v>45000</v>
      </c>
      <c r="C117" s="28">
        <f>C116+C115+C114+C113+C112+C111+C110</f>
        <v>86000</v>
      </c>
      <c r="D117" s="28">
        <f>D116+D115+D114+D113+D112+D111+D110</f>
        <v>45000</v>
      </c>
      <c r="E117" s="28">
        <f>E116+E115+E114+E113+E112+E111+E110</f>
        <v>45500</v>
      </c>
    </row>
    <row r="118" spans="1:5" ht="15.75" thickBot="1" x14ac:dyDescent="0.3">
      <c r="A118" s="29" t="s">
        <v>52</v>
      </c>
      <c r="B118" s="30">
        <f>IF(B117-B102=0,0,"Error")</f>
        <v>0</v>
      </c>
      <c r="C118" s="30">
        <f>IF(C117-C102=0,0,"Error")</f>
        <v>0</v>
      </c>
      <c r="D118" s="30">
        <f>IF(D117-D102=0,0,"Error")</f>
        <v>0</v>
      </c>
      <c r="E118" s="30">
        <f>IF(E117-E102=0,0,"Error")</f>
        <v>0</v>
      </c>
    </row>
    <row r="119" spans="1:5" ht="15.75" thickBot="1" x14ac:dyDescent="0.3">
      <c r="A119" s="10" t="s">
        <v>223</v>
      </c>
      <c r="B119" s="289" t="s">
        <v>224</v>
      </c>
      <c r="C119" s="290"/>
      <c r="D119" s="290"/>
      <c r="E119" s="291"/>
    </row>
    <row r="120" spans="1:5" ht="15.75" thickBot="1" x14ac:dyDescent="0.3">
      <c r="A120" s="292" t="s">
        <v>225</v>
      </c>
      <c r="B120" s="293"/>
      <c r="C120" s="293"/>
      <c r="D120" s="293"/>
      <c r="E120" s="294"/>
    </row>
    <row r="121" spans="1:5" ht="15.75" thickBot="1" x14ac:dyDescent="0.3">
      <c r="A121" s="11"/>
      <c r="B121" s="12"/>
      <c r="C121" s="13" t="s">
        <v>182</v>
      </c>
      <c r="D121" s="13" t="s">
        <v>182</v>
      </c>
      <c r="E121" s="13" t="s">
        <v>182</v>
      </c>
    </row>
    <row r="122" spans="1:5" ht="23.25" thickBot="1" x14ac:dyDescent="0.3">
      <c r="A122" s="48" t="s">
        <v>226</v>
      </c>
      <c r="B122" s="49"/>
      <c r="C122" s="50">
        <v>0.1</v>
      </c>
      <c r="D122" s="50">
        <v>0.1</v>
      </c>
      <c r="E122" s="50">
        <v>0.1</v>
      </c>
    </row>
    <row r="123" spans="1:5" ht="45.75" thickBot="1" x14ac:dyDescent="0.3">
      <c r="A123" s="48" t="s">
        <v>227</v>
      </c>
      <c r="B123" s="49"/>
      <c r="C123" s="50">
        <v>0.2</v>
      </c>
      <c r="D123" s="50">
        <v>0.2</v>
      </c>
      <c r="E123" s="50">
        <v>0.2</v>
      </c>
    </row>
    <row r="124" spans="1:5" ht="15.75" thickBot="1" x14ac:dyDescent="0.3">
      <c r="A124" s="348" t="s">
        <v>228</v>
      </c>
      <c r="B124" s="349"/>
      <c r="C124" s="349"/>
      <c r="D124" s="349"/>
      <c r="E124" s="350"/>
    </row>
    <row r="125" spans="1:5" ht="42" customHeight="1" thickBot="1" x14ac:dyDescent="0.3">
      <c r="A125" s="266" t="s">
        <v>29</v>
      </c>
      <c r="B125" s="267"/>
      <c r="C125" s="267"/>
      <c r="D125" s="267"/>
      <c r="E125" s="268"/>
    </row>
    <row r="126" spans="1:5" ht="15.75" thickBot="1" x14ac:dyDescent="0.3">
      <c r="A126" s="19" t="s">
        <v>30</v>
      </c>
      <c r="B126" s="298" t="s">
        <v>229</v>
      </c>
      <c r="C126" s="305"/>
      <c r="D126" s="305"/>
      <c r="E126" s="306"/>
    </row>
    <row r="127" spans="1:5" ht="28.9" customHeight="1" thickBot="1" x14ac:dyDescent="0.3">
      <c r="A127" s="14" t="s">
        <v>32</v>
      </c>
      <c r="B127" s="301" t="s">
        <v>224</v>
      </c>
      <c r="C127" s="302"/>
      <c r="D127" s="302"/>
      <c r="E127" s="303"/>
    </row>
    <row r="128" spans="1:5" ht="15.75" thickBot="1" x14ac:dyDescent="0.3">
      <c r="A128" s="14" t="s">
        <v>34</v>
      </c>
      <c r="B128" s="304" t="s">
        <v>230</v>
      </c>
      <c r="C128" s="305"/>
      <c r="D128" s="305"/>
      <c r="E128" s="306"/>
    </row>
    <row r="129" spans="1:5" x14ac:dyDescent="0.25">
      <c r="A129" s="287"/>
      <c r="B129" s="20">
        <v>2019</v>
      </c>
      <c r="C129" s="20">
        <v>2020</v>
      </c>
      <c r="D129" s="20">
        <v>2021</v>
      </c>
      <c r="E129" s="20">
        <v>2022</v>
      </c>
    </row>
    <row r="130" spans="1:5" ht="15.75" thickBot="1" x14ac:dyDescent="0.3">
      <c r="A130" s="288"/>
      <c r="B130" s="21" t="s">
        <v>13</v>
      </c>
      <c r="C130" s="21" t="s">
        <v>14</v>
      </c>
      <c r="D130" s="21" t="s">
        <v>14</v>
      </c>
      <c r="E130" s="21" t="s">
        <v>14</v>
      </c>
    </row>
    <row r="131" spans="1:5" ht="15.75" thickBot="1" x14ac:dyDescent="0.3">
      <c r="A131" s="14" t="s">
        <v>36</v>
      </c>
      <c r="B131" s="22">
        <v>17</v>
      </c>
      <c r="C131" s="22">
        <v>17</v>
      </c>
      <c r="D131" s="22">
        <v>17</v>
      </c>
      <c r="E131" s="22">
        <v>17</v>
      </c>
    </row>
    <row r="132" spans="1:5" ht="15.75" thickBot="1" x14ac:dyDescent="0.3">
      <c r="A132" s="14" t="s">
        <v>37</v>
      </c>
      <c r="B132" s="22">
        <v>4000</v>
      </c>
      <c r="C132" s="22">
        <v>4000</v>
      </c>
      <c r="D132" s="22">
        <v>4000</v>
      </c>
      <c r="E132" s="22">
        <v>4000</v>
      </c>
    </row>
    <row r="133" spans="1:5" ht="15.75" thickBot="1" x14ac:dyDescent="0.3">
      <c r="A133" s="14" t="s">
        <v>38</v>
      </c>
      <c r="B133" s="22">
        <f>B132/B131</f>
        <v>235.29411764705881</v>
      </c>
      <c r="C133" s="22">
        <f t="shared" ref="C133:E133" si="5">C132/C131</f>
        <v>235.29411764705881</v>
      </c>
      <c r="D133" s="22">
        <f t="shared" si="5"/>
        <v>235.29411764705881</v>
      </c>
      <c r="E133" s="22">
        <f t="shared" si="5"/>
        <v>235.29411764705881</v>
      </c>
    </row>
    <row r="134" spans="1:5" ht="21.6" customHeight="1" thickBot="1" x14ac:dyDescent="0.3">
      <c r="A134" s="14" t="s">
        <v>39</v>
      </c>
      <c r="B134" s="23" t="s">
        <v>40</v>
      </c>
      <c r="C134" s="24">
        <f>C131/B131-1</f>
        <v>0</v>
      </c>
      <c r="D134" s="24">
        <f t="shared" ref="D134:E136" si="6">D131/C131-1</f>
        <v>0</v>
      </c>
      <c r="E134" s="24">
        <f t="shared" si="6"/>
        <v>0</v>
      </c>
    </row>
    <row r="135" spans="1:5" ht="24.6" customHeight="1" thickBot="1" x14ac:dyDescent="0.3">
      <c r="A135" s="14" t="s">
        <v>41</v>
      </c>
      <c r="B135" s="23" t="s">
        <v>40</v>
      </c>
      <c r="C135" s="24">
        <f>C132/B132-1</f>
        <v>0</v>
      </c>
      <c r="D135" s="24">
        <f t="shared" si="6"/>
        <v>0</v>
      </c>
      <c r="E135" s="24">
        <f t="shared" si="6"/>
        <v>0</v>
      </c>
    </row>
    <row r="136" spans="1:5" ht="15.75" thickBot="1" x14ac:dyDescent="0.3">
      <c r="A136" s="14" t="s">
        <v>42</v>
      </c>
      <c r="B136" s="23" t="s">
        <v>40</v>
      </c>
      <c r="C136" s="24">
        <f>C133/B133-1</f>
        <v>0</v>
      </c>
      <c r="D136" s="24">
        <f t="shared" si="6"/>
        <v>0</v>
      </c>
      <c r="E136" s="24">
        <f t="shared" si="6"/>
        <v>0</v>
      </c>
    </row>
    <row r="137" spans="1:5" ht="15.75" thickBot="1" x14ac:dyDescent="0.3">
      <c r="A137" s="295" t="s">
        <v>43</v>
      </c>
      <c r="B137" s="296"/>
      <c r="C137" s="296"/>
      <c r="D137" s="296"/>
      <c r="E137" s="297"/>
    </row>
    <row r="138" spans="1:5" x14ac:dyDescent="0.25">
      <c r="A138" s="287"/>
      <c r="B138" s="20">
        <v>2019</v>
      </c>
      <c r="C138" s="20">
        <v>2020</v>
      </c>
      <c r="D138" s="20">
        <v>2021</v>
      </c>
      <c r="E138" s="20">
        <v>2022</v>
      </c>
    </row>
    <row r="139" spans="1:5" ht="15.75" thickBot="1" x14ac:dyDescent="0.3">
      <c r="A139" s="288"/>
      <c r="B139" s="21" t="s">
        <v>13</v>
      </c>
      <c r="C139" s="21" t="s">
        <v>14</v>
      </c>
      <c r="D139" s="21" t="s">
        <v>14</v>
      </c>
      <c r="E139" s="21" t="s">
        <v>14</v>
      </c>
    </row>
    <row r="140" spans="1:5" ht="15.75" thickBot="1" x14ac:dyDescent="0.3">
      <c r="A140" s="25" t="s">
        <v>44</v>
      </c>
      <c r="B140" s="26">
        <v>0</v>
      </c>
      <c r="C140" s="26">
        <v>0</v>
      </c>
      <c r="D140" s="26">
        <v>0</v>
      </c>
      <c r="E140" s="26">
        <v>0</v>
      </c>
    </row>
    <row r="141" spans="1:5" ht="24.75" thickBot="1" x14ac:dyDescent="0.3">
      <c r="A141" s="25" t="s">
        <v>101</v>
      </c>
      <c r="B141" s="26">
        <v>0</v>
      </c>
      <c r="C141" s="26">
        <v>0</v>
      </c>
      <c r="D141" s="26">
        <v>0</v>
      </c>
      <c r="E141" s="26">
        <v>0</v>
      </c>
    </row>
    <row r="142" spans="1:5" ht="15.75" thickBot="1" x14ac:dyDescent="0.3">
      <c r="A142" s="25" t="s">
        <v>46</v>
      </c>
      <c r="B142" s="28">
        <v>4000</v>
      </c>
      <c r="C142" s="26">
        <v>4000</v>
      </c>
      <c r="D142" s="26">
        <v>4000</v>
      </c>
      <c r="E142" s="26">
        <v>4000</v>
      </c>
    </row>
    <row r="143" spans="1:5" ht="15.75" thickBot="1" x14ac:dyDescent="0.3">
      <c r="A143" s="25" t="s">
        <v>47</v>
      </c>
      <c r="B143" s="28">
        <v>0</v>
      </c>
      <c r="C143" s="26">
        <v>0</v>
      </c>
      <c r="D143" s="26">
        <v>0</v>
      </c>
      <c r="E143" s="26">
        <v>0</v>
      </c>
    </row>
    <row r="144" spans="1:5" ht="15.75" thickBot="1" x14ac:dyDescent="0.3">
      <c r="A144" s="25" t="s">
        <v>48</v>
      </c>
      <c r="B144" s="28">
        <v>0</v>
      </c>
      <c r="C144" s="26">
        <v>0</v>
      </c>
      <c r="D144" s="26">
        <v>0</v>
      </c>
      <c r="E144" s="26">
        <v>0</v>
      </c>
    </row>
    <row r="145" spans="1:5" ht="15.75" thickBot="1" x14ac:dyDescent="0.3">
      <c r="A145" s="25" t="s">
        <v>49</v>
      </c>
      <c r="B145" s="28">
        <v>0</v>
      </c>
      <c r="C145" s="26">
        <v>0</v>
      </c>
      <c r="D145" s="26">
        <v>0</v>
      </c>
      <c r="E145" s="26">
        <v>0</v>
      </c>
    </row>
    <row r="146" spans="1:5" ht="24.75" thickBot="1" x14ac:dyDescent="0.3">
      <c r="A146" s="25" t="s">
        <v>50</v>
      </c>
      <c r="B146" s="28">
        <v>0</v>
      </c>
      <c r="C146" s="26">
        <v>0</v>
      </c>
      <c r="D146" s="26">
        <f>C146*1.03*0.99</f>
        <v>0</v>
      </c>
      <c r="E146" s="26">
        <f>D146*1.03*0.99</f>
        <v>0</v>
      </c>
    </row>
    <row r="147" spans="1:5" ht="15.75" thickBot="1" x14ac:dyDescent="0.3">
      <c r="A147" s="27" t="s">
        <v>51</v>
      </c>
      <c r="B147" s="28">
        <f>B146+B145+B144+B143+B142+B141+B140</f>
        <v>4000</v>
      </c>
      <c r="C147" s="28">
        <f>C146+C145+C144+C143+C142+C141+C140</f>
        <v>4000</v>
      </c>
      <c r="D147" s="28">
        <f>D146+D145+D144+D143+D142+D141+D140</f>
        <v>4000</v>
      </c>
      <c r="E147" s="28">
        <f>E146+E145+E144+E143+E142+E141+E140</f>
        <v>4000</v>
      </c>
    </row>
    <row r="148" spans="1:5" ht="15.75" thickBot="1" x14ac:dyDescent="0.3">
      <c r="A148" s="29" t="s">
        <v>52</v>
      </c>
      <c r="B148" s="30">
        <f>IF(B147-B132=0,0,"Error")</f>
        <v>0</v>
      </c>
      <c r="C148" s="30">
        <f>IF(C147-C132=0,0,"Error")</f>
        <v>0</v>
      </c>
      <c r="D148" s="30">
        <f>IF(D147-D132=0,0,"Error")</f>
        <v>0</v>
      </c>
      <c r="E148" s="30">
        <f>IF(E147-E132=0,0,"Error")</f>
        <v>0</v>
      </c>
    </row>
    <row r="149" spans="1:5" ht="48" customHeight="1" thickBot="1" x14ac:dyDescent="0.3">
      <c r="A149" s="10" t="s">
        <v>231</v>
      </c>
      <c r="B149" s="395" t="s">
        <v>232</v>
      </c>
      <c r="C149" s="396"/>
      <c r="D149" s="396"/>
      <c r="E149" s="397"/>
    </row>
    <row r="150" spans="1:5" ht="15.75" thickBot="1" x14ac:dyDescent="0.3">
      <c r="A150" s="292" t="s">
        <v>233</v>
      </c>
      <c r="B150" s="293"/>
      <c r="C150" s="293"/>
      <c r="D150" s="293"/>
      <c r="E150" s="294"/>
    </row>
    <row r="151" spans="1:5" ht="15.75" thickBot="1" x14ac:dyDescent="0.3">
      <c r="A151" s="11"/>
      <c r="B151" s="12"/>
      <c r="C151" s="13" t="s">
        <v>182</v>
      </c>
      <c r="D151" s="13" t="s">
        <v>182</v>
      </c>
      <c r="E151" s="13" t="s">
        <v>182</v>
      </c>
    </row>
    <row r="152" spans="1:5" ht="23.25" thickBot="1" x14ac:dyDescent="0.3">
      <c r="A152" s="8" t="s">
        <v>234</v>
      </c>
      <c r="B152" s="111"/>
      <c r="C152" s="108" t="s">
        <v>235</v>
      </c>
      <c r="D152" s="108" t="s">
        <v>93</v>
      </c>
      <c r="E152" s="108" t="s">
        <v>93</v>
      </c>
    </row>
    <row r="153" spans="1:5" ht="23.25" thickBot="1" x14ac:dyDescent="0.3">
      <c r="A153" s="8" t="s">
        <v>236</v>
      </c>
      <c r="B153" s="111"/>
      <c r="C153" s="108" t="s">
        <v>93</v>
      </c>
      <c r="D153" s="108" t="s">
        <v>93</v>
      </c>
      <c r="E153" s="108" t="s">
        <v>93</v>
      </c>
    </row>
    <row r="154" spans="1:5" ht="23.25" thickBot="1" x14ac:dyDescent="0.3">
      <c r="A154" s="8" t="s">
        <v>237</v>
      </c>
      <c r="B154" s="111"/>
      <c r="C154" s="108">
        <v>0.25</v>
      </c>
      <c r="D154" s="108" t="s">
        <v>93</v>
      </c>
      <c r="E154" s="108" t="s">
        <v>93</v>
      </c>
    </row>
    <row r="155" spans="1:5" ht="15.75" thickBot="1" x14ac:dyDescent="0.3">
      <c r="A155" s="6" t="s">
        <v>238</v>
      </c>
      <c r="B155" s="111"/>
      <c r="C155" s="108">
        <v>0.5</v>
      </c>
      <c r="D155" s="108">
        <v>0.2</v>
      </c>
      <c r="E155" s="108">
        <v>0.2</v>
      </c>
    </row>
    <row r="156" spans="1:5" ht="34.5" thickBot="1" x14ac:dyDescent="0.3">
      <c r="A156" s="8" t="s">
        <v>239</v>
      </c>
      <c r="B156" s="111"/>
      <c r="C156" s="108">
        <v>0.5</v>
      </c>
      <c r="D156" s="108">
        <v>0.8</v>
      </c>
      <c r="E156" s="108">
        <v>0.8</v>
      </c>
    </row>
    <row r="157" spans="1:5" ht="15.75" thickBot="1" x14ac:dyDescent="0.3">
      <c r="A157" s="266" t="s">
        <v>29</v>
      </c>
      <c r="B157" s="267"/>
      <c r="C157" s="267"/>
      <c r="D157" s="267"/>
      <c r="E157" s="268"/>
    </row>
    <row r="158" spans="1:5" ht="31.9" customHeight="1" thickBot="1" x14ac:dyDescent="0.3">
      <c r="A158" s="19" t="s">
        <v>30</v>
      </c>
      <c r="B158" s="391" t="s">
        <v>240</v>
      </c>
      <c r="C158" s="392"/>
      <c r="D158" s="392"/>
      <c r="E158" s="393"/>
    </row>
    <row r="159" spans="1:5" ht="30" customHeight="1" thickBot="1" x14ac:dyDescent="0.3">
      <c r="A159" s="14" t="s">
        <v>32</v>
      </c>
      <c r="B159" s="301" t="s">
        <v>241</v>
      </c>
      <c r="C159" s="302"/>
      <c r="D159" s="302"/>
      <c r="E159" s="303"/>
    </row>
    <row r="160" spans="1:5" ht="15.75" thickBot="1" x14ac:dyDescent="0.3">
      <c r="A160" s="14" t="s">
        <v>34</v>
      </c>
      <c r="B160" s="304" t="s">
        <v>242</v>
      </c>
      <c r="C160" s="305"/>
      <c r="D160" s="305"/>
      <c r="E160" s="306"/>
    </row>
    <row r="161" spans="1:5" x14ac:dyDescent="0.25">
      <c r="A161" s="287"/>
      <c r="B161" s="20">
        <v>2019</v>
      </c>
      <c r="C161" s="20">
        <v>2020</v>
      </c>
      <c r="D161" s="20">
        <v>2021</v>
      </c>
      <c r="E161" s="20">
        <v>2022</v>
      </c>
    </row>
    <row r="162" spans="1:5" ht="15.75" thickBot="1" x14ac:dyDescent="0.3">
      <c r="A162" s="288"/>
      <c r="B162" s="21" t="s">
        <v>13</v>
      </c>
      <c r="C162" s="21" t="s">
        <v>14</v>
      </c>
      <c r="D162" s="21" t="s">
        <v>14</v>
      </c>
      <c r="E162" s="21" t="s">
        <v>14</v>
      </c>
    </row>
    <row r="163" spans="1:5" ht="15.75" thickBot="1" x14ac:dyDescent="0.3">
      <c r="A163" s="14" t="s">
        <v>36</v>
      </c>
      <c r="B163" s="22">
        <v>90</v>
      </c>
      <c r="C163" s="22">
        <v>110</v>
      </c>
      <c r="D163" s="22">
        <v>105</v>
      </c>
      <c r="E163" s="22">
        <v>105</v>
      </c>
    </row>
    <row r="164" spans="1:5" ht="19.149999999999999" customHeight="1" thickBot="1" x14ac:dyDescent="0.3">
      <c r="A164" s="14" t="s">
        <v>37</v>
      </c>
      <c r="B164" s="22">
        <v>10000</v>
      </c>
      <c r="C164" s="22">
        <v>12500</v>
      </c>
      <c r="D164" s="22">
        <v>12000</v>
      </c>
      <c r="E164" s="22">
        <v>12000</v>
      </c>
    </row>
    <row r="165" spans="1:5" ht="15.75" thickBot="1" x14ac:dyDescent="0.3">
      <c r="A165" s="14" t="s">
        <v>38</v>
      </c>
      <c r="B165" s="22">
        <f>B164/B163</f>
        <v>111.11111111111111</v>
      </c>
      <c r="C165" s="22">
        <f t="shared" ref="C165:E165" si="7">C164/C163</f>
        <v>113.63636363636364</v>
      </c>
      <c r="D165" s="22">
        <f t="shared" si="7"/>
        <v>114.28571428571429</v>
      </c>
      <c r="E165" s="22">
        <f t="shared" si="7"/>
        <v>114.28571428571429</v>
      </c>
    </row>
    <row r="166" spans="1:5" ht="15.75" thickBot="1" x14ac:dyDescent="0.3">
      <c r="A166" s="14" t="s">
        <v>39</v>
      </c>
      <c r="B166" s="23" t="s">
        <v>40</v>
      </c>
      <c r="C166" s="24">
        <f>C163/B163-1</f>
        <v>0.22222222222222232</v>
      </c>
      <c r="D166" s="24">
        <f t="shared" ref="D166:E168" si="8">D163/C163-1</f>
        <v>-4.5454545454545414E-2</v>
      </c>
      <c r="E166" s="24">
        <f t="shared" si="8"/>
        <v>0</v>
      </c>
    </row>
    <row r="167" spans="1:5" ht="15.75" thickBot="1" x14ac:dyDescent="0.3">
      <c r="A167" s="14" t="s">
        <v>41</v>
      </c>
      <c r="B167" s="23" t="s">
        <v>40</v>
      </c>
      <c r="C167" s="24">
        <f>C164/B164-1</f>
        <v>0.25</v>
      </c>
      <c r="D167" s="24">
        <f t="shared" si="8"/>
        <v>-4.0000000000000036E-2</v>
      </c>
      <c r="E167" s="24">
        <f t="shared" si="8"/>
        <v>0</v>
      </c>
    </row>
    <row r="168" spans="1:5" ht="15.75" thickBot="1" x14ac:dyDescent="0.3">
      <c r="A168" s="112" t="s">
        <v>42</v>
      </c>
      <c r="B168" s="113" t="s">
        <v>40</v>
      </c>
      <c r="C168" s="114">
        <f>C165/B165-1</f>
        <v>2.2727272727272707E-2</v>
      </c>
      <c r="D168" s="114">
        <f t="shared" si="8"/>
        <v>5.7142857142857828E-3</v>
      </c>
      <c r="E168" s="114">
        <f t="shared" si="8"/>
        <v>0</v>
      </c>
    </row>
    <row r="169" spans="1:5" ht="15.75" thickBot="1" x14ac:dyDescent="0.3">
      <c r="A169" s="398" t="s">
        <v>43</v>
      </c>
      <c r="B169" s="399"/>
      <c r="C169" s="399"/>
      <c r="D169" s="399"/>
      <c r="E169" s="400"/>
    </row>
    <row r="170" spans="1:5" x14ac:dyDescent="0.25">
      <c r="A170" s="401"/>
      <c r="B170" s="20">
        <v>2019</v>
      </c>
      <c r="C170" s="20">
        <v>2020</v>
      </c>
      <c r="D170" s="20">
        <v>2021</v>
      </c>
      <c r="E170" s="115">
        <v>2022</v>
      </c>
    </row>
    <row r="171" spans="1:5" ht="15.75" thickBot="1" x14ac:dyDescent="0.3">
      <c r="A171" s="402"/>
      <c r="B171" s="116" t="s">
        <v>13</v>
      </c>
      <c r="C171" s="116" t="s">
        <v>14</v>
      </c>
      <c r="D171" s="116" t="s">
        <v>14</v>
      </c>
      <c r="E171" s="117" t="s">
        <v>14</v>
      </c>
    </row>
    <row r="172" spans="1:5" ht="15.75" thickBot="1" x14ac:dyDescent="0.3">
      <c r="A172" s="25" t="s">
        <v>44</v>
      </c>
      <c r="B172" s="26">
        <v>0</v>
      </c>
      <c r="C172" s="26">
        <v>0</v>
      </c>
      <c r="D172" s="26">
        <v>0</v>
      </c>
      <c r="E172" s="26">
        <v>0</v>
      </c>
    </row>
    <row r="173" spans="1:5" ht="24.75" thickBot="1" x14ac:dyDescent="0.3">
      <c r="A173" s="25" t="s">
        <v>101</v>
      </c>
      <c r="B173" s="26">
        <v>0</v>
      </c>
      <c r="C173" s="26">
        <v>0</v>
      </c>
      <c r="D173" s="26">
        <v>0</v>
      </c>
      <c r="E173" s="26">
        <v>0</v>
      </c>
    </row>
    <row r="174" spans="1:5" ht="15.75" thickBot="1" x14ac:dyDescent="0.3">
      <c r="A174" s="25" t="s">
        <v>46</v>
      </c>
      <c r="B174" s="28">
        <v>10000</v>
      </c>
      <c r="C174" s="26">
        <v>12500</v>
      </c>
      <c r="D174" s="26">
        <v>12000</v>
      </c>
      <c r="E174" s="26">
        <v>12000</v>
      </c>
    </row>
    <row r="175" spans="1:5" ht="15.75" thickBot="1" x14ac:dyDescent="0.3">
      <c r="A175" s="25" t="s">
        <v>47</v>
      </c>
      <c r="B175" s="28">
        <v>0</v>
      </c>
      <c r="C175" s="26">
        <v>0</v>
      </c>
      <c r="D175" s="26">
        <v>0</v>
      </c>
      <c r="E175" s="26">
        <v>0</v>
      </c>
    </row>
    <row r="176" spans="1:5" ht="15.75" thickBot="1" x14ac:dyDescent="0.3">
      <c r="A176" s="25" t="s">
        <v>48</v>
      </c>
      <c r="B176" s="28">
        <v>0</v>
      </c>
      <c r="C176" s="26">
        <v>0</v>
      </c>
      <c r="D176" s="26">
        <v>0</v>
      </c>
      <c r="E176" s="26">
        <v>0</v>
      </c>
    </row>
    <row r="177" spans="1:5" ht="15.75" thickBot="1" x14ac:dyDescent="0.3">
      <c r="A177" s="25" t="s">
        <v>49</v>
      </c>
      <c r="B177" s="28">
        <v>0</v>
      </c>
      <c r="C177" s="26">
        <v>0</v>
      </c>
      <c r="D177" s="26">
        <v>0</v>
      </c>
      <c r="E177" s="26">
        <v>0</v>
      </c>
    </row>
    <row r="178" spans="1:5" ht="24.75" thickBot="1" x14ac:dyDescent="0.3">
      <c r="A178" s="25" t="s">
        <v>50</v>
      </c>
      <c r="B178" s="28">
        <v>0</v>
      </c>
      <c r="C178" s="26">
        <v>0</v>
      </c>
      <c r="D178" s="26">
        <f>C178*1.03*0.99</f>
        <v>0</v>
      </c>
      <c r="E178" s="26">
        <f>D178*1.03*0.99</f>
        <v>0</v>
      </c>
    </row>
    <row r="179" spans="1:5" ht="15.75" thickBot="1" x14ac:dyDescent="0.3">
      <c r="A179" s="27" t="s">
        <v>51</v>
      </c>
      <c r="B179" s="28">
        <f>B178+B177+B176+B175+B174+B173+B172</f>
        <v>10000</v>
      </c>
      <c r="C179" s="28">
        <f>C178+C177+C176+C175+C174+C173+C172</f>
        <v>12500</v>
      </c>
      <c r="D179" s="28">
        <f>D178+D177+D176+D175+D174+D173+D172</f>
        <v>12000</v>
      </c>
      <c r="E179" s="28">
        <f>E178+E177+E176+E175+E174+E173+E172</f>
        <v>12000</v>
      </c>
    </row>
    <row r="180" spans="1:5" ht="15.75" thickBot="1" x14ac:dyDescent="0.3">
      <c r="A180" s="29" t="s">
        <v>52</v>
      </c>
      <c r="B180" s="30">
        <f>IF(B179-B164=0,0,"Error")</f>
        <v>0</v>
      </c>
      <c r="C180" s="30">
        <f>IF(C179-C164=0,0,"Error")</f>
        <v>0</v>
      </c>
      <c r="D180" s="30">
        <f>IF(D179-D164=0,0,"Error")</f>
        <v>0</v>
      </c>
      <c r="E180" s="30">
        <f>IF(E179-E164=0,0,"Error")</f>
        <v>0</v>
      </c>
    </row>
    <row r="181" spans="1:5" ht="15.75" thickBot="1" x14ac:dyDescent="0.3">
      <c r="A181" s="51"/>
      <c r="B181" s="52"/>
      <c r="C181" s="52"/>
      <c r="D181" s="52"/>
      <c r="E181" s="52"/>
    </row>
    <row r="182" spans="1:5" ht="24.75" thickBot="1" x14ac:dyDescent="0.3">
      <c r="A182" s="10" t="s">
        <v>99</v>
      </c>
      <c r="B182" s="53">
        <f>B164+B132+B102+B51+B28</f>
        <v>207500</v>
      </c>
      <c r="C182" s="53">
        <f>C164+C132+C102+C51+C28</f>
        <v>252000</v>
      </c>
      <c r="D182" s="53">
        <f>D164+D132+D102+D51+D28</f>
        <v>210500</v>
      </c>
      <c r="E182" s="53">
        <f>E164+E132+E102+E51+E28</f>
        <v>211000</v>
      </c>
    </row>
    <row r="183" spans="1:5" ht="24.75" thickBot="1" x14ac:dyDescent="0.3">
      <c r="A183" s="10" t="s">
        <v>100</v>
      </c>
      <c r="B183" s="53">
        <f>B184+B185+B186+B187+B188+B190</f>
        <v>207500</v>
      </c>
      <c r="C183" s="53">
        <f t="shared" ref="C183:E183" si="9">C184+C185+C186+C187+C188+C190</f>
        <v>252000</v>
      </c>
      <c r="D183" s="53">
        <f t="shared" si="9"/>
        <v>210500</v>
      </c>
      <c r="E183" s="53">
        <f t="shared" si="9"/>
        <v>211000</v>
      </c>
    </row>
    <row r="184" spans="1:5" ht="15.75" thickBot="1" x14ac:dyDescent="0.3">
      <c r="A184" s="25" t="s">
        <v>44</v>
      </c>
      <c r="B184" s="54">
        <f>B172+B140+B110+B59+B36</f>
        <v>118500</v>
      </c>
      <c r="C184" s="54">
        <f t="shared" ref="C184:E185" si="10">C172+C140+C110+C59+C36</f>
        <v>118500</v>
      </c>
      <c r="D184" s="54">
        <f t="shared" si="10"/>
        <v>118500</v>
      </c>
      <c r="E184" s="54">
        <f t="shared" si="10"/>
        <v>118500</v>
      </c>
    </row>
    <row r="185" spans="1:5" ht="24.75" thickBot="1" x14ac:dyDescent="0.3">
      <c r="A185" s="25" t="s">
        <v>101</v>
      </c>
      <c r="B185" s="54">
        <f>B173+B141+B111+B60+B37</f>
        <v>20000</v>
      </c>
      <c r="C185" s="54">
        <f t="shared" si="10"/>
        <v>21000</v>
      </c>
      <c r="D185" s="54">
        <f t="shared" si="10"/>
        <v>21000</v>
      </c>
      <c r="E185" s="54">
        <f t="shared" si="10"/>
        <v>21000</v>
      </c>
    </row>
    <row r="186" spans="1:5" ht="15.75" thickBot="1" x14ac:dyDescent="0.3">
      <c r="A186" s="25" t="s">
        <v>46</v>
      </c>
      <c r="B186" s="54">
        <f>B174+B142+B112+B61</f>
        <v>69000</v>
      </c>
      <c r="C186" s="54">
        <f t="shared" ref="C186:E186" si="11">C174+C142+C112+C61</f>
        <v>112500</v>
      </c>
      <c r="D186" s="54">
        <f t="shared" si="11"/>
        <v>71000</v>
      </c>
      <c r="E186" s="54">
        <f t="shared" si="11"/>
        <v>71500</v>
      </c>
    </row>
    <row r="187" spans="1:5" ht="15.75" thickBot="1" x14ac:dyDescent="0.3">
      <c r="A187" s="25" t="s">
        <v>47</v>
      </c>
      <c r="B187" s="54">
        <f t="shared" ref="B187:E190" si="12">B175+B143+B113+B62+B39</f>
        <v>0</v>
      </c>
      <c r="C187" s="54">
        <f t="shared" si="12"/>
        <v>0</v>
      </c>
      <c r="D187" s="54">
        <f t="shared" si="12"/>
        <v>0</v>
      </c>
      <c r="E187" s="54">
        <f t="shared" si="12"/>
        <v>0</v>
      </c>
    </row>
    <row r="188" spans="1:5" ht="15.75" thickBot="1" x14ac:dyDescent="0.3">
      <c r="A188" s="25" t="s">
        <v>48</v>
      </c>
      <c r="B188" s="54">
        <f t="shared" si="12"/>
        <v>0</v>
      </c>
      <c r="C188" s="54">
        <f t="shared" si="12"/>
        <v>0</v>
      </c>
      <c r="D188" s="54">
        <f t="shared" si="12"/>
        <v>0</v>
      </c>
      <c r="E188" s="54">
        <f t="shared" si="12"/>
        <v>0</v>
      </c>
    </row>
    <row r="189" spans="1:5" ht="15.75" thickBot="1" x14ac:dyDescent="0.3">
      <c r="A189" s="25" t="s">
        <v>49</v>
      </c>
      <c r="B189" s="54">
        <f t="shared" si="12"/>
        <v>0</v>
      </c>
      <c r="C189" s="54">
        <f t="shared" si="12"/>
        <v>0</v>
      </c>
      <c r="D189" s="54">
        <f t="shared" si="12"/>
        <v>0</v>
      </c>
      <c r="E189" s="54">
        <f t="shared" si="12"/>
        <v>0</v>
      </c>
    </row>
    <row r="190" spans="1:5" ht="24.75" thickBot="1" x14ac:dyDescent="0.3">
      <c r="A190" s="25" t="s">
        <v>50</v>
      </c>
      <c r="B190" s="54">
        <f t="shared" si="12"/>
        <v>0</v>
      </c>
      <c r="C190" s="54">
        <f t="shared" si="12"/>
        <v>0</v>
      </c>
      <c r="D190" s="54">
        <f t="shared" si="12"/>
        <v>0</v>
      </c>
      <c r="E190" s="54">
        <f t="shared" si="12"/>
        <v>0</v>
      </c>
    </row>
    <row r="191" spans="1:5" ht="15.75" thickBot="1" x14ac:dyDescent="0.3">
      <c r="A191" s="29" t="s">
        <v>52</v>
      </c>
      <c r="B191" s="30">
        <f>IF(B183-B182=0,0,"Error")</f>
        <v>0</v>
      </c>
      <c r="C191" s="30">
        <f>IF(C183-C182=0,0,"Error")</f>
        <v>0</v>
      </c>
      <c r="D191" s="30">
        <f>IF(D183-D182=0,0,"Error")</f>
        <v>0</v>
      </c>
      <c r="E191" s="30">
        <f>IF(E183-E182=0,0,"Error")</f>
        <v>0</v>
      </c>
    </row>
  </sheetData>
  <mergeCells count="53">
    <mergeCell ref="A2:E2"/>
    <mergeCell ref="A1:E1"/>
    <mergeCell ref="B160:E160"/>
    <mergeCell ref="A161:A162"/>
    <mergeCell ref="A169:E169"/>
    <mergeCell ref="A170:A171"/>
    <mergeCell ref="A138:A139"/>
    <mergeCell ref="B149:E149"/>
    <mergeCell ref="A150:E150"/>
    <mergeCell ref="A157:E157"/>
    <mergeCell ref="B158:E158"/>
    <mergeCell ref="B159:E159"/>
    <mergeCell ref="A137:E137"/>
    <mergeCell ref="A99:A100"/>
    <mergeCell ref="A107:E107"/>
    <mergeCell ref="A108:A109"/>
    <mergeCell ref="B119:E119"/>
    <mergeCell ref="A120:E120"/>
    <mergeCell ref="A124:E124"/>
    <mergeCell ref="A125:E125"/>
    <mergeCell ref="B126:E126"/>
    <mergeCell ref="B127:E127"/>
    <mergeCell ref="B128:E128"/>
    <mergeCell ref="A129:A130"/>
    <mergeCell ref="B98:E98"/>
    <mergeCell ref="B45:E45"/>
    <mergeCell ref="B46:E46"/>
    <mergeCell ref="B47:E47"/>
    <mergeCell ref="A48:A49"/>
    <mergeCell ref="A56:E56"/>
    <mergeCell ref="A57:A58"/>
    <mergeCell ref="B68:E68"/>
    <mergeCell ref="A94:E94"/>
    <mergeCell ref="A95:E95"/>
    <mergeCell ref="B96:E96"/>
    <mergeCell ref="B97:E97"/>
    <mergeCell ref="A34:A35"/>
    <mergeCell ref="A9:E11"/>
    <mergeCell ref="B12:E12"/>
    <mergeCell ref="A13:A14"/>
    <mergeCell ref="B16:E16"/>
    <mergeCell ref="A17:E17"/>
    <mergeCell ref="A21:E21"/>
    <mergeCell ref="B22:E22"/>
    <mergeCell ref="B23:E23"/>
    <mergeCell ref="B24:E24"/>
    <mergeCell ref="A25:A26"/>
    <mergeCell ref="A33:E33"/>
    <mergeCell ref="A8:E8"/>
    <mergeCell ref="A3:E3"/>
    <mergeCell ref="B5:E5"/>
    <mergeCell ref="B6:E6"/>
    <mergeCell ref="B7:E7"/>
  </mergeCells>
  <pageMargins left="0.25" right="0.7" top="0.75" bottom="0.75" header="0.3" footer="0.3"/>
  <pageSetup scale="1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64"/>
  <sheetViews>
    <sheetView zoomScaleNormal="100" workbookViewId="0">
      <selection sqref="A1:E1"/>
    </sheetView>
  </sheetViews>
  <sheetFormatPr defaultRowHeight="15" x14ac:dyDescent="0.25"/>
  <cols>
    <col min="1" max="1" width="26.42578125" customWidth="1"/>
    <col min="2" max="2" width="11.5703125" customWidth="1"/>
    <col min="3" max="3" width="11" customWidth="1"/>
    <col min="4" max="4" width="11.28515625" customWidth="1"/>
    <col min="5" max="5" width="10.7109375" customWidth="1"/>
    <col min="6" max="6" width="9.7109375" customWidth="1"/>
    <col min="7" max="7" width="15.42578125" customWidth="1"/>
    <col min="8" max="8" width="13" customWidth="1"/>
    <col min="9" max="9" width="10.42578125" customWidth="1"/>
  </cols>
  <sheetData>
    <row r="1" spans="1:14" ht="15.75" x14ac:dyDescent="0.25">
      <c r="A1" s="269" t="s">
        <v>351</v>
      </c>
      <c r="B1" s="269"/>
      <c r="C1" s="269"/>
      <c r="D1" s="269"/>
      <c r="E1" s="269"/>
      <c r="F1" s="118"/>
    </row>
    <row r="2" spans="1:14" ht="32.25" customHeight="1" x14ac:dyDescent="0.25">
      <c r="A2" s="499" t="s">
        <v>243</v>
      </c>
      <c r="B2" s="499"/>
      <c r="C2" s="499"/>
      <c r="D2" s="499"/>
      <c r="E2" s="499"/>
      <c r="F2" s="119"/>
    </row>
    <row r="3" spans="1:14" ht="15.75" x14ac:dyDescent="0.25">
      <c r="A3" s="487" t="s">
        <v>1</v>
      </c>
      <c r="B3" s="487"/>
      <c r="C3" s="487"/>
      <c r="D3" s="487"/>
      <c r="E3" s="487"/>
      <c r="F3" s="120"/>
    </row>
    <row r="4" spans="1:14" ht="16.5" thickBot="1" x14ac:dyDescent="0.3">
      <c r="A4" s="118"/>
      <c r="B4" s="118"/>
      <c r="C4" s="118"/>
      <c r="D4" s="118"/>
      <c r="E4" s="118"/>
      <c r="F4" s="118"/>
    </row>
    <row r="5" spans="1:14" ht="30" customHeight="1" thickBot="1" x14ac:dyDescent="0.3">
      <c r="A5" s="121" t="s">
        <v>2</v>
      </c>
      <c r="B5" s="488" t="s">
        <v>244</v>
      </c>
      <c r="C5" s="488"/>
      <c r="D5" s="488"/>
      <c r="E5" s="488"/>
      <c r="F5" s="118"/>
    </row>
    <row r="6" spans="1:14" ht="26.25" customHeight="1" thickBot="1" x14ac:dyDescent="0.3">
      <c r="A6" s="121" t="s">
        <v>4</v>
      </c>
      <c r="B6" s="489" t="s">
        <v>245</v>
      </c>
      <c r="C6" s="490"/>
      <c r="D6" s="490"/>
      <c r="E6" s="491"/>
      <c r="F6" s="118"/>
    </row>
    <row r="7" spans="1:14" ht="29.25" customHeight="1" thickBot="1" x14ac:dyDescent="0.3">
      <c r="A7" s="121" t="s">
        <v>6</v>
      </c>
      <c r="B7" s="492" t="s">
        <v>7</v>
      </c>
      <c r="C7" s="493"/>
      <c r="D7" s="493"/>
      <c r="E7" s="494"/>
      <c r="F7" s="118"/>
    </row>
    <row r="8" spans="1:14" ht="16.5" thickBot="1" x14ac:dyDescent="0.3">
      <c r="A8" s="495" t="s">
        <v>8</v>
      </c>
      <c r="B8" s="496"/>
      <c r="C8" s="496"/>
      <c r="D8" s="496"/>
      <c r="E8" s="497"/>
      <c r="F8" s="118"/>
    </row>
    <row r="9" spans="1:14" ht="15.75" x14ac:dyDescent="0.25">
      <c r="A9" s="333" t="s">
        <v>246</v>
      </c>
      <c r="B9" s="334"/>
      <c r="C9" s="334"/>
      <c r="D9" s="334"/>
      <c r="E9" s="335"/>
      <c r="F9" s="118"/>
    </row>
    <row r="10" spans="1:14" ht="15.75" x14ac:dyDescent="0.25">
      <c r="A10" s="336"/>
      <c r="B10" s="337"/>
      <c r="C10" s="337"/>
      <c r="D10" s="337"/>
      <c r="E10" s="338"/>
      <c r="F10" s="118"/>
    </row>
    <row r="11" spans="1:14" ht="49.5" customHeight="1" thickBot="1" x14ac:dyDescent="0.3">
      <c r="A11" s="339"/>
      <c r="B11" s="340"/>
      <c r="C11" s="340"/>
      <c r="D11" s="340"/>
      <c r="E11" s="341"/>
      <c r="F11" s="118"/>
    </row>
    <row r="12" spans="1:14" ht="33.75" customHeight="1" thickBot="1" x14ac:dyDescent="0.3">
      <c r="A12" s="3" t="s">
        <v>10</v>
      </c>
      <c r="B12" s="484" t="s">
        <v>247</v>
      </c>
      <c r="C12" s="485"/>
      <c r="D12" s="485"/>
      <c r="E12" s="486"/>
      <c r="F12" s="122"/>
      <c r="G12" s="123"/>
      <c r="H12" s="123"/>
      <c r="I12" s="123"/>
      <c r="J12" s="123"/>
      <c r="K12" s="123"/>
      <c r="L12" s="123"/>
      <c r="M12" s="123"/>
      <c r="N12" s="123"/>
    </row>
    <row r="13" spans="1:14" ht="15.75" x14ac:dyDescent="0.25">
      <c r="A13" s="409" t="s">
        <v>12</v>
      </c>
      <c r="B13" s="125">
        <v>2019</v>
      </c>
      <c r="C13" s="125">
        <v>2020</v>
      </c>
      <c r="D13" s="125">
        <v>2021</v>
      </c>
      <c r="E13" s="125">
        <v>2022</v>
      </c>
      <c r="F13" s="118"/>
    </row>
    <row r="14" spans="1:14" ht="16.5" thickBot="1" x14ac:dyDescent="0.3">
      <c r="A14" s="410"/>
      <c r="B14" s="126" t="s">
        <v>13</v>
      </c>
      <c r="C14" s="126" t="s">
        <v>14</v>
      </c>
      <c r="D14" s="126" t="s">
        <v>14</v>
      </c>
      <c r="E14" s="126" t="s">
        <v>14</v>
      </c>
      <c r="F14" s="118"/>
    </row>
    <row r="15" spans="1:14" ht="61.5" customHeight="1" thickBot="1" x14ac:dyDescent="0.3">
      <c r="A15" s="127" t="s">
        <v>248</v>
      </c>
      <c r="B15" s="128">
        <v>0</v>
      </c>
      <c r="C15" s="128">
        <v>0</v>
      </c>
      <c r="D15" s="128">
        <v>0.1</v>
      </c>
      <c r="E15" s="128">
        <v>0.15</v>
      </c>
      <c r="F15" s="118"/>
    </row>
    <row r="16" spans="1:14" ht="52.5" customHeight="1" thickBot="1" x14ac:dyDescent="0.3">
      <c r="A16" s="129" t="s">
        <v>114</v>
      </c>
      <c r="B16" s="130" t="s">
        <v>112</v>
      </c>
      <c r="C16" s="130" t="s">
        <v>93</v>
      </c>
      <c r="D16" s="130" t="s">
        <v>93</v>
      </c>
      <c r="E16" s="130" t="s">
        <v>93</v>
      </c>
      <c r="F16" s="118"/>
    </row>
    <row r="17" spans="1:16" ht="66" customHeight="1" thickBot="1" x14ac:dyDescent="0.3">
      <c r="A17" s="129" t="s">
        <v>114</v>
      </c>
      <c r="B17" s="130" t="s">
        <v>112</v>
      </c>
      <c r="C17" s="130" t="s">
        <v>93</v>
      </c>
      <c r="D17" s="130" t="s">
        <v>93</v>
      </c>
      <c r="E17" s="130" t="s">
        <v>93</v>
      </c>
      <c r="F17" s="118"/>
    </row>
    <row r="18" spans="1:16" ht="63" customHeight="1" thickBot="1" x14ac:dyDescent="0.3">
      <c r="A18" s="131" t="s">
        <v>17</v>
      </c>
      <c r="B18" s="475" t="s">
        <v>249</v>
      </c>
      <c r="C18" s="476"/>
      <c r="D18" s="476"/>
      <c r="E18" s="477"/>
      <c r="F18" s="118"/>
    </row>
    <row r="19" spans="1:16" ht="24" customHeight="1" thickBot="1" x14ac:dyDescent="0.3">
      <c r="A19" s="275" t="s">
        <v>19</v>
      </c>
      <c r="B19" s="276"/>
      <c r="C19" s="276"/>
      <c r="D19" s="276"/>
      <c r="E19" s="277"/>
      <c r="F19" s="118"/>
      <c r="H19" s="58"/>
      <c r="J19" s="58"/>
    </row>
    <row r="20" spans="1:16" ht="34.5" customHeight="1" thickBot="1" x14ac:dyDescent="0.3">
      <c r="A20" s="132"/>
      <c r="B20" s="133"/>
      <c r="C20" s="130" t="s">
        <v>182</v>
      </c>
      <c r="D20" s="130" t="s">
        <v>182</v>
      </c>
      <c r="E20" s="130" t="s">
        <v>182</v>
      </c>
      <c r="F20" s="118"/>
      <c r="G20" s="123"/>
    </row>
    <row r="21" spans="1:16" ht="71.25" customHeight="1" x14ac:dyDescent="0.25">
      <c r="A21" s="134" t="s">
        <v>250</v>
      </c>
      <c r="B21" s="135">
        <v>11</v>
      </c>
      <c r="C21" s="135">
        <v>11</v>
      </c>
      <c r="D21" s="135">
        <v>11</v>
      </c>
      <c r="E21" s="135">
        <v>11</v>
      </c>
      <c r="F21" s="118"/>
      <c r="G21" s="123"/>
    </row>
    <row r="22" spans="1:16" ht="55.5" customHeight="1" thickBot="1" x14ac:dyDescent="0.3">
      <c r="A22" s="136" t="s">
        <v>251</v>
      </c>
      <c r="B22" s="137">
        <v>100</v>
      </c>
      <c r="C22" s="137">
        <v>110</v>
      </c>
      <c r="D22" s="137">
        <v>120</v>
      </c>
      <c r="E22" s="137">
        <v>130</v>
      </c>
      <c r="F22" s="138"/>
      <c r="G22" s="139"/>
      <c r="H22" s="140"/>
      <c r="I22" s="140"/>
      <c r="J22" s="140"/>
      <c r="K22" s="140"/>
    </row>
    <row r="23" spans="1:16" ht="48.75" customHeight="1" thickBot="1" x14ac:dyDescent="0.3">
      <c r="A23" s="136" t="s">
        <v>252</v>
      </c>
      <c r="B23" s="137">
        <v>5500</v>
      </c>
      <c r="C23" s="137">
        <v>5700</v>
      </c>
      <c r="D23" s="137">
        <v>5900</v>
      </c>
      <c r="E23" s="137">
        <v>6100</v>
      </c>
      <c r="F23" s="138"/>
      <c r="G23" s="139"/>
      <c r="H23" s="140"/>
      <c r="I23" s="140"/>
      <c r="J23" s="140"/>
      <c r="K23" s="140"/>
    </row>
    <row r="24" spans="1:16" ht="46.5" customHeight="1" x14ac:dyDescent="0.25">
      <c r="A24" s="134" t="s">
        <v>253</v>
      </c>
      <c r="B24" s="135">
        <v>0</v>
      </c>
      <c r="C24" s="135">
        <v>0</v>
      </c>
      <c r="D24" s="135">
        <v>3</v>
      </c>
      <c r="E24" s="135">
        <v>3</v>
      </c>
      <c r="F24" s="118"/>
    </row>
    <row r="25" spans="1:16" ht="57.75" customHeight="1" thickBot="1" x14ac:dyDescent="0.3">
      <c r="A25" s="141" t="s">
        <v>254</v>
      </c>
      <c r="B25" s="142">
        <v>1</v>
      </c>
      <c r="C25" s="142">
        <v>1</v>
      </c>
      <c r="D25" s="141" t="s">
        <v>255</v>
      </c>
      <c r="E25" s="141" t="s">
        <v>255</v>
      </c>
      <c r="F25" s="118"/>
    </row>
    <row r="26" spans="1:16" ht="78" customHeight="1" thickBot="1" x14ac:dyDescent="0.3">
      <c r="A26" s="136" t="s">
        <v>256</v>
      </c>
      <c r="B26" s="128">
        <v>0.05</v>
      </c>
      <c r="C26" s="128">
        <v>0.04</v>
      </c>
      <c r="D26" s="128">
        <v>0.04</v>
      </c>
      <c r="E26" s="128">
        <v>0.04</v>
      </c>
      <c r="F26" s="118"/>
    </row>
    <row r="27" spans="1:16" ht="81.75" customHeight="1" thickBot="1" x14ac:dyDescent="0.3">
      <c r="A27" s="136" t="s">
        <v>257</v>
      </c>
      <c r="B27" s="128">
        <v>0.7</v>
      </c>
      <c r="C27" s="128">
        <v>0.8</v>
      </c>
      <c r="D27" s="128">
        <v>0.8</v>
      </c>
      <c r="E27" s="128">
        <v>0.9</v>
      </c>
      <c r="F27" s="118"/>
    </row>
    <row r="28" spans="1:16" ht="84.75" customHeight="1" thickBot="1" x14ac:dyDescent="0.3">
      <c r="A28" s="129" t="s">
        <v>258</v>
      </c>
      <c r="B28" s="143">
        <v>0.3</v>
      </c>
      <c r="C28" s="143">
        <v>0.4</v>
      </c>
      <c r="D28" s="143">
        <v>0.5</v>
      </c>
      <c r="E28" s="143">
        <v>0.5</v>
      </c>
      <c r="F28" s="118"/>
    </row>
    <row r="29" spans="1:16" ht="16.5" thickBot="1" x14ac:dyDescent="0.3">
      <c r="A29" s="266" t="s">
        <v>117</v>
      </c>
      <c r="B29" s="267"/>
      <c r="C29" s="267"/>
      <c r="D29" s="267"/>
      <c r="E29" s="268"/>
      <c r="F29" s="118"/>
    </row>
    <row r="30" spans="1:16" ht="16.5" thickBot="1" x14ac:dyDescent="0.3">
      <c r="A30" s="266" t="s">
        <v>29</v>
      </c>
      <c r="B30" s="267"/>
      <c r="C30" s="267"/>
      <c r="D30" s="267"/>
      <c r="E30" s="268"/>
      <c r="F30" s="118"/>
    </row>
    <row r="31" spans="1:16" ht="25.5" customHeight="1" thickBot="1" x14ac:dyDescent="0.3">
      <c r="A31" s="145" t="s">
        <v>30</v>
      </c>
      <c r="B31" s="475" t="s">
        <v>259</v>
      </c>
      <c r="C31" s="476"/>
      <c r="D31" s="476"/>
      <c r="E31" s="477"/>
      <c r="F31" s="122"/>
      <c r="G31" s="123"/>
      <c r="H31" s="123"/>
      <c r="I31" s="123"/>
      <c r="J31" s="123"/>
      <c r="K31" s="123"/>
      <c r="L31" s="123"/>
      <c r="M31" s="123"/>
      <c r="N31" s="123"/>
      <c r="O31" s="123"/>
      <c r="P31" s="123"/>
    </row>
    <row r="32" spans="1:16" ht="66.75" customHeight="1" thickBot="1" x14ac:dyDescent="0.3">
      <c r="A32" s="129" t="s">
        <v>32</v>
      </c>
      <c r="B32" s="478" t="s">
        <v>260</v>
      </c>
      <c r="C32" s="479"/>
      <c r="D32" s="479"/>
      <c r="E32" s="480"/>
      <c r="F32" s="118"/>
    </row>
    <row r="33" spans="1:17" ht="16.5" thickBot="1" x14ac:dyDescent="0.3">
      <c r="A33" s="129" t="s">
        <v>34</v>
      </c>
      <c r="B33" s="481" t="s">
        <v>261</v>
      </c>
      <c r="C33" s="482"/>
      <c r="D33" s="482"/>
      <c r="E33" s="483"/>
      <c r="F33" s="118"/>
    </row>
    <row r="34" spans="1:17" ht="15.75" x14ac:dyDescent="0.25">
      <c r="A34" s="409"/>
      <c r="B34" s="146">
        <v>2019</v>
      </c>
      <c r="C34" s="146">
        <v>2020</v>
      </c>
      <c r="D34" s="146">
        <v>2021</v>
      </c>
      <c r="E34" s="146">
        <v>2022</v>
      </c>
      <c r="F34" s="118"/>
    </row>
    <row r="35" spans="1:17" ht="16.5" thickBot="1" x14ac:dyDescent="0.3">
      <c r="A35" s="410"/>
      <c r="B35" s="147" t="s">
        <v>13</v>
      </c>
      <c r="C35" s="147" t="s">
        <v>14</v>
      </c>
      <c r="D35" s="147" t="s">
        <v>14</v>
      </c>
      <c r="E35" s="147" t="s">
        <v>14</v>
      </c>
      <c r="F35" s="118"/>
      <c r="G35" s="59"/>
      <c r="H35" s="59"/>
      <c r="I35" s="59"/>
      <c r="J35" s="59"/>
      <c r="K35" s="59"/>
    </row>
    <row r="36" spans="1:17" ht="16.5" thickBot="1" x14ac:dyDescent="0.3">
      <c r="A36" s="129" t="s">
        <v>36</v>
      </c>
      <c r="B36" s="148">
        <v>27</v>
      </c>
      <c r="C36" s="148">
        <v>28</v>
      </c>
      <c r="D36" s="148">
        <v>28</v>
      </c>
      <c r="E36" s="149">
        <v>28</v>
      </c>
      <c r="F36" s="138"/>
      <c r="G36" s="140"/>
    </row>
    <row r="37" spans="1:17" ht="16.5" thickBot="1" x14ac:dyDescent="0.3">
      <c r="A37" s="129" t="s">
        <v>37</v>
      </c>
      <c r="B37" s="149">
        <f>B45+B48+B51</f>
        <v>91000</v>
      </c>
      <c r="C37" s="149">
        <f>C45+C48+C51</f>
        <v>96000</v>
      </c>
      <c r="D37" s="149">
        <f>D45+D48+D51</f>
        <v>105000</v>
      </c>
      <c r="E37" s="149">
        <f>E45+E48+E51</f>
        <v>126000</v>
      </c>
      <c r="F37" s="150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</row>
    <row r="38" spans="1:17" ht="16.5" thickBot="1" x14ac:dyDescent="0.3">
      <c r="A38" s="129" t="s">
        <v>38</v>
      </c>
      <c r="B38" s="148">
        <f>B37/B36</f>
        <v>3370.3703703703704</v>
      </c>
      <c r="C38" s="148">
        <f>C37/C36</f>
        <v>3428.5714285714284</v>
      </c>
      <c r="D38" s="148">
        <f>D37/D36</f>
        <v>3750</v>
      </c>
      <c r="E38" s="148">
        <f>E37/E36</f>
        <v>4500</v>
      </c>
      <c r="F38" s="118"/>
      <c r="G38" s="123"/>
      <c r="H38" s="123"/>
      <c r="I38" s="123"/>
    </row>
    <row r="39" spans="1:17" ht="16.5" thickBot="1" x14ac:dyDescent="0.3">
      <c r="A39" s="129" t="s">
        <v>39</v>
      </c>
      <c r="B39" s="151" t="e">
        <f t="shared" ref="B39:E41" si="0">B36/A36-1</f>
        <v>#VALUE!</v>
      </c>
      <c r="C39" s="151">
        <f t="shared" si="0"/>
        <v>3.7037037037036979E-2</v>
      </c>
      <c r="D39" s="151">
        <f t="shared" si="0"/>
        <v>0</v>
      </c>
      <c r="E39" s="151">
        <f t="shared" si="0"/>
        <v>0</v>
      </c>
      <c r="F39" s="118"/>
    </row>
    <row r="40" spans="1:17" ht="16.5" thickBot="1" x14ac:dyDescent="0.3">
      <c r="A40" s="129" t="s">
        <v>41</v>
      </c>
      <c r="B40" s="151" t="e">
        <f t="shared" si="0"/>
        <v>#VALUE!</v>
      </c>
      <c r="C40" s="151">
        <f t="shared" si="0"/>
        <v>5.4945054945054972E-2</v>
      </c>
      <c r="D40" s="151">
        <f t="shared" si="0"/>
        <v>9.375E-2</v>
      </c>
      <c r="E40" s="151">
        <f t="shared" si="0"/>
        <v>0.19999999999999996</v>
      </c>
      <c r="F40" s="118"/>
    </row>
    <row r="41" spans="1:17" ht="16.5" thickBot="1" x14ac:dyDescent="0.3">
      <c r="A41" s="129" t="s">
        <v>42</v>
      </c>
      <c r="B41" s="151" t="e">
        <f t="shared" si="0"/>
        <v>#VALUE!</v>
      </c>
      <c r="C41" s="151">
        <f t="shared" si="0"/>
        <v>1.7268445839874413E-2</v>
      </c>
      <c r="D41" s="151">
        <f t="shared" si="0"/>
        <v>9.375E-2</v>
      </c>
      <c r="E41" s="151">
        <f t="shared" si="0"/>
        <v>0.19999999999999996</v>
      </c>
      <c r="F41" s="118"/>
    </row>
    <row r="42" spans="1:17" ht="16.5" thickBot="1" x14ac:dyDescent="0.3">
      <c r="A42" s="411" t="s">
        <v>262</v>
      </c>
      <c r="B42" s="412"/>
      <c r="C42" s="412"/>
      <c r="D42" s="412"/>
      <c r="E42" s="413"/>
      <c r="F42" s="118"/>
    </row>
    <row r="43" spans="1:17" ht="15.75" x14ac:dyDescent="0.25">
      <c r="A43" s="409"/>
      <c r="B43" s="146">
        <v>2019</v>
      </c>
      <c r="C43" s="146">
        <v>2020</v>
      </c>
      <c r="D43" s="146">
        <v>2021</v>
      </c>
      <c r="E43" s="146">
        <v>2022</v>
      </c>
      <c r="F43" s="118"/>
    </row>
    <row r="44" spans="1:17" ht="16.5" thickBot="1" x14ac:dyDescent="0.3">
      <c r="A44" s="410"/>
      <c r="B44" s="147" t="s">
        <v>13</v>
      </c>
      <c r="C44" s="147" t="s">
        <v>14</v>
      </c>
      <c r="D44" s="147" t="s">
        <v>14</v>
      </c>
      <c r="E44" s="147" t="s">
        <v>14</v>
      </c>
      <c r="F44" s="118"/>
    </row>
    <row r="45" spans="1:17" ht="16.5" thickBot="1" x14ac:dyDescent="0.3">
      <c r="A45" s="152" t="s">
        <v>44</v>
      </c>
      <c r="B45" s="153">
        <f>B46+B47</f>
        <v>47500</v>
      </c>
      <c r="C45" s="153">
        <f>C46+C47</f>
        <v>47500</v>
      </c>
      <c r="D45" s="153">
        <f>D46+D47</f>
        <v>47500</v>
      </c>
      <c r="E45" s="153">
        <f>E46+E47</f>
        <v>47500</v>
      </c>
      <c r="F45" s="118"/>
    </row>
    <row r="46" spans="1:17" ht="16.5" thickBot="1" x14ac:dyDescent="0.3">
      <c r="A46" s="154" t="s">
        <v>263</v>
      </c>
      <c r="B46" s="155">
        <v>47500</v>
      </c>
      <c r="C46" s="155">
        <v>47500</v>
      </c>
      <c r="D46" s="155">
        <v>47500</v>
      </c>
      <c r="E46" s="155">
        <v>47500</v>
      </c>
      <c r="F46" s="118"/>
    </row>
    <row r="47" spans="1:17" ht="16.5" thickBot="1" x14ac:dyDescent="0.3">
      <c r="A47" s="154" t="s">
        <v>264</v>
      </c>
      <c r="B47" s="156"/>
      <c r="C47" s="156"/>
      <c r="D47" s="156"/>
      <c r="E47" s="156"/>
      <c r="F47" s="118"/>
    </row>
    <row r="48" spans="1:17" ht="54.75" customHeight="1" thickBot="1" x14ac:dyDescent="0.3">
      <c r="A48" s="152" t="s">
        <v>101</v>
      </c>
      <c r="B48" s="153">
        <f>B49+B50</f>
        <v>6000</v>
      </c>
      <c r="C48" s="153">
        <f>C49+C50</f>
        <v>6000</v>
      </c>
      <c r="D48" s="153">
        <f>D49+D50</f>
        <v>6000</v>
      </c>
      <c r="E48" s="153">
        <f>E49+E50</f>
        <v>6000</v>
      </c>
      <c r="F48" s="118"/>
    </row>
    <row r="49" spans="1:11" ht="16.5" thickBot="1" x14ac:dyDescent="0.3">
      <c r="A49" s="154" t="s">
        <v>263</v>
      </c>
      <c r="B49" s="153">
        <v>6000</v>
      </c>
      <c r="C49" s="153">
        <v>6000</v>
      </c>
      <c r="D49" s="153">
        <v>6000</v>
      </c>
      <c r="E49" s="153">
        <v>6000</v>
      </c>
      <c r="F49" s="118"/>
    </row>
    <row r="50" spans="1:11" ht="16.5" thickBot="1" x14ac:dyDescent="0.3">
      <c r="A50" s="154" t="s">
        <v>264</v>
      </c>
      <c r="B50" s="153"/>
      <c r="C50" s="153"/>
      <c r="D50" s="153"/>
      <c r="E50" s="153"/>
      <c r="F50" s="118"/>
    </row>
    <row r="51" spans="1:11" ht="36.75" customHeight="1" thickBot="1" x14ac:dyDescent="0.3">
      <c r="A51" s="152" t="s">
        <v>46</v>
      </c>
      <c r="B51" s="155">
        <f>B52+B53</f>
        <v>37500</v>
      </c>
      <c r="C51" s="155">
        <f>C52+C53</f>
        <v>42500</v>
      </c>
      <c r="D51" s="155">
        <f>D52+D53</f>
        <v>51500</v>
      </c>
      <c r="E51" s="155">
        <f>E52+E53</f>
        <v>72500</v>
      </c>
      <c r="F51" s="118"/>
    </row>
    <row r="52" spans="1:11" ht="16.5" thickBot="1" x14ac:dyDescent="0.3">
      <c r="A52" s="154" t="s">
        <v>263</v>
      </c>
      <c r="B52" s="153">
        <v>37500</v>
      </c>
      <c r="C52" s="153">
        <v>42500</v>
      </c>
      <c r="D52" s="153">
        <v>51500</v>
      </c>
      <c r="E52" s="153">
        <v>72500</v>
      </c>
      <c r="F52" s="118"/>
    </row>
    <row r="53" spans="1:11" ht="16.5" thickBot="1" x14ac:dyDescent="0.3">
      <c r="A53" s="154" t="s">
        <v>264</v>
      </c>
      <c r="B53" s="155"/>
      <c r="C53" s="153"/>
      <c r="D53" s="153"/>
      <c r="E53" s="153"/>
      <c r="F53" s="118"/>
    </row>
    <row r="54" spans="1:11" ht="16.5" thickBot="1" x14ac:dyDescent="0.3">
      <c r="A54" s="152" t="s">
        <v>47</v>
      </c>
      <c r="B54" s="155"/>
      <c r="C54" s="153"/>
      <c r="D54" s="153"/>
      <c r="E54" s="153"/>
      <c r="F54" s="118"/>
    </row>
    <row r="55" spans="1:11" ht="16.5" thickBot="1" x14ac:dyDescent="0.3">
      <c r="A55" s="154" t="s">
        <v>263</v>
      </c>
      <c r="B55" s="155"/>
      <c r="C55" s="153"/>
      <c r="D55" s="153"/>
      <c r="E55" s="153"/>
      <c r="F55" s="118"/>
    </row>
    <row r="56" spans="1:11" ht="16.5" thickBot="1" x14ac:dyDescent="0.3">
      <c r="A56" s="154" t="s">
        <v>264</v>
      </c>
      <c r="B56" s="155"/>
      <c r="C56" s="153"/>
      <c r="D56" s="153"/>
      <c r="E56" s="153"/>
      <c r="F56" s="118"/>
    </row>
    <row r="57" spans="1:11" ht="16.5" thickBot="1" x14ac:dyDescent="0.3">
      <c r="A57" s="152" t="s">
        <v>48</v>
      </c>
      <c r="B57" s="155"/>
      <c r="C57" s="153"/>
      <c r="D57" s="153"/>
      <c r="E57" s="153"/>
      <c r="F57" s="118"/>
    </row>
    <row r="58" spans="1:11" ht="16.5" thickBot="1" x14ac:dyDescent="0.3">
      <c r="A58" s="154" t="s">
        <v>263</v>
      </c>
      <c r="B58" s="155"/>
      <c r="C58" s="153"/>
      <c r="D58" s="153"/>
      <c r="E58" s="153"/>
      <c r="F58" s="118"/>
    </row>
    <row r="59" spans="1:11" ht="16.5" thickBot="1" x14ac:dyDescent="0.3">
      <c r="A59" s="154" t="s">
        <v>264</v>
      </c>
      <c r="B59" s="155"/>
      <c r="C59" s="153"/>
      <c r="D59" s="153"/>
      <c r="E59" s="153"/>
      <c r="F59" s="118"/>
      <c r="H59" s="157"/>
    </row>
    <row r="60" spans="1:11" ht="16.5" thickBot="1" x14ac:dyDescent="0.3">
      <c r="A60" s="152" t="s">
        <v>49</v>
      </c>
      <c r="B60" s="155"/>
      <c r="C60" s="153"/>
      <c r="D60" s="153"/>
      <c r="E60" s="153"/>
      <c r="F60" s="118"/>
      <c r="J60" s="158"/>
      <c r="K60" s="158"/>
    </row>
    <row r="61" spans="1:11" ht="16.5" thickBot="1" x14ac:dyDescent="0.3">
      <c r="A61" s="154" t="s">
        <v>263</v>
      </c>
      <c r="B61" s="155"/>
      <c r="C61" s="153"/>
      <c r="D61" s="153"/>
      <c r="E61" s="153"/>
      <c r="F61" s="118"/>
    </row>
    <row r="62" spans="1:11" ht="16.5" thickBot="1" x14ac:dyDescent="0.3">
      <c r="A62" s="154" t="s">
        <v>264</v>
      </c>
      <c r="B62" s="155"/>
      <c r="C62" s="153"/>
      <c r="D62" s="153"/>
      <c r="E62" s="153"/>
      <c r="F62" s="118"/>
    </row>
    <row r="63" spans="1:11" ht="26.25" thickBot="1" x14ac:dyDescent="0.3">
      <c r="A63" s="152" t="s">
        <v>50</v>
      </c>
      <c r="B63" s="155">
        <v>0</v>
      </c>
      <c r="C63" s="153">
        <v>0</v>
      </c>
      <c r="D63" s="153">
        <f>C63*1.03*0.99</f>
        <v>0</v>
      </c>
      <c r="E63" s="153">
        <f>D63*1.03*0.99</f>
        <v>0</v>
      </c>
      <c r="F63" s="118"/>
    </row>
    <row r="64" spans="1:11" ht="16.5" thickBot="1" x14ac:dyDescent="0.3">
      <c r="A64" s="154" t="s">
        <v>263</v>
      </c>
      <c r="B64" s="155"/>
      <c r="C64" s="159"/>
      <c r="D64" s="159"/>
      <c r="E64" s="159"/>
      <c r="F64" s="118"/>
      <c r="G64" s="160"/>
      <c r="H64" s="160"/>
      <c r="I64" s="160"/>
      <c r="J64" s="160"/>
      <c r="K64" s="160"/>
    </row>
    <row r="65" spans="1:20" ht="16.5" thickBot="1" x14ac:dyDescent="0.3">
      <c r="A65" s="154" t="s">
        <v>264</v>
      </c>
      <c r="B65" s="155"/>
      <c r="C65" s="161"/>
      <c r="D65" s="159"/>
      <c r="E65" s="159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</row>
    <row r="66" spans="1:20" ht="16.5" thickBot="1" x14ac:dyDescent="0.3">
      <c r="A66" s="163" t="s">
        <v>51</v>
      </c>
      <c r="B66" s="155">
        <f>B63+B60+B57+B54+B51+B48+B45</f>
        <v>91000</v>
      </c>
      <c r="C66" s="155">
        <f>C63+C60+C57+C54+C51+C48+C45</f>
        <v>96000</v>
      </c>
      <c r="D66" s="155">
        <f>D63+D60+D57+D54+D51+D48+D45</f>
        <v>105000</v>
      </c>
      <c r="E66" s="155">
        <f>E63+E60+E57+E54+E51+E48+E45</f>
        <v>126000</v>
      </c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</row>
    <row r="67" spans="1:20" ht="23.25" customHeight="1" thickBot="1" x14ac:dyDescent="0.3">
      <c r="A67" s="164" t="s">
        <v>52</v>
      </c>
      <c r="B67" s="165">
        <f>IF(B66-B37=0,0,"Error")</f>
        <v>0</v>
      </c>
      <c r="C67" s="165">
        <f>IF(C66-C37=0,0,"Error")</f>
        <v>0</v>
      </c>
      <c r="D67" s="165">
        <f>IF(D66-D37=0,0,"Error")</f>
        <v>0</v>
      </c>
      <c r="E67" s="165">
        <f>IF(E66-E37=0,0,"Error")</f>
        <v>0</v>
      </c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</row>
    <row r="68" spans="1:20" ht="22.5" customHeight="1" thickBot="1" x14ac:dyDescent="0.3">
      <c r="A68" s="266" t="s">
        <v>265</v>
      </c>
      <c r="B68" s="267"/>
      <c r="C68" s="267"/>
      <c r="D68" s="267"/>
      <c r="E68" s="268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</row>
    <row r="69" spans="1:20" ht="25.5" customHeight="1" thickBot="1" x14ac:dyDescent="0.3">
      <c r="A69" s="462" t="s">
        <v>72</v>
      </c>
      <c r="B69" s="463"/>
      <c r="C69" s="463"/>
      <c r="D69" s="463"/>
      <c r="E69" s="464"/>
      <c r="F69" s="166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</row>
    <row r="70" spans="1:20" ht="26.25" thickBot="1" x14ac:dyDescent="0.3">
      <c r="A70" s="167" t="s">
        <v>148</v>
      </c>
      <c r="B70" s="465" t="s">
        <v>266</v>
      </c>
      <c r="C70" s="466"/>
      <c r="D70" s="466"/>
      <c r="E70" s="467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</row>
    <row r="71" spans="1:20" ht="102.75" thickBot="1" x14ac:dyDescent="0.3">
      <c r="A71" s="167" t="s">
        <v>267</v>
      </c>
      <c r="B71" s="167" t="s">
        <v>268</v>
      </c>
      <c r="C71" s="168" t="s">
        <v>269</v>
      </c>
      <c r="D71" s="468" t="s">
        <v>270</v>
      </c>
      <c r="E71" s="418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</row>
    <row r="72" spans="1:20" ht="26.25" customHeight="1" thickBot="1" x14ac:dyDescent="0.3">
      <c r="A72" s="169" t="s">
        <v>32</v>
      </c>
      <c r="B72" s="469" t="s">
        <v>271</v>
      </c>
      <c r="C72" s="470"/>
      <c r="D72" s="470"/>
      <c r="E72" s="471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</row>
    <row r="73" spans="1:20" ht="16.5" thickBot="1" x14ac:dyDescent="0.3">
      <c r="A73" s="169" t="s">
        <v>34</v>
      </c>
      <c r="B73" s="472" t="s">
        <v>272</v>
      </c>
      <c r="C73" s="473"/>
      <c r="D73" s="473"/>
      <c r="E73" s="474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</row>
    <row r="74" spans="1:20" ht="15.75" x14ac:dyDescent="0.25">
      <c r="A74" s="409"/>
      <c r="B74" s="146">
        <v>2019</v>
      </c>
      <c r="C74" s="146">
        <v>2020</v>
      </c>
      <c r="D74" s="146">
        <v>2021</v>
      </c>
      <c r="E74" s="146">
        <v>2022</v>
      </c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1:20" ht="16.5" thickBot="1" x14ac:dyDescent="0.3">
      <c r="A75" s="410"/>
      <c r="B75" s="147" t="s">
        <v>13</v>
      </c>
      <c r="C75" s="147" t="s">
        <v>14</v>
      </c>
      <c r="D75" s="170" t="s">
        <v>14</v>
      </c>
      <c r="E75" s="171" t="s">
        <v>14</v>
      </c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</row>
    <row r="76" spans="1:20" ht="16.5" thickBot="1" x14ac:dyDescent="0.3">
      <c r="A76" s="129" t="s">
        <v>36</v>
      </c>
      <c r="B76" s="148">
        <v>1</v>
      </c>
      <c r="C76" s="148">
        <v>1</v>
      </c>
      <c r="D76" s="148">
        <v>1</v>
      </c>
      <c r="E76" s="148">
        <v>1</v>
      </c>
      <c r="F76" s="118"/>
    </row>
    <row r="77" spans="1:20" ht="16.5" thickBot="1" x14ac:dyDescent="0.3">
      <c r="A77" s="129" t="s">
        <v>37</v>
      </c>
      <c r="B77" s="148">
        <f>B95</f>
        <v>10600</v>
      </c>
      <c r="C77" s="148">
        <f>C95</f>
        <v>19550</v>
      </c>
      <c r="D77" s="148">
        <f>D95</f>
        <v>4550</v>
      </c>
      <c r="E77" s="148">
        <f>E95</f>
        <v>12760</v>
      </c>
      <c r="F77" s="118"/>
    </row>
    <row r="78" spans="1:20" ht="16.5" thickBot="1" x14ac:dyDescent="0.3">
      <c r="A78" s="129" t="s">
        <v>38</v>
      </c>
      <c r="B78" s="148">
        <f>B77/B76</f>
        <v>10600</v>
      </c>
      <c r="C78" s="148">
        <f>C77/C76</f>
        <v>19550</v>
      </c>
      <c r="D78" s="148">
        <f>D77/D76</f>
        <v>4550</v>
      </c>
      <c r="E78" s="148">
        <f>E77/E76</f>
        <v>12760</v>
      </c>
      <c r="F78" s="118"/>
    </row>
    <row r="79" spans="1:20" ht="16.5" thickBot="1" x14ac:dyDescent="0.3">
      <c r="A79" s="129" t="s">
        <v>39</v>
      </c>
      <c r="B79" s="172" t="s">
        <v>40</v>
      </c>
      <c r="C79" s="151">
        <f t="shared" ref="C79:E81" si="1">C76/B76-1</f>
        <v>0</v>
      </c>
      <c r="D79" s="151">
        <f t="shared" si="1"/>
        <v>0</v>
      </c>
      <c r="E79" s="151">
        <f t="shared" si="1"/>
        <v>0</v>
      </c>
      <c r="F79" s="118"/>
    </row>
    <row r="80" spans="1:20" ht="16.5" thickBot="1" x14ac:dyDescent="0.3">
      <c r="A80" s="129" t="s">
        <v>41</v>
      </c>
      <c r="B80" s="172" t="s">
        <v>40</v>
      </c>
      <c r="C80" s="151">
        <f t="shared" si="1"/>
        <v>0.84433962264150941</v>
      </c>
      <c r="D80" s="151">
        <f t="shared" si="1"/>
        <v>-0.76726342710997442</v>
      </c>
      <c r="E80" s="151">
        <f t="shared" si="1"/>
        <v>1.8043956043956042</v>
      </c>
      <c r="F80" s="118"/>
    </row>
    <row r="81" spans="1:32" ht="16.5" thickBot="1" x14ac:dyDescent="0.3">
      <c r="A81" s="129" t="s">
        <v>42</v>
      </c>
      <c r="B81" s="172" t="s">
        <v>40</v>
      </c>
      <c r="C81" s="151">
        <f t="shared" si="1"/>
        <v>0.84433962264150941</v>
      </c>
      <c r="D81" s="151">
        <f t="shared" si="1"/>
        <v>-0.76726342710997442</v>
      </c>
      <c r="E81" s="151">
        <f t="shared" si="1"/>
        <v>1.8043956043956042</v>
      </c>
      <c r="F81" s="118"/>
    </row>
    <row r="82" spans="1:32" ht="16.5" thickBot="1" x14ac:dyDescent="0.3">
      <c r="A82" s="411" t="s">
        <v>273</v>
      </c>
      <c r="B82" s="412"/>
      <c r="C82" s="412"/>
      <c r="D82" s="412"/>
      <c r="E82" s="413"/>
      <c r="F82" s="118"/>
    </row>
    <row r="83" spans="1:32" ht="15.75" x14ac:dyDescent="0.25">
      <c r="A83" s="409"/>
      <c r="B83" s="146">
        <v>2019</v>
      </c>
      <c r="C83" s="146">
        <v>2020</v>
      </c>
      <c r="D83" s="146">
        <v>2021</v>
      </c>
      <c r="E83" s="146">
        <v>2022</v>
      </c>
      <c r="F83" s="118"/>
    </row>
    <row r="84" spans="1:32" ht="16.5" thickBot="1" x14ac:dyDescent="0.3">
      <c r="A84" s="410"/>
      <c r="B84" s="147" t="s">
        <v>13</v>
      </c>
      <c r="C84" s="147" t="s">
        <v>14</v>
      </c>
      <c r="D84" s="147" t="s">
        <v>14</v>
      </c>
      <c r="E84" s="147" t="s">
        <v>14</v>
      </c>
      <c r="F84" s="118"/>
    </row>
    <row r="85" spans="1:32" ht="42" customHeight="1" thickBot="1" x14ac:dyDescent="0.3">
      <c r="A85" s="152" t="s">
        <v>79</v>
      </c>
      <c r="B85" s="153">
        <f>B86+B87+B88+B89</f>
        <v>0</v>
      </c>
      <c r="C85" s="153">
        <f>C86+C87+C88+C89</f>
        <v>0</v>
      </c>
      <c r="D85" s="153">
        <f>D86+D87+D88+D89</f>
        <v>0</v>
      </c>
      <c r="E85" s="153">
        <f>E86+E87+E88+E89</f>
        <v>0</v>
      </c>
      <c r="F85" s="118"/>
    </row>
    <row r="86" spans="1:32" ht="16.5" thickBot="1" x14ac:dyDescent="0.3">
      <c r="A86" s="154" t="s">
        <v>263</v>
      </c>
      <c r="B86" s="153"/>
      <c r="C86" s="153"/>
      <c r="D86" s="153"/>
      <c r="E86" s="153"/>
      <c r="F86" s="118"/>
    </row>
    <row r="87" spans="1:32" ht="16.5" thickBot="1" x14ac:dyDescent="0.3">
      <c r="A87" s="154" t="s">
        <v>274</v>
      </c>
      <c r="B87" s="153">
        <v>0</v>
      </c>
      <c r="C87" s="153">
        <v>0</v>
      </c>
      <c r="D87" s="153">
        <v>0</v>
      </c>
      <c r="E87" s="153">
        <v>0</v>
      </c>
      <c r="F87" s="118"/>
      <c r="G87" s="118"/>
      <c r="H87" s="173"/>
      <c r="I87" s="173"/>
      <c r="J87" s="173"/>
      <c r="K87" s="173"/>
      <c r="L87" s="173"/>
    </row>
    <row r="88" spans="1:32" ht="16.5" thickBot="1" x14ac:dyDescent="0.3">
      <c r="A88" s="154" t="s">
        <v>275</v>
      </c>
      <c r="B88" s="153"/>
      <c r="C88" s="153"/>
      <c r="D88" s="153"/>
      <c r="E88" s="153"/>
      <c r="F88" s="118"/>
      <c r="G88" s="118"/>
      <c r="H88" s="174"/>
      <c r="I88" s="174"/>
      <c r="J88" s="174"/>
      <c r="K88" s="174"/>
      <c r="L88" s="173"/>
      <c r="M88" s="160"/>
      <c r="N88" s="160"/>
    </row>
    <row r="89" spans="1:32" ht="16.5" thickBot="1" x14ac:dyDescent="0.3">
      <c r="A89" s="154" t="s">
        <v>276</v>
      </c>
      <c r="B89" s="153">
        <v>0</v>
      </c>
      <c r="C89" s="153">
        <v>0</v>
      </c>
      <c r="D89" s="153">
        <v>0</v>
      </c>
      <c r="E89" s="153">
        <v>0</v>
      </c>
      <c r="F89" s="118"/>
      <c r="G89" s="118"/>
      <c r="K89" s="174"/>
      <c r="L89" s="173"/>
    </row>
    <row r="90" spans="1:32" ht="37.5" customHeight="1" thickBot="1" x14ac:dyDescent="0.3">
      <c r="A90" s="152" t="s">
        <v>80</v>
      </c>
      <c r="B90" s="175">
        <f>B91+B92+B93+B94</f>
        <v>10600</v>
      </c>
      <c r="C90" s="175">
        <f>C91+C92+C93+C94</f>
        <v>19550</v>
      </c>
      <c r="D90" s="175">
        <f>D91+D92+D93+D94</f>
        <v>4550</v>
      </c>
      <c r="E90" s="175">
        <f>E91+E92+E93+E94</f>
        <v>12760</v>
      </c>
      <c r="F90" s="118"/>
      <c r="G90" s="176"/>
      <c r="K90" s="174"/>
      <c r="L90" s="173"/>
      <c r="M90" s="177"/>
      <c r="N90" s="177"/>
    </row>
    <row r="91" spans="1:32" ht="16.5" thickBot="1" x14ac:dyDescent="0.3">
      <c r="A91" s="154" t="s">
        <v>263</v>
      </c>
      <c r="B91" s="175"/>
      <c r="C91" s="175"/>
      <c r="D91" s="175"/>
      <c r="E91" s="175"/>
      <c r="F91" s="118"/>
      <c r="G91" s="176"/>
      <c r="K91" s="174"/>
      <c r="L91" s="178"/>
      <c r="M91" s="144"/>
      <c r="N91" s="179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</row>
    <row r="92" spans="1:32" ht="16.5" thickBot="1" x14ac:dyDescent="0.3">
      <c r="A92" s="154" t="s">
        <v>274</v>
      </c>
      <c r="B92" s="180">
        <v>10000</v>
      </c>
      <c r="C92" s="175">
        <f>46574-27574</f>
        <v>19000</v>
      </c>
      <c r="D92" s="175">
        <f>46574-42574</f>
        <v>4000</v>
      </c>
      <c r="E92" s="175">
        <v>12760</v>
      </c>
      <c r="F92" s="118"/>
      <c r="G92" s="176"/>
      <c r="H92" s="174"/>
      <c r="I92" s="174"/>
      <c r="J92" s="174"/>
      <c r="K92" s="173"/>
      <c r="L92" s="178"/>
      <c r="M92" s="181"/>
      <c r="N92" s="181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</row>
    <row r="93" spans="1:32" ht="16.5" thickBot="1" x14ac:dyDescent="0.3">
      <c r="A93" s="154" t="s">
        <v>275</v>
      </c>
      <c r="B93" s="182">
        <v>0</v>
      </c>
      <c r="C93" s="153"/>
      <c r="D93" s="153"/>
      <c r="E93" s="153"/>
      <c r="F93" s="118"/>
      <c r="G93" s="176"/>
      <c r="H93" s="174"/>
      <c r="I93" s="174"/>
      <c r="J93" s="174"/>
      <c r="L93" s="68"/>
      <c r="M93" s="144"/>
      <c r="N93" s="179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</row>
    <row r="94" spans="1:32" ht="16.5" thickBot="1" x14ac:dyDescent="0.3">
      <c r="A94" s="154" t="s">
        <v>276</v>
      </c>
      <c r="B94" s="182">
        <v>600</v>
      </c>
      <c r="C94" s="153">
        <f>2105-1555</f>
        <v>550</v>
      </c>
      <c r="D94" s="153">
        <f>2105-1555</f>
        <v>550</v>
      </c>
      <c r="E94" s="153">
        <v>0</v>
      </c>
      <c r="F94" s="118"/>
      <c r="G94" s="176"/>
      <c r="H94" s="183"/>
      <c r="I94" s="174"/>
      <c r="J94" s="174"/>
      <c r="L94" s="68"/>
      <c r="M94" s="181"/>
      <c r="N94" s="181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</row>
    <row r="95" spans="1:32" ht="47.25" customHeight="1" thickBot="1" x14ac:dyDescent="0.3">
      <c r="A95" s="163" t="s">
        <v>51</v>
      </c>
      <c r="B95" s="153">
        <f>B85+B90</f>
        <v>10600</v>
      </c>
      <c r="C95" s="153">
        <f>C85+C90</f>
        <v>19550</v>
      </c>
      <c r="D95" s="153">
        <f>D85+D90</f>
        <v>4550</v>
      </c>
      <c r="E95" s="153">
        <f>E85+E90</f>
        <v>12760</v>
      </c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</row>
    <row r="96" spans="1:32" ht="26.25" thickBot="1" x14ac:dyDescent="0.3">
      <c r="A96" s="167" t="s">
        <v>148</v>
      </c>
      <c r="B96" s="458" t="s">
        <v>277</v>
      </c>
      <c r="C96" s="459"/>
      <c r="D96" s="460"/>
      <c r="E96" s="461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</row>
    <row r="97" spans="1:32" s="186" customFormat="1" ht="64.5" thickBot="1" x14ac:dyDescent="0.3">
      <c r="A97" s="184" t="s">
        <v>86</v>
      </c>
      <c r="B97" s="184" t="s">
        <v>278</v>
      </c>
      <c r="C97" s="185" t="s">
        <v>269</v>
      </c>
      <c r="D97" s="445" t="s">
        <v>279</v>
      </c>
      <c r="E97" s="446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</row>
    <row r="98" spans="1:32" s="186" customFormat="1" ht="16.5" thickBot="1" x14ac:dyDescent="0.3">
      <c r="A98" s="187" t="s">
        <v>32</v>
      </c>
      <c r="B98" s="430" t="s">
        <v>280</v>
      </c>
      <c r="C98" s="431"/>
      <c r="D98" s="431"/>
      <c r="E98" s="43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</row>
    <row r="99" spans="1:32" s="186" customFormat="1" ht="16.5" thickBot="1" x14ac:dyDescent="0.3">
      <c r="A99" s="187" t="s">
        <v>34</v>
      </c>
      <c r="B99" s="433" t="s">
        <v>272</v>
      </c>
      <c r="C99" s="434"/>
      <c r="D99" s="434"/>
      <c r="E99" s="435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</row>
    <row r="100" spans="1:32" s="186" customFormat="1" ht="16.5" thickBot="1" x14ac:dyDescent="0.3">
      <c r="A100" s="129" t="s">
        <v>36</v>
      </c>
      <c r="B100" s="172">
        <v>1</v>
      </c>
      <c r="C100" s="172">
        <v>1</v>
      </c>
      <c r="D100" s="172">
        <v>1</v>
      </c>
      <c r="E100" s="172">
        <v>1</v>
      </c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</row>
    <row r="101" spans="1:32" s="186" customFormat="1" ht="16.5" thickBot="1" x14ac:dyDescent="0.3">
      <c r="A101" s="129" t="s">
        <v>37</v>
      </c>
      <c r="B101" s="148">
        <f>B119</f>
        <v>7300</v>
      </c>
      <c r="C101" s="148">
        <f>C119</f>
        <v>9500</v>
      </c>
      <c r="D101" s="148">
        <f>D119</f>
        <v>7500</v>
      </c>
      <c r="E101" s="148">
        <f>E119</f>
        <v>6500</v>
      </c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</row>
    <row r="102" spans="1:32" s="186" customFormat="1" ht="16.5" thickBot="1" x14ac:dyDescent="0.3">
      <c r="A102" s="129" t="s">
        <v>38</v>
      </c>
      <c r="B102" s="148">
        <f>B101/B100</f>
        <v>7300</v>
      </c>
      <c r="C102" s="148">
        <f>C101/C100</f>
        <v>9500</v>
      </c>
      <c r="D102" s="148">
        <f>D101/D100</f>
        <v>7500</v>
      </c>
      <c r="E102" s="148">
        <f>E101/E100</f>
        <v>6500</v>
      </c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</row>
    <row r="103" spans="1:32" s="186" customFormat="1" ht="16.5" thickBot="1" x14ac:dyDescent="0.3">
      <c r="A103" s="129" t="s">
        <v>39</v>
      </c>
      <c r="B103" s="172" t="s">
        <v>40</v>
      </c>
      <c r="C103" s="151">
        <f t="shared" ref="C103:E105" si="2">C100/B100-1</f>
        <v>0</v>
      </c>
      <c r="D103" s="151">
        <f t="shared" si="2"/>
        <v>0</v>
      </c>
      <c r="E103" s="151">
        <f t="shared" si="2"/>
        <v>0</v>
      </c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</row>
    <row r="104" spans="1:32" s="186" customFormat="1" ht="16.5" thickBot="1" x14ac:dyDescent="0.3">
      <c r="A104" s="129" t="s">
        <v>41</v>
      </c>
      <c r="B104" s="172" t="s">
        <v>40</v>
      </c>
      <c r="C104" s="151">
        <f t="shared" si="2"/>
        <v>0.30136986301369872</v>
      </c>
      <c r="D104" s="151">
        <f t="shared" si="2"/>
        <v>-0.21052631578947367</v>
      </c>
      <c r="E104" s="151">
        <f t="shared" si="2"/>
        <v>-0.1333333333333333</v>
      </c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</row>
    <row r="105" spans="1:32" s="186" customFormat="1" ht="16.5" thickBot="1" x14ac:dyDescent="0.3">
      <c r="A105" s="129" t="s">
        <v>42</v>
      </c>
      <c r="B105" s="172" t="s">
        <v>40</v>
      </c>
      <c r="C105" s="151">
        <f t="shared" si="2"/>
        <v>0.30136986301369872</v>
      </c>
      <c r="D105" s="151">
        <f t="shared" si="2"/>
        <v>-0.21052631578947367</v>
      </c>
      <c r="E105" s="151">
        <f t="shared" si="2"/>
        <v>-0.1333333333333333</v>
      </c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</row>
    <row r="106" spans="1:32" s="186" customFormat="1" ht="16.5" thickBot="1" x14ac:dyDescent="0.3">
      <c r="A106" s="419" t="s">
        <v>281</v>
      </c>
      <c r="B106" s="420"/>
      <c r="C106" s="420"/>
      <c r="D106" s="420"/>
      <c r="E106" s="421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</row>
    <row r="107" spans="1:32" s="186" customFormat="1" ht="15.75" x14ac:dyDescent="0.25">
      <c r="A107" s="409"/>
      <c r="B107" s="146">
        <v>2019</v>
      </c>
      <c r="C107" s="146">
        <v>2020</v>
      </c>
      <c r="D107" s="146">
        <v>2021</v>
      </c>
      <c r="E107" s="146">
        <v>2022</v>
      </c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</row>
    <row r="108" spans="1:32" s="186" customFormat="1" ht="16.5" thickBot="1" x14ac:dyDescent="0.3">
      <c r="A108" s="410"/>
      <c r="B108" s="147" t="s">
        <v>13</v>
      </c>
      <c r="C108" s="147" t="s">
        <v>14</v>
      </c>
      <c r="D108" s="147" t="s">
        <v>14</v>
      </c>
      <c r="E108" s="147" t="s">
        <v>14</v>
      </c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</row>
    <row r="109" spans="1:32" s="186" customFormat="1" ht="16.5" thickBot="1" x14ac:dyDescent="0.3">
      <c r="A109" s="191" t="s">
        <v>79</v>
      </c>
      <c r="B109" s="192">
        <f>B110+B111+B112+B113</f>
        <v>0</v>
      </c>
      <c r="C109" s="192">
        <f>C110+C111+C112+C113</f>
        <v>0</v>
      </c>
      <c r="D109" s="192">
        <f>D110+D111+D112+D113</f>
        <v>0</v>
      </c>
      <c r="E109" s="192">
        <f>E110+E111+E112+E113</f>
        <v>0</v>
      </c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</row>
    <row r="110" spans="1:32" s="186" customFormat="1" ht="16.5" thickBot="1" x14ac:dyDescent="0.3">
      <c r="A110" s="193" t="s">
        <v>263</v>
      </c>
      <c r="B110" s="192"/>
      <c r="C110" s="192"/>
      <c r="D110" s="192"/>
      <c r="E110" s="19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</row>
    <row r="111" spans="1:32" s="186" customFormat="1" ht="16.5" thickBot="1" x14ac:dyDescent="0.3">
      <c r="A111" s="193" t="s">
        <v>274</v>
      </c>
      <c r="B111" s="192">
        <v>0</v>
      </c>
      <c r="C111" s="192">
        <v>0</v>
      </c>
      <c r="D111" s="192">
        <v>0</v>
      </c>
      <c r="E111" s="192">
        <v>0</v>
      </c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</row>
    <row r="112" spans="1:32" s="186" customFormat="1" ht="16.5" thickBot="1" x14ac:dyDescent="0.3">
      <c r="A112" s="193" t="s">
        <v>275</v>
      </c>
      <c r="B112" s="192">
        <v>0</v>
      </c>
      <c r="C112" s="192">
        <v>0</v>
      </c>
      <c r="D112" s="192">
        <v>0</v>
      </c>
      <c r="E112" s="192">
        <v>0</v>
      </c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</row>
    <row r="113" spans="1:32" s="186" customFormat="1" ht="16.5" thickBot="1" x14ac:dyDescent="0.3">
      <c r="A113" s="193" t="s">
        <v>276</v>
      </c>
      <c r="B113" s="192">
        <v>0</v>
      </c>
      <c r="C113" s="192">
        <v>0</v>
      </c>
      <c r="D113" s="192">
        <v>0</v>
      </c>
      <c r="E113" s="192">
        <v>0</v>
      </c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</row>
    <row r="114" spans="1:32" s="186" customFormat="1" ht="16.5" thickBot="1" x14ac:dyDescent="0.3">
      <c r="A114" s="191" t="s">
        <v>80</v>
      </c>
      <c r="B114" s="194">
        <f>B115+B116+B117+B118</f>
        <v>7300</v>
      </c>
      <c r="C114" s="194">
        <f>C115+C116+C117+C118</f>
        <v>9500</v>
      </c>
      <c r="D114" s="194">
        <f>D115+D116+D117+D118</f>
        <v>7500</v>
      </c>
      <c r="E114" s="194">
        <f>E115+E116+E117+E118</f>
        <v>6500</v>
      </c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</row>
    <row r="115" spans="1:32" s="186" customFormat="1" ht="16.5" thickBot="1" x14ac:dyDescent="0.3">
      <c r="A115" s="193" t="s">
        <v>263</v>
      </c>
      <c r="B115" s="192"/>
      <c r="C115" s="192"/>
      <c r="D115" s="192"/>
      <c r="E115" s="19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</row>
    <row r="116" spans="1:32" s="186" customFormat="1" ht="16.5" thickBot="1" x14ac:dyDescent="0.3">
      <c r="A116" s="193" t="s">
        <v>274</v>
      </c>
      <c r="B116" s="192">
        <v>7000</v>
      </c>
      <c r="C116" s="195">
        <v>9000</v>
      </c>
      <c r="D116" s="195">
        <v>7000</v>
      </c>
      <c r="E116" s="195">
        <v>6000</v>
      </c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</row>
    <row r="117" spans="1:32" s="186" customFormat="1" ht="16.5" thickBot="1" x14ac:dyDescent="0.3">
      <c r="A117" s="193" t="s">
        <v>275</v>
      </c>
      <c r="B117" s="196">
        <v>0</v>
      </c>
      <c r="C117" s="197">
        <v>0</v>
      </c>
      <c r="D117" s="198">
        <v>0</v>
      </c>
      <c r="E117" s="198">
        <f>+G321</f>
        <v>0</v>
      </c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</row>
    <row r="118" spans="1:32" s="186" customFormat="1" ht="16.5" thickBot="1" x14ac:dyDescent="0.3">
      <c r="A118" s="193" t="s">
        <v>276</v>
      </c>
      <c r="B118" s="192">
        <v>300</v>
      </c>
      <c r="C118" s="197">
        <v>500</v>
      </c>
      <c r="D118" s="199">
        <v>500</v>
      </c>
      <c r="E118" s="199">
        <v>500</v>
      </c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</row>
    <row r="119" spans="1:32" s="186" customFormat="1" ht="16.5" thickBot="1" x14ac:dyDescent="0.3">
      <c r="A119" s="200" t="s">
        <v>282</v>
      </c>
      <c r="B119" s="194">
        <f>B109+B114</f>
        <v>7300</v>
      </c>
      <c r="C119" s="194">
        <f>C109+C114</f>
        <v>9500</v>
      </c>
      <c r="D119" s="194">
        <f>D109+D114</f>
        <v>7500</v>
      </c>
      <c r="E119" s="194">
        <f>E109+E114</f>
        <v>6500</v>
      </c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</row>
    <row r="120" spans="1:32" s="186" customFormat="1" ht="26.25" thickBot="1" x14ac:dyDescent="0.3">
      <c r="A120" s="184" t="s">
        <v>148</v>
      </c>
      <c r="B120" s="443" t="s">
        <v>283</v>
      </c>
      <c r="C120" s="444"/>
      <c r="D120" s="445"/>
      <c r="E120" s="429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</row>
    <row r="121" spans="1:32" s="186" customFormat="1" ht="57" customHeight="1" thickBot="1" x14ac:dyDescent="0.3">
      <c r="A121" s="184" t="s">
        <v>59</v>
      </c>
      <c r="B121" s="184" t="s">
        <v>284</v>
      </c>
      <c r="C121" s="185" t="s">
        <v>269</v>
      </c>
      <c r="D121" s="445" t="s">
        <v>285</v>
      </c>
      <c r="E121" s="446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</row>
    <row r="122" spans="1:32" s="186" customFormat="1" ht="16.5" thickBot="1" x14ac:dyDescent="0.3">
      <c r="A122" s="187" t="s">
        <v>32</v>
      </c>
      <c r="B122" s="430" t="s">
        <v>280</v>
      </c>
      <c r="C122" s="431"/>
      <c r="D122" s="431"/>
      <c r="E122" s="43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</row>
    <row r="123" spans="1:32" s="186" customFormat="1" ht="16.5" thickBot="1" x14ac:dyDescent="0.3">
      <c r="A123" s="187" t="s">
        <v>34</v>
      </c>
      <c r="B123" s="433" t="s">
        <v>272</v>
      </c>
      <c r="C123" s="434"/>
      <c r="D123" s="434"/>
      <c r="E123" s="435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</row>
    <row r="124" spans="1:32" s="186" customFormat="1" ht="16.5" thickBot="1" x14ac:dyDescent="0.3">
      <c r="A124" s="129" t="s">
        <v>36</v>
      </c>
      <c r="B124" s="172">
        <v>1</v>
      </c>
      <c r="C124" s="172">
        <v>1</v>
      </c>
      <c r="D124" s="172">
        <v>1</v>
      </c>
      <c r="E124" s="172">
        <v>1</v>
      </c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</row>
    <row r="125" spans="1:32" s="186" customFormat="1" ht="16.5" thickBot="1" x14ac:dyDescent="0.3">
      <c r="A125" s="129" t="s">
        <v>37</v>
      </c>
      <c r="B125" s="148">
        <f>B143</f>
        <v>28704</v>
      </c>
      <c r="C125" s="148">
        <f>C143</f>
        <v>27350</v>
      </c>
      <c r="D125" s="148">
        <f>D143</f>
        <v>27600</v>
      </c>
      <c r="E125" s="148">
        <f>E143</f>
        <v>27270</v>
      </c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</row>
    <row r="126" spans="1:32" s="186" customFormat="1" ht="16.5" thickBot="1" x14ac:dyDescent="0.3">
      <c r="A126" s="129" t="s">
        <v>38</v>
      </c>
      <c r="B126" s="148">
        <f>B125/B124</f>
        <v>28704</v>
      </c>
      <c r="C126" s="148">
        <f>C125/C124</f>
        <v>27350</v>
      </c>
      <c r="D126" s="148">
        <f>D125/D124</f>
        <v>27600</v>
      </c>
      <c r="E126" s="148">
        <f>E125/E124</f>
        <v>27270</v>
      </c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</row>
    <row r="127" spans="1:32" s="186" customFormat="1" ht="16.5" thickBot="1" x14ac:dyDescent="0.3">
      <c r="A127" s="129" t="s">
        <v>39</v>
      </c>
      <c r="B127" s="172" t="s">
        <v>40</v>
      </c>
      <c r="C127" s="151">
        <f t="shared" ref="C127:E129" si="3">C124/B124-1</f>
        <v>0</v>
      </c>
      <c r="D127" s="151">
        <f t="shared" si="3"/>
        <v>0</v>
      </c>
      <c r="E127" s="151">
        <f t="shared" si="3"/>
        <v>0</v>
      </c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</row>
    <row r="128" spans="1:32" s="186" customFormat="1" ht="16.5" thickBot="1" x14ac:dyDescent="0.3">
      <c r="A128" s="129" t="s">
        <v>41</v>
      </c>
      <c r="B128" s="172" t="s">
        <v>40</v>
      </c>
      <c r="C128" s="151">
        <f t="shared" si="3"/>
        <v>-4.7171125975473793E-2</v>
      </c>
      <c r="D128" s="151">
        <f t="shared" si="3"/>
        <v>9.1407678244972423E-3</v>
      </c>
      <c r="E128" s="151">
        <f t="shared" si="3"/>
        <v>-1.1956521739130421E-2</v>
      </c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</row>
    <row r="129" spans="1:32" s="186" customFormat="1" ht="16.5" thickBot="1" x14ac:dyDescent="0.3">
      <c r="A129" s="129" t="s">
        <v>42</v>
      </c>
      <c r="B129" s="172" t="s">
        <v>40</v>
      </c>
      <c r="C129" s="151">
        <f t="shared" si="3"/>
        <v>-4.7171125975473793E-2</v>
      </c>
      <c r="D129" s="151">
        <f t="shared" si="3"/>
        <v>9.1407678244972423E-3</v>
      </c>
      <c r="E129" s="151">
        <f t="shared" si="3"/>
        <v>-1.1956521739130421E-2</v>
      </c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</row>
    <row r="130" spans="1:32" s="186" customFormat="1" ht="16.5" thickBot="1" x14ac:dyDescent="0.3">
      <c r="A130" s="419" t="s">
        <v>286</v>
      </c>
      <c r="B130" s="420"/>
      <c r="C130" s="420"/>
      <c r="D130" s="420"/>
      <c r="E130" s="421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</row>
    <row r="131" spans="1:32" s="186" customFormat="1" ht="15.75" x14ac:dyDescent="0.25">
      <c r="A131" s="409"/>
      <c r="B131" s="146">
        <v>2019</v>
      </c>
      <c r="C131" s="146">
        <v>2020</v>
      </c>
      <c r="D131" s="146">
        <v>2021</v>
      </c>
      <c r="E131" s="146">
        <v>2022</v>
      </c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</row>
    <row r="132" spans="1:32" s="186" customFormat="1" ht="16.5" thickBot="1" x14ac:dyDescent="0.3">
      <c r="A132" s="410"/>
      <c r="B132" s="147" t="s">
        <v>13</v>
      </c>
      <c r="C132" s="147" t="s">
        <v>14</v>
      </c>
      <c r="D132" s="147" t="s">
        <v>14</v>
      </c>
      <c r="E132" s="147" t="s">
        <v>14</v>
      </c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</row>
    <row r="133" spans="1:32" s="186" customFormat="1" ht="16.5" thickBot="1" x14ac:dyDescent="0.3">
      <c r="A133" s="191" t="s">
        <v>79</v>
      </c>
      <c r="B133" s="192">
        <f>B134+B135+B136+B137</f>
        <v>0</v>
      </c>
      <c r="C133" s="192">
        <f>C134+C135+C136+C137</f>
        <v>0</v>
      </c>
      <c r="D133" s="192">
        <f>D134+D135+D136+D137</f>
        <v>0</v>
      </c>
      <c r="E133" s="192">
        <f>E134+E135+E136+E137</f>
        <v>0</v>
      </c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</row>
    <row r="134" spans="1:32" s="186" customFormat="1" ht="16.5" thickBot="1" x14ac:dyDescent="0.3">
      <c r="A134" s="193" t="s">
        <v>263</v>
      </c>
      <c r="B134" s="192"/>
      <c r="C134" s="192"/>
      <c r="D134" s="192"/>
      <c r="E134" s="19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</row>
    <row r="135" spans="1:32" s="186" customFormat="1" ht="16.5" thickBot="1" x14ac:dyDescent="0.3">
      <c r="A135" s="193" t="s">
        <v>274</v>
      </c>
      <c r="B135" s="192">
        <v>0</v>
      </c>
      <c r="C135" s="192">
        <v>0</v>
      </c>
      <c r="D135" s="192">
        <v>0</v>
      </c>
      <c r="E135" s="201">
        <v>0</v>
      </c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</row>
    <row r="136" spans="1:32" s="186" customFormat="1" ht="16.5" thickBot="1" x14ac:dyDescent="0.3">
      <c r="A136" s="193" t="s">
        <v>275</v>
      </c>
      <c r="B136" s="192">
        <v>0</v>
      </c>
      <c r="C136" s="192">
        <v>0</v>
      </c>
      <c r="D136" s="202">
        <v>0</v>
      </c>
      <c r="E136" s="203">
        <v>0</v>
      </c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</row>
    <row r="137" spans="1:32" s="186" customFormat="1" ht="16.5" thickBot="1" x14ac:dyDescent="0.3">
      <c r="A137" s="193" t="s">
        <v>276</v>
      </c>
      <c r="B137" s="192">
        <v>0</v>
      </c>
      <c r="C137" s="192">
        <v>0</v>
      </c>
      <c r="D137" s="202">
        <v>0</v>
      </c>
      <c r="E137" s="204">
        <v>0</v>
      </c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</row>
    <row r="138" spans="1:32" s="186" customFormat="1" ht="16.5" thickBot="1" x14ac:dyDescent="0.3">
      <c r="A138" s="191" t="s">
        <v>80</v>
      </c>
      <c r="B138" s="194">
        <f>B139+B140+B141+B142</f>
        <v>28704</v>
      </c>
      <c r="C138" s="194">
        <f>C139+C140+C141+C142</f>
        <v>27350</v>
      </c>
      <c r="D138" s="205">
        <f>D139+D140+D141+D142</f>
        <v>27600</v>
      </c>
      <c r="E138" s="206">
        <f>E139+E140+E141+E142</f>
        <v>27270</v>
      </c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</row>
    <row r="139" spans="1:32" s="210" customFormat="1" ht="16.5" thickBot="1" x14ac:dyDescent="0.3">
      <c r="A139" s="207" t="s">
        <v>263</v>
      </c>
      <c r="B139" s="196"/>
      <c r="C139" s="196"/>
      <c r="D139" s="208"/>
      <c r="E139" s="209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</row>
    <row r="140" spans="1:32" s="210" customFormat="1" ht="16.5" thickBot="1" x14ac:dyDescent="0.3">
      <c r="A140" s="207" t="s">
        <v>274</v>
      </c>
      <c r="B140" s="192">
        <v>23970</v>
      </c>
      <c r="C140" s="195">
        <v>22000</v>
      </c>
      <c r="D140" s="197">
        <v>22000</v>
      </c>
      <c r="E140" s="199">
        <v>21320</v>
      </c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</row>
    <row r="141" spans="1:32" s="210" customFormat="1" ht="16.5" thickBot="1" x14ac:dyDescent="0.3">
      <c r="A141" s="207" t="s">
        <v>275</v>
      </c>
      <c r="B141" s="196">
        <v>4034</v>
      </c>
      <c r="C141" s="211">
        <v>4750</v>
      </c>
      <c r="D141" s="197">
        <v>5000</v>
      </c>
      <c r="E141" s="199">
        <v>5350</v>
      </c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  <c r="AE141" s="162"/>
      <c r="AF141" s="162"/>
    </row>
    <row r="142" spans="1:32" s="210" customFormat="1" ht="16.5" thickBot="1" x14ac:dyDescent="0.3">
      <c r="A142" s="207" t="s">
        <v>276</v>
      </c>
      <c r="B142" s="192">
        <v>700</v>
      </c>
      <c r="C142" s="195">
        <v>600</v>
      </c>
      <c r="D142" s="197">
        <v>600</v>
      </c>
      <c r="E142" s="199">
        <v>600</v>
      </c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</row>
    <row r="143" spans="1:32" s="210" customFormat="1" ht="16.5" thickBot="1" x14ac:dyDescent="0.3">
      <c r="A143" s="200" t="s">
        <v>287</v>
      </c>
      <c r="B143" s="194">
        <f>B133+B138</f>
        <v>28704</v>
      </c>
      <c r="C143" s="194">
        <f>C133+C138</f>
        <v>27350</v>
      </c>
      <c r="D143" s="205">
        <f>D133+D138</f>
        <v>27600</v>
      </c>
      <c r="E143" s="212">
        <f>E133+E138</f>
        <v>27270</v>
      </c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</row>
    <row r="144" spans="1:32" s="186" customFormat="1" ht="26.25" thickBot="1" x14ac:dyDescent="0.3">
      <c r="A144" s="184" t="s">
        <v>148</v>
      </c>
      <c r="B144" s="443" t="s">
        <v>288</v>
      </c>
      <c r="C144" s="444"/>
      <c r="D144" s="445"/>
      <c r="E144" s="429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</row>
    <row r="145" spans="1:32" s="186" customFormat="1" ht="52.5" customHeight="1" thickBot="1" x14ac:dyDescent="0.3">
      <c r="A145" s="184" t="s">
        <v>65</v>
      </c>
      <c r="B145" s="184" t="s">
        <v>289</v>
      </c>
      <c r="C145" s="185" t="s">
        <v>269</v>
      </c>
      <c r="D145" s="445" t="s">
        <v>290</v>
      </c>
      <c r="E145" s="446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</row>
    <row r="146" spans="1:32" s="186" customFormat="1" ht="16.5" thickBot="1" x14ac:dyDescent="0.3">
      <c r="A146" s="187" t="s">
        <v>32</v>
      </c>
      <c r="B146" s="430" t="s">
        <v>280</v>
      </c>
      <c r="C146" s="431"/>
      <c r="D146" s="431"/>
      <c r="E146" s="43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</row>
    <row r="147" spans="1:32" s="186" customFormat="1" ht="16.5" thickBot="1" x14ac:dyDescent="0.3">
      <c r="A147" s="187" t="s">
        <v>34</v>
      </c>
      <c r="B147" s="433" t="s">
        <v>272</v>
      </c>
      <c r="C147" s="434"/>
      <c r="D147" s="434"/>
      <c r="E147" s="435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</row>
    <row r="148" spans="1:32" s="186" customFormat="1" ht="15.75" x14ac:dyDescent="0.25">
      <c r="A148" s="409"/>
      <c r="B148" s="146">
        <v>2019</v>
      </c>
      <c r="C148" s="146">
        <v>2020</v>
      </c>
      <c r="D148" s="146">
        <v>2021</v>
      </c>
      <c r="E148" s="146">
        <v>2022</v>
      </c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</row>
    <row r="149" spans="1:32" s="186" customFormat="1" ht="16.5" thickBot="1" x14ac:dyDescent="0.3">
      <c r="A149" s="410"/>
      <c r="B149" s="147" t="s">
        <v>13</v>
      </c>
      <c r="C149" s="147" t="s">
        <v>14</v>
      </c>
      <c r="D149" s="147" t="s">
        <v>14</v>
      </c>
      <c r="E149" s="147" t="s">
        <v>14</v>
      </c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</row>
    <row r="150" spans="1:32" s="186" customFormat="1" ht="16.5" thickBot="1" x14ac:dyDescent="0.3">
      <c r="A150" s="129" t="s">
        <v>36</v>
      </c>
      <c r="B150" s="172">
        <v>1</v>
      </c>
      <c r="C150" s="172">
        <v>1</v>
      </c>
      <c r="D150" s="172">
        <v>1</v>
      </c>
      <c r="E150" s="172">
        <v>1</v>
      </c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</row>
    <row r="151" spans="1:32" s="186" customFormat="1" ht="16.5" thickBot="1" x14ac:dyDescent="0.3">
      <c r="A151" s="129" t="s">
        <v>37</v>
      </c>
      <c r="B151" s="148">
        <f>B169</f>
        <v>3100</v>
      </c>
      <c r="C151" s="148">
        <f>C169</f>
        <v>5200</v>
      </c>
      <c r="D151" s="148">
        <f>D169</f>
        <v>4200</v>
      </c>
      <c r="E151" s="148">
        <f>E169</f>
        <v>3200</v>
      </c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</row>
    <row r="152" spans="1:32" s="186" customFormat="1" ht="16.5" thickBot="1" x14ac:dyDescent="0.3">
      <c r="A152" s="129" t="s">
        <v>38</v>
      </c>
      <c r="B152" s="148">
        <f>B151/B150</f>
        <v>3100</v>
      </c>
      <c r="C152" s="148">
        <f>C151/C150</f>
        <v>5200</v>
      </c>
      <c r="D152" s="148">
        <f>D151/D150</f>
        <v>4200</v>
      </c>
      <c r="E152" s="148">
        <f>E151/E150</f>
        <v>3200</v>
      </c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</row>
    <row r="153" spans="1:32" s="186" customFormat="1" ht="16.5" thickBot="1" x14ac:dyDescent="0.3">
      <c r="A153" s="129" t="s">
        <v>39</v>
      </c>
      <c r="B153" s="172" t="s">
        <v>40</v>
      </c>
      <c r="C153" s="151">
        <f t="shared" ref="C153:E155" si="4">C150/B150-1</f>
        <v>0</v>
      </c>
      <c r="D153" s="151">
        <f t="shared" si="4"/>
        <v>0</v>
      </c>
      <c r="E153" s="151">
        <f t="shared" si="4"/>
        <v>0</v>
      </c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</row>
    <row r="154" spans="1:32" s="186" customFormat="1" ht="16.5" thickBot="1" x14ac:dyDescent="0.3">
      <c r="A154" s="129" t="s">
        <v>41</v>
      </c>
      <c r="B154" s="172" t="s">
        <v>40</v>
      </c>
      <c r="C154" s="151">
        <f t="shared" si="4"/>
        <v>0.67741935483870974</v>
      </c>
      <c r="D154" s="151">
        <f t="shared" si="4"/>
        <v>-0.19230769230769229</v>
      </c>
      <c r="E154" s="151">
        <f t="shared" si="4"/>
        <v>-0.23809523809523814</v>
      </c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</row>
    <row r="155" spans="1:32" s="186" customFormat="1" ht="16.5" thickBot="1" x14ac:dyDescent="0.3">
      <c r="A155" s="129" t="s">
        <v>42</v>
      </c>
      <c r="B155" s="172" t="s">
        <v>40</v>
      </c>
      <c r="C155" s="151">
        <f t="shared" si="4"/>
        <v>0.67741935483870974</v>
      </c>
      <c r="D155" s="151">
        <f t="shared" si="4"/>
        <v>-0.19230769230769229</v>
      </c>
      <c r="E155" s="151">
        <f t="shared" si="4"/>
        <v>-0.23809523809523814</v>
      </c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</row>
    <row r="156" spans="1:32" s="186" customFormat="1" ht="16.5" thickBot="1" x14ac:dyDescent="0.3">
      <c r="A156" s="419" t="s">
        <v>291</v>
      </c>
      <c r="B156" s="420"/>
      <c r="C156" s="420"/>
      <c r="D156" s="420"/>
      <c r="E156" s="421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</row>
    <row r="157" spans="1:32" s="186" customFormat="1" ht="15.75" x14ac:dyDescent="0.25">
      <c r="A157" s="409"/>
      <c r="B157" s="146">
        <v>2019</v>
      </c>
      <c r="C157" s="146">
        <v>2020</v>
      </c>
      <c r="D157" s="146">
        <v>2021</v>
      </c>
      <c r="E157" s="146">
        <v>2022</v>
      </c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</row>
    <row r="158" spans="1:32" s="186" customFormat="1" ht="16.5" thickBot="1" x14ac:dyDescent="0.3">
      <c r="A158" s="410"/>
      <c r="B158" s="147" t="s">
        <v>13</v>
      </c>
      <c r="C158" s="147" t="s">
        <v>14</v>
      </c>
      <c r="D158" s="147" t="s">
        <v>14</v>
      </c>
      <c r="E158" s="147" t="s">
        <v>14</v>
      </c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</row>
    <row r="159" spans="1:32" s="186" customFormat="1" ht="16.5" thickBot="1" x14ac:dyDescent="0.3">
      <c r="A159" s="191" t="s">
        <v>79</v>
      </c>
      <c r="B159" s="192">
        <f t="shared" ref="B159:E159" si="5">B160+B161+B162+B163</f>
        <v>0</v>
      </c>
      <c r="C159" s="192">
        <f t="shared" si="5"/>
        <v>0</v>
      </c>
      <c r="D159" s="192">
        <f t="shared" si="5"/>
        <v>0</v>
      </c>
      <c r="E159" s="192">
        <f t="shared" si="5"/>
        <v>0</v>
      </c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</row>
    <row r="160" spans="1:32" s="186" customFormat="1" ht="16.5" thickBot="1" x14ac:dyDescent="0.3">
      <c r="A160" s="193" t="s">
        <v>263</v>
      </c>
      <c r="B160" s="192"/>
      <c r="C160" s="192"/>
      <c r="D160" s="192"/>
      <c r="E160" s="19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</row>
    <row r="161" spans="1:32" s="186" customFormat="1" ht="16.5" thickBot="1" x14ac:dyDescent="0.3">
      <c r="A161" s="193" t="s">
        <v>274</v>
      </c>
      <c r="B161" s="192">
        <v>0</v>
      </c>
      <c r="C161" s="192">
        <v>0</v>
      </c>
      <c r="D161" s="192">
        <v>0</v>
      </c>
      <c r="E161" s="192">
        <v>0</v>
      </c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</row>
    <row r="162" spans="1:32" s="186" customFormat="1" ht="16.5" thickBot="1" x14ac:dyDescent="0.3">
      <c r="A162" s="193" t="s">
        <v>275</v>
      </c>
      <c r="B162" s="192">
        <v>0</v>
      </c>
      <c r="C162" s="192">
        <v>0</v>
      </c>
      <c r="D162" s="192">
        <v>0</v>
      </c>
      <c r="E162" s="192">
        <v>0</v>
      </c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</row>
    <row r="163" spans="1:32" s="186" customFormat="1" ht="16.5" thickBot="1" x14ac:dyDescent="0.3">
      <c r="A163" s="193" t="s">
        <v>276</v>
      </c>
      <c r="B163" s="192">
        <v>0</v>
      </c>
      <c r="C163" s="192">
        <v>0</v>
      </c>
      <c r="D163" s="192">
        <v>0</v>
      </c>
      <c r="E163" s="192">
        <v>0</v>
      </c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</row>
    <row r="164" spans="1:32" s="186" customFormat="1" ht="16.5" thickBot="1" x14ac:dyDescent="0.3">
      <c r="A164" s="191" t="s">
        <v>80</v>
      </c>
      <c r="B164" s="194">
        <f t="shared" ref="B164:E164" si="6">B165+B166+B167+B168</f>
        <v>3100</v>
      </c>
      <c r="C164" s="194">
        <f t="shared" si="6"/>
        <v>5200</v>
      </c>
      <c r="D164" s="194">
        <f t="shared" si="6"/>
        <v>4200</v>
      </c>
      <c r="E164" s="194">
        <f t="shared" si="6"/>
        <v>3200</v>
      </c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</row>
    <row r="165" spans="1:32" s="186" customFormat="1" ht="16.5" thickBot="1" x14ac:dyDescent="0.3">
      <c r="A165" s="193" t="s">
        <v>263</v>
      </c>
      <c r="B165" s="194"/>
      <c r="C165" s="213"/>
      <c r="D165" s="213"/>
      <c r="E165" s="213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</row>
    <row r="166" spans="1:32" s="186" customFormat="1" ht="16.5" thickBot="1" x14ac:dyDescent="0.3">
      <c r="A166" s="193" t="s">
        <v>274</v>
      </c>
      <c r="B166" s="192">
        <v>3000</v>
      </c>
      <c r="C166" s="195">
        <v>5000</v>
      </c>
      <c r="D166" s="195">
        <v>4000</v>
      </c>
      <c r="E166" s="195">
        <v>3000</v>
      </c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</row>
    <row r="167" spans="1:32" s="186" customFormat="1" ht="16.5" thickBot="1" x14ac:dyDescent="0.3">
      <c r="A167" s="193" t="s">
        <v>275</v>
      </c>
      <c r="B167" s="192"/>
      <c r="C167" s="195">
        <v>0</v>
      </c>
      <c r="D167" s="195">
        <v>0</v>
      </c>
      <c r="E167" s="195">
        <v>0</v>
      </c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</row>
    <row r="168" spans="1:32" s="186" customFormat="1" ht="16.5" thickBot="1" x14ac:dyDescent="0.3">
      <c r="A168" s="193" t="s">
        <v>276</v>
      </c>
      <c r="B168" s="192">
        <v>100</v>
      </c>
      <c r="C168" s="195">
        <v>200</v>
      </c>
      <c r="D168" s="195">
        <v>200</v>
      </c>
      <c r="E168" s="195">
        <v>200</v>
      </c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</row>
    <row r="169" spans="1:32" s="186" customFormat="1" ht="16.5" thickBot="1" x14ac:dyDescent="0.3">
      <c r="A169" s="200" t="s">
        <v>70</v>
      </c>
      <c r="B169" s="194">
        <f t="shared" ref="B169:E169" si="7">B159+B164</f>
        <v>3100</v>
      </c>
      <c r="C169" s="194">
        <f t="shared" si="7"/>
        <v>5200</v>
      </c>
      <c r="D169" s="194">
        <f t="shared" si="7"/>
        <v>4200</v>
      </c>
      <c r="E169" s="194">
        <f t="shared" si="7"/>
        <v>3200</v>
      </c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</row>
    <row r="170" spans="1:32" s="186" customFormat="1" ht="26.25" thickBot="1" x14ac:dyDescent="0.3">
      <c r="A170" s="214" t="s">
        <v>148</v>
      </c>
      <c r="B170" s="453" t="s">
        <v>292</v>
      </c>
      <c r="C170" s="454"/>
      <c r="D170" s="454"/>
      <c r="E170" s="455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</row>
    <row r="171" spans="1:32" s="186" customFormat="1" ht="58.5" customHeight="1" thickBot="1" x14ac:dyDescent="0.3">
      <c r="A171" s="214" t="s">
        <v>135</v>
      </c>
      <c r="B171" s="214" t="s">
        <v>293</v>
      </c>
      <c r="C171" s="185" t="s">
        <v>269</v>
      </c>
      <c r="D171" s="456" t="s">
        <v>294</v>
      </c>
      <c r="E171" s="457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</row>
    <row r="172" spans="1:32" s="186" customFormat="1" ht="16.5" thickBot="1" x14ac:dyDescent="0.3">
      <c r="A172" s="129" t="s">
        <v>32</v>
      </c>
      <c r="B172" s="275" t="s">
        <v>280</v>
      </c>
      <c r="C172" s="276"/>
      <c r="D172" s="276"/>
      <c r="E172" s="277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</row>
    <row r="173" spans="1:32" s="186" customFormat="1" ht="16.5" thickBot="1" x14ac:dyDescent="0.3">
      <c r="A173" s="129" t="s">
        <v>34</v>
      </c>
      <c r="B173" s="450" t="s">
        <v>272</v>
      </c>
      <c r="C173" s="451"/>
      <c r="D173" s="451"/>
      <c r="E173" s="45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</row>
    <row r="174" spans="1:32" s="186" customFormat="1" ht="15.75" x14ac:dyDescent="0.25">
      <c r="A174" s="409"/>
      <c r="B174" s="146">
        <v>2019</v>
      </c>
      <c r="C174" s="146">
        <v>2020</v>
      </c>
      <c r="D174" s="146">
        <v>2021</v>
      </c>
      <c r="E174" s="146">
        <v>2022</v>
      </c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</row>
    <row r="175" spans="1:32" s="186" customFormat="1" ht="16.5" thickBot="1" x14ac:dyDescent="0.3">
      <c r="A175" s="410"/>
      <c r="B175" s="147" t="s">
        <v>13</v>
      </c>
      <c r="C175" s="147" t="s">
        <v>14</v>
      </c>
      <c r="D175" s="147" t="s">
        <v>14</v>
      </c>
      <c r="E175" s="147" t="s">
        <v>14</v>
      </c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</row>
    <row r="176" spans="1:32" s="186" customFormat="1" ht="16.5" thickBot="1" x14ac:dyDescent="0.3">
      <c r="A176" s="129" t="s">
        <v>36</v>
      </c>
      <c r="B176" s="148">
        <v>1</v>
      </c>
      <c r="C176" s="148">
        <v>1</v>
      </c>
      <c r="D176" s="148">
        <v>1</v>
      </c>
      <c r="E176" s="148">
        <v>1</v>
      </c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</row>
    <row r="177" spans="1:32" s="186" customFormat="1" ht="16.5" thickBot="1" x14ac:dyDescent="0.3">
      <c r="A177" s="129" t="s">
        <v>37</v>
      </c>
      <c r="B177" s="148">
        <f>B195</f>
        <v>8860</v>
      </c>
      <c r="C177" s="148">
        <f>C195</f>
        <v>9500</v>
      </c>
      <c r="D177" s="148">
        <f>D195</f>
        <v>7500</v>
      </c>
      <c r="E177" s="148">
        <f>E195</f>
        <v>5500</v>
      </c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</row>
    <row r="178" spans="1:32" s="186" customFormat="1" ht="16.5" thickBot="1" x14ac:dyDescent="0.3">
      <c r="A178" s="129" t="s">
        <v>38</v>
      </c>
      <c r="B178" s="148">
        <f>B177/B176</f>
        <v>8860</v>
      </c>
      <c r="C178" s="148">
        <f>C177/C176</f>
        <v>9500</v>
      </c>
      <c r="D178" s="148">
        <f>D177/D176</f>
        <v>7500</v>
      </c>
      <c r="E178" s="148">
        <f>E177/E176</f>
        <v>5500</v>
      </c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</row>
    <row r="179" spans="1:32" s="186" customFormat="1" ht="16.5" thickBot="1" x14ac:dyDescent="0.3">
      <c r="A179" s="129" t="s">
        <v>39</v>
      </c>
      <c r="B179" s="172" t="s">
        <v>40</v>
      </c>
      <c r="C179" s="151">
        <f t="shared" ref="C179:E181" si="8">C176/B176-1</f>
        <v>0</v>
      </c>
      <c r="D179" s="151">
        <f t="shared" si="8"/>
        <v>0</v>
      </c>
      <c r="E179" s="151">
        <f t="shared" si="8"/>
        <v>0</v>
      </c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</row>
    <row r="180" spans="1:32" s="186" customFormat="1" ht="16.5" thickBot="1" x14ac:dyDescent="0.3">
      <c r="A180" s="129" t="s">
        <v>41</v>
      </c>
      <c r="B180" s="172" t="s">
        <v>40</v>
      </c>
      <c r="C180" s="151">
        <f t="shared" si="8"/>
        <v>7.2234762979684008E-2</v>
      </c>
      <c r="D180" s="151">
        <f t="shared" si="8"/>
        <v>-0.21052631578947367</v>
      </c>
      <c r="E180" s="151">
        <f t="shared" si="8"/>
        <v>-0.26666666666666672</v>
      </c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</row>
    <row r="181" spans="1:32" s="186" customFormat="1" ht="16.5" thickBot="1" x14ac:dyDescent="0.3">
      <c r="A181" s="129" t="s">
        <v>42</v>
      </c>
      <c r="B181" s="172" t="s">
        <v>40</v>
      </c>
      <c r="C181" s="151">
        <f t="shared" si="8"/>
        <v>7.2234762979684008E-2</v>
      </c>
      <c r="D181" s="151">
        <f t="shared" si="8"/>
        <v>-0.21052631578947367</v>
      </c>
      <c r="E181" s="151">
        <f t="shared" si="8"/>
        <v>-0.26666666666666672</v>
      </c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  <c r="AE181" s="162"/>
      <c r="AF181" s="162"/>
    </row>
    <row r="182" spans="1:32" s="186" customFormat="1" ht="16.5" thickBot="1" x14ac:dyDescent="0.3">
      <c r="A182" s="419" t="s">
        <v>295</v>
      </c>
      <c r="B182" s="420"/>
      <c r="C182" s="420"/>
      <c r="D182" s="420"/>
      <c r="E182" s="421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</row>
    <row r="183" spans="1:32" s="186" customFormat="1" ht="15.75" x14ac:dyDescent="0.25">
      <c r="A183" s="409"/>
      <c r="B183" s="146">
        <v>2019</v>
      </c>
      <c r="C183" s="146">
        <v>2020</v>
      </c>
      <c r="D183" s="146">
        <v>2021</v>
      </c>
      <c r="E183" s="146">
        <v>2022</v>
      </c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</row>
    <row r="184" spans="1:32" s="186" customFormat="1" ht="16.5" thickBot="1" x14ac:dyDescent="0.3">
      <c r="A184" s="410"/>
      <c r="B184" s="147" t="s">
        <v>13</v>
      </c>
      <c r="C184" s="147" t="s">
        <v>14</v>
      </c>
      <c r="D184" s="147" t="s">
        <v>14</v>
      </c>
      <c r="E184" s="147" t="s">
        <v>14</v>
      </c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</row>
    <row r="185" spans="1:32" s="186" customFormat="1" ht="16.5" thickBot="1" x14ac:dyDescent="0.3">
      <c r="A185" s="191" t="s">
        <v>79</v>
      </c>
      <c r="B185" s="192">
        <f>B186+B187+B188+B189</f>
        <v>0</v>
      </c>
      <c r="C185" s="192">
        <f>C186+C187+C188+C189</f>
        <v>0</v>
      </c>
      <c r="D185" s="192">
        <f>D186+D187+D188+D189</f>
        <v>0</v>
      </c>
      <c r="E185" s="192">
        <f>E186+E187+E188+E189</f>
        <v>0</v>
      </c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</row>
    <row r="186" spans="1:32" s="186" customFormat="1" ht="16.5" thickBot="1" x14ac:dyDescent="0.3">
      <c r="A186" s="193" t="s">
        <v>263</v>
      </c>
      <c r="B186" s="192"/>
      <c r="C186" s="192"/>
      <c r="D186" s="192"/>
      <c r="E186" s="19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</row>
    <row r="187" spans="1:32" s="186" customFormat="1" ht="16.5" thickBot="1" x14ac:dyDescent="0.3">
      <c r="A187" s="193" t="s">
        <v>274</v>
      </c>
      <c r="B187" s="192">
        <v>0</v>
      </c>
      <c r="C187" s="192">
        <v>0</v>
      </c>
      <c r="D187" s="192">
        <v>0</v>
      </c>
      <c r="E187" s="192">
        <v>0</v>
      </c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</row>
    <row r="188" spans="1:32" s="186" customFormat="1" ht="16.5" thickBot="1" x14ac:dyDescent="0.3">
      <c r="A188" s="193" t="s">
        <v>275</v>
      </c>
      <c r="B188" s="192">
        <v>0</v>
      </c>
      <c r="C188" s="192">
        <v>0</v>
      </c>
      <c r="D188" s="192">
        <v>0</v>
      </c>
      <c r="E188" s="192">
        <v>0</v>
      </c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</row>
    <row r="189" spans="1:32" s="186" customFormat="1" ht="16.5" thickBot="1" x14ac:dyDescent="0.3">
      <c r="A189" s="193" t="s">
        <v>276</v>
      </c>
      <c r="B189" s="192">
        <v>0</v>
      </c>
      <c r="C189" s="192">
        <v>0</v>
      </c>
      <c r="D189" s="192">
        <v>0</v>
      </c>
      <c r="E189" s="192">
        <v>0</v>
      </c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</row>
    <row r="190" spans="1:32" s="186" customFormat="1" ht="16.5" thickBot="1" x14ac:dyDescent="0.3">
      <c r="A190" s="191" t="s">
        <v>80</v>
      </c>
      <c r="B190" s="194">
        <f>B191+B192+B193+B194</f>
        <v>8860</v>
      </c>
      <c r="C190" s="194">
        <f t="shared" ref="C190:E190" si="9">C191+C192+C193+C194</f>
        <v>9500</v>
      </c>
      <c r="D190" s="194">
        <f t="shared" si="9"/>
        <v>7500</v>
      </c>
      <c r="E190" s="194">
        <f t="shared" si="9"/>
        <v>5500</v>
      </c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</row>
    <row r="191" spans="1:32" s="186" customFormat="1" ht="16.5" thickBot="1" x14ac:dyDescent="0.3">
      <c r="A191" s="193" t="s">
        <v>263</v>
      </c>
      <c r="B191" s="192"/>
      <c r="C191" s="195"/>
      <c r="D191" s="195"/>
      <c r="E191" s="195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</row>
    <row r="192" spans="1:32" s="186" customFormat="1" ht="16.5" thickBot="1" x14ac:dyDescent="0.3">
      <c r="A192" s="193" t="s">
        <v>274</v>
      </c>
      <c r="B192" s="192">
        <v>8460</v>
      </c>
      <c r="C192" s="195">
        <v>9000</v>
      </c>
      <c r="D192" s="195">
        <v>7000</v>
      </c>
      <c r="E192" s="195">
        <v>5000</v>
      </c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</row>
    <row r="193" spans="1:32" s="186" customFormat="1" ht="16.5" thickBot="1" x14ac:dyDescent="0.3">
      <c r="A193" s="193" t="s">
        <v>275</v>
      </c>
      <c r="B193" s="192"/>
      <c r="C193" s="195">
        <v>0</v>
      </c>
      <c r="D193" s="195">
        <v>0</v>
      </c>
      <c r="E193" s="195">
        <v>0</v>
      </c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</row>
    <row r="194" spans="1:32" s="186" customFormat="1" ht="16.5" thickBot="1" x14ac:dyDescent="0.3">
      <c r="A194" s="193" t="s">
        <v>276</v>
      </c>
      <c r="B194" s="192">
        <v>400</v>
      </c>
      <c r="C194" s="195">
        <v>500</v>
      </c>
      <c r="D194" s="195">
        <v>500</v>
      </c>
      <c r="E194" s="195">
        <v>500</v>
      </c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</row>
    <row r="195" spans="1:32" s="186" customFormat="1" ht="16.5" thickBot="1" x14ac:dyDescent="0.3">
      <c r="A195" s="200" t="s">
        <v>140</v>
      </c>
      <c r="B195" s="194">
        <f>B185+B190</f>
        <v>8860</v>
      </c>
      <c r="C195" s="194">
        <f t="shared" ref="C195:E195" si="10">C185+C190</f>
        <v>9500</v>
      </c>
      <c r="D195" s="194">
        <f t="shared" si="10"/>
        <v>7500</v>
      </c>
      <c r="E195" s="194">
        <f t="shared" si="10"/>
        <v>5500</v>
      </c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</row>
    <row r="196" spans="1:32" s="186" customFormat="1" ht="26.25" thickBot="1" x14ac:dyDescent="0.3">
      <c r="A196" s="184" t="s">
        <v>148</v>
      </c>
      <c r="B196" s="443" t="s">
        <v>296</v>
      </c>
      <c r="C196" s="444"/>
      <c r="D196" s="445"/>
      <c r="E196" s="446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</row>
    <row r="197" spans="1:32" s="186" customFormat="1" ht="56.25" customHeight="1" thickBot="1" x14ac:dyDescent="0.3">
      <c r="A197" s="184" t="s">
        <v>297</v>
      </c>
      <c r="B197" s="184" t="s">
        <v>298</v>
      </c>
      <c r="C197" s="185" t="s">
        <v>269</v>
      </c>
      <c r="D197" s="443" t="s">
        <v>299</v>
      </c>
      <c r="E197" s="446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</row>
    <row r="198" spans="1:32" s="186" customFormat="1" ht="16.5" thickBot="1" x14ac:dyDescent="0.3">
      <c r="A198" s="187" t="s">
        <v>32</v>
      </c>
      <c r="B198" s="430" t="s">
        <v>280</v>
      </c>
      <c r="C198" s="431"/>
      <c r="D198" s="431"/>
      <c r="E198" s="43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</row>
    <row r="199" spans="1:32" s="186" customFormat="1" ht="16.5" thickBot="1" x14ac:dyDescent="0.3">
      <c r="A199" s="187" t="s">
        <v>34</v>
      </c>
      <c r="B199" s="433" t="s">
        <v>272</v>
      </c>
      <c r="C199" s="434"/>
      <c r="D199" s="434"/>
      <c r="E199" s="435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</row>
    <row r="200" spans="1:32" s="186" customFormat="1" ht="16.5" thickBot="1" x14ac:dyDescent="0.3">
      <c r="A200" s="129" t="s">
        <v>36</v>
      </c>
      <c r="B200" s="172">
        <v>1</v>
      </c>
      <c r="C200" s="172">
        <v>1</v>
      </c>
      <c r="D200" s="172">
        <v>1</v>
      </c>
      <c r="E200" s="172">
        <v>1</v>
      </c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</row>
    <row r="201" spans="1:32" s="186" customFormat="1" ht="16.5" thickBot="1" x14ac:dyDescent="0.3">
      <c r="A201" s="129" t="s">
        <v>37</v>
      </c>
      <c r="B201" s="148">
        <f>B219</f>
        <v>5700</v>
      </c>
      <c r="C201" s="148">
        <f>C219</f>
        <v>6800</v>
      </c>
      <c r="D201" s="148">
        <f>D219</f>
        <v>6800</v>
      </c>
      <c r="E201" s="148">
        <f>E219</f>
        <v>6800</v>
      </c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</row>
    <row r="202" spans="1:32" s="186" customFormat="1" ht="16.5" thickBot="1" x14ac:dyDescent="0.3">
      <c r="A202" s="129" t="s">
        <v>38</v>
      </c>
      <c r="B202" s="148">
        <f>B201/B200</f>
        <v>5700</v>
      </c>
      <c r="C202" s="148">
        <f>C201/C200</f>
        <v>6800</v>
      </c>
      <c r="D202" s="148">
        <f>D201/D200</f>
        <v>6800</v>
      </c>
      <c r="E202" s="148">
        <f>E201/E200</f>
        <v>6800</v>
      </c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</row>
    <row r="203" spans="1:32" s="186" customFormat="1" ht="16.5" thickBot="1" x14ac:dyDescent="0.3">
      <c r="A203" s="129" t="s">
        <v>39</v>
      </c>
      <c r="B203" s="172" t="s">
        <v>40</v>
      </c>
      <c r="C203" s="151">
        <f t="shared" ref="C203:E205" si="11">C200/B200-1</f>
        <v>0</v>
      </c>
      <c r="D203" s="151">
        <f t="shared" si="11"/>
        <v>0</v>
      </c>
      <c r="E203" s="151">
        <f t="shared" si="11"/>
        <v>0</v>
      </c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</row>
    <row r="204" spans="1:32" s="186" customFormat="1" ht="16.5" thickBot="1" x14ac:dyDescent="0.3">
      <c r="A204" s="129" t="s">
        <v>41</v>
      </c>
      <c r="B204" s="172" t="s">
        <v>40</v>
      </c>
      <c r="C204" s="151">
        <f t="shared" si="11"/>
        <v>0.19298245614035081</v>
      </c>
      <c r="D204" s="151">
        <f t="shared" si="11"/>
        <v>0</v>
      </c>
      <c r="E204" s="151">
        <f t="shared" si="11"/>
        <v>0</v>
      </c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</row>
    <row r="205" spans="1:32" s="186" customFormat="1" ht="16.5" thickBot="1" x14ac:dyDescent="0.3">
      <c r="A205" s="129" t="s">
        <v>42</v>
      </c>
      <c r="B205" s="172" t="s">
        <v>40</v>
      </c>
      <c r="C205" s="151">
        <f t="shared" si="11"/>
        <v>0.19298245614035081</v>
      </c>
      <c r="D205" s="151">
        <f t="shared" si="11"/>
        <v>0</v>
      </c>
      <c r="E205" s="151">
        <f t="shared" si="11"/>
        <v>0</v>
      </c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</row>
    <row r="206" spans="1:32" s="186" customFormat="1" ht="16.5" thickBot="1" x14ac:dyDescent="0.3">
      <c r="A206" s="419" t="s">
        <v>300</v>
      </c>
      <c r="B206" s="420"/>
      <c r="C206" s="420"/>
      <c r="D206" s="420"/>
      <c r="E206" s="421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</row>
    <row r="207" spans="1:32" s="186" customFormat="1" ht="15.75" x14ac:dyDescent="0.25">
      <c r="A207" s="409"/>
      <c r="B207" s="146">
        <v>2019</v>
      </c>
      <c r="C207" s="146">
        <v>2020</v>
      </c>
      <c r="D207" s="146">
        <v>2021</v>
      </c>
      <c r="E207" s="146">
        <v>2022</v>
      </c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</row>
    <row r="208" spans="1:32" s="186" customFormat="1" ht="16.5" thickBot="1" x14ac:dyDescent="0.3">
      <c r="A208" s="410"/>
      <c r="B208" s="147" t="s">
        <v>13</v>
      </c>
      <c r="C208" s="147" t="s">
        <v>14</v>
      </c>
      <c r="D208" s="147" t="s">
        <v>14</v>
      </c>
      <c r="E208" s="147" t="s">
        <v>14</v>
      </c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</row>
    <row r="209" spans="1:32" s="186" customFormat="1" ht="16.5" thickBot="1" x14ac:dyDescent="0.3">
      <c r="A209" s="191" t="s">
        <v>79</v>
      </c>
      <c r="B209" s="192">
        <f>B210+B211+B212+B213</f>
        <v>0</v>
      </c>
      <c r="C209" s="192">
        <f>C210+C211+C212+C213</f>
        <v>0</v>
      </c>
      <c r="D209" s="192">
        <f>D210+D211+D212+D213</f>
        <v>0</v>
      </c>
      <c r="E209" s="192">
        <f>E210+E211+E212+E213</f>
        <v>0</v>
      </c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</row>
    <row r="210" spans="1:32" s="186" customFormat="1" ht="16.5" thickBot="1" x14ac:dyDescent="0.3">
      <c r="A210" s="193" t="s">
        <v>263</v>
      </c>
      <c r="B210" s="192"/>
      <c r="C210" s="192"/>
      <c r="D210" s="192"/>
      <c r="E210" s="19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</row>
    <row r="211" spans="1:32" s="186" customFormat="1" ht="16.5" thickBot="1" x14ac:dyDescent="0.3">
      <c r="A211" s="193" t="s">
        <v>274</v>
      </c>
      <c r="B211" s="192">
        <v>0</v>
      </c>
      <c r="C211" s="192">
        <v>0</v>
      </c>
      <c r="D211" s="192">
        <v>0</v>
      </c>
      <c r="E211" s="192">
        <v>0</v>
      </c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</row>
    <row r="212" spans="1:32" s="186" customFormat="1" ht="16.5" thickBot="1" x14ac:dyDescent="0.3">
      <c r="A212" s="193" t="s">
        <v>275</v>
      </c>
      <c r="B212" s="192">
        <v>0</v>
      </c>
      <c r="C212" s="192">
        <v>0</v>
      </c>
      <c r="D212" s="192">
        <v>0</v>
      </c>
      <c r="E212" s="192">
        <v>0</v>
      </c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</row>
    <row r="213" spans="1:32" s="186" customFormat="1" ht="16.5" thickBot="1" x14ac:dyDescent="0.3">
      <c r="A213" s="193" t="s">
        <v>276</v>
      </c>
      <c r="B213" s="192">
        <v>0</v>
      </c>
      <c r="C213" s="192">
        <v>0</v>
      </c>
      <c r="D213" s="192">
        <v>0</v>
      </c>
      <c r="E213" s="192">
        <v>0</v>
      </c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</row>
    <row r="214" spans="1:32" s="186" customFormat="1" ht="16.5" thickBot="1" x14ac:dyDescent="0.3">
      <c r="A214" s="191" t="s">
        <v>80</v>
      </c>
      <c r="B214" s="192">
        <f>B215+B216+B217+B218</f>
        <v>5700</v>
      </c>
      <c r="C214" s="192">
        <f>C215+C216+C217+C218</f>
        <v>6800</v>
      </c>
      <c r="D214" s="192">
        <f>D215+D216+D217+D218</f>
        <v>6800</v>
      </c>
      <c r="E214" s="192">
        <f>E215+E216+E217+E218</f>
        <v>6800</v>
      </c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162"/>
      <c r="AE214" s="162"/>
      <c r="AF214" s="162"/>
    </row>
    <row r="215" spans="1:32" s="186" customFormat="1" ht="16.5" thickBot="1" x14ac:dyDescent="0.3">
      <c r="A215" s="193" t="s">
        <v>263</v>
      </c>
      <c r="B215" s="192"/>
      <c r="C215" s="192"/>
      <c r="D215" s="192"/>
      <c r="E215" s="19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  <c r="AC215" s="162"/>
      <c r="AD215" s="162"/>
      <c r="AE215" s="162"/>
      <c r="AF215" s="162"/>
    </row>
    <row r="216" spans="1:32" s="186" customFormat="1" ht="16.5" thickBot="1" x14ac:dyDescent="0.3">
      <c r="A216" s="193" t="s">
        <v>274</v>
      </c>
      <c r="B216" s="192">
        <v>4000</v>
      </c>
      <c r="C216" s="195">
        <v>4000</v>
      </c>
      <c r="D216" s="195">
        <v>4000</v>
      </c>
      <c r="E216" s="195">
        <v>4000</v>
      </c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</row>
    <row r="217" spans="1:32" s="186" customFormat="1" ht="16.5" thickBot="1" x14ac:dyDescent="0.3">
      <c r="A217" s="193" t="s">
        <v>275</v>
      </c>
      <c r="B217" s="196">
        <v>1400</v>
      </c>
      <c r="C217" s="195">
        <v>2500</v>
      </c>
      <c r="D217" s="195">
        <v>2500</v>
      </c>
      <c r="E217" s="195">
        <v>2500</v>
      </c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  <c r="AC217" s="162"/>
      <c r="AD217" s="162"/>
      <c r="AE217" s="162"/>
      <c r="AF217" s="162"/>
    </row>
    <row r="218" spans="1:32" s="186" customFormat="1" ht="16.5" thickBot="1" x14ac:dyDescent="0.3">
      <c r="A218" s="193" t="s">
        <v>276</v>
      </c>
      <c r="B218" s="192">
        <v>300</v>
      </c>
      <c r="C218" s="195">
        <v>300</v>
      </c>
      <c r="D218" s="195">
        <v>300</v>
      </c>
      <c r="E218" s="195">
        <v>300</v>
      </c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</row>
    <row r="219" spans="1:32" s="186" customFormat="1" ht="16.5" thickBot="1" x14ac:dyDescent="0.3">
      <c r="A219" s="200" t="s">
        <v>301</v>
      </c>
      <c r="B219" s="194">
        <f>B209+B214</f>
        <v>5700</v>
      </c>
      <c r="C219" s="194">
        <f>C209+C214</f>
        <v>6800</v>
      </c>
      <c r="D219" s="194">
        <f>D209+D214</f>
        <v>6800</v>
      </c>
      <c r="E219" s="194">
        <f>E209+E214</f>
        <v>6800</v>
      </c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  <c r="AA219" s="162"/>
      <c r="AB219" s="162"/>
      <c r="AC219" s="162"/>
      <c r="AD219" s="162"/>
      <c r="AE219" s="162"/>
      <c r="AF219" s="162"/>
    </row>
    <row r="220" spans="1:32" s="186" customFormat="1" ht="26.25" thickBot="1" x14ac:dyDescent="0.3">
      <c r="A220" s="184" t="s">
        <v>148</v>
      </c>
      <c r="B220" s="443" t="s">
        <v>302</v>
      </c>
      <c r="C220" s="444"/>
      <c r="D220" s="445"/>
      <c r="E220" s="446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  <c r="AC220" s="162"/>
      <c r="AD220" s="162"/>
      <c r="AE220" s="162"/>
      <c r="AF220" s="162"/>
    </row>
    <row r="221" spans="1:32" s="186" customFormat="1" ht="53.25" customHeight="1" thickBot="1" x14ac:dyDescent="0.3">
      <c r="A221" s="184" t="s">
        <v>303</v>
      </c>
      <c r="B221" s="184" t="s">
        <v>302</v>
      </c>
      <c r="C221" s="185" t="s">
        <v>269</v>
      </c>
      <c r="D221" s="443" t="s">
        <v>304</v>
      </c>
      <c r="E221" s="446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2"/>
      <c r="AC221" s="162"/>
      <c r="AD221" s="162"/>
      <c r="AE221" s="162"/>
      <c r="AF221" s="162"/>
    </row>
    <row r="222" spans="1:32" s="186" customFormat="1" ht="16.5" thickBot="1" x14ac:dyDescent="0.3">
      <c r="A222" s="187" t="s">
        <v>32</v>
      </c>
      <c r="B222" s="430" t="s">
        <v>280</v>
      </c>
      <c r="C222" s="431"/>
      <c r="D222" s="431"/>
      <c r="E222" s="43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  <c r="AC222" s="162"/>
      <c r="AD222" s="162"/>
      <c r="AE222" s="162"/>
      <c r="AF222" s="162"/>
    </row>
    <row r="223" spans="1:32" s="186" customFormat="1" ht="16.5" thickBot="1" x14ac:dyDescent="0.3">
      <c r="A223" s="187" t="s">
        <v>34</v>
      </c>
      <c r="B223" s="433" t="s">
        <v>272</v>
      </c>
      <c r="C223" s="434"/>
      <c r="D223" s="434"/>
      <c r="E223" s="435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  <c r="AA223" s="162"/>
      <c r="AB223" s="162"/>
      <c r="AC223" s="162"/>
      <c r="AD223" s="162"/>
      <c r="AE223" s="162"/>
      <c r="AF223" s="162"/>
    </row>
    <row r="224" spans="1:32" s="186" customFormat="1" ht="16.5" thickBot="1" x14ac:dyDescent="0.3">
      <c r="A224" s="129" t="s">
        <v>36</v>
      </c>
      <c r="B224" s="172">
        <v>1</v>
      </c>
      <c r="C224" s="172">
        <v>1</v>
      </c>
      <c r="D224" s="172">
        <v>1</v>
      </c>
      <c r="E224" s="172">
        <v>1</v>
      </c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</row>
    <row r="225" spans="1:32" s="186" customFormat="1" ht="16.5" thickBot="1" x14ac:dyDescent="0.3">
      <c r="A225" s="129" t="s">
        <v>37</v>
      </c>
      <c r="B225" s="148">
        <f>B243</f>
        <v>3900</v>
      </c>
      <c r="C225" s="148">
        <f>C243</f>
        <v>3600</v>
      </c>
      <c r="D225" s="148">
        <f>D243</f>
        <v>3600</v>
      </c>
      <c r="E225" s="148">
        <f>E243</f>
        <v>3700</v>
      </c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  <c r="AA225" s="162"/>
      <c r="AB225" s="162"/>
      <c r="AC225" s="162"/>
      <c r="AD225" s="162"/>
      <c r="AE225" s="162"/>
      <c r="AF225" s="162"/>
    </row>
    <row r="226" spans="1:32" s="186" customFormat="1" ht="16.5" thickBot="1" x14ac:dyDescent="0.3">
      <c r="A226" s="129" t="s">
        <v>38</v>
      </c>
      <c r="B226" s="148">
        <f>B225/B224</f>
        <v>3900</v>
      </c>
      <c r="C226" s="148">
        <f>C225/C224</f>
        <v>3600</v>
      </c>
      <c r="D226" s="148">
        <f>D225/D224</f>
        <v>3600</v>
      </c>
      <c r="E226" s="148">
        <f>E225/E224</f>
        <v>3700</v>
      </c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  <c r="AA226" s="162"/>
      <c r="AB226" s="162"/>
      <c r="AC226" s="162"/>
      <c r="AD226" s="162"/>
      <c r="AE226" s="162"/>
      <c r="AF226" s="162"/>
    </row>
    <row r="227" spans="1:32" s="186" customFormat="1" ht="16.5" thickBot="1" x14ac:dyDescent="0.3">
      <c r="A227" s="129" t="s">
        <v>39</v>
      </c>
      <c r="B227" s="172" t="s">
        <v>40</v>
      </c>
      <c r="C227" s="151">
        <f t="shared" ref="C227:E229" si="12">C224/B224-1</f>
        <v>0</v>
      </c>
      <c r="D227" s="151">
        <f t="shared" si="12"/>
        <v>0</v>
      </c>
      <c r="E227" s="151">
        <f t="shared" si="12"/>
        <v>0</v>
      </c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  <c r="AA227" s="162"/>
      <c r="AB227" s="162"/>
      <c r="AC227" s="162"/>
      <c r="AD227" s="162"/>
      <c r="AE227" s="162"/>
      <c r="AF227" s="162"/>
    </row>
    <row r="228" spans="1:32" s="186" customFormat="1" ht="16.5" thickBot="1" x14ac:dyDescent="0.3">
      <c r="A228" s="129" t="s">
        <v>41</v>
      </c>
      <c r="B228" s="172" t="s">
        <v>40</v>
      </c>
      <c r="C228" s="151">
        <f t="shared" si="12"/>
        <v>-7.6923076923076872E-2</v>
      </c>
      <c r="D228" s="151">
        <f t="shared" si="12"/>
        <v>0</v>
      </c>
      <c r="E228" s="151">
        <f t="shared" si="12"/>
        <v>2.7777777777777679E-2</v>
      </c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  <c r="AA228" s="162"/>
      <c r="AB228" s="162"/>
      <c r="AC228" s="162"/>
      <c r="AD228" s="162"/>
      <c r="AE228" s="162"/>
      <c r="AF228" s="162"/>
    </row>
    <row r="229" spans="1:32" s="186" customFormat="1" ht="16.5" thickBot="1" x14ac:dyDescent="0.3">
      <c r="A229" s="129" t="s">
        <v>42</v>
      </c>
      <c r="B229" s="172" t="s">
        <v>40</v>
      </c>
      <c r="C229" s="151">
        <f t="shared" si="12"/>
        <v>-7.6923076923076872E-2</v>
      </c>
      <c r="D229" s="151">
        <f t="shared" si="12"/>
        <v>0</v>
      </c>
      <c r="E229" s="151">
        <f t="shared" si="12"/>
        <v>2.7777777777777679E-2</v>
      </c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  <c r="AA229" s="162"/>
      <c r="AB229" s="162"/>
      <c r="AC229" s="162"/>
      <c r="AD229" s="162"/>
      <c r="AE229" s="162"/>
      <c r="AF229" s="162"/>
    </row>
    <row r="230" spans="1:32" s="186" customFormat="1" ht="16.5" thickBot="1" x14ac:dyDescent="0.3">
      <c r="A230" s="419" t="s">
        <v>305</v>
      </c>
      <c r="B230" s="420"/>
      <c r="C230" s="420"/>
      <c r="D230" s="420"/>
      <c r="E230" s="421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</row>
    <row r="231" spans="1:32" s="186" customFormat="1" ht="15.75" x14ac:dyDescent="0.25">
      <c r="A231" s="409"/>
      <c r="B231" s="146">
        <v>2019</v>
      </c>
      <c r="C231" s="146">
        <v>2020</v>
      </c>
      <c r="D231" s="146">
        <v>2021</v>
      </c>
      <c r="E231" s="146">
        <v>2022</v>
      </c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  <c r="AA231" s="162"/>
      <c r="AB231" s="162"/>
      <c r="AC231" s="162"/>
      <c r="AD231" s="162"/>
      <c r="AE231" s="162"/>
      <c r="AF231" s="162"/>
    </row>
    <row r="232" spans="1:32" s="186" customFormat="1" ht="16.5" thickBot="1" x14ac:dyDescent="0.3">
      <c r="A232" s="410"/>
      <c r="B232" s="147" t="s">
        <v>13</v>
      </c>
      <c r="C232" s="147" t="s">
        <v>14</v>
      </c>
      <c r="D232" s="147" t="s">
        <v>14</v>
      </c>
      <c r="E232" s="147" t="s">
        <v>14</v>
      </c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  <c r="AC232" s="162"/>
      <c r="AD232" s="162"/>
      <c r="AE232" s="162"/>
      <c r="AF232" s="162"/>
    </row>
    <row r="233" spans="1:32" s="186" customFormat="1" ht="16.5" thickBot="1" x14ac:dyDescent="0.3">
      <c r="A233" s="191" t="s">
        <v>79</v>
      </c>
      <c r="B233" s="192">
        <f>B234+B235+B236+B237</f>
        <v>0</v>
      </c>
      <c r="C233" s="192">
        <f>C234+C235+C236+C237</f>
        <v>0</v>
      </c>
      <c r="D233" s="192">
        <f>D234+D235+D236+D237</f>
        <v>0</v>
      </c>
      <c r="E233" s="192">
        <f>E234+E235+E236+E237</f>
        <v>0</v>
      </c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  <c r="AC233" s="162"/>
      <c r="AD233" s="162"/>
      <c r="AE233" s="162"/>
      <c r="AF233" s="162"/>
    </row>
    <row r="234" spans="1:32" s="186" customFormat="1" ht="16.5" thickBot="1" x14ac:dyDescent="0.3">
      <c r="A234" s="193" t="s">
        <v>263</v>
      </c>
      <c r="B234" s="192"/>
      <c r="C234" s="192"/>
      <c r="D234" s="192"/>
      <c r="E234" s="19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</row>
    <row r="235" spans="1:32" s="186" customFormat="1" ht="16.5" thickBot="1" x14ac:dyDescent="0.3">
      <c r="A235" s="193" t="s">
        <v>274</v>
      </c>
      <c r="B235" s="192">
        <v>0</v>
      </c>
      <c r="C235" s="192">
        <v>0</v>
      </c>
      <c r="D235" s="192">
        <v>0</v>
      </c>
      <c r="E235" s="192">
        <v>0</v>
      </c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  <c r="AC235" s="162"/>
      <c r="AD235" s="162"/>
      <c r="AE235" s="162"/>
      <c r="AF235" s="162"/>
    </row>
    <row r="236" spans="1:32" s="186" customFormat="1" ht="16.5" thickBot="1" x14ac:dyDescent="0.3">
      <c r="A236" s="193" t="s">
        <v>275</v>
      </c>
      <c r="B236" s="192">
        <v>0</v>
      </c>
      <c r="C236" s="192">
        <v>0</v>
      </c>
      <c r="D236" s="192">
        <v>0</v>
      </c>
      <c r="E236" s="192">
        <v>0</v>
      </c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62"/>
      <c r="AE236" s="162"/>
      <c r="AF236" s="162"/>
    </row>
    <row r="237" spans="1:32" s="186" customFormat="1" ht="16.5" thickBot="1" x14ac:dyDescent="0.3">
      <c r="A237" s="193" t="s">
        <v>276</v>
      </c>
      <c r="B237" s="192">
        <v>0</v>
      </c>
      <c r="C237" s="192">
        <v>0</v>
      </c>
      <c r="D237" s="192">
        <v>0</v>
      </c>
      <c r="E237" s="192">
        <v>0</v>
      </c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  <c r="AC237" s="162"/>
      <c r="AD237" s="162"/>
      <c r="AE237" s="162"/>
      <c r="AF237" s="162"/>
    </row>
    <row r="238" spans="1:32" s="186" customFormat="1" ht="16.5" thickBot="1" x14ac:dyDescent="0.3">
      <c r="A238" s="191" t="s">
        <v>80</v>
      </c>
      <c r="B238" s="192">
        <f>B239+B240+B241+B242</f>
        <v>3900</v>
      </c>
      <c r="C238" s="192">
        <f>C239+C240+C241+C242</f>
        <v>3600</v>
      </c>
      <c r="D238" s="192">
        <f>D239+D240+D241+D242</f>
        <v>3600</v>
      </c>
      <c r="E238" s="192">
        <f>E239+E240+E241+E242</f>
        <v>3700</v>
      </c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  <c r="AA238" s="162"/>
      <c r="AB238" s="162"/>
      <c r="AC238" s="162"/>
      <c r="AD238" s="162"/>
      <c r="AE238" s="162"/>
      <c r="AF238" s="162"/>
    </row>
    <row r="239" spans="1:32" s="186" customFormat="1" ht="16.5" thickBot="1" x14ac:dyDescent="0.3">
      <c r="A239" s="193" t="s">
        <v>263</v>
      </c>
      <c r="B239" s="192"/>
      <c r="C239" s="192"/>
      <c r="D239" s="192"/>
      <c r="E239" s="192"/>
      <c r="F239" s="215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  <c r="AA239" s="162"/>
      <c r="AB239" s="162"/>
      <c r="AC239" s="162"/>
      <c r="AD239" s="162"/>
      <c r="AE239" s="162"/>
      <c r="AF239" s="162"/>
    </row>
    <row r="240" spans="1:32" s="186" customFormat="1" ht="16.5" thickBot="1" x14ac:dyDescent="0.3">
      <c r="A240" s="193" t="s">
        <v>274</v>
      </c>
      <c r="B240" s="192">
        <v>3000</v>
      </c>
      <c r="C240" s="195">
        <v>3000</v>
      </c>
      <c r="D240" s="195">
        <v>3000</v>
      </c>
      <c r="E240" s="195">
        <v>3000</v>
      </c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  <c r="AA240" s="162"/>
      <c r="AB240" s="162"/>
      <c r="AC240" s="162"/>
      <c r="AD240" s="162"/>
      <c r="AE240" s="162"/>
      <c r="AF240" s="162"/>
    </row>
    <row r="241" spans="1:32" s="186" customFormat="1" ht="16.5" thickBot="1" x14ac:dyDescent="0.3">
      <c r="A241" s="193" t="s">
        <v>275</v>
      </c>
      <c r="B241" s="216">
        <v>600</v>
      </c>
      <c r="C241" s="216">
        <f>600-200</f>
        <v>400</v>
      </c>
      <c r="D241" s="216">
        <f>600-200</f>
        <v>400</v>
      </c>
      <c r="E241" s="216">
        <f>700-200</f>
        <v>500</v>
      </c>
      <c r="F241" s="215"/>
      <c r="G241" s="215"/>
      <c r="H241" s="215"/>
      <c r="I241" s="215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  <c r="AA241" s="162"/>
      <c r="AB241" s="162"/>
      <c r="AC241" s="162"/>
      <c r="AD241" s="162"/>
      <c r="AE241" s="162"/>
      <c r="AF241" s="162"/>
    </row>
    <row r="242" spans="1:32" s="186" customFormat="1" ht="16.5" thickBot="1" x14ac:dyDescent="0.3">
      <c r="A242" s="193" t="s">
        <v>276</v>
      </c>
      <c r="B242" s="192">
        <v>300</v>
      </c>
      <c r="C242" s="195">
        <v>200</v>
      </c>
      <c r="D242" s="195">
        <v>200</v>
      </c>
      <c r="E242" s="195">
        <v>200</v>
      </c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  <c r="AA242" s="162"/>
      <c r="AB242" s="162"/>
      <c r="AC242" s="162"/>
      <c r="AD242" s="162"/>
      <c r="AE242" s="162"/>
      <c r="AF242" s="162"/>
    </row>
    <row r="243" spans="1:32" s="186" customFormat="1" ht="16.5" thickBot="1" x14ac:dyDescent="0.3">
      <c r="A243" s="200" t="s">
        <v>306</v>
      </c>
      <c r="B243" s="192">
        <f>B233+B238</f>
        <v>3900</v>
      </c>
      <c r="C243" s="192">
        <f>C233+C238</f>
        <v>3600</v>
      </c>
      <c r="D243" s="192">
        <f>D233+D238</f>
        <v>3600</v>
      </c>
      <c r="E243" s="192">
        <f>E233+E238</f>
        <v>3700</v>
      </c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  <c r="AC243" s="162"/>
      <c r="AD243" s="162"/>
      <c r="AE243" s="162"/>
      <c r="AF243" s="162"/>
    </row>
    <row r="244" spans="1:32" s="186" customFormat="1" ht="26.25" thickBot="1" x14ac:dyDescent="0.3">
      <c r="A244" s="184" t="s">
        <v>148</v>
      </c>
      <c r="B244" s="443" t="s">
        <v>307</v>
      </c>
      <c r="C244" s="444"/>
      <c r="D244" s="445"/>
      <c r="E244" s="446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</row>
    <row r="245" spans="1:32" s="186" customFormat="1" ht="69" customHeight="1" thickBot="1" x14ac:dyDescent="0.3">
      <c r="A245" s="184" t="s">
        <v>308</v>
      </c>
      <c r="B245" s="184" t="s">
        <v>309</v>
      </c>
      <c r="C245" s="185" t="s">
        <v>269</v>
      </c>
      <c r="D245" s="443" t="s">
        <v>310</v>
      </c>
      <c r="E245" s="446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  <c r="AD245" s="162"/>
      <c r="AE245" s="162"/>
      <c r="AF245" s="162"/>
    </row>
    <row r="246" spans="1:32" s="186" customFormat="1" ht="16.5" thickBot="1" x14ac:dyDescent="0.3">
      <c r="A246" s="187" t="s">
        <v>32</v>
      </c>
      <c r="B246" s="430" t="s">
        <v>280</v>
      </c>
      <c r="C246" s="431"/>
      <c r="D246" s="431"/>
      <c r="E246" s="43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  <c r="AA246" s="162"/>
      <c r="AB246" s="162"/>
      <c r="AC246" s="162"/>
      <c r="AD246" s="162"/>
      <c r="AE246" s="162"/>
      <c r="AF246" s="162"/>
    </row>
    <row r="247" spans="1:32" s="186" customFormat="1" ht="16.5" thickBot="1" x14ac:dyDescent="0.3">
      <c r="A247" s="187" t="s">
        <v>34</v>
      </c>
      <c r="B247" s="433" t="s">
        <v>272</v>
      </c>
      <c r="C247" s="434"/>
      <c r="D247" s="434"/>
      <c r="E247" s="435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  <c r="AA247" s="162"/>
      <c r="AB247" s="162"/>
      <c r="AC247" s="162"/>
      <c r="AD247" s="162"/>
      <c r="AE247" s="162"/>
      <c r="AF247" s="162"/>
    </row>
    <row r="248" spans="1:32" s="186" customFormat="1" ht="15.75" x14ac:dyDescent="0.25">
      <c r="A248" s="409"/>
      <c r="B248" s="146">
        <v>2019</v>
      </c>
      <c r="C248" s="146">
        <v>2020</v>
      </c>
      <c r="D248" s="146">
        <v>2021</v>
      </c>
      <c r="E248" s="146">
        <v>2022</v>
      </c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</row>
    <row r="249" spans="1:32" s="186" customFormat="1" ht="16.5" thickBot="1" x14ac:dyDescent="0.3">
      <c r="A249" s="410"/>
      <c r="B249" s="147" t="s">
        <v>13</v>
      </c>
      <c r="C249" s="147" t="s">
        <v>14</v>
      </c>
      <c r="D249" s="147" t="s">
        <v>14</v>
      </c>
      <c r="E249" s="147" t="s">
        <v>14</v>
      </c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C249" s="162"/>
      <c r="AD249" s="162"/>
      <c r="AE249" s="162"/>
      <c r="AF249" s="162"/>
    </row>
    <row r="250" spans="1:32" s="186" customFormat="1" ht="16.5" thickBot="1" x14ac:dyDescent="0.3">
      <c r="A250" s="129" t="s">
        <v>36</v>
      </c>
      <c r="B250" s="172">
        <v>1</v>
      </c>
      <c r="C250" s="172">
        <v>1</v>
      </c>
      <c r="D250" s="172">
        <v>1</v>
      </c>
      <c r="E250" s="172">
        <v>1</v>
      </c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2"/>
    </row>
    <row r="251" spans="1:32" s="186" customFormat="1" ht="16.5" thickBot="1" x14ac:dyDescent="0.3">
      <c r="A251" s="129" t="s">
        <v>37</v>
      </c>
      <c r="B251" s="148">
        <f>B269</f>
        <v>1900</v>
      </c>
      <c r="C251" s="148">
        <f>C269</f>
        <v>2000</v>
      </c>
      <c r="D251" s="148">
        <f>D269</f>
        <v>2000</v>
      </c>
      <c r="E251" s="148">
        <f>E269</f>
        <v>2000</v>
      </c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2"/>
    </row>
    <row r="252" spans="1:32" s="186" customFormat="1" ht="16.5" thickBot="1" x14ac:dyDescent="0.3">
      <c r="A252" s="129" t="s">
        <v>38</v>
      </c>
      <c r="B252" s="148">
        <f>B251/B250</f>
        <v>1900</v>
      </c>
      <c r="C252" s="148">
        <f>C251/C250</f>
        <v>2000</v>
      </c>
      <c r="D252" s="148">
        <f>D251/D250</f>
        <v>2000</v>
      </c>
      <c r="E252" s="148">
        <f>E251/E250</f>
        <v>2000</v>
      </c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  <c r="AA252" s="162"/>
      <c r="AB252" s="162"/>
      <c r="AC252" s="162"/>
      <c r="AD252" s="162"/>
      <c r="AE252" s="162"/>
      <c r="AF252" s="162"/>
    </row>
    <row r="253" spans="1:32" s="186" customFormat="1" ht="16.5" thickBot="1" x14ac:dyDescent="0.3">
      <c r="A253" s="129" t="s">
        <v>39</v>
      </c>
      <c r="B253" s="172" t="s">
        <v>40</v>
      </c>
      <c r="C253" s="151">
        <f t="shared" ref="C253:E255" si="13">C250/B250-1</f>
        <v>0</v>
      </c>
      <c r="D253" s="151">
        <f t="shared" si="13"/>
        <v>0</v>
      </c>
      <c r="E253" s="151">
        <f t="shared" si="13"/>
        <v>0</v>
      </c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  <c r="AA253" s="162"/>
      <c r="AB253" s="162"/>
      <c r="AC253" s="162"/>
      <c r="AD253" s="162"/>
      <c r="AE253" s="162"/>
      <c r="AF253" s="162"/>
    </row>
    <row r="254" spans="1:32" s="186" customFormat="1" ht="16.5" thickBot="1" x14ac:dyDescent="0.3">
      <c r="A254" s="129" t="s">
        <v>41</v>
      </c>
      <c r="B254" s="172" t="s">
        <v>40</v>
      </c>
      <c r="C254" s="151">
        <f t="shared" si="13"/>
        <v>5.2631578947368363E-2</v>
      </c>
      <c r="D254" s="151">
        <f t="shared" si="13"/>
        <v>0</v>
      </c>
      <c r="E254" s="151">
        <f t="shared" si="13"/>
        <v>0</v>
      </c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  <c r="AA254" s="162"/>
      <c r="AB254" s="162"/>
      <c r="AC254" s="162"/>
      <c r="AD254" s="162"/>
      <c r="AE254" s="162"/>
      <c r="AF254" s="162"/>
    </row>
    <row r="255" spans="1:32" s="186" customFormat="1" ht="16.5" thickBot="1" x14ac:dyDescent="0.3">
      <c r="A255" s="129" t="s">
        <v>42</v>
      </c>
      <c r="B255" s="172" t="s">
        <v>40</v>
      </c>
      <c r="C255" s="151">
        <f t="shared" si="13"/>
        <v>5.2631578947368363E-2</v>
      </c>
      <c r="D255" s="151">
        <f t="shared" si="13"/>
        <v>0</v>
      </c>
      <c r="E255" s="151">
        <f t="shared" si="13"/>
        <v>0</v>
      </c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  <c r="AA255" s="162"/>
      <c r="AB255" s="162"/>
      <c r="AC255" s="162"/>
      <c r="AD255" s="162"/>
      <c r="AE255" s="162"/>
      <c r="AF255" s="162"/>
    </row>
    <row r="256" spans="1:32" s="186" customFormat="1" ht="16.5" thickBot="1" x14ac:dyDescent="0.3">
      <c r="A256" s="419" t="s">
        <v>311</v>
      </c>
      <c r="B256" s="420"/>
      <c r="C256" s="420"/>
      <c r="D256" s="420"/>
      <c r="E256" s="421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  <c r="AA256" s="162"/>
      <c r="AB256" s="162"/>
      <c r="AC256" s="162"/>
      <c r="AD256" s="162"/>
      <c r="AE256" s="162"/>
      <c r="AF256" s="162"/>
    </row>
    <row r="257" spans="1:32" s="186" customFormat="1" ht="15.75" x14ac:dyDescent="0.25">
      <c r="A257" s="409"/>
      <c r="B257" s="146">
        <v>2019</v>
      </c>
      <c r="C257" s="146">
        <v>2020</v>
      </c>
      <c r="D257" s="146">
        <v>2021</v>
      </c>
      <c r="E257" s="146">
        <v>2022</v>
      </c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  <c r="AA257" s="162"/>
      <c r="AB257" s="162"/>
      <c r="AC257" s="162"/>
      <c r="AD257" s="162"/>
      <c r="AE257" s="162"/>
      <c r="AF257" s="162"/>
    </row>
    <row r="258" spans="1:32" s="186" customFormat="1" ht="16.5" thickBot="1" x14ac:dyDescent="0.3">
      <c r="A258" s="410"/>
      <c r="B258" s="147" t="s">
        <v>13</v>
      </c>
      <c r="C258" s="147" t="s">
        <v>14</v>
      </c>
      <c r="D258" s="147" t="s">
        <v>14</v>
      </c>
      <c r="E258" s="147" t="s">
        <v>14</v>
      </c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</row>
    <row r="259" spans="1:32" s="186" customFormat="1" ht="16.5" thickBot="1" x14ac:dyDescent="0.3">
      <c r="A259" s="191" t="s">
        <v>79</v>
      </c>
      <c r="B259" s="192">
        <f>B260+B261+B262+B263</f>
        <v>0</v>
      </c>
      <c r="C259" s="192">
        <f>C260+C261+C262+C263</f>
        <v>0</v>
      </c>
      <c r="D259" s="192">
        <f>D260+D261+D262+D263</f>
        <v>0</v>
      </c>
      <c r="E259" s="192">
        <f>E260+E261+E262+E263</f>
        <v>0</v>
      </c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</row>
    <row r="260" spans="1:32" s="186" customFormat="1" ht="16.5" thickBot="1" x14ac:dyDescent="0.3">
      <c r="A260" s="193" t="s">
        <v>263</v>
      </c>
      <c r="B260" s="192"/>
      <c r="C260" s="192"/>
      <c r="D260" s="192"/>
      <c r="E260" s="19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</row>
    <row r="261" spans="1:32" s="186" customFormat="1" ht="16.5" thickBot="1" x14ac:dyDescent="0.3">
      <c r="A261" s="193" t="s">
        <v>274</v>
      </c>
      <c r="B261" s="192">
        <v>0</v>
      </c>
      <c r="C261" s="192">
        <v>0</v>
      </c>
      <c r="D261" s="192">
        <v>0</v>
      </c>
      <c r="E261" s="192">
        <v>0</v>
      </c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</row>
    <row r="262" spans="1:32" s="186" customFormat="1" ht="16.5" thickBot="1" x14ac:dyDescent="0.3">
      <c r="A262" s="193" t="s">
        <v>275</v>
      </c>
      <c r="B262" s="192">
        <v>0</v>
      </c>
      <c r="C262" s="192">
        <v>0</v>
      </c>
      <c r="D262" s="192">
        <v>0</v>
      </c>
      <c r="E262" s="192">
        <v>0</v>
      </c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</row>
    <row r="263" spans="1:32" s="186" customFormat="1" ht="16.5" thickBot="1" x14ac:dyDescent="0.3">
      <c r="A263" s="193" t="s">
        <v>276</v>
      </c>
      <c r="B263" s="192">
        <v>0</v>
      </c>
      <c r="C263" s="192">
        <v>0</v>
      </c>
      <c r="D263" s="192">
        <v>0</v>
      </c>
      <c r="E263" s="192">
        <v>0</v>
      </c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</row>
    <row r="264" spans="1:32" s="186" customFormat="1" ht="16.5" thickBot="1" x14ac:dyDescent="0.3">
      <c r="A264" s="191" t="s">
        <v>80</v>
      </c>
      <c r="B264" s="192">
        <f>B265+B266+B267+B268</f>
        <v>1900</v>
      </c>
      <c r="C264" s="192">
        <f>C265+C266+C267+C268</f>
        <v>2000</v>
      </c>
      <c r="D264" s="192">
        <f>D265+D266+D267+D268</f>
        <v>2000</v>
      </c>
      <c r="E264" s="192">
        <f>E265+E266+E267+E268</f>
        <v>2000</v>
      </c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</row>
    <row r="265" spans="1:32" s="186" customFormat="1" ht="16.5" thickBot="1" x14ac:dyDescent="0.3">
      <c r="A265" s="193" t="s">
        <v>263</v>
      </c>
      <c r="B265" s="192"/>
      <c r="C265" s="192"/>
      <c r="D265" s="192"/>
      <c r="E265" s="19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</row>
    <row r="266" spans="1:32" s="186" customFormat="1" ht="16.5" thickBot="1" x14ac:dyDescent="0.3">
      <c r="A266" s="193" t="s">
        <v>274</v>
      </c>
      <c r="B266" s="192">
        <v>1300</v>
      </c>
      <c r="C266" s="195">
        <v>1500</v>
      </c>
      <c r="D266" s="195">
        <v>1500</v>
      </c>
      <c r="E266" s="195">
        <v>1500</v>
      </c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</row>
    <row r="267" spans="1:32" s="186" customFormat="1" ht="16.5" thickBot="1" x14ac:dyDescent="0.3">
      <c r="A267" s="193" t="s">
        <v>275</v>
      </c>
      <c r="B267" s="195">
        <v>300</v>
      </c>
      <c r="C267" s="195">
        <v>300</v>
      </c>
      <c r="D267" s="195">
        <v>300</v>
      </c>
      <c r="E267" s="195">
        <v>300</v>
      </c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  <c r="AA267" s="162"/>
      <c r="AB267" s="162"/>
      <c r="AC267" s="162"/>
      <c r="AD267" s="162"/>
      <c r="AE267" s="162"/>
      <c r="AF267" s="162"/>
    </row>
    <row r="268" spans="1:32" s="186" customFormat="1" ht="16.5" thickBot="1" x14ac:dyDescent="0.3">
      <c r="A268" s="193" t="s">
        <v>276</v>
      </c>
      <c r="B268" s="192">
        <v>300</v>
      </c>
      <c r="C268" s="195">
        <v>200</v>
      </c>
      <c r="D268" s="195">
        <v>200</v>
      </c>
      <c r="E268" s="195">
        <v>200</v>
      </c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</row>
    <row r="269" spans="1:32" s="186" customFormat="1" ht="16.5" thickBot="1" x14ac:dyDescent="0.3">
      <c r="A269" s="200" t="s">
        <v>312</v>
      </c>
      <c r="B269" s="192">
        <f>B259+B264</f>
        <v>1900</v>
      </c>
      <c r="C269" s="192">
        <f>C259+C264</f>
        <v>2000</v>
      </c>
      <c r="D269" s="192">
        <f>D259+D264</f>
        <v>2000</v>
      </c>
      <c r="E269" s="192">
        <f>E259+E264</f>
        <v>2000</v>
      </c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  <c r="AA269" s="162"/>
      <c r="AB269" s="162"/>
      <c r="AC269" s="162"/>
      <c r="AD269" s="162"/>
      <c r="AE269" s="162"/>
      <c r="AF269" s="162"/>
    </row>
    <row r="270" spans="1:32" s="186" customFormat="1" ht="26.25" thickBot="1" x14ac:dyDescent="0.3">
      <c r="A270" s="184" t="s">
        <v>148</v>
      </c>
      <c r="B270" s="443" t="s">
        <v>313</v>
      </c>
      <c r="C270" s="444"/>
      <c r="D270" s="445"/>
      <c r="E270" s="446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  <c r="AA270" s="162"/>
      <c r="AB270" s="162"/>
      <c r="AC270" s="162"/>
      <c r="AD270" s="162"/>
      <c r="AE270" s="162"/>
      <c r="AF270" s="162"/>
    </row>
    <row r="271" spans="1:32" s="186" customFormat="1" ht="64.5" thickBot="1" x14ac:dyDescent="0.3">
      <c r="A271" s="184" t="s">
        <v>314</v>
      </c>
      <c r="B271" s="184" t="s">
        <v>315</v>
      </c>
      <c r="C271" s="185" t="s">
        <v>269</v>
      </c>
      <c r="D271" s="443" t="s">
        <v>316</v>
      </c>
      <c r="E271" s="446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  <c r="AA271" s="162"/>
      <c r="AB271" s="162"/>
      <c r="AC271" s="162"/>
      <c r="AD271" s="162"/>
      <c r="AE271" s="162"/>
      <c r="AF271" s="162"/>
    </row>
    <row r="272" spans="1:32" s="186" customFormat="1" ht="16.5" thickBot="1" x14ac:dyDescent="0.3">
      <c r="A272" s="187" t="s">
        <v>32</v>
      </c>
      <c r="B272" s="430" t="s">
        <v>280</v>
      </c>
      <c r="C272" s="431"/>
      <c r="D272" s="431"/>
      <c r="E272" s="43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  <c r="AA272" s="162"/>
      <c r="AB272" s="162"/>
      <c r="AC272" s="162"/>
      <c r="AD272" s="162"/>
      <c r="AE272" s="162"/>
      <c r="AF272" s="162"/>
    </row>
    <row r="273" spans="1:32" s="186" customFormat="1" ht="16.5" thickBot="1" x14ac:dyDescent="0.3">
      <c r="A273" s="187" t="s">
        <v>34</v>
      </c>
      <c r="B273" s="433" t="s">
        <v>272</v>
      </c>
      <c r="C273" s="434"/>
      <c r="D273" s="434"/>
      <c r="E273" s="435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  <c r="AA273" s="162"/>
      <c r="AB273" s="162"/>
      <c r="AC273" s="162"/>
      <c r="AD273" s="162"/>
      <c r="AE273" s="162"/>
      <c r="AF273" s="162"/>
    </row>
    <row r="274" spans="1:32" s="186" customFormat="1" ht="15.75" x14ac:dyDescent="0.25">
      <c r="A274" s="409"/>
      <c r="B274" s="146">
        <v>2019</v>
      </c>
      <c r="C274" s="146">
        <v>2020</v>
      </c>
      <c r="D274" s="146">
        <v>2021</v>
      </c>
      <c r="E274" s="146">
        <v>2022</v>
      </c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  <c r="AA274" s="162"/>
      <c r="AB274" s="162"/>
      <c r="AC274" s="162"/>
      <c r="AD274" s="162"/>
      <c r="AE274" s="162"/>
      <c r="AF274" s="162"/>
    </row>
    <row r="275" spans="1:32" s="186" customFormat="1" ht="16.5" thickBot="1" x14ac:dyDescent="0.3">
      <c r="A275" s="410"/>
      <c r="B275" s="147" t="s">
        <v>13</v>
      </c>
      <c r="C275" s="147" t="s">
        <v>14</v>
      </c>
      <c r="D275" s="147" t="s">
        <v>14</v>
      </c>
      <c r="E275" s="147" t="s">
        <v>14</v>
      </c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  <c r="AA275" s="162"/>
      <c r="AB275" s="162"/>
      <c r="AC275" s="162"/>
      <c r="AD275" s="162"/>
      <c r="AE275" s="162"/>
      <c r="AF275" s="162"/>
    </row>
    <row r="276" spans="1:32" s="186" customFormat="1" ht="16.5" thickBot="1" x14ac:dyDescent="0.3">
      <c r="A276" s="129" t="s">
        <v>36</v>
      </c>
      <c r="B276" s="172">
        <v>1</v>
      </c>
      <c r="C276" s="172">
        <v>1</v>
      </c>
      <c r="D276" s="172">
        <v>1</v>
      </c>
      <c r="E276" s="172">
        <v>1</v>
      </c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  <c r="AA276" s="162"/>
      <c r="AB276" s="162"/>
      <c r="AC276" s="162"/>
      <c r="AD276" s="162"/>
      <c r="AE276" s="162"/>
      <c r="AF276" s="162"/>
    </row>
    <row r="277" spans="1:32" s="186" customFormat="1" ht="16.5" thickBot="1" x14ac:dyDescent="0.3">
      <c r="A277" s="129" t="s">
        <v>37</v>
      </c>
      <c r="B277" s="148">
        <f>B295</f>
        <v>22444</v>
      </c>
      <c r="C277" s="148">
        <f>C295</f>
        <v>16350</v>
      </c>
      <c r="D277" s="148">
        <f>D295</f>
        <v>18150</v>
      </c>
      <c r="E277" s="148">
        <f>E295</f>
        <v>18500</v>
      </c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  <c r="AA277" s="162"/>
      <c r="AB277" s="162"/>
      <c r="AC277" s="162"/>
      <c r="AD277" s="162"/>
      <c r="AE277" s="162"/>
      <c r="AF277" s="162"/>
    </row>
    <row r="278" spans="1:32" s="186" customFormat="1" ht="16.5" thickBot="1" x14ac:dyDescent="0.3">
      <c r="A278" s="129" t="s">
        <v>38</v>
      </c>
      <c r="B278" s="148">
        <f>B277/B276</f>
        <v>22444</v>
      </c>
      <c r="C278" s="148">
        <f>C277/C276</f>
        <v>16350</v>
      </c>
      <c r="D278" s="148">
        <f>D277/D276</f>
        <v>18150</v>
      </c>
      <c r="E278" s="148">
        <f>E277/E276</f>
        <v>18500</v>
      </c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</row>
    <row r="279" spans="1:32" s="186" customFormat="1" ht="16.5" thickBot="1" x14ac:dyDescent="0.3">
      <c r="A279" s="129" t="s">
        <v>39</v>
      </c>
      <c r="B279" s="172" t="s">
        <v>40</v>
      </c>
      <c r="C279" s="151">
        <f t="shared" ref="C279:E281" si="14">C276/B276-1</f>
        <v>0</v>
      </c>
      <c r="D279" s="151">
        <f t="shared" si="14"/>
        <v>0</v>
      </c>
      <c r="E279" s="151">
        <f t="shared" si="14"/>
        <v>0</v>
      </c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  <c r="AD279" s="162"/>
      <c r="AE279" s="162"/>
      <c r="AF279" s="162"/>
    </row>
    <row r="280" spans="1:32" s="186" customFormat="1" ht="16.5" thickBot="1" x14ac:dyDescent="0.3">
      <c r="A280" s="129" t="s">
        <v>41</v>
      </c>
      <c r="B280" s="172" t="s">
        <v>40</v>
      </c>
      <c r="C280" s="151">
        <f t="shared" si="14"/>
        <v>-0.27152022812332921</v>
      </c>
      <c r="D280" s="151">
        <f t="shared" si="14"/>
        <v>0.11009174311926606</v>
      </c>
      <c r="E280" s="151">
        <f t="shared" si="14"/>
        <v>1.9283746556473913E-2</v>
      </c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</row>
    <row r="281" spans="1:32" s="186" customFormat="1" ht="16.5" thickBot="1" x14ac:dyDescent="0.3">
      <c r="A281" s="129" t="s">
        <v>42</v>
      </c>
      <c r="B281" s="172" t="s">
        <v>40</v>
      </c>
      <c r="C281" s="151">
        <f t="shared" si="14"/>
        <v>-0.27152022812332921</v>
      </c>
      <c r="D281" s="151">
        <f t="shared" si="14"/>
        <v>0.11009174311926606</v>
      </c>
      <c r="E281" s="151">
        <f t="shared" si="14"/>
        <v>1.9283746556473913E-2</v>
      </c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</row>
    <row r="282" spans="1:32" s="186" customFormat="1" ht="16.5" thickBot="1" x14ac:dyDescent="0.3">
      <c r="A282" s="447" t="s">
        <v>317</v>
      </c>
      <c r="B282" s="448"/>
      <c r="C282" s="448"/>
      <c r="D282" s="448"/>
      <c r="E282" s="449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</row>
    <row r="283" spans="1:32" s="186" customFormat="1" ht="15.75" x14ac:dyDescent="0.25">
      <c r="A283" s="436"/>
      <c r="B283" s="146">
        <v>2019</v>
      </c>
      <c r="C283" s="146">
        <v>2020</v>
      </c>
      <c r="D283" s="146">
        <v>2021</v>
      </c>
      <c r="E283" s="146">
        <v>2022</v>
      </c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  <c r="AA283" s="162"/>
      <c r="AB283" s="162"/>
      <c r="AC283" s="162"/>
      <c r="AD283" s="162"/>
      <c r="AE283" s="162"/>
      <c r="AF283" s="162"/>
    </row>
    <row r="284" spans="1:32" s="186" customFormat="1" ht="16.5" thickBot="1" x14ac:dyDescent="0.3">
      <c r="A284" s="437"/>
      <c r="B284" s="217" t="s">
        <v>13</v>
      </c>
      <c r="C284" s="217" t="s">
        <v>14</v>
      </c>
      <c r="D284" s="217" t="s">
        <v>14</v>
      </c>
      <c r="E284" s="218" t="s">
        <v>14</v>
      </c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  <c r="AA284" s="162"/>
      <c r="AB284" s="162"/>
      <c r="AC284" s="162"/>
      <c r="AD284" s="162"/>
      <c r="AE284" s="162"/>
      <c r="AF284" s="162"/>
    </row>
    <row r="285" spans="1:32" s="186" customFormat="1" ht="16.5" thickBot="1" x14ac:dyDescent="0.3">
      <c r="A285" s="219" t="s">
        <v>79</v>
      </c>
      <c r="B285" s="192">
        <f>B286+B287+B288+B289</f>
        <v>0</v>
      </c>
      <c r="C285" s="192">
        <f>C286+C287+C288+C289</f>
        <v>0</v>
      </c>
      <c r="D285" s="192">
        <f>D286+D287+D288+D289</f>
        <v>0</v>
      </c>
      <c r="E285" s="220">
        <f>E286+E287+E288+E289</f>
        <v>0</v>
      </c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  <c r="AA285" s="162"/>
      <c r="AB285" s="162"/>
      <c r="AC285" s="162"/>
      <c r="AD285" s="162"/>
      <c r="AE285" s="162"/>
      <c r="AF285" s="162"/>
    </row>
    <row r="286" spans="1:32" s="186" customFormat="1" ht="16.5" thickBot="1" x14ac:dyDescent="0.3">
      <c r="A286" s="221" t="s">
        <v>263</v>
      </c>
      <c r="B286" s="192"/>
      <c r="C286" s="192"/>
      <c r="D286" s="192"/>
      <c r="E286" s="220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  <c r="AA286" s="162"/>
      <c r="AB286" s="162"/>
      <c r="AC286" s="162"/>
      <c r="AD286" s="162"/>
      <c r="AE286" s="162"/>
      <c r="AF286" s="162"/>
    </row>
    <row r="287" spans="1:32" s="186" customFormat="1" ht="16.5" thickBot="1" x14ac:dyDescent="0.3">
      <c r="A287" s="221" t="s">
        <v>274</v>
      </c>
      <c r="B287" s="192">
        <v>0</v>
      </c>
      <c r="C287" s="192">
        <v>0</v>
      </c>
      <c r="D287" s="192">
        <v>0</v>
      </c>
      <c r="E287" s="220">
        <v>0</v>
      </c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  <c r="AA287" s="162"/>
      <c r="AB287" s="162"/>
      <c r="AC287" s="162"/>
      <c r="AD287" s="162"/>
      <c r="AE287" s="162"/>
      <c r="AF287" s="162"/>
    </row>
    <row r="288" spans="1:32" s="186" customFormat="1" ht="16.5" thickBot="1" x14ac:dyDescent="0.3">
      <c r="A288" s="221" t="s">
        <v>275</v>
      </c>
      <c r="B288" s="192">
        <v>0</v>
      </c>
      <c r="C288" s="192">
        <v>0</v>
      </c>
      <c r="D288" s="192">
        <v>0</v>
      </c>
      <c r="E288" s="220">
        <v>0</v>
      </c>
      <c r="F288" s="140"/>
      <c r="G288" s="140"/>
      <c r="H288" s="140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  <c r="AA288" s="162"/>
      <c r="AB288" s="162"/>
      <c r="AC288" s="162"/>
      <c r="AD288" s="162"/>
      <c r="AE288" s="162"/>
      <c r="AF288" s="162"/>
    </row>
    <row r="289" spans="1:32" s="186" customFormat="1" ht="16.5" thickBot="1" x14ac:dyDescent="0.3">
      <c r="A289" s="221" t="s">
        <v>276</v>
      </c>
      <c r="B289" s="192">
        <v>0</v>
      </c>
      <c r="C289" s="192">
        <v>0</v>
      </c>
      <c r="D289" s="192">
        <v>0</v>
      </c>
      <c r="E289" s="220">
        <v>0</v>
      </c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  <c r="AA289" s="162"/>
      <c r="AB289" s="162"/>
      <c r="AC289" s="162"/>
      <c r="AD289" s="162"/>
      <c r="AE289" s="162"/>
      <c r="AF289" s="162"/>
    </row>
    <row r="290" spans="1:32" s="186" customFormat="1" ht="16.5" thickBot="1" x14ac:dyDescent="0.3">
      <c r="A290" s="219" t="s">
        <v>80</v>
      </c>
      <c r="B290" s="194">
        <f>B291+B292+B293+B294</f>
        <v>22444</v>
      </c>
      <c r="C290" s="194">
        <f>C291+C292+C293+C294</f>
        <v>16350</v>
      </c>
      <c r="D290" s="194">
        <f>D291+D292+D293+D294</f>
        <v>18150</v>
      </c>
      <c r="E290" s="222">
        <f>E291+E292+E293+E294</f>
        <v>18500</v>
      </c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  <c r="AA290" s="162"/>
      <c r="AB290" s="162"/>
      <c r="AC290" s="162"/>
      <c r="AD290" s="162"/>
      <c r="AE290" s="162"/>
      <c r="AF290" s="162"/>
    </row>
    <row r="291" spans="1:32" s="186" customFormat="1" ht="16.5" thickBot="1" x14ac:dyDescent="0.3">
      <c r="A291" s="221" t="s">
        <v>263</v>
      </c>
      <c r="B291" s="194"/>
      <c r="C291" s="194"/>
      <c r="D291" s="194"/>
      <c r="E291" s="22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  <c r="AA291" s="162"/>
      <c r="AB291" s="162"/>
      <c r="AC291" s="162"/>
      <c r="AD291" s="162"/>
      <c r="AE291" s="162"/>
      <c r="AF291" s="162"/>
    </row>
    <row r="292" spans="1:32" s="186" customFormat="1" ht="16.5" thickBot="1" x14ac:dyDescent="0.3">
      <c r="A292" s="221" t="s">
        <v>274</v>
      </c>
      <c r="B292" s="192">
        <v>15000</v>
      </c>
      <c r="C292" s="195">
        <v>11000</v>
      </c>
      <c r="D292" s="195">
        <v>12000</v>
      </c>
      <c r="E292" s="223">
        <v>12000</v>
      </c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  <c r="AA292" s="162"/>
      <c r="AB292" s="162"/>
      <c r="AC292" s="162"/>
      <c r="AD292" s="162"/>
      <c r="AE292" s="162"/>
      <c r="AF292" s="162"/>
    </row>
    <row r="293" spans="1:32" s="186" customFormat="1" ht="16.5" thickBot="1" x14ac:dyDescent="0.3">
      <c r="A293" s="224" t="s">
        <v>275</v>
      </c>
      <c r="B293" s="216">
        <v>7044</v>
      </c>
      <c r="C293" s="225">
        <v>4850</v>
      </c>
      <c r="D293" s="216">
        <f>6000-400</f>
        <v>5600</v>
      </c>
      <c r="E293" s="226">
        <f>6350-400</f>
        <v>5950</v>
      </c>
      <c r="F293" s="215"/>
      <c r="G293" s="215"/>
      <c r="H293" s="215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  <c r="AA293" s="162"/>
      <c r="AB293" s="162"/>
      <c r="AC293" s="162"/>
      <c r="AD293" s="162"/>
      <c r="AE293" s="162"/>
      <c r="AF293" s="162"/>
    </row>
    <row r="294" spans="1:32" s="186" customFormat="1" ht="16.5" thickBot="1" x14ac:dyDescent="0.3">
      <c r="A294" s="221" t="s">
        <v>276</v>
      </c>
      <c r="B294" s="192">
        <v>400</v>
      </c>
      <c r="C294" s="195">
        <v>500</v>
      </c>
      <c r="D294" s="195">
        <v>550</v>
      </c>
      <c r="E294" s="223">
        <v>550</v>
      </c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  <c r="AA294" s="162"/>
      <c r="AB294" s="162"/>
      <c r="AC294" s="162"/>
      <c r="AD294" s="162"/>
      <c r="AE294" s="162"/>
      <c r="AF294" s="162"/>
    </row>
    <row r="295" spans="1:32" s="186" customFormat="1" ht="16.5" thickBot="1" x14ac:dyDescent="0.3">
      <c r="A295" s="227" t="s">
        <v>318</v>
      </c>
      <c r="B295" s="228">
        <f>B285+B290</f>
        <v>22444</v>
      </c>
      <c r="C295" s="228">
        <f>C285+C290</f>
        <v>16350</v>
      </c>
      <c r="D295" s="228">
        <f>D285+D290</f>
        <v>18150</v>
      </c>
      <c r="E295" s="229">
        <f>E285+E290</f>
        <v>18500</v>
      </c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  <c r="AA295" s="162"/>
      <c r="AB295" s="162"/>
      <c r="AC295" s="162"/>
      <c r="AD295" s="162"/>
      <c r="AE295" s="162"/>
      <c r="AF295" s="162"/>
    </row>
    <row r="296" spans="1:32" s="186" customFormat="1" ht="39" customHeight="1" thickBot="1" x14ac:dyDescent="0.3">
      <c r="A296" s="230" t="s">
        <v>148</v>
      </c>
      <c r="B296" s="438" t="s">
        <v>319</v>
      </c>
      <c r="C296" s="439"/>
      <c r="D296" s="439"/>
      <c r="E296" s="440"/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  <c r="AA296" s="162"/>
      <c r="AB296" s="162"/>
      <c r="AC296" s="162"/>
      <c r="AD296" s="162"/>
      <c r="AE296" s="162"/>
      <c r="AF296" s="162"/>
    </row>
    <row r="297" spans="1:32" s="186" customFormat="1" ht="60" customHeight="1" thickBot="1" x14ac:dyDescent="0.3">
      <c r="A297" s="184" t="s">
        <v>320</v>
      </c>
      <c r="B297" s="184" t="s">
        <v>321</v>
      </c>
      <c r="C297" s="231" t="s">
        <v>269</v>
      </c>
      <c r="D297" s="441" t="s">
        <v>322</v>
      </c>
      <c r="E297" s="44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  <c r="AA297" s="162"/>
      <c r="AB297" s="162"/>
      <c r="AC297" s="162"/>
      <c r="AD297" s="162"/>
      <c r="AE297" s="162"/>
      <c r="AF297" s="162"/>
    </row>
    <row r="298" spans="1:32" s="186" customFormat="1" ht="16.5" thickBot="1" x14ac:dyDescent="0.3">
      <c r="A298" s="187" t="s">
        <v>32</v>
      </c>
      <c r="B298" s="430" t="s">
        <v>280</v>
      </c>
      <c r="C298" s="431"/>
      <c r="D298" s="431"/>
      <c r="E298" s="43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  <c r="AC298" s="162"/>
      <c r="AD298" s="162"/>
      <c r="AE298" s="162"/>
      <c r="AF298" s="162"/>
    </row>
    <row r="299" spans="1:32" s="186" customFormat="1" ht="16.5" thickBot="1" x14ac:dyDescent="0.3">
      <c r="A299" s="187" t="s">
        <v>34</v>
      </c>
      <c r="B299" s="433" t="s">
        <v>272</v>
      </c>
      <c r="C299" s="434"/>
      <c r="D299" s="434"/>
      <c r="E299" s="435"/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  <c r="AA299" s="162"/>
      <c r="AB299" s="162"/>
      <c r="AC299" s="162"/>
      <c r="AD299" s="162"/>
      <c r="AE299" s="162"/>
      <c r="AF299" s="162"/>
    </row>
    <row r="300" spans="1:32" s="186" customFormat="1" ht="15.75" x14ac:dyDescent="0.25">
      <c r="A300" s="409"/>
      <c r="B300" s="146">
        <v>2019</v>
      </c>
      <c r="C300" s="146">
        <v>2020</v>
      </c>
      <c r="D300" s="146">
        <v>2021</v>
      </c>
      <c r="E300" s="146">
        <v>2022</v>
      </c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</row>
    <row r="301" spans="1:32" s="186" customFormat="1" ht="16.5" thickBot="1" x14ac:dyDescent="0.3">
      <c r="A301" s="410"/>
      <c r="B301" s="147" t="s">
        <v>13</v>
      </c>
      <c r="C301" s="147" t="s">
        <v>14</v>
      </c>
      <c r="D301" s="147" t="s">
        <v>14</v>
      </c>
      <c r="E301" s="146" t="s">
        <v>14</v>
      </c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  <c r="AC301" s="162"/>
      <c r="AD301" s="162"/>
      <c r="AE301" s="162"/>
      <c r="AF301" s="162"/>
    </row>
    <row r="302" spans="1:32" s="186" customFormat="1" ht="16.5" thickBot="1" x14ac:dyDescent="0.3">
      <c r="A302" s="129" t="s">
        <v>36</v>
      </c>
      <c r="B302" s="172">
        <v>1</v>
      </c>
      <c r="C302" s="172">
        <v>1</v>
      </c>
      <c r="D302" s="232">
        <v>1</v>
      </c>
      <c r="E302" s="233">
        <v>1</v>
      </c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</row>
    <row r="303" spans="1:32" s="186" customFormat="1" ht="16.5" thickBot="1" x14ac:dyDescent="0.3">
      <c r="A303" s="129" t="s">
        <v>37</v>
      </c>
      <c r="B303" s="148">
        <f>B321</f>
        <v>8216</v>
      </c>
      <c r="C303" s="148">
        <f t="shared" ref="C303:E303" si="15">C321</f>
        <v>6100</v>
      </c>
      <c r="D303" s="148">
        <f t="shared" si="15"/>
        <v>6100</v>
      </c>
      <c r="E303" s="148">
        <f t="shared" si="15"/>
        <v>6250</v>
      </c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  <c r="AA303" s="162"/>
      <c r="AB303" s="162"/>
      <c r="AC303" s="162"/>
      <c r="AD303" s="162"/>
      <c r="AE303" s="162"/>
      <c r="AF303" s="162"/>
    </row>
    <row r="304" spans="1:32" s="186" customFormat="1" ht="16.5" thickBot="1" x14ac:dyDescent="0.3">
      <c r="A304" s="129" t="s">
        <v>38</v>
      </c>
      <c r="B304" s="148">
        <f>B303/B302</f>
        <v>8216</v>
      </c>
      <c r="C304" s="148">
        <f t="shared" ref="C304:D304" si="16">C303/C302</f>
        <v>6100</v>
      </c>
      <c r="D304" s="148">
        <f t="shared" si="16"/>
        <v>6100</v>
      </c>
      <c r="E304" s="148">
        <f>E303/D302</f>
        <v>6250</v>
      </c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  <c r="AA304" s="162"/>
      <c r="AB304" s="162"/>
      <c r="AC304" s="162"/>
      <c r="AD304" s="162"/>
      <c r="AE304" s="162"/>
      <c r="AF304" s="162"/>
    </row>
    <row r="305" spans="1:32" s="186" customFormat="1" ht="16.5" thickBot="1" x14ac:dyDescent="0.3">
      <c r="A305" s="129" t="s">
        <v>39</v>
      </c>
      <c r="B305" s="172" t="s">
        <v>40</v>
      </c>
      <c r="C305" s="151">
        <f>C302/B302-1</f>
        <v>0</v>
      </c>
      <c r="D305" s="151">
        <f t="shared" ref="D305:E305" si="17">D302/C302-1</f>
        <v>0</v>
      </c>
      <c r="E305" s="151">
        <f t="shared" si="17"/>
        <v>0</v>
      </c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  <c r="AA305" s="162"/>
      <c r="AB305" s="162"/>
      <c r="AC305" s="162"/>
      <c r="AD305" s="162"/>
      <c r="AE305" s="162"/>
      <c r="AF305" s="162"/>
    </row>
    <row r="306" spans="1:32" s="186" customFormat="1" ht="16.5" thickBot="1" x14ac:dyDescent="0.3">
      <c r="A306" s="129" t="s">
        <v>41</v>
      </c>
      <c r="B306" s="172" t="s">
        <v>40</v>
      </c>
      <c r="C306" s="151">
        <f t="shared" ref="C306:E307" si="18">C303/B303-1</f>
        <v>-0.25754625121713726</v>
      </c>
      <c r="D306" s="151">
        <f t="shared" si="18"/>
        <v>0</v>
      </c>
      <c r="E306" s="151">
        <f t="shared" si="18"/>
        <v>2.4590163934426146E-2</v>
      </c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  <c r="AA306" s="162"/>
      <c r="AB306" s="162"/>
      <c r="AC306" s="162"/>
      <c r="AD306" s="162"/>
      <c r="AE306" s="162"/>
      <c r="AF306" s="162"/>
    </row>
    <row r="307" spans="1:32" s="186" customFormat="1" ht="16.5" thickBot="1" x14ac:dyDescent="0.3">
      <c r="A307" s="129" t="s">
        <v>42</v>
      </c>
      <c r="B307" s="172" t="s">
        <v>40</v>
      </c>
      <c r="C307" s="151">
        <f t="shared" si="18"/>
        <v>-0.25754625121713726</v>
      </c>
      <c r="D307" s="151">
        <f t="shared" si="18"/>
        <v>0</v>
      </c>
      <c r="E307" s="151">
        <f t="shared" si="18"/>
        <v>2.4590163934426146E-2</v>
      </c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  <c r="AA307" s="162"/>
      <c r="AB307" s="162"/>
      <c r="AC307" s="162"/>
      <c r="AD307" s="162"/>
      <c r="AE307" s="162"/>
      <c r="AF307" s="162"/>
    </row>
    <row r="308" spans="1:32" s="186" customFormat="1" ht="16.5" thickBot="1" x14ac:dyDescent="0.3">
      <c r="A308" s="419" t="s">
        <v>323</v>
      </c>
      <c r="B308" s="420"/>
      <c r="C308" s="420"/>
      <c r="D308" s="420"/>
      <c r="E308" s="421"/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  <c r="AA308" s="162"/>
      <c r="AB308" s="162"/>
      <c r="AC308" s="162"/>
      <c r="AD308" s="162"/>
      <c r="AE308" s="162"/>
      <c r="AF308" s="162"/>
    </row>
    <row r="309" spans="1:32" s="186" customFormat="1" ht="15.75" x14ac:dyDescent="0.25">
      <c r="A309" s="409"/>
      <c r="B309" s="146">
        <v>2019</v>
      </c>
      <c r="C309" s="146">
        <v>2020</v>
      </c>
      <c r="D309" s="146">
        <v>2021</v>
      </c>
      <c r="E309" s="146">
        <v>2022</v>
      </c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  <c r="AA309" s="162"/>
      <c r="AB309" s="162"/>
      <c r="AC309" s="162"/>
      <c r="AD309" s="162"/>
      <c r="AE309" s="162"/>
      <c r="AF309" s="162"/>
    </row>
    <row r="310" spans="1:32" s="186" customFormat="1" ht="16.5" thickBot="1" x14ac:dyDescent="0.3">
      <c r="A310" s="410"/>
      <c r="B310" s="147" t="s">
        <v>13</v>
      </c>
      <c r="C310" s="147" t="s">
        <v>14</v>
      </c>
      <c r="D310" s="147" t="s">
        <v>14</v>
      </c>
      <c r="E310" s="147" t="s">
        <v>14</v>
      </c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  <c r="AA310" s="162"/>
      <c r="AB310" s="162"/>
      <c r="AC310" s="162"/>
      <c r="AD310" s="162"/>
      <c r="AE310" s="162"/>
      <c r="AF310" s="162"/>
    </row>
    <row r="311" spans="1:32" s="186" customFormat="1" ht="16.5" thickBot="1" x14ac:dyDescent="0.3">
      <c r="A311" s="191" t="s">
        <v>79</v>
      </c>
      <c r="B311" s="192">
        <f>B312+B313+B314+B315</f>
        <v>0</v>
      </c>
      <c r="C311" s="192">
        <f>C312+C313+C314+C315</f>
        <v>0</v>
      </c>
      <c r="D311" s="192">
        <f>D312+D313+D314+D315</f>
        <v>0</v>
      </c>
      <c r="E311" s="192">
        <f>E312+E313+E314+E315</f>
        <v>0</v>
      </c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162"/>
      <c r="AE311" s="162"/>
      <c r="AF311" s="162"/>
    </row>
    <row r="312" spans="1:32" s="186" customFormat="1" ht="16.5" thickBot="1" x14ac:dyDescent="0.3">
      <c r="A312" s="193" t="s">
        <v>263</v>
      </c>
      <c r="B312" s="192"/>
      <c r="C312" s="192"/>
      <c r="D312" s="192"/>
      <c r="E312" s="19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  <c r="AA312" s="162"/>
      <c r="AB312" s="162"/>
      <c r="AC312" s="162"/>
      <c r="AD312" s="162"/>
      <c r="AE312" s="162"/>
      <c r="AF312" s="162"/>
    </row>
    <row r="313" spans="1:32" s="186" customFormat="1" ht="16.5" thickBot="1" x14ac:dyDescent="0.3">
      <c r="A313" s="193" t="s">
        <v>274</v>
      </c>
      <c r="B313" s="192">
        <v>0</v>
      </c>
      <c r="C313" s="192">
        <v>0</v>
      </c>
      <c r="D313" s="192">
        <v>0</v>
      </c>
      <c r="E313" s="192">
        <v>0</v>
      </c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  <c r="AA313" s="162"/>
      <c r="AB313" s="162"/>
      <c r="AC313" s="162"/>
      <c r="AD313" s="162"/>
      <c r="AE313" s="162"/>
      <c r="AF313" s="162"/>
    </row>
    <row r="314" spans="1:32" s="186" customFormat="1" ht="16.5" thickBot="1" x14ac:dyDescent="0.3">
      <c r="A314" s="193" t="s">
        <v>275</v>
      </c>
      <c r="B314" s="192">
        <v>0</v>
      </c>
      <c r="C314" s="192">
        <v>0</v>
      </c>
      <c r="D314" s="192">
        <v>0</v>
      </c>
      <c r="E314" s="192">
        <v>0</v>
      </c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  <c r="AA314" s="162"/>
      <c r="AB314" s="162"/>
      <c r="AC314" s="162"/>
      <c r="AD314" s="162"/>
      <c r="AE314" s="162"/>
      <c r="AF314" s="162"/>
    </row>
    <row r="315" spans="1:32" s="186" customFormat="1" ht="16.5" thickBot="1" x14ac:dyDescent="0.3">
      <c r="A315" s="193" t="s">
        <v>276</v>
      </c>
      <c r="B315" s="192">
        <v>0</v>
      </c>
      <c r="C315" s="192">
        <v>0</v>
      </c>
      <c r="D315" s="192">
        <v>0</v>
      </c>
      <c r="E315" s="192">
        <v>0</v>
      </c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  <c r="AA315" s="162"/>
      <c r="AB315" s="162"/>
      <c r="AC315" s="162"/>
      <c r="AD315" s="162"/>
      <c r="AE315" s="162"/>
      <c r="AF315" s="162"/>
    </row>
    <row r="316" spans="1:32" s="186" customFormat="1" ht="16.5" thickBot="1" x14ac:dyDescent="0.3">
      <c r="A316" s="191" t="s">
        <v>80</v>
      </c>
      <c r="B316" s="234">
        <f>B317+B318+B319+B320</f>
        <v>8216</v>
      </c>
      <c r="C316" s="234">
        <f t="shared" ref="C316:E316" si="19">C317+C318+C319+C320</f>
        <v>6100</v>
      </c>
      <c r="D316" s="234">
        <f t="shared" si="19"/>
        <v>6100</v>
      </c>
      <c r="E316" s="234">
        <f t="shared" si="19"/>
        <v>6250</v>
      </c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  <c r="AA316" s="162"/>
      <c r="AB316" s="162"/>
      <c r="AC316" s="162"/>
      <c r="AD316" s="162"/>
      <c r="AE316" s="162"/>
      <c r="AF316" s="162"/>
    </row>
    <row r="317" spans="1:32" s="186" customFormat="1" ht="16.5" thickBot="1" x14ac:dyDescent="0.3">
      <c r="A317" s="235" t="s">
        <v>263</v>
      </c>
      <c r="B317" s="236"/>
      <c r="C317" s="237"/>
      <c r="D317" s="237"/>
      <c r="E317" s="238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  <c r="AA317" s="162"/>
      <c r="AB317" s="162"/>
      <c r="AC317" s="162"/>
      <c r="AD317" s="162"/>
      <c r="AE317" s="162"/>
      <c r="AF317" s="162"/>
    </row>
    <row r="318" spans="1:32" s="186" customFormat="1" ht="16.5" thickBot="1" x14ac:dyDescent="0.3">
      <c r="A318" s="235" t="s">
        <v>274</v>
      </c>
      <c r="B318" s="239">
        <v>7050</v>
      </c>
      <c r="C318" s="195">
        <v>5000</v>
      </c>
      <c r="D318" s="195">
        <v>5000</v>
      </c>
      <c r="E318" s="240">
        <v>5000</v>
      </c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  <c r="AA318" s="162"/>
      <c r="AB318" s="162"/>
      <c r="AC318" s="162"/>
      <c r="AD318" s="162"/>
      <c r="AE318" s="162"/>
      <c r="AF318" s="162"/>
    </row>
    <row r="319" spans="1:32" s="186" customFormat="1" ht="16.5" thickBot="1" x14ac:dyDescent="0.3">
      <c r="A319" s="235" t="s">
        <v>275</v>
      </c>
      <c r="B319" s="241">
        <v>766</v>
      </c>
      <c r="C319" s="195">
        <v>800</v>
      </c>
      <c r="D319" s="195">
        <v>800</v>
      </c>
      <c r="E319" s="242">
        <v>950</v>
      </c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  <c r="AA319" s="162"/>
      <c r="AB319" s="162"/>
      <c r="AC319" s="162"/>
      <c r="AD319" s="162"/>
      <c r="AE319" s="162"/>
      <c r="AF319" s="162"/>
    </row>
    <row r="320" spans="1:32" s="186" customFormat="1" ht="16.5" thickBot="1" x14ac:dyDescent="0.3">
      <c r="A320" s="235" t="s">
        <v>276</v>
      </c>
      <c r="B320" s="239">
        <v>400</v>
      </c>
      <c r="C320" s="195">
        <v>300</v>
      </c>
      <c r="D320" s="195">
        <v>300</v>
      </c>
      <c r="E320" s="242">
        <v>300</v>
      </c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  <c r="AA320" s="162"/>
      <c r="AB320" s="162"/>
      <c r="AC320" s="162"/>
      <c r="AD320" s="162"/>
      <c r="AE320" s="162"/>
      <c r="AF320" s="162"/>
    </row>
    <row r="321" spans="1:32" s="186" customFormat="1" ht="16.5" thickBot="1" x14ac:dyDescent="0.3">
      <c r="A321" s="243" t="s">
        <v>324</v>
      </c>
      <c r="B321" s="244">
        <f>B311+B316</f>
        <v>8216</v>
      </c>
      <c r="C321" s="194">
        <f t="shared" ref="C321:E321" si="20">C311+C316</f>
        <v>6100</v>
      </c>
      <c r="D321" s="194">
        <f t="shared" si="20"/>
        <v>6100</v>
      </c>
      <c r="E321" s="222">
        <f t="shared" si="20"/>
        <v>6250</v>
      </c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  <c r="AA321" s="162"/>
      <c r="AB321" s="162"/>
      <c r="AC321" s="162"/>
      <c r="AD321" s="162"/>
      <c r="AE321" s="162"/>
      <c r="AF321" s="162"/>
    </row>
    <row r="322" spans="1:32" s="186" customFormat="1" ht="26.25" thickBot="1" x14ac:dyDescent="0.3">
      <c r="A322" s="245" t="s">
        <v>148</v>
      </c>
      <c r="B322" s="425" t="s">
        <v>325</v>
      </c>
      <c r="C322" s="426"/>
      <c r="D322" s="426"/>
      <c r="E322" s="427"/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  <c r="AA322" s="162"/>
      <c r="AB322" s="162"/>
      <c r="AC322" s="162"/>
      <c r="AD322" s="162"/>
      <c r="AE322" s="162"/>
      <c r="AF322" s="162"/>
    </row>
    <row r="323" spans="1:32" s="186" customFormat="1" ht="64.5" thickBot="1" x14ac:dyDescent="0.3">
      <c r="A323" s="184" t="s">
        <v>326</v>
      </c>
      <c r="B323" s="184" t="s">
        <v>327</v>
      </c>
      <c r="C323" s="231" t="s">
        <v>269</v>
      </c>
      <c r="D323" s="428" t="s">
        <v>328</v>
      </c>
      <c r="E323" s="429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  <c r="AA323" s="162"/>
      <c r="AB323" s="162"/>
      <c r="AC323" s="162"/>
      <c r="AD323" s="162"/>
      <c r="AE323" s="162"/>
      <c r="AF323" s="162"/>
    </row>
    <row r="324" spans="1:32" s="186" customFormat="1" ht="16.5" thickBot="1" x14ac:dyDescent="0.3">
      <c r="A324" s="187" t="s">
        <v>32</v>
      </c>
      <c r="B324" s="430" t="s">
        <v>280</v>
      </c>
      <c r="C324" s="431"/>
      <c r="D324" s="431"/>
      <c r="E324" s="43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  <c r="AA324" s="162"/>
      <c r="AB324" s="162"/>
      <c r="AC324" s="162"/>
      <c r="AD324" s="162"/>
      <c r="AE324" s="162"/>
      <c r="AF324" s="162"/>
    </row>
    <row r="325" spans="1:32" s="186" customFormat="1" ht="16.5" thickBot="1" x14ac:dyDescent="0.3">
      <c r="A325" s="187" t="s">
        <v>34</v>
      </c>
      <c r="B325" s="433" t="s">
        <v>272</v>
      </c>
      <c r="C325" s="434"/>
      <c r="D325" s="434"/>
      <c r="E325" s="435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  <c r="AA325" s="162"/>
      <c r="AB325" s="162"/>
      <c r="AC325" s="162"/>
      <c r="AD325" s="162"/>
      <c r="AE325" s="162"/>
      <c r="AF325" s="162"/>
    </row>
    <row r="326" spans="1:32" s="186" customFormat="1" ht="15.75" x14ac:dyDescent="0.25">
      <c r="A326" s="409"/>
      <c r="B326" s="146">
        <v>2019</v>
      </c>
      <c r="C326" s="146">
        <v>2020</v>
      </c>
      <c r="D326" s="146">
        <v>2021</v>
      </c>
      <c r="E326" s="146">
        <v>2022</v>
      </c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  <c r="AA326" s="162"/>
      <c r="AB326" s="162"/>
      <c r="AC326" s="162"/>
      <c r="AD326" s="162"/>
      <c r="AE326" s="162"/>
      <c r="AF326" s="162"/>
    </row>
    <row r="327" spans="1:32" s="186" customFormat="1" ht="16.5" thickBot="1" x14ac:dyDescent="0.3">
      <c r="A327" s="410"/>
      <c r="B327" s="147" t="s">
        <v>13</v>
      </c>
      <c r="C327" s="147" t="s">
        <v>14</v>
      </c>
      <c r="D327" s="147" t="s">
        <v>14</v>
      </c>
      <c r="E327" s="147" t="s">
        <v>14</v>
      </c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  <c r="AA327" s="162"/>
      <c r="AB327" s="162"/>
      <c r="AC327" s="162"/>
      <c r="AD327" s="162"/>
      <c r="AE327" s="162"/>
      <c r="AF327" s="162"/>
    </row>
    <row r="328" spans="1:32" s="186" customFormat="1" ht="16.5" thickBot="1" x14ac:dyDescent="0.3">
      <c r="A328" s="129" t="s">
        <v>36</v>
      </c>
      <c r="B328" s="172">
        <v>1</v>
      </c>
      <c r="C328" s="172">
        <v>1</v>
      </c>
      <c r="D328" s="172">
        <v>1</v>
      </c>
      <c r="E328" s="172">
        <v>1</v>
      </c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  <c r="AA328" s="162"/>
      <c r="AB328" s="162"/>
      <c r="AC328" s="162"/>
      <c r="AD328" s="162"/>
      <c r="AE328" s="162"/>
      <c r="AF328" s="162"/>
    </row>
    <row r="329" spans="1:32" s="186" customFormat="1" ht="16.5" thickBot="1" x14ac:dyDescent="0.3">
      <c r="A329" s="129" t="s">
        <v>37</v>
      </c>
      <c r="B329" s="148">
        <f>B347</f>
        <v>5600</v>
      </c>
      <c r="C329" s="148">
        <f t="shared" ref="C329:E329" si="21">C347</f>
        <v>6100</v>
      </c>
      <c r="D329" s="148">
        <f t="shared" si="21"/>
        <v>6100</v>
      </c>
      <c r="E329" s="148">
        <f t="shared" si="21"/>
        <v>6200</v>
      </c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  <c r="AA329" s="162"/>
      <c r="AB329" s="162"/>
      <c r="AC329" s="162"/>
      <c r="AD329" s="162"/>
      <c r="AE329" s="162"/>
      <c r="AF329" s="162"/>
    </row>
    <row r="330" spans="1:32" s="186" customFormat="1" ht="16.5" thickBot="1" x14ac:dyDescent="0.3">
      <c r="A330" s="129" t="s">
        <v>38</v>
      </c>
      <c r="B330" s="148">
        <f>B329/B328</f>
        <v>5600</v>
      </c>
      <c r="C330" s="148">
        <f>C329/C328</f>
        <v>6100</v>
      </c>
      <c r="D330" s="148">
        <f>D329/D328</f>
        <v>6100</v>
      </c>
      <c r="E330" s="148">
        <f>E329/E328</f>
        <v>6200</v>
      </c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  <c r="AA330" s="162"/>
      <c r="AB330" s="162"/>
      <c r="AC330" s="162"/>
      <c r="AD330" s="162"/>
      <c r="AE330" s="162"/>
      <c r="AF330" s="162"/>
    </row>
    <row r="331" spans="1:32" s="186" customFormat="1" ht="16.5" thickBot="1" x14ac:dyDescent="0.3">
      <c r="A331" s="129" t="s">
        <v>39</v>
      </c>
      <c r="B331" s="172" t="s">
        <v>40</v>
      </c>
      <c r="C331" s="151">
        <f t="shared" ref="C331:E333" si="22">C328/B328-1</f>
        <v>0</v>
      </c>
      <c r="D331" s="151">
        <f t="shared" si="22"/>
        <v>0</v>
      </c>
      <c r="E331" s="151">
        <f t="shared" si="22"/>
        <v>0</v>
      </c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  <c r="AA331" s="162"/>
      <c r="AB331" s="162"/>
      <c r="AC331" s="162"/>
      <c r="AD331" s="162"/>
      <c r="AE331" s="162"/>
      <c r="AF331" s="162"/>
    </row>
    <row r="332" spans="1:32" s="186" customFormat="1" ht="16.5" thickBot="1" x14ac:dyDescent="0.3">
      <c r="A332" s="129" t="s">
        <v>41</v>
      </c>
      <c r="B332" s="172" t="s">
        <v>40</v>
      </c>
      <c r="C332" s="151">
        <f t="shared" si="22"/>
        <v>8.9285714285714191E-2</v>
      </c>
      <c r="D332" s="151">
        <f t="shared" si="22"/>
        <v>0</v>
      </c>
      <c r="E332" s="151">
        <f t="shared" si="22"/>
        <v>1.6393442622950838E-2</v>
      </c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  <c r="AA332" s="162"/>
      <c r="AB332" s="162"/>
      <c r="AC332" s="162"/>
      <c r="AD332" s="162"/>
      <c r="AE332" s="162"/>
      <c r="AF332" s="162"/>
    </row>
    <row r="333" spans="1:32" s="186" customFormat="1" ht="16.5" thickBot="1" x14ac:dyDescent="0.3">
      <c r="A333" s="129" t="s">
        <v>42</v>
      </c>
      <c r="B333" s="172" t="s">
        <v>40</v>
      </c>
      <c r="C333" s="151">
        <f t="shared" si="22"/>
        <v>8.9285714285714191E-2</v>
      </c>
      <c r="D333" s="151">
        <f t="shared" si="22"/>
        <v>0</v>
      </c>
      <c r="E333" s="151">
        <f t="shared" si="22"/>
        <v>1.6393442622950838E-2</v>
      </c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  <c r="AA333" s="162"/>
      <c r="AB333" s="162"/>
      <c r="AC333" s="162"/>
      <c r="AD333" s="162"/>
      <c r="AE333" s="162"/>
      <c r="AF333" s="162"/>
    </row>
    <row r="334" spans="1:32" s="186" customFormat="1" ht="16.5" thickBot="1" x14ac:dyDescent="0.3">
      <c r="A334" s="419" t="s">
        <v>329</v>
      </c>
      <c r="B334" s="420"/>
      <c r="C334" s="420"/>
      <c r="D334" s="420"/>
      <c r="E334" s="421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  <c r="AA334" s="162"/>
      <c r="AB334" s="162"/>
      <c r="AC334" s="162"/>
      <c r="AD334" s="162"/>
      <c r="AE334" s="162"/>
      <c r="AF334" s="162"/>
    </row>
    <row r="335" spans="1:32" s="186" customFormat="1" ht="15.75" x14ac:dyDescent="0.25">
      <c r="A335" s="409"/>
      <c r="B335" s="146">
        <v>2019</v>
      </c>
      <c r="C335" s="146">
        <v>2020</v>
      </c>
      <c r="D335" s="146">
        <v>2021</v>
      </c>
      <c r="E335" s="146">
        <v>2022</v>
      </c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  <c r="AA335" s="162"/>
      <c r="AB335" s="162"/>
      <c r="AC335" s="162"/>
      <c r="AD335" s="162"/>
      <c r="AE335" s="162"/>
      <c r="AF335" s="162"/>
    </row>
    <row r="336" spans="1:32" s="186" customFormat="1" ht="16.5" thickBot="1" x14ac:dyDescent="0.3">
      <c r="A336" s="410"/>
      <c r="B336" s="147" t="s">
        <v>13</v>
      </c>
      <c r="C336" s="147" t="s">
        <v>14</v>
      </c>
      <c r="D336" s="147" t="s">
        <v>14</v>
      </c>
      <c r="E336" s="147" t="s">
        <v>14</v>
      </c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  <c r="AA336" s="162"/>
      <c r="AB336" s="162"/>
      <c r="AC336" s="162"/>
      <c r="AD336" s="162"/>
      <c r="AE336" s="162"/>
      <c r="AF336" s="162"/>
    </row>
    <row r="337" spans="1:32" s="186" customFormat="1" ht="16.5" thickBot="1" x14ac:dyDescent="0.3">
      <c r="A337" s="191" t="s">
        <v>79</v>
      </c>
      <c r="B337" s="192">
        <f>B338+B339+B340+B341</f>
        <v>0</v>
      </c>
      <c r="C337" s="192">
        <f>C338+C339+C340+C341</f>
        <v>0</v>
      </c>
      <c r="D337" s="192">
        <f>D338+D339+D340+D341</f>
        <v>0</v>
      </c>
      <c r="E337" s="192">
        <f>E338+E339+E340+E341</f>
        <v>0</v>
      </c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  <c r="AA337" s="162"/>
      <c r="AB337" s="162"/>
      <c r="AC337" s="162"/>
      <c r="AD337" s="162"/>
      <c r="AE337" s="162"/>
      <c r="AF337" s="162"/>
    </row>
    <row r="338" spans="1:32" s="186" customFormat="1" ht="16.5" thickBot="1" x14ac:dyDescent="0.3">
      <c r="A338" s="193" t="s">
        <v>263</v>
      </c>
      <c r="B338" s="192"/>
      <c r="C338" s="192"/>
      <c r="D338" s="192"/>
      <c r="E338" s="19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  <c r="AA338" s="162"/>
      <c r="AB338" s="162"/>
      <c r="AC338" s="162"/>
      <c r="AD338" s="162"/>
      <c r="AE338" s="162"/>
      <c r="AF338" s="162"/>
    </row>
    <row r="339" spans="1:32" s="186" customFormat="1" ht="16.5" thickBot="1" x14ac:dyDescent="0.3">
      <c r="A339" s="193" t="s">
        <v>274</v>
      </c>
      <c r="B339" s="192">
        <v>0</v>
      </c>
      <c r="C339" s="192">
        <v>0</v>
      </c>
      <c r="D339" s="192">
        <v>0</v>
      </c>
      <c r="E339" s="192">
        <v>0</v>
      </c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  <c r="AA339" s="162"/>
      <c r="AB339" s="162"/>
      <c r="AC339" s="162"/>
      <c r="AD339" s="162"/>
      <c r="AE339" s="162"/>
      <c r="AF339" s="162"/>
    </row>
    <row r="340" spans="1:32" s="186" customFormat="1" ht="16.5" thickBot="1" x14ac:dyDescent="0.3">
      <c r="A340" s="193" t="s">
        <v>275</v>
      </c>
      <c r="B340" s="192">
        <v>0</v>
      </c>
      <c r="C340" s="192">
        <v>0</v>
      </c>
      <c r="D340" s="192">
        <v>0</v>
      </c>
      <c r="E340" s="192">
        <v>0</v>
      </c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  <c r="AA340" s="162"/>
      <c r="AB340" s="162"/>
      <c r="AC340" s="162"/>
      <c r="AD340" s="162"/>
      <c r="AE340" s="162"/>
      <c r="AF340" s="162"/>
    </row>
    <row r="341" spans="1:32" s="186" customFormat="1" ht="16.5" thickBot="1" x14ac:dyDescent="0.3">
      <c r="A341" s="193" t="s">
        <v>276</v>
      </c>
      <c r="B341" s="192">
        <v>0</v>
      </c>
      <c r="C341" s="192">
        <v>0</v>
      </c>
      <c r="D341" s="192">
        <v>0</v>
      </c>
      <c r="E341" s="192">
        <v>0</v>
      </c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  <c r="AA341" s="162"/>
      <c r="AB341" s="162"/>
      <c r="AC341" s="162"/>
      <c r="AD341" s="162"/>
      <c r="AE341" s="162"/>
      <c r="AF341" s="162"/>
    </row>
    <row r="342" spans="1:32" s="186" customFormat="1" ht="16.5" thickBot="1" x14ac:dyDescent="0.3">
      <c r="A342" s="191" t="s">
        <v>80</v>
      </c>
      <c r="B342" s="194">
        <f>B343+B344+B345+B346</f>
        <v>5600</v>
      </c>
      <c r="C342" s="194">
        <f>C343+C344+C345+C346</f>
        <v>6100</v>
      </c>
      <c r="D342" s="194">
        <f>D343+D344+D345+D346</f>
        <v>6100</v>
      </c>
      <c r="E342" s="194">
        <f>E343+E344+E345+E346</f>
        <v>6200</v>
      </c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  <c r="AC342" s="162"/>
      <c r="AD342" s="162"/>
      <c r="AE342" s="162"/>
      <c r="AF342" s="162"/>
    </row>
    <row r="343" spans="1:32" s="186" customFormat="1" ht="16.5" thickBot="1" x14ac:dyDescent="0.3">
      <c r="A343" s="193" t="s">
        <v>263</v>
      </c>
      <c r="B343" s="194"/>
      <c r="C343" s="194"/>
      <c r="D343" s="194"/>
      <c r="E343" s="194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  <c r="AA343" s="162"/>
      <c r="AB343" s="162"/>
      <c r="AC343" s="162"/>
      <c r="AD343" s="162"/>
      <c r="AE343" s="162"/>
      <c r="AF343" s="162"/>
    </row>
    <row r="344" spans="1:32" s="186" customFormat="1" ht="16.5" thickBot="1" x14ac:dyDescent="0.3">
      <c r="A344" s="193" t="s">
        <v>274</v>
      </c>
      <c r="B344" s="192">
        <v>5000</v>
      </c>
      <c r="C344" s="195">
        <v>5000</v>
      </c>
      <c r="D344" s="195">
        <v>5000</v>
      </c>
      <c r="E344" s="195">
        <v>5000</v>
      </c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  <c r="AA344" s="162"/>
      <c r="AB344" s="162"/>
      <c r="AC344" s="162"/>
      <c r="AD344" s="162"/>
      <c r="AE344" s="162"/>
      <c r="AF344" s="162"/>
    </row>
    <row r="345" spans="1:32" s="186" customFormat="1" ht="16.5" thickBot="1" x14ac:dyDescent="0.3">
      <c r="A345" s="193" t="s">
        <v>275</v>
      </c>
      <c r="B345" s="216">
        <v>300</v>
      </c>
      <c r="C345" s="216">
        <f>300+600</f>
        <v>900</v>
      </c>
      <c r="D345" s="216">
        <f>300+600</f>
        <v>900</v>
      </c>
      <c r="E345" s="216">
        <f>400+600</f>
        <v>1000</v>
      </c>
      <c r="F345" s="246"/>
      <c r="G345" s="246"/>
      <c r="H345" s="246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  <c r="AA345" s="162"/>
      <c r="AB345" s="162"/>
      <c r="AC345" s="162"/>
      <c r="AD345" s="162"/>
      <c r="AE345" s="162"/>
      <c r="AF345" s="162"/>
    </row>
    <row r="346" spans="1:32" s="186" customFormat="1" ht="16.5" thickBot="1" x14ac:dyDescent="0.3">
      <c r="A346" s="193" t="s">
        <v>276</v>
      </c>
      <c r="B346" s="192">
        <v>300</v>
      </c>
      <c r="C346" s="195">
        <v>200</v>
      </c>
      <c r="D346" s="195">
        <v>200</v>
      </c>
      <c r="E346" s="195">
        <v>200</v>
      </c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  <c r="AA346" s="162"/>
      <c r="AB346" s="162"/>
      <c r="AC346" s="162"/>
      <c r="AD346" s="162"/>
      <c r="AE346" s="162"/>
      <c r="AF346" s="162"/>
    </row>
    <row r="347" spans="1:32" s="186" customFormat="1" ht="16.5" thickBot="1" x14ac:dyDescent="0.3">
      <c r="A347" s="200" t="s">
        <v>330</v>
      </c>
      <c r="B347" s="194">
        <f>B337+B342</f>
        <v>5600</v>
      </c>
      <c r="C347" s="194">
        <f>C337+C342</f>
        <v>6100</v>
      </c>
      <c r="D347" s="194">
        <f>D337+D342</f>
        <v>6100</v>
      </c>
      <c r="E347" s="194">
        <f>E337+E342</f>
        <v>6200</v>
      </c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  <c r="AA347" s="162"/>
      <c r="AB347" s="162"/>
      <c r="AC347" s="162"/>
      <c r="AD347" s="162"/>
      <c r="AE347" s="162"/>
      <c r="AF347" s="162"/>
    </row>
    <row r="348" spans="1:32" s="140" customFormat="1" ht="26.25" thickBot="1" x14ac:dyDescent="0.3">
      <c r="A348" s="247" t="s">
        <v>148</v>
      </c>
      <c r="B348" s="422" t="s">
        <v>331</v>
      </c>
      <c r="C348" s="386"/>
      <c r="D348" s="386"/>
      <c r="E348" s="387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  <c r="AA348" s="162"/>
      <c r="AB348" s="162"/>
      <c r="AC348" s="162"/>
      <c r="AD348" s="162"/>
      <c r="AE348" s="162"/>
      <c r="AF348" s="162"/>
    </row>
    <row r="349" spans="1:32" s="140" customFormat="1" ht="64.5" thickBot="1" x14ac:dyDescent="0.3">
      <c r="A349" s="247" t="s">
        <v>332</v>
      </c>
      <c r="B349" s="247" t="s">
        <v>333</v>
      </c>
      <c r="C349" s="248" t="s">
        <v>269</v>
      </c>
      <c r="D349" s="423" t="s">
        <v>334</v>
      </c>
      <c r="E349" s="424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  <c r="AA349" s="162"/>
      <c r="AB349" s="162"/>
      <c r="AC349" s="162"/>
      <c r="AD349" s="162"/>
      <c r="AE349" s="162"/>
      <c r="AF349" s="162"/>
    </row>
    <row r="350" spans="1:32" ht="36" customHeight="1" thickBot="1" x14ac:dyDescent="0.3">
      <c r="A350" s="249" t="s">
        <v>32</v>
      </c>
      <c r="B350" s="275" t="s">
        <v>335</v>
      </c>
      <c r="C350" s="276"/>
      <c r="D350" s="276"/>
      <c r="E350" s="277"/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  <c r="AC350" s="162"/>
      <c r="AD350" s="162"/>
      <c r="AE350" s="162"/>
      <c r="AF350" s="162"/>
    </row>
    <row r="351" spans="1:32" ht="16.5" thickBot="1" x14ac:dyDescent="0.3">
      <c r="A351" s="169" t="s">
        <v>34</v>
      </c>
      <c r="B351" s="406" t="s">
        <v>272</v>
      </c>
      <c r="C351" s="407"/>
      <c r="D351" s="407"/>
      <c r="E351" s="408"/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  <c r="AA351" s="162"/>
      <c r="AB351" s="162"/>
      <c r="AC351" s="162"/>
      <c r="AD351" s="162"/>
      <c r="AE351" s="162"/>
      <c r="AF351" s="162"/>
    </row>
    <row r="352" spans="1:32" ht="15.75" x14ac:dyDescent="0.25">
      <c r="A352" s="409"/>
      <c r="B352" s="146">
        <v>2019</v>
      </c>
      <c r="C352" s="146">
        <v>2020</v>
      </c>
      <c r="D352" s="146">
        <v>2021</v>
      </c>
      <c r="E352" s="146">
        <v>2022</v>
      </c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  <c r="AA352" s="162"/>
      <c r="AB352" s="162"/>
      <c r="AC352" s="162"/>
      <c r="AD352" s="162"/>
      <c r="AE352" s="162"/>
      <c r="AF352" s="162"/>
    </row>
    <row r="353" spans="1:32" ht="16.5" thickBot="1" x14ac:dyDescent="0.3">
      <c r="A353" s="410"/>
      <c r="B353" s="147" t="s">
        <v>13</v>
      </c>
      <c r="C353" s="147" t="s">
        <v>14</v>
      </c>
      <c r="D353" s="147" t="s">
        <v>14</v>
      </c>
      <c r="E353" s="147" t="s">
        <v>14</v>
      </c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  <c r="AA353" s="162"/>
      <c r="AB353" s="162"/>
      <c r="AC353" s="162"/>
      <c r="AD353" s="162"/>
      <c r="AE353" s="162"/>
      <c r="AF353" s="162"/>
    </row>
    <row r="354" spans="1:32" ht="16.5" thickBot="1" x14ac:dyDescent="0.3">
      <c r="A354" s="129" t="s">
        <v>36</v>
      </c>
      <c r="B354" s="172">
        <v>1</v>
      </c>
      <c r="C354" s="172">
        <v>1</v>
      </c>
      <c r="D354" s="172">
        <v>0</v>
      </c>
      <c r="E354" s="172">
        <v>0</v>
      </c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  <c r="AA354" s="162"/>
      <c r="AB354" s="162"/>
      <c r="AC354" s="162"/>
      <c r="AD354" s="162"/>
      <c r="AE354" s="162"/>
      <c r="AF354" s="162"/>
    </row>
    <row r="355" spans="1:32" ht="16.5" thickBot="1" x14ac:dyDescent="0.3">
      <c r="A355" s="129" t="s">
        <v>37</v>
      </c>
      <c r="B355" s="148">
        <f>B373</f>
        <v>31256</v>
      </c>
      <c r="C355" s="148">
        <f>C373</f>
        <v>20830</v>
      </c>
      <c r="D355" s="148">
        <f>D373</f>
        <v>0</v>
      </c>
      <c r="E355" s="148">
        <f>E373</f>
        <v>0</v>
      </c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  <c r="AA355" s="162"/>
      <c r="AB355" s="162"/>
      <c r="AC355" s="162"/>
      <c r="AD355" s="162"/>
      <c r="AE355" s="162"/>
      <c r="AF355" s="162"/>
    </row>
    <row r="356" spans="1:32" ht="16.5" thickBot="1" x14ac:dyDescent="0.3">
      <c r="A356" s="129" t="s">
        <v>38</v>
      </c>
      <c r="B356" s="148">
        <f>B355/B354</f>
        <v>31256</v>
      </c>
      <c r="C356" s="148">
        <f>C355/C354</f>
        <v>20830</v>
      </c>
      <c r="D356" s="148" t="e">
        <f>D355/D354</f>
        <v>#DIV/0!</v>
      </c>
      <c r="E356" s="148" t="e">
        <f>E355/E354</f>
        <v>#DIV/0!</v>
      </c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  <c r="AA356" s="162"/>
      <c r="AB356" s="162"/>
      <c r="AC356" s="162"/>
      <c r="AD356" s="162"/>
      <c r="AE356" s="162"/>
      <c r="AF356" s="162"/>
    </row>
    <row r="357" spans="1:32" ht="16.5" thickBot="1" x14ac:dyDescent="0.3">
      <c r="A357" s="129" t="s">
        <v>39</v>
      </c>
      <c r="B357" s="172" t="s">
        <v>40</v>
      </c>
      <c r="C357" s="151">
        <f t="shared" ref="C357:E359" si="23">C354/B354-1</f>
        <v>0</v>
      </c>
      <c r="D357" s="151">
        <f t="shared" si="23"/>
        <v>-1</v>
      </c>
      <c r="E357" s="151" t="e">
        <f t="shared" si="23"/>
        <v>#DIV/0!</v>
      </c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  <c r="AA357" s="162"/>
      <c r="AB357" s="162"/>
      <c r="AC357" s="162"/>
      <c r="AD357" s="162"/>
      <c r="AE357" s="162"/>
      <c r="AF357" s="162"/>
    </row>
    <row r="358" spans="1:32" ht="16.5" thickBot="1" x14ac:dyDescent="0.3">
      <c r="A358" s="129" t="s">
        <v>41</v>
      </c>
      <c r="B358" s="172" t="s">
        <v>40</v>
      </c>
      <c r="C358" s="151">
        <f t="shared" si="23"/>
        <v>-0.33356795495264913</v>
      </c>
      <c r="D358" s="151">
        <f t="shared" si="23"/>
        <v>-1</v>
      </c>
      <c r="E358" s="151" t="e">
        <f t="shared" si="23"/>
        <v>#DIV/0!</v>
      </c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  <c r="AA358" s="162"/>
      <c r="AB358" s="162"/>
      <c r="AC358" s="162"/>
      <c r="AD358" s="162"/>
      <c r="AE358" s="162"/>
      <c r="AF358" s="162"/>
    </row>
    <row r="359" spans="1:32" ht="16.5" thickBot="1" x14ac:dyDescent="0.3">
      <c r="A359" s="129" t="s">
        <v>42</v>
      </c>
      <c r="B359" s="172" t="s">
        <v>40</v>
      </c>
      <c r="C359" s="151">
        <f t="shared" si="23"/>
        <v>-0.33356795495264913</v>
      </c>
      <c r="D359" s="151" t="e">
        <f t="shared" si="23"/>
        <v>#DIV/0!</v>
      </c>
      <c r="E359" s="151" t="e">
        <f t="shared" si="23"/>
        <v>#DIV/0!</v>
      </c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  <c r="AA359" s="162"/>
      <c r="AB359" s="162"/>
      <c r="AC359" s="162"/>
      <c r="AD359" s="162"/>
      <c r="AE359" s="162"/>
      <c r="AF359" s="162"/>
    </row>
    <row r="360" spans="1:32" ht="16.5" thickBot="1" x14ac:dyDescent="0.3">
      <c r="A360" s="411" t="s">
        <v>336</v>
      </c>
      <c r="B360" s="412"/>
      <c r="C360" s="412"/>
      <c r="D360" s="412"/>
      <c r="E360" s="413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  <c r="AA360" s="162"/>
      <c r="AB360" s="162"/>
      <c r="AC360" s="162"/>
      <c r="AD360" s="162"/>
      <c r="AE360" s="162"/>
      <c r="AF360" s="162"/>
    </row>
    <row r="361" spans="1:32" ht="15.75" x14ac:dyDescent="0.25">
      <c r="A361" s="409"/>
      <c r="B361" s="146">
        <v>2019</v>
      </c>
      <c r="C361" s="146">
        <v>2020</v>
      </c>
      <c r="D361" s="146">
        <v>2021</v>
      </c>
      <c r="E361" s="146">
        <v>2022</v>
      </c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  <c r="AA361" s="162"/>
      <c r="AB361" s="162"/>
      <c r="AC361" s="162"/>
      <c r="AD361" s="162"/>
      <c r="AE361" s="162"/>
      <c r="AF361" s="162"/>
    </row>
    <row r="362" spans="1:32" ht="16.5" thickBot="1" x14ac:dyDescent="0.3">
      <c r="A362" s="410"/>
      <c r="B362" s="147" t="s">
        <v>13</v>
      </c>
      <c r="C362" s="147" t="s">
        <v>14</v>
      </c>
      <c r="D362" s="147" t="s">
        <v>14</v>
      </c>
      <c r="E362" s="147" t="s">
        <v>14</v>
      </c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  <c r="AA362" s="162"/>
      <c r="AB362" s="162"/>
      <c r="AC362" s="162"/>
      <c r="AD362" s="162"/>
      <c r="AE362" s="162"/>
      <c r="AF362" s="162"/>
    </row>
    <row r="363" spans="1:32" ht="16.5" thickBot="1" x14ac:dyDescent="0.3">
      <c r="A363" s="152" t="s">
        <v>79</v>
      </c>
      <c r="B363" s="153">
        <f>B364+B365+B366+B367</f>
        <v>0</v>
      </c>
      <c r="C363" s="153">
        <f>C364+C365+C366+C367</f>
        <v>0</v>
      </c>
      <c r="D363" s="153">
        <f>D364+D365+D366+D367</f>
        <v>0</v>
      </c>
      <c r="E363" s="153">
        <f>E364+E365+E366+E367</f>
        <v>0</v>
      </c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  <c r="AA363" s="162"/>
      <c r="AB363" s="162"/>
      <c r="AC363" s="162"/>
      <c r="AD363" s="162"/>
      <c r="AE363" s="162"/>
      <c r="AF363" s="162"/>
    </row>
    <row r="364" spans="1:32" ht="16.5" thickBot="1" x14ac:dyDescent="0.3">
      <c r="A364" s="154" t="s">
        <v>263</v>
      </c>
      <c r="B364" s="153"/>
      <c r="C364" s="153"/>
      <c r="D364" s="153"/>
      <c r="E364" s="153"/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  <c r="AA364" s="162"/>
      <c r="AB364" s="162"/>
      <c r="AC364" s="162"/>
      <c r="AD364" s="162"/>
      <c r="AE364" s="162"/>
      <c r="AF364" s="162"/>
    </row>
    <row r="365" spans="1:32" ht="16.5" thickBot="1" x14ac:dyDescent="0.3">
      <c r="A365" s="154" t="s">
        <v>274</v>
      </c>
      <c r="B365" s="153">
        <v>0</v>
      </c>
      <c r="C365" s="153">
        <v>0</v>
      </c>
      <c r="D365" s="153">
        <v>0</v>
      </c>
      <c r="E365" s="153">
        <v>0</v>
      </c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  <c r="AA365" s="162"/>
      <c r="AB365" s="162"/>
      <c r="AC365" s="162"/>
      <c r="AD365" s="162"/>
      <c r="AE365" s="162"/>
      <c r="AF365" s="162"/>
    </row>
    <row r="366" spans="1:32" ht="16.5" thickBot="1" x14ac:dyDescent="0.3">
      <c r="A366" s="154" t="s">
        <v>275</v>
      </c>
      <c r="B366" s="153">
        <v>0</v>
      </c>
      <c r="C366" s="153">
        <v>0</v>
      </c>
      <c r="D366" s="153">
        <v>0</v>
      </c>
      <c r="E366" s="153">
        <v>0</v>
      </c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  <c r="AA366" s="162"/>
      <c r="AB366" s="162"/>
      <c r="AC366" s="162"/>
      <c r="AD366" s="162"/>
      <c r="AE366" s="162"/>
      <c r="AF366" s="162"/>
    </row>
    <row r="367" spans="1:32" ht="16.5" thickBot="1" x14ac:dyDescent="0.3">
      <c r="A367" s="154" t="s">
        <v>276</v>
      </c>
      <c r="B367" s="153">
        <v>0</v>
      </c>
      <c r="C367" s="153">
        <v>0</v>
      </c>
      <c r="D367" s="153">
        <v>0</v>
      </c>
      <c r="E367" s="153">
        <v>0</v>
      </c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  <c r="AA367" s="162"/>
      <c r="AB367" s="162"/>
      <c r="AC367" s="162"/>
      <c r="AD367" s="162"/>
      <c r="AE367" s="162"/>
      <c r="AF367" s="162"/>
    </row>
    <row r="368" spans="1:32" ht="16.5" thickBot="1" x14ac:dyDescent="0.3">
      <c r="A368" s="152" t="s">
        <v>80</v>
      </c>
      <c r="B368" s="153">
        <f>B369+B370+B371+B372</f>
        <v>31256</v>
      </c>
      <c r="C368" s="153">
        <f>C369+C370+C371+C372</f>
        <v>20830</v>
      </c>
      <c r="D368" s="155">
        <f>D369+D370+D371+D372</f>
        <v>0</v>
      </c>
      <c r="E368" s="155">
        <f>E369+E370+E371+E372</f>
        <v>0</v>
      </c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  <c r="AA368" s="162"/>
      <c r="AB368" s="162"/>
      <c r="AC368" s="162"/>
      <c r="AD368" s="162"/>
      <c r="AE368" s="162"/>
      <c r="AF368" s="162"/>
    </row>
    <row r="369" spans="1:32" ht="16.5" thickBot="1" x14ac:dyDescent="0.3">
      <c r="A369" s="154" t="s">
        <v>263</v>
      </c>
      <c r="B369" s="153"/>
      <c r="C369" s="153"/>
      <c r="D369" s="155"/>
      <c r="E369" s="155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  <c r="AA369" s="162"/>
      <c r="AB369" s="162"/>
      <c r="AC369" s="162"/>
      <c r="AD369" s="162"/>
      <c r="AE369" s="162"/>
      <c r="AF369" s="162"/>
    </row>
    <row r="370" spans="1:32" ht="16.5" thickBot="1" x14ac:dyDescent="0.3">
      <c r="A370" s="154" t="s">
        <v>274</v>
      </c>
      <c r="B370" s="153">
        <v>30600</v>
      </c>
      <c r="C370" s="153">
        <f>95700-75420</f>
        <v>20280</v>
      </c>
      <c r="D370" s="153">
        <v>0</v>
      </c>
      <c r="E370" s="153">
        <v>0</v>
      </c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  <c r="AA370" s="162"/>
      <c r="AB370" s="162"/>
      <c r="AC370" s="162"/>
      <c r="AD370" s="162"/>
      <c r="AE370" s="162"/>
      <c r="AF370" s="162"/>
    </row>
    <row r="371" spans="1:32" ht="16.5" thickBot="1" x14ac:dyDescent="0.3">
      <c r="A371" s="154" t="s">
        <v>275</v>
      </c>
      <c r="B371" s="153">
        <v>0</v>
      </c>
      <c r="C371" s="153">
        <v>0</v>
      </c>
      <c r="D371" s="153">
        <v>0</v>
      </c>
      <c r="E371" s="153">
        <v>0</v>
      </c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  <c r="AA371" s="162"/>
      <c r="AB371" s="162"/>
      <c r="AC371" s="162"/>
      <c r="AD371" s="162"/>
      <c r="AE371" s="162"/>
      <c r="AF371" s="162"/>
    </row>
    <row r="372" spans="1:32" ht="16.5" thickBot="1" x14ac:dyDescent="0.3">
      <c r="A372" s="154" t="s">
        <v>276</v>
      </c>
      <c r="B372" s="250">
        <v>656</v>
      </c>
      <c r="C372" s="153">
        <f>1276-726</f>
        <v>550</v>
      </c>
      <c r="D372" s="153">
        <v>0</v>
      </c>
      <c r="E372" s="153">
        <v>0</v>
      </c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  <c r="AA372" s="162"/>
      <c r="AB372" s="162"/>
      <c r="AC372" s="162"/>
      <c r="AD372" s="162"/>
      <c r="AE372" s="162"/>
      <c r="AF372" s="162"/>
    </row>
    <row r="373" spans="1:32" ht="16.5" thickBot="1" x14ac:dyDescent="0.3">
      <c r="A373" s="251" t="s">
        <v>337</v>
      </c>
      <c r="B373" s="153">
        <f>B363+B368</f>
        <v>31256</v>
      </c>
      <c r="C373" s="153">
        <f>C363+C368</f>
        <v>20830</v>
      </c>
      <c r="D373" s="155">
        <f>D363+D368</f>
        <v>0</v>
      </c>
      <c r="E373" s="155">
        <f>E363+E368</f>
        <v>0</v>
      </c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  <c r="AA373" s="162"/>
      <c r="AB373" s="162"/>
      <c r="AC373" s="162"/>
      <c r="AD373" s="162"/>
      <c r="AE373" s="162"/>
      <c r="AF373" s="162"/>
    </row>
    <row r="374" spans="1:32" ht="26.25" thickBot="1" x14ac:dyDescent="0.3">
      <c r="A374" s="252" t="s">
        <v>148</v>
      </c>
      <c r="B374" s="414" t="s">
        <v>338</v>
      </c>
      <c r="C374" s="415"/>
      <c r="D374" s="414"/>
      <c r="E374" s="416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  <c r="AA374" s="162"/>
      <c r="AB374" s="162"/>
      <c r="AC374" s="162"/>
      <c r="AD374" s="162"/>
      <c r="AE374" s="162"/>
      <c r="AF374" s="162"/>
    </row>
    <row r="375" spans="1:32" ht="64.5" thickBot="1" x14ac:dyDescent="0.3">
      <c r="A375" s="167" t="s">
        <v>339</v>
      </c>
      <c r="B375" s="167" t="s">
        <v>338</v>
      </c>
      <c r="C375" s="168" t="s">
        <v>269</v>
      </c>
      <c r="D375" s="417" t="s">
        <v>340</v>
      </c>
      <c r="E375" s="418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  <c r="AA375" s="162"/>
      <c r="AB375" s="162"/>
      <c r="AC375" s="162"/>
      <c r="AD375" s="162"/>
      <c r="AE375" s="162"/>
      <c r="AF375" s="162"/>
    </row>
    <row r="376" spans="1:32" ht="27" customHeight="1" thickBot="1" x14ac:dyDescent="0.3">
      <c r="A376" s="249" t="s">
        <v>32</v>
      </c>
      <c r="B376" s="403" t="s">
        <v>341</v>
      </c>
      <c r="C376" s="404"/>
      <c r="D376" s="404"/>
      <c r="E376" s="405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  <c r="AA376" s="162"/>
      <c r="AB376" s="162"/>
      <c r="AC376" s="162"/>
      <c r="AD376" s="162"/>
      <c r="AE376" s="162"/>
      <c r="AF376" s="162"/>
    </row>
    <row r="377" spans="1:32" ht="16.5" thickBot="1" x14ac:dyDescent="0.3">
      <c r="A377" s="169" t="s">
        <v>34</v>
      </c>
      <c r="B377" s="406" t="s">
        <v>272</v>
      </c>
      <c r="C377" s="407"/>
      <c r="D377" s="407"/>
      <c r="E377" s="408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  <c r="AA377" s="162"/>
      <c r="AB377" s="162"/>
      <c r="AC377" s="162"/>
      <c r="AD377" s="162"/>
      <c r="AE377" s="162"/>
      <c r="AF377" s="162"/>
    </row>
    <row r="378" spans="1:32" ht="15.75" x14ac:dyDescent="0.25">
      <c r="A378" s="409"/>
      <c r="B378" s="146">
        <v>2019</v>
      </c>
      <c r="C378" s="146">
        <v>2020</v>
      </c>
      <c r="D378" s="146">
        <v>2021</v>
      </c>
      <c r="E378" s="146">
        <v>2022</v>
      </c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  <c r="AA378" s="162"/>
      <c r="AB378" s="162"/>
      <c r="AC378" s="162"/>
      <c r="AD378" s="162"/>
      <c r="AE378" s="162"/>
      <c r="AF378" s="162"/>
    </row>
    <row r="379" spans="1:32" ht="16.5" thickBot="1" x14ac:dyDescent="0.3">
      <c r="A379" s="410"/>
      <c r="B379" s="147" t="s">
        <v>13</v>
      </c>
      <c r="C379" s="147" t="s">
        <v>14</v>
      </c>
      <c r="D379" s="146" t="s">
        <v>14</v>
      </c>
      <c r="E379" s="147" t="s">
        <v>14</v>
      </c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  <c r="AA379" s="162"/>
      <c r="AB379" s="162"/>
      <c r="AC379" s="162"/>
      <c r="AD379" s="162"/>
      <c r="AE379" s="162"/>
      <c r="AF379" s="162"/>
    </row>
    <row r="380" spans="1:32" ht="16.5" thickBot="1" x14ac:dyDescent="0.3">
      <c r="A380" s="129" t="s">
        <v>36</v>
      </c>
      <c r="B380" s="172">
        <v>1</v>
      </c>
      <c r="C380" s="232">
        <v>1</v>
      </c>
      <c r="D380" s="253">
        <v>0</v>
      </c>
      <c r="E380" s="126">
        <v>0</v>
      </c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  <c r="AA380" s="162"/>
      <c r="AB380" s="162"/>
      <c r="AC380" s="162"/>
      <c r="AD380" s="162"/>
      <c r="AE380" s="162"/>
      <c r="AF380" s="162"/>
    </row>
    <row r="381" spans="1:32" ht="16.5" thickBot="1" x14ac:dyDescent="0.3">
      <c r="A381" s="129" t="s">
        <v>37</v>
      </c>
      <c r="B381" s="148">
        <f>B399</f>
        <v>113420</v>
      </c>
      <c r="C381" s="148">
        <f>C399</f>
        <v>19500</v>
      </c>
      <c r="D381" s="148">
        <f>D399</f>
        <v>4580</v>
      </c>
      <c r="E381" s="148">
        <f>E399</f>
        <v>0</v>
      </c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  <c r="AA381" s="162"/>
      <c r="AB381" s="162"/>
      <c r="AC381" s="162"/>
      <c r="AD381" s="162"/>
      <c r="AE381" s="162"/>
      <c r="AF381" s="162"/>
    </row>
    <row r="382" spans="1:32" ht="16.5" thickBot="1" x14ac:dyDescent="0.3">
      <c r="A382" s="129" t="s">
        <v>38</v>
      </c>
      <c r="B382" s="148">
        <f>B381/B380</f>
        <v>113420</v>
      </c>
      <c r="C382" s="148">
        <f>C381/B380</f>
        <v>19500</v>
      </c>
      <c r="D382" s="148">
        <f>D381/C380</f>
        <v>4580</v>
      </c>
      <c r="E382" s="148" t="e">
        <f>E381/E380</f>
        <v>#DIV/0!</v>
      </c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  <c r="AA382" s="162"/>
      <c r="AB382" s="162"/>
      <c r="AC382" s="162"/>
      <c r="AD382" s="162"/>
      <c r="AE382" s="162"/>
      <c r="AF382" s="162"/>
    </row>
    <row r="383" spans="1:32" ht="16.5" thickBot="1" x14ac:dyDescent="0.3">
      <c r="A383" s="129" t="s">
        <v>39</v>
      </c>
      <c r="B383" s="172" t="s">
        <v>40</v>
      </c>
      <c r="C383" s="151">
        <f>C380/B380-1</f>
        <v>0</v>
      </c>
      <c r="D383" s="151">
        <f t="shared" ref="D383:E383" si="24">D380/C380-1</f>
        <v>-1</v>
      </c>
      <c r="E383" s="151" t="e">
        <f t="shared" si="24"/>
        <v>#DIV/0!</v>
      </c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  <c r="AA383" s="162"/>
      <c r="AB383" s="162"/>
      <c r="AC383" s="162"/>
      <c r="AD383" s="162"/>
      <c r="AE383" s="162"/>
      <c r="AF383" s="162"/>
    </row>
    <row r="384" spans="1:32" ht="16.5" thickBot="1" x14ac:dyDescent="0.3">
      <c r="A384" s="129" t="s">
        <v>41</v>
      </c>
      <c r="B384" s="172" t="s">
        <v>40</v>
      </c>
      <c r="C384" s="151">
        <f t="shared" ref="C384:E385" si="25">C381/B381-1</f>
        <v>-0.82807265032622113</v>
      </c>
      <c r="D384" s="151">
        <f t="shared" si="25"/>
        <v>-0.76512820512820512</v>
      </c>
      <c r="E384" s="151">
        <f t="shared" si="25"/>
        <v>-1</v>
      </c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</row>
    <row r="385" spans="1:32" ht="16.5" thickBot="1" x14ac:dyDescent="0.3">
      <c r="A385" s="129" t="s">
        <v>42</v>
      </c>
      <c r="B385" s="172" t="s">
        <v>40</v>
      </c>
      <c r="C385" s="151">
        <f t="shared" si="25"/>
        <v>-0.82807265032622113</v>
      </c>
      <c r="D385" s="151">
        <f t="shared" si="25"/>
        <v>-0.76512820512820512</v>
      </c>
      <c r="E385" s="151" t="e">
        <f t="shared" si="25"/>
        <v>#DIV/0!</v>
      </c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</row>
    <row r="386" spans="1:32" ht="16.5" thickBot="1" x14ac:dyDescent="0.3">
      <c r="A386" s="411" t="s">
        <v>342</v>
      </c>
      <c r="B386" s="412"/>
      <c r="C386" s="412"/>
      <c r="D386" s="412"/>
      <c r="E386" s="413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</row>
    <row r="387" spans="1:32" ht="15.75" x14ac:dyDescent="0.25">
      <c r="A387" s="409"/>
      <c r="B387" s="146">
        <v>2019</v>
      </c>
      <c r="C387" s="146">
        <v>2020</v>
      </c>
      <c r="D387" s="146">
        <v>2021</v>
      </c>
      <c r="E387" s="146">
        <v>2022</v>
      </c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</row>
    <row r="388" spans="1:32" ht="16.5" thickBot="1" x14ac:dyDescent="0.3">
      <c r="A388" s="410"/>
      <c r="B388" s="147" t="s">
        <v>13</v>
      </c>
      <c r="C388" s="147" t="s">
        <v>14</v>
      </c>
      <c r="D388" s="147" t="s">
        <v>14</v>
      </c>
      <c r="E388" s="147" t="s">
        <v>14</v>
      </c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</row>
    <row r="389" spans="1:32" ht="16.5" thickBot="1" x14ac:dyDescent="0.3">
      <c r="A389" s="152" t="s">
        <v>79</v>
      </c>
      <c r="B389" s="153">
        <f>B390+B391+B392+B393</f>
        <v>0</v>
      </c>
      <c r="C389" s="153">
        <f>C390+C391+C392+C393</f>
        <v>0</v>
      </c>
      <c r="D389" s="153">
        <f>D390+D391+D392+D393</f>
        <v>0</v>
      </c>
      <c r="E389" s="153">
        <f>E390+E391+E392+E393</f>
        <v>0</v>
      </c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</row>
    <row r="390" spans="1:32" ht="16.5" thickBot="1" x14ac:dyDescent="0.3">
      <c r="A390" s="154" t="s">
        <v>263</v>
      </c>
      <c r="B390" s="153"/>
      <c r="C390" s="153"/>
      <c r="D390" s="153"/>
      <c r="E390" s="153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</row>
    <row r="391" spans="1:32" ht="16.5" thickBot="1" x14ac:dyDescent="0.3">
      <c r="A391" s="154" t="s">
        <v>274</v>
      </c>
      <c r="B391" s="153">
        <v>0</v>
      </c>
      <c r="C391" s="153">
        <v>0</v>
      </c>
      <c r="D391" s="153">
        <v>0</v>
      </c>
      <c r="E391" s="153">
        <v>0</v>
      </c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</row>
    <row r="392" spans="1:32" ht="16.5" thickBot="1" x14ac:dyDescent="0.3">
      <c r="A392" s="154" t="s">
        <v>275</v>
      </c>
      <c r="B392" s="153">
        <v>0</v>
      </c>
      <c r="C392" s="153">
        <v>0</v>
      </c>
      <c r="D392" s="153">
        <v>0</v>
      </c>
      <c r="E392" s="153">
        <v>0</v>
      </c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  <c r="AA392" s="162"/>
      <c r="AB392" s="162"/>
      <c r="AC392" s="162"/>
      <c r="AD392" s="162"/>
      <c r="AE392" s="162"/>
      <c r="AF392" s="162"/>
    </row>
    <row r="393" spans="1:32" ht="16.5" thickBot="1" x14ac:dyDescent="0.3">
      <c r="A393" s="154" t="s">
        <v>276</v>
      </c>
      <c r="B393" s="153">
        <v>0</v>
      </c>
      <c r="C393" s="153">
        <v>0</v>
      </c>
      <c r="D393" s="153">
        <v>0</v>
      </c>
      <c r="E393" s="153">
        <v>0</v>
      </c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  <c r="AA393" s="162"/>
      <c r="AB393" s="162"/>
      <c r="AC393" s="162"/>
      <c r="AD393" s="162"/>
      <c r="AE393" s="162"/>
      <c r="AF393" s="162"/>
    </row>
    <row r="394" spans="1:32" ht="16.5" thickBot="1" x14ac:dyDescent="0.3">
      <c r="A394" s="152" t="s">
        <v>80</v>
      </c>
      <c r="B394" s="153">
        <f>B395+B396+B397+B398</f>
        <v>113420</v>
      </c>
      <c r="C394" s="153">
        <f>C395+C396+C397+C398</f>
        <v>19500</v>
      </c>
      <c r="D394" s="153">
        <f>D395+D396+D397+D398</f>
        <v>4580</v>
      </c>
      <c r="E394" s="155">
        <f>E395+E396+E397+E398</f>
        <v>0</v>
      </c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  <c r="AA394" s="162"/>
      <c r="AB394" s="162"/>
      <c r="AC394" s="162"/>
      <c r="AD394" s="162"/>
      <c r="AE394" s="162"/>
      <c r="AF394" s="162"/>
    </row>
    <row r="395" spans="1:32" ht="16.5" thickBot="1" x14ac:dyDescent="0.3">
      <c r="A395" s="154" t="s">
        <v>263</v>
      </c>
      <c r="B395" s="153"/>
      <c r="C395" s="153"/>
      <c r="D395" s="153"/>
      <c r="E395" s="155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  <c r="AA395" s="162"/>
      <c r="AB395" s="162"/>
      <c r="AC395" s="162"/>
      <c r="AD395" s="162"/>
      <c r="AE395" s="162"/>
      <c r="AF395" s="162"/>
    </row>
    <row r="396" spans="1:32" ht="16.5" thickBot="1" x14ac:dyDescent="0.3">
      <c r="A396" s="154" t="s">
        <v>274</v>
      </c>
      <c r="B396" s="250">
        <v>101620</v>
      </c>
      <c r="C396" s="153">
        <f>20566-1566</f>
        <v>19000</v>
      </c>
      <c r="D396" s="153">
        <f>25520-21440</f>
        <v>4080</v>
      </c>
      <c r="E396" s="153">
        <v>0</v>
      </c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  <c r="AA396" s="162"/>
      <c r="AB396" s="162"/>
      <c r="AC396" s="162"/>
      <c r="AD396" s="162"/>
      <c r="AE396" s="162"/>
      <c r="AF396" s="162"/>
    </row>
    <row r="397" spans="1:32" ht="16.5" thickBot="1" x14ac:dyDescent="0.3">
      <c r="A397" s="154" t="s">
        <v>275</v>
      </c>
      <c r="B397" s="153">
        <v>0</v>
      </c>
      <c r="C397" s="153">
        <v>0</v>
      </c>
      <c r="D397" s="153">
        <v>0</v>
      </c>
      <c r="E397" s="153">
        <v>0</v>
      </c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  <c r="AC397" s="162"/>
      <c r="AD397" s="162"/>
      <c r="AE397" s="162"/>
      <c r="AF397" s="162"/>
    </row>
    <row r="398" spans="1:32" ht="16.5" thickBot="1" x14ac:dyDescent="0.3">
      <c r="A398" s="154" t="s">
        <v>276</v>
      </c>
      <c r="B398" s="250">
        <v>11800</v>
      </c>
      <c r="C398" s="153">
        <f>13539-13039</f>
        <v>500</v>
      </c>
      <c r="D398" s="153">
        <f>17864-17364</f>
        <v>500</v>
      </c>
      <c r="E398" s="153">
        <v>0</v>
      </c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  <c r="AA398" s="162"/>
      <c r="AB398" s="162"/>
      <c r="AC398" s="162"/>
      <c r="AD398" s="162"/>
      <c r="AE398" s="162"/>
      <c r="AF398" s="162"/>
    </row>
    <row r="399" spans="1:32" ht="16.5" thickBot="1" x14ac:dyDescent="0.3">
      <c r="A399" s="200" t="s">
        <v>343</v>
      </c>
      <c r="B399" s="192">
        <f>B389+B394</f>
        <v>113420</v>
      </c>
      <c r="C399" s="192">
        <f>C389+C394</f>
        <v>19500</v>
      </c>
      <c r="D399" s="192">
        <f>D389+D394</f>
        <v>4580</v>
      </c>
      <c r="E399" s="194">
        <f>E389+E394</f>
        <v>0</v>
      </c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  <c r="AA399" s="162"/>
      <c r="AB399" s="162"/>
      <c r="AC399" s="162"/>
      <c r="AD399" s="162"/>
      <c r="AE399" s="162"/>
      <c r="AF399" s="162"/>
    </row>
    <row r="400" spans="1:32" ht="26.25" thickBot="1" x14ac:dyDescent="0.3">
      <c r="A400" s="184" t="s">
        <v>148</v>
      </c>
      <c r="B400" s="500" t="s">
        <v>344</v>
      </c>
      <c r="C400" s="501"/>
      <c r="D400" s="501"/>
      <c r="E400" s="50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  <c r="AA400" s="162"/>
      <c r="AB400" s="162"/>
      <c r="AC400" s="162"/>
      <c r="AD400" s="162"/>
      <c r="AE400" s="162"/>
      <c r="AF400" s="162"/>
    </row>
    <row r="401" spans="1:32" ht="64.5" thickBot="1" x14ac:dyDescent="0.3">
      <c r="A401" s="184" t="s">
        <v>345</v>
      </c>
      <c r="B401" s="184" t="s">
        <v>344</v>
      </c>
      <c r="C401" s="185" t="s">
        <v>269</v>
      </c>
      <c r="D401" s="503" t="s">
        <v>346</v>
      </c>
      <c r="E401" s="504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  <c r="AA401" s="162"/>
      <c r="AB401" s="162"/>
      <c r="AC401" s="162"/>
      <c r="AD401" s="162"/>
      <c r="AE401" s="162"/>
      <c r="AF401" s="162"/>
    </row>
    <row r="402" spans="1:32" ht="42.75" customHeight="1" thickBot="1" x14ac:dyDescent="0.3">
      <c r="A402" s="187" t="s">
        <v>32</v>
      </c>
      <c r="B402" s="430" t="s">
        <v>280</v>
      </c>
      <c r="C402" s="431"/>
      <c r="D402" s="431"/>
      <c r="E402" s="43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  <c r="AA402" s="162"/>
      <c r="AB402" s="162"/>
      <c r="AC402" s="162"/>
      <c r="AD402" s="162"/>
      <c r="AE402" s="162"/>
      <c r="AF402" s="162"/>
    </row>
    <row r="403" spans="1:32" ht="16.5" thickBot="1" x14ac:dyDescent="0.3">
      <c r="A403" s="187" t="s">
        <v>34</v>
      </c>
      <c r="B403" s="433" t="s">
        <v>272</v>
      </c>
      <c r="C403" s="434"/>
      <c r="D403" s="434"/>
      <c r="E403" s="435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  <c r="AA403" s="162"/>
      <c r="AB403" s="162"/>
      <c r="AC403" s="162"/>
      <c r="AD403" s="162"/>
      <c r="AE403" s="162"/>
      <c r="AF403" s="162"/>
    </row>
    <row r="404" spans="1:32" ht="15.75" x14ac:dyDescent="0.25">
      <c r="A404" s="124"/>
      <c r="B404" s="146">
        <v>2019</v>
      </c>
      <c r="C404" s="146">
        <v>2020</v>
      </c>
      <c r="D404" s="146">
        <v>2021</v>
      </c>
      <c r="E404" s="146">
        <v>2022</v>
      </c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62"/>
      <c r="AD404" s="162"/>
      <c r="AE404" s="162"/>
      <c r="AF404" s="162"/>
    </row>
    <row r="405" spans="1:32" ht="16.5" thickBot="1" x14ac:dyDescent="0.3">
      <c r="A405" s="172"/>
      <c r="B405" s="147" t="s">
        <v>13</v>
      </c>
      <c r="C405" s="147" t="s">
        <v>14</v>
      </c>
      <c r="D405" s="147" t="s">
        <v>14</v>
      </c>
      <c r="E405" s="147" t="s">
        <v>14</v>
      </c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  <c r="AA405" s="162"/>
      <c r="AB405" s="162"/>
      <c r="AC405" s="162"/>
      <c r="AD405" s="162"/>
      <c r="AE405" s="162"/>
      <c r="AF405" s="162"/>
    </row>
    <row r="406" spans="1:32" ht="16.5" thickBot="1" x14ac:dyDescent="0.3">
      <c r="A406" s="129" t="s">
        <v>36</v>
      </c>
      <c r="B406" s="172">
        <v>1</v>
      </c>
      <c r="C406" s="172">
        <v>1</v>
      </c>
      <c r="D406" s="172">
        <v>1</v>
      </c>
      <c r="E406" s="172">
        <v>1</v>
      </c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  <c r="AA406" s="162"/>
      <c r="AB406" s="162"/>
      <c r="AC406" s="162"/>
      <c r="AD406" s="162"/>
      <c r="AE406" s="162"/>
      <c r="AF406" s="162"/>
    </row>
    <row r="407" spans="1:32" ht="16.5" thickBot="1" x14ac:dyDescent="0.3">
      <c r="A407" s="129" t="s">
        <v>37</v>
      </c>
      <c r="B407" s="148">
        <f>B425</f>
        <v>0</v>
      </c>
      <c r="C407" s="148">
        <f t="shared" ref="C407:E407" si="26">C425</f>
        <v>2900</v>
      </c>
      <c r="D407" s="148">
        <f t="shared" si="26"/>
        <v>3100</v>
      </c>
      <c r="E407" s="148">
        <f t="shared" si="26"/>
        <v>3100</v>
      </c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  <c r="AA407" s="162"/>
      <c r="AB407" s="162"/>
      <c r="AC407" s="162"/>
      <c r="AD407" s="162"/>
      <c r="AE407" s="162"/>
      <c r="AF407" s="162"/>
    </row>
    <row r="408" spans="1:32" ht="16.5" thickBot="1" x14ac:dyDescent="0.3">
      <c r="A408" s="129" t="s">
        <v>38</v>
      </c>
      <c r="B408" s="148">
        <f>B407/B406</f>
        <v>0</v>
      </c>
      <c r="C408" s="148">
        <f>C407/C406</f>
        <v>2900</v>
      </c>
      <c r="D408" s="148">
        <f>D407/D406</f>
        <v>3100</v>
      </c>
      <c r="E408" s="148">
        <f>E407/E406</f>
        <v>3100</v>
      </c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  <c r="AA408" s="162"/>
      <c r="AB408" s="162"/>
      <c r="AC408" s="162"/>
      <c r="AD408" s="162"/>
      <c r="AE408" s="162"/>
      <c r="AF408" s="162"/>
    </row>
    <row r="409" spans="1:32" ht="16.5" thickBot="1" x14ac:dyDescent="0.3">
      <c r="A409" s="129" t="s">
        <v>39</v>
      </c>
      <c r="B409" s="172" t="s">
        <v>40</v>
      </c>
      <c r="C409" s="151">
        <f t="shared" ref="C409:E411" si="27">C406/B406-1</f>
        <v>0</v>
      </c>
      <c r="D409" s="151">
        <f t="shared" si="27"/>
        <v>0</v>
      </c>
      <c r="E409" s="151">
        <f t="shared" si="27"/>
        <v>0</v>
      </c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  <c r="AA409" s="162"/>
      <c r="AB409" s="162"/>
      <c r="AC409" s="162"/>
      <c r="AD409" s="162"/>
      <c r="AE409" s="162"/>
      <c r="AF409" s="162"/>
    </row>
    <row r="410" spans="1:32" ht="16.5" thickBot="1" x14ac:dyDescent="0.3">
      <c r="A410" s="129" t="s">
        <v>41</v>
      </c>
      <c r="B410" s="172" t="s">
        <v>40</v>
      </c>
      <c r="C410" s="151" t="e">
        <f t="shared" si="27"/>
        <v>#DIV/0!</v>
      </c>
      <c r="D410" s="151">
        <f t="shared" si="27"/>
        <v>6.8965517241379226E-2</v>
      </c>
      <c r="E410" s="151">
        <f t="shared" si="27"/>
        <v>0</v>
      </c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  <c r="AA410" s="162"/>
      <c r="AB410" s="162"/>
      <c r="AC410" s="162"/>
      <c r="AD410" s="162"/>
      <c r="AE410" s="162"/>
      <c r="AF410" s="162"/>
    </row>
    <row r="411" spans="1:32" ht="16.5" thickBot="1" x14ac:dyDescent="0.3">
      <c r="A411" s="129" t="s">
        <v>42</v>
      </c>
      <c r="B411" s="172" t="s">
        <v>40</v>
      </c>
      <c r="C411" s="151" t="e">
        <f t="shared" si="27"/>
        <v>#DIV/0!</v>
      </c>
      <c r="D411" s="151">
        <f t="shared" si="27"/>
        <v>6.8965517241379226E-2</v>
      </c>
      <c r="E411" s="151">
        <f t="shared" si="27"/>
        <v>0</v>
      </c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  <c r="AA411" s="162"/>
      <c r="AB411" s="162"/>
      <c r="AC411" s="162"/>
      <c r="AD411" s="162"/>
      <c r="AE411" s="162"/>
      <c r="AF411" s="162"/>
    </row>
    <row r="412" spans="1:32" ht="39" thickBot="1" x14ac:dyDescent="0.3">
      <c r="A412" s="188" t="s">
        <v>347</v>
      </c>
      <c r="B412" s="189"/>
      <c r="C412" s="189"/>
      <c r="D412" s="189"/>
      <c r="E412" s="190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</row>
    <row r="413" spans="1:32" ht="15.75" x14ac:dyDescent="0.25">
      <c r="A413" s="124"/>
      <c r="B413" s="146">
        <v>2019</v>
      </c>
      <c r="C413" s="146">
        <v>2020</v>
      </c>
      <c r="D413" s="146">
        <v>2021</v>
      </c>
      <c r="E413" s="146">
        <v>2022</v>
      </c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</row>
    <row r="414" spans="1:32" ht="16.5" thickBot="1" x14ac:dyDescent="0.3">
      <c r="A414" s="172"/>
      <c r="B414" s="147" t="s">
        <v>13</v>
      </c>
      <c r="C414" s="147" t="s">
        <v>14</v>
      </c>
      <c r="D414" s="147" t="s">
        <v>14</v>
      </c>
      <c r="E414" s="147" t="s">
        <v>14</v>
      </c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</row>
    <row r="415" spans="1:32" ht="16.5" thickBot="1" x14ac:dyDescent="0.3">
      <c r="A415" s="191" t="s">
        <v>79</v>
      </c>
      <c r="B415" s="192">
        <f>B416+B417+B418+B419</f>
        <v>0</v>
      </c>
      <c r="C415" s="192">
        <f>C416+C417+C418+C419</f>
        <v>0</v>
      </c>
      <c r="D415" s="192">
        <f>D416+D417+D418+D419</f>
        <v>0</v>
      </c>
      <c r="E415" s="192">
        <f>E416+E417+E418+E419</f>
        <v>0</v>
      </c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</row>
    <row r="416" spans="1:32" ht="16.5" thickBot="1" x14ac:dyDescent="0.3">
      <c r="A416" s="193" t="s">
        <v>263</v>
      </c>
      <c r="B416" s="192"/>
      <c r="C416" s="192"/>
      <c r="D416" s="192"/>
      <c r="E416" s="19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</row>
    <row r="417" spans="1:7" ht="15.75" thickBot="1" x14ac:dyDescent="0.3">
      <c r="A417" s="193" t="s">
        <v>274</v>
      </c>
      <c r="B417" s="192">
        <v>0</v>
      </c>
      <c r="C417" s="192">
        <v>0</v>
      </c>
      <c r="D417" s="192">
        <v>0</v>
      </c>
      <c r="E417" s="192">
        <v>0</v>
      </c>
    </row>
    <row r="418" spans="1:7" ht="15.75" thickBot="1" x14ac:dyDescent="0.3">
      <c r="A418" s="193" t="s">
        <v>275</v>
      </c>
      <c r="B418" s="192">
        <v>0</v>
      </c>
      <c r="C418" s="192">
        <v>0</v>
      </c>
      <c r="D418" s="192">
        <v>0</v>
      </c>
      <c r="E418" s="194">
        <v>0</v>
      </c>
    </row>
    <row r="419" spans="1:7" ht="15.75" thickBot="1" x14ac:dyDescent="0.3">
      <c r="A419" s="193" t="s">
        <v>276</v>
      </c>
      <c r="B419" s="192">
        <v>0</v>
      </c>
      <c r="C419" s="192">
        <v>0</v>
      </c>
      <c r="D419" s="192">
        <v>0</v>
      </c>
      <c r="E419" s="194">
        <v>0</v>
      </c>
    </row>
    <row r="420" spans="1:7" ht="15.75" thickBot="1" x14ac:dyDescent="0.3">
      <c r="A420" s="191" t="s">
        <v>80</v>
      </c>
      <c r="B420" s="194">
        <f>B421+B422+B423+B424</f>
        <v>0</v>
      </c>
      <c r="C420" s="194">
        <f>C421+C422+C423+C424</f>
        <v>2900</v>
      </c>
      <c r="D420" s="194">
        <f>D421+D422+D423+D424</f>
        <v>3100</v>
      </c>
      <c r="E420" s="192">
        <f>E421+E422+E423+E424</f>
        <v>3100</v>
      </c>
    </row>
    <row r="421" spans="1:7" ht="15.75" thickBot="1" x14ac:dyDescent="0.3">
      <c r="A421" s="193" t="s">
        <v>263</v>
      </c>
      <c r="B421" s="194"/>
      <c r="C421" s="194"/>
      <c r="D421" s="194"/>
      <c r="E421" s="192"/>
    </row>
    <row r="422" spans="1:7" ht="15.75" thickBot="1" x14ac:dyDescent="0.3">
      <c r="A422" s="193" t="s">
        <v>274</v>
      </c>
      <c r="B422" s="192">
        <v>0</v>
      </c>
      <c r="C422" s="192">
        <v>2000</v>
      </c>
      <c r="D422" s="192">
        <v>2200</v>
      </c>
      <c r="E422" s="192">
        <v>2200</v>
      </c>
    </row>
    <row r="423" spans="1:7" ht="15.75" thickBot="1" x14ac:dyDescent="0.3">
      <c r="A423" s="193" t="s">
        <v>275</v>
      </c>
      <c r="B423" s="192">
        <v>0</v>
      </c>
      <c r="C423" s="192">
        <v>600</v>
      </c>
      <c r="D423" s="192">
        <v>600</v>
      </c>
      <c r="E423" s="194">
        <v>600</v>
      </c>
    </row>
    <row r="424" spans="1:7" ht="15.75" thickBot="1" x14ac:dyDescent="0.3">
      <c r="A424" s="193" t="s">
        <v>276</v>
      </c>
      <c r="B424" s="192">
        <v>0</v>
      </c>
      <c r="C424" s="192">
        <v>300</v>
      </c>
      <c r="D424" s="192">
        <v>300</v>
      </c>
      <c r="E424" s="194">
        <v>300</v>
      </c>
    </row>
    <row r="425" spans="1:7" ht="15.75" thickBot="1" x14ac:dyDescent="0.3">
      <c r="A425" s="200" t="s">
        <v>348</v>
      </c>
      <c r="B425" s="194">
        <f>B415+B420</f>
        <v>0</v>
      </c>
      <c r="C425" s="194">
        <f>C415+C420</f>
        <v>2900</v>
      </c>
      <c r="D425" s="194">
        <f>D415+D420</f>
        <v>3100</v>
      </c>
      <c r="E425" s="192">
        <f>E415+E420</f>
        <v>3100</v>
      </c>
    </row>
    <row r="426" spans="1:7" ht="16.5" thickBot="1" x14ac:dyDescent="0.3">
      <c r="A426" s="254"/>
      <c r="B426" s="255"/>
      <c r="C426" s="255"/>
      <c r="D426" s="255"/>
      <c r="E426" s="255"/>
      <c r="F426" s="118"/>
    </row>
    <row r="427" spans="1:7" ht="39" thickBot="1" x14ac:dyDescent="0.3">
      <c r="A427" s="131" t="s">
        <v>99</v>
      </c>
      <c r="B427" s="256">
        <f>+B151+B77+B37+B101+B251+B225+B201+B177+B125+B277+B303+B355+B381+B330+B407</f>
        <v>342000</v>
      </c>
      <c r="C427" s="256">
        <f>+C151+C77+C37+C101+C251+C225+C201+C177+C125+C277+C303+C355+C381+C407+C329</f>
        <v>251280</v>
      </c>
      <c r="D427" s="256">
        <f>+D151+D77+D37+D101+D251+D225+D201+D177+D125+D277+D303+D355+D381+D407+D329</f>
        <v>206780</v>
      </c>
      <c r="E427" s="256">
        <f>+E151+E77+E37+E101+E251+E225+E201+E177+E125+E277+E303+E355+E381+E330+E407</f>
        <v>227780</v>
      </c>
      <c r="F427" s="118"/>
    </row>
    <row r="428" spans="1:7" ht="26.25" thickBot="1" x14ac:dyDescent="0.3">
      <c r="A428" s="131" t="s">
        <v>100</v>
      </c>
      <c r="B428" s="256">
        <f>+B169+B143+B66+B269+B243+B219+B195+B119+B95+B295+B321+B373+B399+B347+B425</f>
        <v>342000</v>
      </c>
      <c r="C428" s="256">
        <f>+C169+C143+C66+C269+C243+C219+C195+C119+C95+C295+C321+C373+C399+C347+C425</f>
        <v>251280</v>
      </c>
      <c r="D428" s="256">
        <f>+D169+D143+D66+D269+D243+D219+D195+D119+D95+D295+D321+D373+D399+D347+D425</f>
        <v>206780</v>
      </c>
      <c r="E428" s="256">
        <f>+E169+E143+E66+E269+E243+E219+E195+E119+E95+E295+E321+E373+E399+E347+E425</f>
        <v>227780</v>
      </c>
      <c r="F428" s="118"/>
      <c r="G428" s="59"/>
    </row>
    <row r="429" spans="1:7" ht="16.5" thickBot="1" x14ac:dyDescent="0.3">
      <c r="A429" s="152" t="s">
        <v>44</v>
      </c>
      <c r="B429" s="257">
        <f>B430+B431</f>
        <v>47500</v>
      </c>
      <c r="C429" s="257">
        <f>C430+C431</f>
        <v>47500</v>
      </c>
      <c r="D429" s="257">
        <f>D430+D431</f>
        <v>47500</v>
      </c>
      <c r="E429" s="257">
        <f>E430+E431</f>
        <v>47500</v>
      </c>
      <c r="F429" s="118"/>
      <c r="G429" s="59"/>
    </row>
    <row r="430" spans="1:7" ht="16.5" thickBot="1" x14ac:dyDescent="0.3">
      <c r="A430" s="154" t="s">
        <v>263</v>
      </c>
      <c r="B430" s="155">
        <f t="shared" ref="B430:E431" si="28">B46</f>
        <v>47500</v>
      </c>
      <c r="C430" s="155">
        <f t="shared" si="28"/>
        <v>47500</v>
      </c>
      <c r="D430" s="155">
        <f t="shared" si="28"/>
        <v>47500</v>
      </c>
      <c r="E430" s="155">
        <f t="shared" si="28"/>
        <v>47500</v>
      </c>
      <c r="F430" s="118"/>
      <c r="G430" s="59"/>
    </row>
    <row r="431" spans="1:7" ht="16.5" thickBot="1" x14ac:dyDescent="0.3">
      <c r="A431" s="154" t="s">
        <v>349</v>
      </c>
      <c r="B431" s="155">
        <f t="shared" si="28"/>
        <v>0</v>
      </c>
      <c r="C431" s="155">
        <f t="shared" si="28"/>
        <v>0</v>
      </c>
      <c r="D431" s="155">
        <f t="shared" si="28"/>
        <v>0</v>
      </c>
      <c r="E431" s="155">
        <f t="shared" si="28"/>
        <v>0</v>
      </c>
      <c r="F431" s="118"/>
    </row>
    <row r="432" spans="1:7" ht="26.25" thickBot="1" x14ac:dyDescent="0.3">
      <c r="A432" s="152" t="s">
        <v>101</v>
      </c>
      <c r="B432" s="257">
        <f>B433+B434</f>
        <v>6000</v>
      </c>
      <c r="C432" s="257">
        <f>C433+C434</f>
        <v>6000</v>
      </c>
      <c r="D432" s="257">
        <f>D433+D434</f>
        <v>6000</v>
      </c>
      <c r="E432" s="257">
        <f>E433+E434</f>
        <v>6000</v>
      </c>
      <c r="F432" s="118"/>
    </row>
    <row r="433" spans="1:6" ht="16.5" thickBot="1" x14ac:dyDescent="0.3">
      <c r="A433" s="154" t="s">
        <v>263</v>
      </c>
      <c r="B433" s="153">
        <f t="shared" ref="B433:E434" si="29">B49</f>
        <v>6000</v>
      </c>
      <c r="C433" s="153">
        <f t="shared" si="29"/>
        <v>6000</v>
      </c>
      <c r="D433" s="153">
        <f t="shared" si="29"/>
        <v>6000</v>
      </c>
      <c r="E433" s="153">
        <f t="shared" si="29"/>
        <v>6000</v>
      </c>
      <c r="F433" s="118"/>
    </row>
    <row r="434" spans="1:6" ht="16.5" thickBot="1" x14ac:dyDescent="0.3">
      <c r="A434" s="154" t="s">
        <v>349</v>
      </c>
      <c r="B434" s="153">
        <f t="shared" si="29"/>
        <v>0</v>
      </c>
      <c r="C434" s="153">
        <f t="shared" si="29"/>
        <v>0</v>
      </c>
      <c r="D434" s="153">
        <f t="shared" si="29"/>
        <v>0</v>
      </c>
      <c r="E434" s="153">
        <f t="shared" si="29"/>
        <v>0</v>
      </c>
      <c r="F434" s="118"/>
    </row>
    <row r="435" spans="1:6" ht="15.75" thickBot="1" x14ac:dyDescent="0.3">
      <c r="A435" s="152" t="s">
        <v>46</v>
      </c>
      <c r="B435" s="257">
        <f>B436+B437</f>
        <v>37500</v>
      </c>
      <c r="C435" s="257">
        <f>C436+C437</f>
        <v>42500</v>
      </c>
      <c r="D435" s="257">
        <f>D436+D437</f>
        <v>51500</v>
      </c>
      <c r="E435" s="257">
        <f>E436+E437</f>
        <v>72500</v>
      </c>
    </row>
    <row r="436" spans="1:6" ht="15.75" thickBot="1" x14ac:dyDescent="0.3">
      <c r="A436" s="154" t="s">
        <v>263</v>
      </c>
      <c r="B436" s="155">
        <f t="shared" ref="B436:E437" si="30">B52</f>
        <v>37500</v>
      </c>
      <c r="C436" s="155">
        <f t="shared" si="30"/>
        <v>42500</v>
      </c>
      <c r="D436" s="155">
        <f t="shared" si="30"/>
        <v>51500</v>
      </c>
      <c r="E436" s="155">
        <f t="shared" si="30"/>
        <v>72500</v>
      </c>
    </row>
    <row r="437" spans="1:6" ht="15.75" thickBot="1" x14ac:dyDescent="0.3">
      <c r="A437" s="154" t="s">
        <v>349</v>
      </c>
      <c r="B437" s="155">
        <f t="shared" si="30"/>
        <v>0</v>
      </c>
      <c r="C437" s="155">
        <f t="shared" si="30"/>
        <v>0</v>
      </c>
      <c r="D437" s="155">
        <f t="shared" si="30"/>
        <v>0</v>
      </c>
      <c r="E437" s="155">
        <f t="shared" si="30"/>
        <v>0</v>
      </c>
    </row>
    <row r="438" spans="1:6" ht="15.75" thickBot="1" x14ac:dyDescent="0.3">
      <c r="A438" s="152" t="s">
        <v>47</v>
      </c>
      <c r="B438" s="257">
        <f>B439+B440</f>
        <v>0</v>
      </c>
      <c r="C438" s="257">
        <f>C439+C440</f>
        <v>0</v>
      </c>
      <c r="D438" s="257">
        <f>D439+D440</f>
        <v>0</v>
      </c>
      <c r="E438" s="257">
        <f>E439+E440</f>
        <v>0</v>
      </c>
    </row>
    <row r="439" spans="1:6" ht="15.75" thickBot="1" x14ac:dyDescent="0.3">
      <c r="A439" s="154" t="s">
        <v>263</v>
      </c>
      <c r="B439" s="153">
        <f t="shared" ref="B439:E440" si="31">B55</f>
        <v>0</v>
      </c>
      <c r="C439" s="153">
        <f t="shared" si="31"/>
        <v>0</v>
      </c>
      <c r="D439" s="153">
        <f t="shared" si="31"/>
        <v>0</v>
      </c>
      <c r="E439" s="153">
        <f t="shared" si="31"/>
        <v>0</v>
      </c>
    </row>
    <row r="440" spans="1:6" ht="15.75" thickBot="1" x14ac:dyDescent="0.3">
      <c r="A440" s="154" t="s">
        <v>349</v>
      </c>
      <c r="B440" s="153">
        <f t="shared" si="31"/>
        <v>0</v>
      </c>
      <c r="C440" s="153">
        <f t="shared" si="31"/>
        <v>0</v>
      </c>
      <c r="D440" s="153">
        <f t="shared" si="31"/>
        <v>0</v>
      </c>
      <c r="E440" s="153">
        <f t="shared" si="31"/>
        <v>0</v>
      </c>
    </row>
    <row r="441" spans="1:6" ht="15.75" thickBot="1" x14ac:dyDescent="0.3">
      <c r="A441" s="152" t="s">
        <v>48</v>
      </c>
      <c r="B441" s="257">
        <f>B442+B443</f>
        <v>0</v>
      </c>
      <c r="C441" s="257">
        <f>C442+C443</f>
        <v>0</v>
      </c>
      <c r="D441" s="257">
        <f>D442+D443</f>
        <v>0</v>
      </c>
      <c r="E441" s="257">
        <f>E442+E443</f>
        <v>0</v>
      </c>
    </row>
    <row r="442" spans="1:6" ht="15.75" thickBot="1" x14ac:dyDescent="0.3">
      <c r="A442" s="154" t="s">
        <v>263</v>
      </c>
      <c r="B442" s="153">
        <f t="shared" ref="B442:E443" si="32">B58</f>
        <v>0</v>
      </c>
      <c r="C442" s="153">
        <f t="shared" si="32"/>
        <v>0</v>
      </c>
      <c r="D442" s="153">
        <f t="shared" si="32"/>
        <v>0</v>
      </c>
      <c r="E442" s="153">
        <f t="shared" si="32"/>
        <v>0</v>
      </c>
    </row>
    <row r="443" spans="1:6" ht="16.5" thickBot="1" x14ac:dyDescent="0.3">
      <c r="A443" s="154" t="s">
        <v>349</v>
      </c>
      <c r="B443" s="153">
        <f t="shared" si="32"/>
        <v>0</v>
      </c>
      <c r="C443" s="153">
        <f t="shared" si="32"/>
        <v>0</v>
      </c>
      <c r="D443" s="153">
        <f t="shared" si="32"/>
        <v>0</v>
      </c>
      <c r="E443" s="153">
        <f t="shared" si="32"/>
        <v>0</v>
      </c>
      <c r="F443" s="176"/>
    </row>
    <row r="444" spans="1:6" ht="16.5" thickBot="1" x14ac:dyDescent="0.3">
      <c r="A444" s="152" t="s">
        <v>49</v>
      </c>
      <c r="B444" s="257">
        <f>B445+B446</f>
        <v>0</v>
      </c>
      <c r="C444" s="257">
        <f>C445+C446</f>
        <v>0</v>
      </c>
      <c r="D444" s="257">
        <f>D445+D446</f>
        <v>0</v>
      </c>
      <c r="E444" s="257">
        <f>E445+E446</f>
        <v>0</v>
      </c>
      <c r="F444" s="118"/>
    </row>
    <row r="445" spans="1:6" ht="16.5" thickBot="1" x14ac:dyDescent="0.3">
      <c r="A445" s="154" t="s">
        <v>263</v>
      </c>
      <c r="B445" s="153">
        <f t="shared" ref="B445:E446" si="33">B61</f>
        <v>0</v>
      </c>
      <c r="C445" s="153">
        <f t="shared" si="33"/>
        <v>0</v>
      </c>
      <c r="D445" s="153">
        <f t="shared" si="33"/>
        <v>0</v>
      </c>
      <c r="E445" s="153">
        <f t="shared" si="33"/>
        <v>0</v>
      </c>
      <c r="F445" s="118"/>
    </row>
    <row r="446" spans="1:6" ht="16.5" thickBot="1" x14ac:dyDescent="0.3">
      <c r="A446" s="154" t="s">
        <v>349</v>
      </c>
      <c r="B446" s="153">
        <f t="shared" si="33"/>
        <v>0</v>
      </c>
      <c r="C446" s="153">
        <f t="shared" si="33"/>
        <v>0</v>
      </c>
      <c r="D446" s="153">
        <f t="shared" si="33"/>
        <v>0</v>
      </c>
      <c r="E446" s="153">
        <f t="shared" si="33"/>
        <v>0</v>
      </c>
      <c r="F446" s="118"/>
    </row>
    <row r="447" spans="1:6" ht="26.25" thickBot="1" x14ac:dyDescent="0.3">
      <c r="A447" s="152" t="s">
        <v>50</v>
      </c>
      <c r="B447" s="257">
        <f>SUM(B448:B449)</f>
        <v>0</v>
      </c>
      <c r="C447" s="257">
        <f>SUM(C448:C449)</f>
        <v>0</v>
      </c>
      <c r="D447" s="257">
        <f>SUM(D448:D449)</f>
        <v>0</v>
      </c>
      <c r="E447" s="257">
        <f>SUM(E448:E449)</f>
        <v>0</v>
      </c>
      <c r="F447" s="118"/>
    </row>
    <row r="448" spans="1:6" ht="16.5" thickBot="1" x14ac:dyDescent="0.3">
      <c r="A448" s="154" t="s">
        <v>263</v>
      </c>
      <c r="B448" s="153">
        <f t="shared" ref="B448:E449" si="34">B64</f>
        <v>0</v>
      </c>
      <c r="C448" s="153">
        <f t="shared" si="34"/>
        <v>0</v>
      </c>
      <c r="D448" s="153">
        <f t="shared" si="34"/>
        <v>0</v>
      </c>
      <c r="E448" s="153">
        <f t="shared" si="34"/>
        <v>0</v>
      </c>
      <c r="F448" s="118"/>
    </row>
    <row r="449" spans="1:9" ht="16.5" thickBot="1" x14ac:dyDescent="0.3">
      <c r="A449" s="154" t="s">
        <v>349</v>
      </c>
      <c r="B449" s="153">
        <f t="shared" si="34"/>
        <v>0</v>
      </c>
      <c r="C449" s="153">
        <f t="shared" si="34"/>
        <v>0</v>
      </c>
      <c r="D449" s="153">
        <f t="shared" si="34"/>
        <v>0</v>
      </c>
      <c r="E449" s="153">
        <f t="shared" si="34"/>
        <v>0</v>
      </c>
      <c r="F449" s="118"/>
    </row>
    <row r="450" spans="1:9" ht="16.5" thickBot="1" x14ac:dyDescent="0.3">
      <c r="A450" s="152" t="s">
        <v>173</v>
      </c>
      <c r="B450" s="257">
        <f>B451+B452+B453+B454</f>
        <v>0</v>
      </c>
      <c r="C450" s="257">
        <f>C451+C452+C453+C454</f>
        <v>0</v>
      </c>
      <c r="D450" s="257">
        <f>D451+D452+D453+D454</f>
        <v>0</v>
      </c>
      <c r="E450" s="257">
        <f>E451+E452+E453+E454</f>
        <v>0</v>
      </c>
      <c r="F450" s="118"/>
    </row>
    <row r="451" spans="1:9" ht="16.5" thickBot="1" x14ac:dyDescent="0.3">
      <c r="A451" s="154" t="s">
        <v>263</v>
      </c>
      <c r="B451" s="153">
        <f t="shared" ref="B451:E454" si="35">B86+B110+B134+B160+B186+B210+B234+B260</f>
        <v>0</v>
      </c>
      <c r="C451" s="153">
        <f t="shared" si="35"/>
        <v>0</v>
      </c>
      <c r="D451" s="153">
        <f t="shared" si="35"/>
        <v>0</v>
      </c>
      <c r="E451" s="153">
        <f t="shared" si="35"/>
        <v>0</v>
      </c>
      <c r="F451" s="118"/>
      <c r="G451" s="258"/>
      <c r="H451" s="258"/>
    </row>
    <row r="452" spans="1:9" ht="16.5" thickBot="1" x14ac:dyDescent="0.3">
      <c r="A452" s="154" t="s">
        <v>350</v>
      </c>
      <c r="B452" s="153">
        <f t="shared" si="35"/>
        <v>0</v>
      </c>
      <c r="C452" s="153">
        <f t="shared" si="35"/>
        <v>0</v>
      </c>
      <c r="D452" s="153">
        <f t="shared" si="35"/>
        <v>0</v>
      </c>
      <c r="E452" s="153">
        <f t="shared" si="35"/>
        <v>0</v>
      </c>
      <c r="F452" s="118"/>
      <c r="G452" s="259"/>
      <c r="H452" s="259"/>
    </row>
    <row r="453" spans="1:9" ht="16.5" thickBot="1" x14ac:dyDescent="0.3">
      <c r="A453" s="154" t="s">
        <v>275</v>
      </c>
      <c r="B453" s="153">
        <f t="shared" si="35"/>
        <v>0</v>
      </c>
      <c r="C453" s="153">
        <f t="shared" si="35"/>
        <v>0</v>
      </c>
      <c r="D453" s="153">
        <f t="shared" si="35"/>
        <v>0</v>
      </c>
      <c r="E453" s="153">
        <f t="shared" si="35"/>
        <v>0</v>
      </c>
      <c r="F453" s="118"/>
      <c r="G453" s="258"/>
      <c r="H453" s="258"/>
    </row>
    <row r="454" spans="1:9" ht="16.5" thickBot="1" x14ac:dyDescent="0.3">
      <c r="A454" s="154" t="s">
        <v>276</v>
      </c>
      <c r="B454" s="153">
        <f t="shared" si="35"/>
        <v>0</v>
      </c>
      <c r="C454" s="153">
        <f t="shared" si="35"/>
        <v>0</v>
      </c>
      <c r="D454" s="153">
        <f t="shared" si="35"/>
        <v>0</v>
      </c>
      <c r="E454" s="153">
        <f t="shared" si="35"/>
        <v>0</v>
      </c>
      <c r="F454" s="118"/>
      <c r="G454" s="258"/>
      <c r="H454" s="260"/>
    </row>
    <row r="455" spans="1:9" ht="16.5" thickBot="1" x14ac:dyDescent="0.3">
      <c r="A455" s="152" t="s">
        <v>102</v>
      </c>
      <c r="B455" s="257">
        <f>B456+B457+B458+B459</f>
        <v>251000</v>
      </c>
      <c r="C455" s="261">
        <f>C456+C457+C458+C459</f>
        <v>155280</v>
      </c>
      <c r="D455" s="261">
        <f>D456+D457+D458+D459</f>
        <v>101780</v>
      </c>
      <c r="E455" s="261">
        <f>E456+E457+E458+E459</f>
        <v>101780</v>
      </c>
      <c r="F455" s="118"/>
      <c r="G455" s="258"/>
      <c r="H455" s="262"/>
    </row>
    <row r="456" spans="1:9" ht="16.5" thickBot="1" x14ac:dyDescent="0.3">
      <c r="A456" s="154" t="s">
        <v>263</v>
      </c>
      <c r="B456" s="153">
        <f>B91+B115+B139+B165+B191+B215+B239+B265+B291+B317+B343+B369+B395</f>
        <v>0</v>
      </c>
      <c r="C456" s="192">
        <f>C91+C115+C139+C165+C191+C215+C239+C265+C291+C317+C343+C369+C395</f>
        <v>0</v>
      </c>
      <c r="D456" s="192">
        <f>D91+D115+D139+D165+D191+D215+D239+D265+D291+D317+D343+D369+D395</f>
        <v>0</v>
      </c>
      <c r="E456" s="192">
        <f>E91+E115+E139+E165+E191+E215+E239+E265+E291+E317+E343+E369+E395</f>
        <v>0</v>
      </c>
      <c r="F456" s="118"/>
      <c r="G456" s="258"/>
      <c r="H456" s="258"/>
    </row>
    <row r="457" spans="1:9" ht="16.5" thickBot="1" x14ac:dyDescent="0.3">
      <c r="A457" s="154" t="s">
        <v>350</v>
      </c>
      <c r="B457" s="153">
        <f>B92+B116+B140+B166+B192+B216+B240+B266+B292+B318+B344+B370+B396</f>
        <v>220000</v>
      </c>
      <c r="C457" s="192">
        <f t="shared" ref="C457:E459" si="36">C92+C116+C140+C166+C192+C216+C240+C266+C292+C318+C344+C370+C396+C422</f>
        <v>134780</v>
      </c>
      <c r="D457" s="192">
        <f t="shared" si="36"/>
        <v>80780</v>
      </c>
      <c r="E457" s="192">
        <f t="shared" si="36"/>
        <v>80780</v>
      </c>
      <c r="F457" s="118"/>
      <c r="G457" s="258"/>
      <c r="H457" s="258"/>
    </row>
    <row r="458" spans="1:9" ht="16.5" thickBot="1" x14ac:dyDescent="0.3">
      <c r="A458" s="154" t="s">
        <v>275</v>
      </c>
      <c r="B458" s="153">
        <f>B93+B117+B141+B167+B193+B217+B241+B267+B293+B319+B345+B371+B397</f>
        <v>14444</v>
      </c>
      <c r="C458" s="192">
        <f t="shared" si="36"/>
        <v>15100</v>
      </c>
      <c r="D458" s="192">
        <f t="shared" si="36"/>
        <v>16100</v>
      </c>
      <c r="E458" s="192">
        <f t="shared" si="36"/>
        <v>17150</v>
      </c>
      <c r="F458" s="118"/>
      <c r="G458" s="258"/>
      <c r="H458" s="258"/>
    </row>
    <row r="459" spans="1:9" ht="16.5" thickBot="1" x14ac:dyDescent="0.3">
      <c r="A459" s="154" t="s">
        <v>276</v>
      </c>
      <c r="B459" s="153">
        <f>B94+B118+B142+B168+B194+B218+B242+B268+B294+B320+B346+B372+B398</f>
        <v>16556</v>
      </c>
      <c r="C459" s="192">
        <f t="shared" si="36"/>
        <v>5400</v>
      </c>
      <c r="D459" s="192">
        <f t="shared" si="36"/>
        <v>4900</v>
      </c>
      <c r="E459" s="192">
        <f t="shared" si="36"/>
        <v>3850</v>
      </c>
      <c r="F459" s="118"/>
      <c r="G459" s="55"/>
      <c r="H459" s="258"/>
    </row>
    <row r="460" spans="1:9" ht="16.5" thickBot="1" x14ac:dyDescent="0.3">
      <c r="A460" s="164" t="s">
        <v>52</v>
      </c>
      <c r="B460" s="165">
        <f>IF(B428-B427=0,0,"Error")</f>
        <v>0</v>
      </c>
      <c r="C460" s="165">
        <f>IF(C428-C427=0,0,"Error")</f>
        <v>0</v>
      </c>
      <c r="D460" s="165">
        <f>IF(D428-D427=0,0,"Error")</f>
        <v>0</v>
      </c>
      <c r="E460" s="165">
        <f>IF(E428-E427=0,0,"Error")</f>
        <v>0</v>
      </c>
      <c r="F460" s="118"/>
      <c r="G460" s="55"/>
      <c r="H460" s="258"/>
    </row>
    <row r="461" spans="1:9" x14ac:dyDescent="0.25">
      <c r="A461" s="263"/>
      <c r="B461" s="263"/>
      <c r="C461" s="263"/>
      <c r="D461" s="263"/>
      <c r="E461" s="263"/>
      <c r="F461" s="263"/>
      <c r="G461" s="263"/>
      <c r="H461" s="263"/>
      <c r="I461" s="178"/>
    </row>
    <row r="462" spans="1:9" ht="16.5" customHeight="1" x14ac:dyDescent="0.25">
      <c r="A462" s="264"/>
      <c r="B462" s="264"/>
      <c r="C462" s="264"/>
      <c r="D462" s="264"/>
      <c r="E462" s="264"/>
      <c r="F462" s="264"/>
      <c r="G462" s="264"/>
      <c r="H462" s="264"/>
    </row>
    <row r="463" spans="1:9" x14ac:dyDescent="0.25">
      <c r="A463" s="264"/>
      <c r="B463" s="265"/>
      <c r="C463" s="264"/>
      <c r="D463" s="264"/>
      <c r="E463" s="265"/>
      <c r="F463" s="264"/>
      <c r="G463" s="264"/>
      <c r="H463" s="265"/>
    </row>
    <row r="464" spans="1:9" x14ac:dyDescent="0.25">
      <c r="A464" s="264"/>
      <c r="B464" s="265"/>
      <c r="C464" s="264"/>
      <c r="D464" s="264"/>
      <c r="E464" s="265"/>
      <c r="F464" s="264"/>
      <c r="G464" s="264"/>
      <c r="H464" s="265"/>
    </row>
  </sheetData>
  <mergeCells count="113">
    <mergeCell ref="A3:E3"/>
    <mergeCell ref="B5:E5"/>
    <mergeCell ref="B6:E6"/>
    <mergeCell ref="B7:E7"/>
    <mergeCell ref="A8:E8"/>
    <mergeCell ref="A9:E11"/>
    <mergeCell ref="A2:E2"/>
    <mergeCell ref="A1:E1"/>
    <mergeCell ref="B31:E31"/>
    <mergeCell ref="B32:E32"/>
    <mergeCell ref="B33:E33"/>
    <mergeCell ref="A34:A35"/>
    <mergeCell ref="A42:E42"/>
    <mergeCell ref="A43:A44"/>
    <mergeCell ref="B12:E12"/>
    <mergeCell ref="A13:A14"/>
    <mergeCell ref="B18:E18"/>
    <mergeCell ref="A19:E19"/>
    <mergeCell ref="A29:E29"/>
    <mergeCell ref="A30:E30"/>
    <mergeCell ref="A74:A75"/>
    <mergeCell ref="A82:E82"/>
    <mergeCell ref="A83:A84"/>
    <mergeCell ref="B96:E96"/>
    <mergeCell ref="D97:E97"/>
    <mergeCell ref="B98:E98"/>
    <mergeCell ref="A68:E68"/>
    <mergeCell ref="A69:E69"/>
    <mergeCell ref="B70:E70"/>
    <mergeCell ref="D71:E71"/>
    <mergeCell ref="B72:E72"/>
    <mergeCell ref="B73:E73"/>
    <mergeCell ref="B123:E123"/>
    <mergeCell ref="A130:E130"/>
    <mergeCell ref="A131:A132"/>
    <mergeCell ref="B144:E144"/>
    <mergeCell ref="D145:E145"/>
    <mergeCell ref="B146:E146"/>
    <mergeCell ref="B99:E99"/>
    <mergeCell ref="A106:E106"/>
    <mergeCell ref="A107:A108"/>
    <mergeCell ref="B120:E120"/>
    <mergeCell ref="D121:E121"/>
    <mergeCell ref="B122:E122"/>
    <mergeCell ref="B172:E172"/>
    <mergeCell ref="B173:E173"/>
    <mergeCell ref="A174:A175"/>
    <mergeCell ref="A182:E182"/>
    <mergeCell ref="A183:A184"/>
    <mergeCell ref="B196:E196"/>
    <mergeCell ref="B147:E147"/>
    <mergeCell ref="A148:A149"/>
    <mergeCell ref="A156:E156"/>
    <mergeCell ref="A157:A158"/>
    <mergeCell ref="B170:E170"/>
    <mergeCell ref="D171:E171"/>
    <mergeCell ref="D221:E221"/>
    <mergeCell ref="B222:E222"/>
    <mergeCell ref="B223:E223"/>
    <mergeCell ref="A230:E230"/>
    <mergeCell ref="A231:A232"/>
    <mergeCell ref="B244:E244"/>
    <mergeCell ref="D197:E197"/>
    <mergeCell ref="B198:E198"/>
    <mergeCell ref="B199:E199"/>
    <mergeCell ref="A206:E206"/>
    <mergeCell ref="A207:A208"/>
    <mergeCell ref="B220:E220"/>
    <mergeCell ref="B270:E270"/>
    <mergeCell ref="D271:E271"/>
    <mergeCell ref="B272:E272"/>
    <mergeCell ref="B273:E273"/>
    <mergeCell ref="A274:A275"/>
    <mergeCell ref="A282:E282"/>
    <mergeCell ref="D245:E245"/>
    <mergeCell ref="B246:E246"/>
    <mergeCell ref="B247:E247"/>
    <mergeCell ref="A248:A249"/>
    <mergeCell ref="A256:E256"/>
    <mergeCell ref="A257:A258"/>
    <mergeCell ref="A308:E308"/>
    <mergeCell ref="A309:A310"/>
    <mergeCell ref="B322:E322"/>
    <mergeCell ref="D323:E323"/>
    <mergeCell ref="B324:E324"/>
    <mergeCell ref="B325:E325"/>
    <mergeCell ref="A283:A284"/>
    <mergeCell ref="B296:E296"/>
    <mergeCell ref="D297:E297"/>
    <mergeCell ref="B298:E298"/>
    <mergeCell ref="B299:E299"/>
    <mergeCell ref="A300:A301"/>
    <mergeCell ref="B351:E351"/>
    <mergeCell ref="A352:A353"/>
    <mergeCell ref="A360:E360"/>
    <mergeCell ref="A361:A362"/>
    <mergeCell ref="B374:E374"/>
    <mergeCell ref="D375:E375"/>
    <mergeCell ref="A326:A327"/>
    <mergeCell ref="A334:E334"/>
    <mergeCell ref="A335:A336"/>
    <mergeCell ref="B348:E348"/>
    <mergeCell ref="D349:E349"/>
    <mergeCell ref="B350:E350"/>
    <mergeCell ref="D401:E401"/>
    <mergeCell ref="B402:E402"/>
    <mergeCell ref="B403:E403"/>
    <mergeCell ref="B376:E376"/>
    <mergeCell ref="B377:E377"/>
    <mergeCell ref="A378:A379"/>
    <mergeCell ref="A386:E386"/>
    <mergeCell ref="A387:A388"/>
    <mergeCell ref="B400:E400"/>
  </mergeCells>
  <pageMargins left="0.25" right="0.25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PMA</vt:lpstr>
      <vt:lpstr>01120</vt:lpstr>
      <vt:lpstr>01130</vt:lpstr>
      <vt:lpstr>01150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2020-02-21T10:05:50Z</dcterms:modified>
</cp:coreProperties>
</file>