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alion.cenalia.GOV\Desktop\PBA\PBA 2020-2022\PBA 2020-2022 FAZA 3\Dokumenti i PBA Faza 3\Aneksi 1 Excel PBA 2020-2022\"/>
    </mc:Choice>
  </mc:AlternateContent>
  <bookViews>
    <workbookView xWindow="0" yWindow="240" windowWidth="5550" windowHeight="11325" tabRatio="772" firstSheet="22" activeTab="29"/>
  </bookViews>
  <sheets>
    <sheet name="01-PRESIDENCA" sheetId="274" r:id="rId1"/>
    <sheet name="2-Kuvendi" sheetId="269" r:id="rId2"/>
    <sheet name="G18-SHISH" sheetId="279" r:id="rId3"/>
    <sheet name="19-RTSH" sheetId="254" r:id="rId4"/>
    <sheet name="20-Drejtoria e Arkivave" sheetId="255" r:id="rId5"/>
    <sheet name="22-Akademia e Shkences" sheetId="258" r:id="rId6"/>
    <sheet name="24-KLSH" sheetId="285" r:id="rId7"/>
    <sheet name="28.Prokuroria e Pergjithshme" sheetId="267" r:id="rId8"/>
    <sheet name="30.Gjykata Kushtetuese" sheetId="259" r:id="rId9"/>
    <sheet name="31-ATSH" sheetId="277" r:id="rId10"/>
    <sheet name="35.Keshilli Larte i Prokurorise" sheetId="261" r:id="rId11"/>
    <sheet name="50-INSTAT" sheetId="270" r:id="rId12"/>
    <sheet name="55.Magjistratura" sheetId="266" r:id="rId13"/>
    <sheet name="G57-QKK" sheetId="288" r:id="rId14"/>
    <sheet name="63.Komisioneri Publik" sheetId="263" r:id="rId15"/>
    <sheet name="63.Komisioni Rivleresimit" sheetId="262" r:id="rId16"/>
    <sheet name="66.Avokati Popullit" sheetId="268" r:id="rId17"/>
    <sheet name="67-KMSHC" sheetId="287" r:id="rId18"/>
    <sheet name="73.KQZ" sheetId="265" r:id="rId19"/>
    <sheet name="76.ILDKPKI" sheetId="260" r:id="rId20"/>
    <sheet name="77-Autoriteti i Konkurrences" sheetId="256" r:id="rId21"/>
    <sheet name="82-KKK" sheetId="257" r:id="rId22"/>
    <sheet name="87-AKD" sheetId="284" r:id="rId23"/>
    <sheet name="87-QBD" sheetId="283" r:id="rId24"/>
    <sheet name="87-Kultet" sheetId="286" r:id="rId25"/>
    <sheet name="87-DSHQ" sheetId="282" r:id="rId26"/>
    <sheet name="87-AMBU" sheetId="278" r:id="rId27"/>
    <sheet name="87-Avokatura Shtetit" sheetId="280" r:id="rId28"/>
    <sheet name="87-APP" sheetId="281" r:id="rId29"/>
    <sheet name="87-ACESK" sheetId="289" r:id="rId30"/>
    <sheet name="88-AMSHC" sheetId="271" r:id="rId31"/>
    <sheet name="89-KDIMDP" sheetId="275" r:id="rId32"/>
    <sheet name="90.Komisioni Prokurimeve Publik" sheetId="264" r:id="rId33"/>
    <sheet name="91-KMD" sheetId="272" r:id="rId34"/>
    <sheet name="92-ISKK" sheetId="276" r:id="rId35"/>
    <sheet name="95-AIDISSH" sheetId="273"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tab11">#REF!</definedName>
    <definedName name="____tab12">#REF!</definedName>
    <definedName name="____tab14">#REF!</definedName>
    <definedName name="____tab15">#REF!</definedName>
    <definedName name="____tab9">[1]Assumptions!#REF!</definedName>
    <definedName name="___COL1">[2]SimInp1:ModDef!$A$1:$V$130</definedName>
    <definedName name="___END94">'[3]End-94'!$D$102:$AS$189</definedName>
    <definedName name="___MCV1">[4]Main!$E$64:$AH$64</definedName>
    <definedName name="___SUM2">[3]BoP!$G$174:$AR$216</definedName>
    <definedName name="___tab06">#REF!</definedName>
    <definedName name="___tab07">#REF!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4">#REF!</definedName>
    <definedName name="___tab5">#REF!</definedName>
    <definedName name="___tab6">#REF!</definedName>
    <definedName name="___tab7">#REF!</definedName>
    <definedName name="___tab8">#REF!</definedName>
    <definedName name="___tab9">[1]Assumptions!#REF!</definedName>
    <definedName name="___TB1">[5]SummaryCG!$A$4:$CL$77</definedName>
    <definedName name="___TB2">[5]CGRev!$A$4:$CL$43</definedName>
    <definedName name="___TB3">[5]CGExp!$A$4:$CL$86</definedName>
    <definedName name="___TB4">[5]CGExternal!$B$4:$CL$55</definedName>
    <definedName name="___TB5">[5]CGAuthMeth!$B$4:$CL$55</definedName>
    <definedName name="___TB6">[5]CGAuthMeth!$B$64:$CL$131</definedName>
    <definedName name="___TB7">[5]CGFin_Monthly!$B$4:$AC$73</definedName>
    <definedName name="___TB8">[5]CGFin_Monthly!$B$174:$AC$234</definedName>
    <definedName name="___WB1">[3]WB!$D$13:$AF$264</definedName>
    <definedName name="___WB2">[3]WB!$AG$13:$AQ$264</definedName>
    <definedName name="__123Graph_A" hidden="1">'[6]DAILY from archive'!#REF!</definedName>
    <definedName name="__123Graph_AADVANCE" hidden="1">#REF!</definedName>
    <definedName name="__123Graph_ACUMCHANGE" hidden="1">'[7]DAILY from archive'!#REF!</definedName>
    <definedName name="__123Graph_ADAILYEXR" hidden="1">'[7]DAILY from archive'!$J$177:$J$332</definedName>
    <definedName name="__123Graph_ADAILYRATE" hidden="1">'[7]DAILY from archive'!#REF!</definedName>
    <definedName name="__123Graph_AGRAPH1" hidden="1">[8]M!#REF!</definedName>
    <definedName name="__123Graph_AGRAPH2" hidden="1">[8]M!#REF!</definedName>
    <definedName name="__123Graph_AGRAPH3" hidden="1">[8]M!#REF!</definedName>
    <definedName name="__123Graph_AIBRD_LEND" hidden="1">[9]WB!$Q$13:$AK$13</definedName>
    <definedName name="__123Graph_APIPELINE" hidden="1">[9]BoP!$U$359:$AQ$359</definedName>
    <definedName name="__123Graph_AREER" hidden="1">[9]ER!#REF!</definedName>
    <definedName name="__123Graph_ARESERVES" hidden="1">[10]NFA!$AX$73:$BZ$73</definedName>
    <definedName name="__123Graph_B" hidden="1">[11]revagtrim!#REF!</definedName>
    <definedName name="__123Graph_BCUMCHANGE" hidden="1">'[7]DAILY from archive'!#REF!</definedName>
    <definedName name="__123Graph_BDAILYEXR" hidden="1">'[7]DAILY from archive'!#REF!</definedName>
    <definedName name="__123Graph_BDAILYRATE" hidden="1">'[7]DAILY from archive'!#REF!</definedName>
    <definedName name="__123Graph_BIBRD_LEND" hidden="1">[9]WB!$Q$61:$AK$61</definedName>
    <definedName name="__123Graph_BPIPELINE" hidden="1">[9]BoP!$U$358:$AQ$358</definedName>
    <definedName name="__123Graph_BREER" hidden="1">[9]ER!#REF!</definedName>
    <definedName name="__123Graph_BRESERVES" hidden="1">[10]NFA!$AX$74:$BZ$74</definedName>
    <definedName name="__123Graph_C" hidden="1">[11]revagtrim!#REF!</definedName>
    <definedName name="__123Graph_CDAILYEXR" hidden="1">'[7]DAILY from archive'!#REF!</definedName>
    <definedName name="__123Graph_CDAILYRATE" hidden="1">'[7]DAILY from archive'!#REF!</definedName>
    <definedName name="__123Graph_CREER" hidden="1">[9]ER!#REF!</definedName>
    <definedName name="__123Graph_D" hidden="1">[12]SEI!#REF!</definedName>
    <definedName name="__123Graph_DDAILYEXR" hidden="1">'[7]DAILY from archive'!#REF!</definedName>
    <definedName name="__123Graph_DDAILYRATE" hidden="1">'[7]DAILY from archive'!#REF!</definedName>
    <definedName name="__123Graph_E" hidden="1">[12]SEI!#REF!</definedName>
    <definedName name="__123Graph_EDAILYEXR" hidden="1">'[7]DAILY from archive'!#REF!</definedName>
    <definedName name="__123Graph_F" hidden="1">[12]SEI!#REF!</definedName>
    <definedName name="__123Graph_FDAILYEXR" hidden="1">'[7]DAILY from archive'!$AA$18:$AA$332</definedName>
    <definedName name="__123Graph_X" hidden="1">'[13]SUMMARY TABLE'!$C$5:$S$5</definedName>
    <definedName name="__123Graph_XCUMCHANGE" hidden="1">'[7]DAILY from archive'!#REF!</definedName>
    <definedName name="__123Graph_XDAILYEXR" hidden="1">'[7]DAILY from archive'!$D$177:$D$332</definedName>
    <definedName name="__123Graph_XDAILYRATE" hidden="1">'[7]DAILY from archive'!$D$177:$D$332</definedName>
    <definedName name="__123Graph_XIBRD_LEND" hidden="1">[9]WB!$Q$9:$AK$9</definedName>
    <definedName name="__COL1">[2]SimInp1:ModDef!$A$1:$V$130</definedName>
    <definedName name="__END94">'[3]End-94'!$D$102:$AS$189</definedName>
    <definedName name="__MCV1">[4]Main!$E$64:$AH$64</definedName>
    <definedName name="__SUM2">[3]BoP!$G$174:$AR$216</definedName>
    <definedName name="__tab06">#REF!</definedName>
    <definedName name="__tab07">#REF!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4">#REF!</definedName>
    <definedName name="__tab5">#REF!</definedName>
    <definedName name="__tab6">#REF!</definedName>
    <definedName name="__tab7">#REF!</definedName>
    <definedName name="__tab8">#REF!</definedName>
    <definedName name="__tab9">[1]Assumptions!#REF!</definedName>
    <definedName name="__TB1">[5]SummaryCG!$A$4:$CL$77</definedName>
    <definedName name="__TB2">[5]CGRev!$A$4:$CL$43</definedName>
    <definedName name="__TB3">[5]CGExp!$A$4:$CL$86</definedName>
    <definedName name="__TB4">[5]CGExternal!$B$4:$CL$55</definedName>
    <definedName name="__TB5">[5]CGAuthMeth!$B$4:$CL$55</definedName>
    <definedName name="__TB6">[5]CGAuthMeth!$B$64:$CL$131</definedName>
    <definedName name="__TB7">[5]CGFin_Monthly!$B$4:$AC$73</definedName>
    <definedName name="__TB8">[5]CGFin_Monthly!$B$174:$AC$234</definedName>
    <definedName name="__WB1">[3]WB!$D$13:$AF$264</definedName>
    <definedName name="__WB2">[3]WB!$AG$13:$AQ$264</definedName>
    <definedName name="_1_1_2012">#REF!</definedName>
    <definedName name="_10__123Graph_BIBA_IBRD" hidden="1">[9]WB!#REF!</definedName>
    <definedName name="_11__123Graph_BWB_ADJ_PRJ" hidden="1">[9]WB!$Q$257:$AK$257</definedName>
    <definedName name="_2Macros_Import_.qbop">[14]!'[Macros Import].qbop'</definedName>
    <definedName name="_4__123Graph_ACPI_ER_LOG" hidden="1">[9]ER!#REF!</definedName>
    <definedName name="_5__123Graph_AIBA_IBRD" hidden="1">[9]WB!$Q$62:$AK$62</definedName>
    <definedName name="_6__123Graph_AWB_ADJ_PRJ" hidden="1">[9]WB!$Q$255:$AK$255</definedName>
    <definedName name="_8__123Graph_BCPI_ER_LOG" hidden="1">[9]ER!#REF!</definedName>
    <definedName name="_COL1">[2]SimInp1:ModDef!$A$1:$V$130</definedName>
    <definedName name="_END94">'[3]End-94'!$D$102:$AS$189</definedName>
    <definedName name="_Fill" hidden="1">#REF!</definedName>
    <definedName name="_Filler" hidden="1">[15]A!$A$43:$A$598</definedName>
    <definedName name="_Key2" hidden="1">[16]Contents!#REF!</definedName>
    <definedName name="_MCV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[3]BoP!$G$174:$AR$216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[1]Assumptions!#REF!</definedName>
    <definedName name="_TB1">[5]SummaryCG!$A$4:$CL$77</definedName>
    <definedName name="_TB2">[5]CGRev!$A$4:$CL$43</definedName>
    <definedName name="_TB3">[5]CGExp!$A$4:$CL$86</definedName>
    <definedName name="_TB4">[5]CGExternal!$B$4:$CL$55</definedName>
    <definedName name="_TB5">[5]CGAuthMeth!$B$4:$CL$55</definedName>
    <definedName name="_TB6">[5]CGAuthMeth!$B$64:$CL$131</definedName>
    <definedName name="_TB7">[5]CGFin_Monthly!$B$4:$AC$73</definedName>
    <definedName name="_TB8">[5]CGFin_Monthly!$B$174:$AC$234</definedName>
    <definedName name="_WB1">[3]WB!$D$13:$AF$264</definedName>
    <definedName name="_WB2">[3]WB!$AG$13:$AQ$264</definedName>
    <definedName name="a">[17]Debt!$T$2</definedName>
    <definedName name="ACTIVATE">#REF!</definedName>
    <definedName name="AID">#REF!</definedName>
    <definedName name="AlPr_TB_1">#REF!</definedName>
    <definedName name="AlPr_TB_1b">#REF!</definedName>
    <definedName name="ALTBCA">[4]QQ!$E$11:$AH$11</definedName>
    <definedName name="ALTNGDP_R">[4]Q4!$E$53:$AH$53</definedName>
    <definedName name="ALTPCPI">[4]Q6!$E$27:$AH$27</definedName>
    <definedName name="ams"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[4]QQ!$E$9:$AH$9</definedName>
    <definedName name="BCA_GDP">[4]QQ!$E$10:$AH$10</definedName>
    <definedName name="BCA_NGDP">#REF!</definedName>
    <definedName name="BE">[4]Q6!$E$137:$AH$137</definedName>
    <definedName name="BEA">[4]QQ!$E$140:$AH$140</definedName>
    <definedName name="BEC">#REF!</definedName>
    <definedName name="BED">#REF!</definedName>
    <definedName name="BED_6">#REF!</definedName>
    <definedName name="BEO">[4]Q6!$E$142:$AH$142</definedName>
    <definedName name="BER">[4]QQ!$E$141:$AH$141</definedName>
    <definedName name="BESD">[4]Q7!$E$42:$AH$42</definedName>
    <definedName name="BF">[4]QQ!$E$55:$AH$55</definedName>
    <definedName name="BFD">[4]QQ!$E$58:$AH$58</definedName>
    <definedName name="BFDA">[4]Q6!$E$60:$AH$60</definedName>
    <definedName name="BFDI">[4]Q6!$E$63:$AH$63</definedName>
    <definedName name="BFDIL">[4]QQ!$E$65:$AH$65</definedName>
    <definedName name="BFL_D">[4]DA!$E$49:$AH$49</definedName>
    <definedName name="BFO">[4]QQ!$E$90:$AH$90</definedName>
    <definedName name="BFOA">[4]Q6!$E$98:$AH$98</definedName>
    <definedName name="BFOAG">[4]QQ!$E$100:$AH$100</definedName>
    <definedName name="BFOAP">[4]Q6!$E$101:$AH$101</definedName>
    <definedName name="BFOG">[4]Q6!$E$93:$AH$93</definedName>
    <definedName name="BFOL">[4]QQ!$E$104:$AH$104</definedName>
    <definedName name="BFOL_B">[4]QQ!$E$118:$AH$118</definedName>
    <definedName name="BFOL_G">[4]QQ!$E$113:$AH$113</definedName>
    <definedName name="BFOL_L">#REF!</definedName>
    <definedName name="BFOL_O">[4]Q6!$E$120:$AH$120</definedName>
    <definedName name="BFOL_S">#REF!</definedName>
    <definedName name="BFOLB">#REF!</definedName>
    <definedName name="BFOLG">[4]Q6!$E$107:$AH$107</definedName>
    <definedName name="BFOLG_L">#REF!</definedName>
    <definedName name="BFOLP">[4]Q6!$E$109:$AH$109</definedName>
    <definedName name="BFOP">[4]Q6!$E$95:$AH$95</definedName>
    <definedName name="BFP">[4]QQ!$E$68:$AH$68</definedName>
    <definedName name="BFPA">[4]Q6!$E$75:$AH$75</definedName>
    <definedName name="BFPAG">[4]QQ!$E$77:$AH$77</definedName>
    <definedName name="BFPG">[4]Q6!$E$72:$AH$72</definedName>
    <definedName name="BFPL">[4]Q6!$E$78:$AH$78</definedName>
    <definedName name="BFPLBN">#REF!</definedName>
    <definedName name="BFPLD">[4]QQ!$E$83:$AH$83</definedName>
    <definedName name="BFPLD_G">#REF!</definedName>
    <definedName name="BFPLDG">[4]Q6!$E$88:$AH$88</definedName>
    <definedName name="BFPLDP">[4]Q6!$E$86:$AH$86</definedName>
    <definedName name="BFPLE">[4]Q6!$E$81:$AH$81</definedName>
    <definedName name="BFPLE_G">#REF!</definedName>
    <definedName name="BFPLMM">#REF!</definedName>
    <definedName name="BFPP">[4]Q6!$E$70:$AH$70</definedName>
    <definedName name="BFRA">[4]QQ!$E$123:$AH$123</definedName>
    <definedName name="BFUND">[4]Q6!$E$115:$AH$115</definedName>
    <definedName name="BGS">[4]Q6!$E$13:$AH$13</definedName>
    <definedName name="BI">[4]Q6!$E$32:$AH$32</definedName>
    <definedName name="BIC">[4]Q6!$E$35:$AH$35</definedName>
    <definedName name="BID">[4]Q6!$E$38:$AH$38</definedName>
    <definedName name="BIL">[19]Work!$B$26:$AG$97</definedName>
    <definedName name="BIP">#REF!</definedName>
    <definedName name="BK">[4]Q6!$E$48:$AH$48</definedName>
    <definedName name="BKF">[4]QQ!$E$51:$AH$51</definedName>
    <definedName name="BKF_6">[4]Q6!$E$139:$AH$139</definedName>
    <definedName name="BKFA">#REF!</definedName>
    <definedName name="BKO">[4]Q6!$E$52:$AH$52</definedName>
    <definedName name="BM">[4]Q6!$E$24:$AH$24</definedName>
    <definedName name="BMG">[4]Q6!$E$27:$AH$27</definedName>
    <definedName name="BMII">[4]QQ!$E$40:$AH$40</definedName>
    <definedName name="BMII_7">[4]Q7!$E$40:$AH$40</definedName>
    <definedName name="BMS">[4]Q6!$E$29:$AH$29</definedName>
    <definedName name="BOP">[4]Q6!$E$130:$AH$130</definedName>
    <definedName name="BOP_GDP">[4]Q6!$E$131:$AH$131</definedName>
    <definedName name="BRASS">[4]QQ!$E$150:$AH$150</definedName>
    <definedName name="BRASS_6">[4]Q6!$E$126:$AH$126</definedName>
    <definedName name="BRO">#REF!</definedName>
    <definedName name="BTR">[4]Q6!$E$42:$AH$42</definedName>
    <definedName name="BTRG">[4]Q6!$E$44:$AH$44</definedName>
    <definedName name="BTRP">[4]Q6!$E$45:$AH$45</definedName>
    <definedName name="budfin">#REF!</definedName>
    <definedName name="budget_financing">#REF!</definedName>
    <definedName name="BX">[4]Q6!$E$16:$AH$16</definedName>
    <definedName name="BXG">[4]Q6!$E$19:$AH$19</definedName>
    <definedName name="BXS">[4]Q6!$E$21:$AH$21</definedName>
    <definedName name="CAD">#REF!</definedName>
    <definedName name="CalcMCV_4">[4]Q4!$E$58:$AH$58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[4]Q1!$E$61:$AH$61</definedName>
    <definedName name="CHK2.1">[4]Main!$E$67:$AH$67</definedName>
    <definedName name="CHK2.2">[4]Main!$E$70:$AH$70</definedName>
    <definedName name="CHK2.3">[4]Main!$E$75:$AH$75</definedName>
    <definedName name="CHK3.1">[4]Q3!$E$61:$AH$61</definedName>
    <definedName name="CHK5.1">[4]Q5!$E$107:$AH$107</definedName>
    <definedName name="CNY">#REF!</definedName>
    <definedName name="cont">#REF!</definedName>
    <definedName name="CONTENTS">#REF!</definedName>
    <definedName name="Copyfrom">#REF!</definedName>
    <definedName name="COUNTER">#REF!</definedName>
    <definedName name="CPF">[3]CPFs!$F$13:$AF$84</definedName>
    <definedName name="cpi">[19]Work!$ER$4:$FK$97</definedName>
    <definedName name="cpi_cmp">#REF!</definedName>
    <definedName name="cpi_nsa">[19]Work!$FM$5:$GF$97</definedName>
    <definedName name="Current_account">#REF!</definedName>
    <definedName name="CurrVintage">'[20]A Current Data'!$D$60</definedName>
    <definedName name="D">[4]DA!$E$9:$AH$9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[4]DA!$E$21:$AH$21</definedName>
    <definedName name="D_GCB">[21]DA!$E$62:$AH$62</definedName>
    <definedName name="D_GGB">[21]DA!$E$63:$AH$63</definedName>
    <definedName name="D_Ind">[3]DSA!$G$7:$AU$96</definedName>
    <definedName name="D_L">[4]Q7!$E$13:$AH$13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[4]Q7!$E$16:$AH$16</definedName>
    <definedName name="D_SRM">[4]Q7!$E$34:$AH$34</definedName>
    <definedName name="D_SY">#REF!</definedName>
    <definedName name="D_WPCP33_D">[21]DA!$E$66:$AH$66</definedName>
    <definedName name="DA">[4]DA!$E$33:$AH$33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[4]Q7!$E$28:$AH$28</definedName>
    <definedName name="DG">[4]Q7!$E$27:$AH$27</definedName>
    <definedName name="DG_S">[4]Q7!$E$18:$AH$18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[4]Q7!$E$29:$AH$29</definedName>
    <definedName name="doc">[19]DOC!$A$1:$L$43</definedName>
    <definedName name="DOCFILE">#REF!</definedName>
    <definedName name="DS">[4]DA!$E$38:$AH$38</definedName>
    <definedName name="DSA_Assumptions">[3]DSA!$G$666:$AJ$698</definedName>
    <definedName name="DSDSI">[4]Q7!$E$42:$AH$42</definedName>
    <definedName name="DSDSP">[4]Q7!$E$52:$AH$52</definedName>
    <definedName name="DSI">[4]Q7!$E$46:$AH$46</definedName>
    <definedName name="DSP">[4]Q7!$E$56:$AH$56</definedName>
    <definedName name="DSPG">[4]Q7!$E$58:$AH$58</definedName>
    <definedName name="DTS">#REF!</definedName>
    <definedName name="EBRD">[3]EBRD!$D$14:$AM$120</definedName>
    <definedName name="ECU">#REF!</definedName>
    <definedName name="EDNA">[4]QQ!$E$151:$AH$151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[4]Q5!$DZ$1</definedName>
    <definedName name="ENDA">[4]QQ!$E$147:$AH$147</definedName>
    <definedName name="endrit" hidden="1">{"Main Economic Indicators",#N/A,FALSE,"C"}</definedName>
    <definedName name="ergferger" hidden="1">{"Main Economic Indicators",#N/A,FALSE,"C"}</definedName>
    <definedName name="ESP">#REF!</definedName>
    <definedName name="Excel_BuiltIn_Print_Area">#REF!</definedName>
    <definedName name="ExitWRS">[4]Main!$AB$25</definedName>
    <definedName name="EXTERNAL">#REF!</definedName>
    <definedName name="F">#REF!</definedName>
    <definedName name="FIM">#REF!</definedName>
    <definedName name="FINAN">#REF!</definedName>
    <definedName name="FINANC">#REF!</definedName>
    <definedName name="Fisc">[3]BoP!$G$365:$AK$434</definedName>
    <definedName name="FLRES">#REF!</definedName>
    <definedName name="FLRESC">#REF!</definedName>
    <definedName name="FMB">[4]Q4!$E$51:$AH$51</definedName>
    <definedName name="Foreign_liabilities">#REF!</definedName>
    <definedName name="FRF">#REF!</definedName>
    <definedName name="gaga">#REF!</definedName>
    <definedName name="GapDifSum">#REF!</definedName>
    <definedName name="GapRead">#REF!</definedName>
    <definedName name="GapWrite">#REF!</definedName>
    <definedName name="GBP">#REF!</definedName>
    <definedName name="GCB">[4]Q4!$E$18:$AH$18</definedName>
    <definedName name="GCB_NGDP">[4]Q7!$E$19:$AH$19</definedName>
    <definedName name="GCD">[4]Q4!$E$21:$AH$21</definedName>
    <definedName name="GCEI">[4]Q4!$E$16:$AH$16</definedName>
    <definedName name="GCENL">[4]Q4!$E$13:$AH$13</definedName>
    <definedName name="GCND">[4]Q4!$E$24:$AH$24</definedName>
    <definedName name="GCND_NGDP">[4]Q4!$E$25:$AH$25</definedName>
    <definedName name="GCRG">[4]Q4!$E$10:$AH$10</definedName>
    <definedName name="GEORED98.XLS">[19]RED98DATA!$B$2:$BW$78</definedName>
    <definedName name="GGB">[4]Q4!$E$40:$AH$40</definedName>
    <definedName name="GGB_NGDP">[4]Q7!$E$41:$AH$41</definedName>
    <definedName name="GGD">[4]Q4!$E$43:$AH$43</definedName>
    <definedName name="GGED">[4]Q4!$E$35:$AH$35</definedName>
    <definedName name="GGEI">[4]Q4!$E$38:$AH$38</definedName>
    <definedName name="GGENL">[4]Q4!$E$32:$AH$32</definedName>
    <definedName name="GGND">[4]Q4!$E$46:$AH$46</definedName>
    <definedName name="GGRG">[4]Q4!$E$29:$AH$29</definedName>
    <definedName name="GOVERNMENT">#REF!</definedName>
    <definedName name="Grac_IDA">#REF!</definedName>
    <definedName name="Grace_IDA">#REF!</definedName>
    <definedName name="Grace_NC">'[23]Triangle private'!$C$14</definedName>
    <definedName name="Gross_reserves">#REF!</definedName>
    <definedName name="gsgafd">#REF!</definedName>
    <definedName name="Gusht_Ar_TOT_Lek">'[22]2003'!#REF!</definedName>
    <definedName name="Gusht_Ar_TOT_Valute">'[22]2003'!#REF!</definedName>
    <definedName name="HERE">#REF!</definedName>
    <definedName name="IM">[3]BoP!$G$259:$AR$307</definedName>
    <definedName name="IMF">[3]IMF!$C$5:$AP$55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[4]Q3!$E$46:$AH$46</definedName>
    <definedName name="LE">[4]Q3!$E$13:$AH$13</definedName>
    <definedName name="LEM">[4]Q3!$E$52:$AH$52</definedName>
    <definedName name="LHEM">[4]Q3!$E$34:$AH$34</definedName>
    <definedName name="LHM">[4]Q3!$E$55:$AH$55</definedName>
    <definedName name="LIPM">[4]Q3!$E$43:$AH$43</definedName>
    <definedName name="liquidity_reserve">#REF!</definedName>
    <definedName name="LLF">[4]Q3!$E$10:$AH$10</definedName>
    <definedName name="LP">[4]Q6!$E$19:$AH$19</definedName>
    <definedName name="LULCM">[4]Q3!$E$37:$AH$37</definedName>
    <definedName name="LUR">[4]Q3!$E$16:$AH$16</definedName>
    <definedName name="Lyon">[25]C!$O$1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CV">[4]Main!$E$63:$AH$63</definedName>
    <definedName name="MCV_B">[4]QQ!$E$157:$AH$157</definedName>
    <definedName name="MCV_B1">[4]Q6!$E$158:$AH$158</definedName>
    <definedName name="MCV_D">[4]DA!$E$62:$AH$62</definedName>
    <definedName name="MCV_D1">[4]DA!$E$63:$AH$63</definedName>
    <definedName name="MCV_N">[4]Q4!$E$58:$AH$58</definedName>
    <definedName name="MCV_N1">[4]Q1!$E$59:$AH$59</definedName>
    <definedName name="MCV_T">[4]Micro!$E$103:$AH$103</definedName>
    <definedName name="MCV_T1">[4]Q5!$E$104:$AH$104</definedName>
    <definedName name="MIDDLE">#REF!</definedName>
    <definedName name="MNT_1_TB">#REF!</definedName>
    <definedName name="MNT_2_TB">#REF!</definedName>
    <definedName name="MNT_3_TB">#REF!</definedName>
    <definedName name="mod1.03">[2]ModDef!#REF!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[4]Q3!$E$27:$AH$27</definedName>
    <definedName name="MS_BMG">[4]Q3!$E$29:$AH$29</definedName>
    <definedName name="MS_BXG">[4]Q3!$E$28:$AH$28</definedName>
    <definedName name="MS_GCB_NGDP">[4]Q3!$E$19:$AH$19</definedName>
    <definedName name="MS_GGB_NGDP">[4]Q3!$E$20:$AH$20</definedName>
    <definedName name="MS_LUR">[4]Q3!$E$15:$AH$15</definedName>
    <definedName name="MS_NGDP">[4]Q3!$E$12:$AH$12</definedName>
    <definedName name="MS_NGDP_RG">[4]Q3!$E$9:$AH$9</definedName>
    <definedName name="MS_PCPIG">[4]Q3!$E$16:$AH$16</definedName>
    <definedName name="MS_TMG_RPCH">[4]Q3!$E$24:$AH$24</definedName>
    <definedName name="MS_TXG_RPCH">[4]Q3!$E$23:$AH$23</definedName>
    <definedName name="mt_moneyprog">#REF!</definedName>
    <definedName name="MTPROJ">#REF!</definedName>
    <definedName name="namehp">[26]SA_HP!#REF!</definedName>
    <definedName name="NAMES">#REF!</definedName>
    <definedName name="NAMES_Q">#REF!</definedName>
    <definedName name="namesreer">#REF!</definedName>
    <definedName name="namesweo">#REF!</definedName>
    <definedName name="NC_R">[4]Q1!$E$8:$AH$8</definedName>
    <definedName name="NCG">[4]Main!$E$8:$AH$8</definedName>
    <definedName name="NCG_R">[4]Q4!$E$11:$AH$11</definedName>
    <definedName name="NCP">[4]Main!$E$11:$AH$11</definedName>
    <definedName name="NCP_R">[4]Q4!$E$14:$AH$14</definedName>
    <definedName name="Nentor_Ar_TOT_Lek">'[22]2003'!#REF!</definedName>
    <definedName name="Nentor_Ar_TOT_Valute">'[22]2003'!#REF!</definedName>
    <definedName name="newname" hidden="1">[3]ER!#REF!</definedName>
    <definedName name="newname2" hidden="1">{#N/A,#N/A,FALSE,"I";#N/A,#N/A,FALSE,"J";#N/A,#N/A,FALSE,"K";#N/A,#N/A,FALSE,"L";#N/A,#N/A,FALSE,"M";#N/A,#N/A,FALSE,"N";#N/A,#N/A,FALSE,"O"}</definedName>
    <definedName name="newname3" hidden="1">{"ca",#N/A,FALSE,"Detailed BOP";"ka",#N/A,FALSE,"Detailed BOP";"btl",#N/A,FALSE,"Detailed BOP";#N/A,#N/A,FALSE,"Debt  Stock TBL";"imfprint",#N/A,FALSE,"IMF";"nirprintview",#N/A,FALSE,"NIR";"tradeprint",#N/A,FALSE,"Trade";"imfdebtservice",#N/A,FALSE,"IMF"}</definedName>
    <definedName name="newname4" hidden="1">{"WEO",#N/A,FALSE,"T"}</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[4]Q1!$E$29:$AH$29</definedName>
    <definedName name="NFB_R_GDP">[4]Q1!$E$30:$AH$30</definedName>
    <definedName name="NFI">[4]Main!$E$20:$AH$20</definedName>
    <definedName name="NFI_R">[4]Q4!$E$23:$AH$23</definedName>
    <definedName name="NFIG">[4]Main!$E$23:$AH$23</definedName>
    <definedName name="NFIP">[4]Main!$E$26:$AH$26</definedName>
    <definedName name="NFP_VE">[2]Model!#REF!</definedName>
    <definedName name="NFP_VE_1">[2]Model!#REF!</definedName>
    <definedName name="NGDP">[4]Main!$E$47:$AH$47</definedName>
    <definedName name="NGDP_D">[4]Q3!$E$22:$AH$22</definedName>
    <definedName name="NGDP_D.ARQ">[4]Q2!$E$21:$CB$21</definedName>
    <definedName name="NGDP_D.Q">[4]Q2!$E$20:$CB$20</definedName>
    <definedName name="NGDP_D.YOY">[4]Q2!$E$22:$CB$22</definedName>
    <definedName name="NGDP_D.YOYAVG">[4]Q2!$L$23:$CB$23</definedName>
    <definedName name="NGDP_DG">[4]Q6!$E$23:$AH$23</definedName>
    <definedName name="NGDP_R">[4]Q4!$E$50:$AH$50</definedName>
    <definedName name="NGDP_R.ARQ">[4]Q2!$E$10:$CB$10</definedName>
    <definedName name="NGDP_R.Q">[4]Q2!$E$9:$CB$9</definedName>
    <definedName name="NGDP_R.YOY">[4]Q2!$E$11:$CB$11</definedName>
    <definedName name="NGDP_R.YOYAVG">[4]Q2!$L$12:$CB$12</definedName>
    <definedName name="NGDP_RG">[4]Q4!$E$51:$AH$51</definedName>
    <definedName name="NGK">#REF!</definedName>
    <definedName name="NGS">[4]Main!$E$50:$AH$50</definedName>
    <definedName name="NGS_NGDP">[4]Main!$E$51:$AH$51</definedName>
    <definedName name="NGSG">[4]Main!$E$53:$AH$53</definedName>
    <definedName name="NGSP">[4]Main!$E$56:$AH$56</definedName>
    <definedName name="NI">[4]Main!$E$14:$AH$14</definedName>
    <definedName name="NI_GDP">[4]Main!$E$16:$AH$16</definedName>
    <definedName name="NI_NGDP">[4]Main!$E$16:$AH$16</definedName>
    <definedName name="NI_R">[4]Q1!$E$17:$AH$17</definedName>
    <definedName name="NINV">[4]Main!$E$18:$AH$18</definedName>
    <definedName name="NINV_R">[4]Q4!$E$20:$AH$20</definedName>
    <definedName name="NINV_R_GDP">[4]Q1!$E$21:$AH$21</definedName>
    <definedName name="NM">[4]Main!$E$38:$AH$38</definedName>
    <definedName name="NM_R">[4]Q4!$E$41:$AH$41</definedName>
    <definedName name="NMG">[4]Main!$E$41:$AH$41</definedName>
    <definedName name="NMG_R">[4]Q1!$E$44:$AH$44</definedName>
    <definedName name="NMG_RG">[4]Q1!$E$45:$AH$45</definedName>
    <definedName name="NMS">[4]Main!$E$44:$AH$44</definedName>
    <definedName name="NMS_R">[4]Q1!$E$47:$AH$47</definedName>
    <definedName name="NOK">#REF!</definedName>
    <definedName name="Non_BRO">#REF!</definedName>
    <definedName name="NTDD_R">[4]Q1!$E$26:$AH$26</definedName>
    <definedName name="NTDD_R.ARQ">[4]Q2!$E$15:$CB$15</definedName>
    <definedName name="NTDD_R.Q">[4]Q2!$E$14:$CB$14</definedName>
    <definedName name="NTDD_R.YOY">[4]Q2!$E$16:$CB$16</definedName>
    <definedName name="NTDD_R.YOYAVG">[4]Q2!$L$17:$CB$17</definedName>
    <definedName name="NTDD_RG">[4]Q4!$E$27:$AH$27</definedName>
    <definedName name="NX">[4]Main!$E$29:$AH$29</definedName>
    <definedName name="NX_R">[4]Q4!$E$32:$AH$32</definedName>
    <definedName name="NXG">[4]Main!$E$32:$AH$32</definedName>
    <definedName name="NXG_R">[4]Q1!$E$35:$AH$35</definedName>
    <definedName name="NXG_RG">[4]Q1!$E$36:$AH$36</definedName>
    <definedName name="NXS">[4]Main!$E$35:$AH$35</definedName>
    <definedName name="NXS_R">[4]Q1!$E$38:$AH$38</definedName>
    <definedName name="outl">#REF!</definedName>
    <definedName name="outl2">#REF!</definedName>
    <definedName name="OUTLOOK">#REF!</definedName>
    <definedName name="OUTLOOK2">#REF!</definedName>
    <definedName name="p">[27]labels!#REF!</definedName>
    <definedName name="Paym_Cap">[3]Debt!$G$249:$AQ$309</definedName>
    <definedName name="pchBMG">#REF!</definedName>
    <definedName name="pchBXG">#REF!</definedName>
    <definedName name="pchNM_R">[4]Q1!$E$42:$AH$42</definedName>
    <definedName name="pchNMG_R">[4]Q4!$E$45:$AH$45</definedName>
    <definedName name="pchNX_R">[4]Q1!$E$33:$AH$33</definedName>
    <definedName name="pchNXG_R">[4]Q4!$E$36:$AH$36</definedName>
    <definedName name="PCPI">[4]Q3!$E$25:$AH$25</definedName>
    <definedName name="PCPI.ARQ">[4]Q2!$E$26:$CB$26</definedName>
    <definedName name="PCPI.Q">[4]Q2!$E$25:$CB$25</definedName>
    <definedName name="PCPI.YOY">[4]Q2!$E$27:$CB$27</definedName>
    <definedName name="PCPI.YOYAVG">[4]Q2!$L$28:$CB$28</definedName>
    <definedName name="PCPIE">[4]Q3!$E$29:$AH$29</definedName>
    <definedName name="PCPIG">[4]Q6!$E$26:$AH$26</definedName>
    <definedName name="PEND">#REF!</definedName>
    <definedName name="PEOP">[2]Model!#REF!</definedName>
    <definedName name="PEOP_1">[2]Model!#REF!</definedName>
    <definedName name="per931_987">#REF!</definedName>
    <definedName name="PFP">[3]PFP!$C$5:$AG$59</definedName>
    <definedName name="PMENU">#REF!</definedName>
    <definedName name="PPPWGT">[4]Main!$E$65:$AH$65</definedName>
    <definedName name="Pr_tb_5">[5]Prj_Food!$A$10:$O$40</definedName>
    <definedName name="Pr_tb_6">[5]Prj_Fuel!$A$11:$P$38</definedName>
    <definedName name="Pr_tb_7">[5]Pr_Electr!$A$10:$I$34</definedName>
    <definedName name="Pr_tb_8">'[5]JunPrg_9899&amp;beyond'!$A$1332:$AE$1383</definedName>
    <definedName name="Pr_tb_9">'[5]JunPrg_9899&amp;beyond'!$A$1389:$AE$1457</definedName>
    <definedName name="Pr_tb_food0">'[5]JunPrg_9899&amp;beyond'!$A$883:$AE$900</definedName>
    <definedName name="Pr_tb_food1">'[5]JunPrg_9899&amp;beyond'!$A$912:$AE$944</definedName>
    <definedName name="Pr_tb_food2">'[5]JunPrg_9899&amp;beyond'!$A$946:$AE$984</definedName>
    <definedName name="Pr_tb_food3">'[5]JunPrg_9899&amp;beyond'!$A$985:$AE$1028</definedName>
    <definedName name="Pr_tb1">'[5]JunPrg_9899&amp;beyond'!$A$4:$AE$75</definedName>
    <definedName name="Pr_tb1b">'[5]JunPrg_9899&amp;beyond'!$A$1105:$AE$1176</definedName>
    <definedName name="Pr_tb2">'[5]JunPrg_9899&amp;beyond'!$A$150:$AE$190</definedName>
    <definedName name="Pr_tb2b">'[5]JunPrg_9899&amp;beyond'!$A$1206:$AE$1249</definedName>
    <definedName name="Pr_tb3">'[5]JunPrg_9899&amp;beyond'!$A$198:$AE$272</definedName>
    <definedName name="Pr_tb3b">'[5]JunPrg_9899&amp;beyond'!$A$1252:$AE$1327</definedName>
    <definedName name="Pr_tb4">'[5]JunPrg_9899&amp;beyond'!$A$1032:$AE$1089</definedName>
    <definedName name="Prill_Ar_TOT_Lek">'[22]2003'!#REF!</definedName>
    <definedName name="Prill_Ar_TOT_Valute">'[22]2003'!#REF!</definedName>
    <definedName name="print">#REF!</definedName>
    <definedName name="_xlnm.Print_Area" localSheetId="3">'19-RTSH'!$A$1:$D$524</definedName>
    <definedName name="_xlnm.Print_Area" localSheetId="8">'30.Gjykata Kushtetuese'!$A$2:$F$321</definedName>
    <definedName name="_xlnm.Print_Area" localSheetId="9">'31-ATSH'!$A$2:$E$380</definedName>
    <definedName name="_xlnm.Print_Area" localSheetId="15">'63.Komisioni Rivleresimit'!$A$284:$I$299</definedName>
    <definedName name="_xlnm.Print_Area" localSheetId="17">'67-KMSHC'!$A$1:$E$196</definedName>
    <definedName name="_xlnm.Print_Area" localSheetId="18">'73.KQZ'!$A$1:$E$416</definedName>
    <definedName name="_xlnm.Print_Area" localSheetId="27">'87-Avokatura Shtetit'!$A$1:$E$377</definedName>
    <definedName name="_xlnm.Print_Area" localSheetId="25">'87-DSHQ'!$A$2:$E$426</definedName>
    <definedName name="_xlnm.Print_Area" localSheetId="24">'87-Kultet'!$A$1:$E$416</definedName>
    <definedName name="_xlnm.Print_Area" localSheetId="23">'87-QBD'!$A$1:$E$204</definedName>
    <definedName name="_xlnm.Print_Area" localSheetId="30">'88-AMSHC'!$A$2:$G$350</definedName>
    <definedName name="_xlnm.Print_Area" localSheetId="31">'89-KDIMDP'!$A$2:$E$274</definedName>
    <definedName name="_xlnm.Print_Area" localSheetId="33">'91-KMD'!$A$1:$E$227</definedName>
    <definedName name="_xlnm.Print_Area" localSheetId="2">'G18-SHISH'!$A$1:$G$402</definedName>
    <definedName name="_xlnm.Print_Area" localSheetId="13">'G57-QKK'!$A$1:$E$415</definedName>
    <definedName name="_xlnm.Print_Area">#REF!</definedName>
    <definedName name="Print_Area_table10">#REF!</definedName>
    <definedName name="_xlnm.Print_Titles">[4]Micro!$A:$C,[4]Micro!$1:$7</definedName>
    <definedName name="PrintThis_Links">[4]Links!$A$1:$F$33</definedName>
    <definedName name="PTE">#REF!</definedName>
    <definedName name="Qershor_Ar_TOT_Lek">'[22]2003'!#REF!</definedName>
    <definedName name="Qershor_Ar_TOT_Valute">'[22]2003'!#REF!</definedName>
    <definedName name="REAL">#REF!</definedName>
    <definedName name="RED_BOP">[3]RED!$C$2:$AA$54</definedName>
    <definedName name="RED_D">[3]RED!$C$57:$AA$97</definedName>
    <definedName name="RED_DS">[3]RED!$AD$3:$AW$30</definedName>
    <definedName name="RED_TRD">[3]RED!$BC$3:$BF$45</definedName>
    <definedName name="REDBOP">#REF!</definedName>
    <definedName name="REDUC">#REF!</definedName>
    <definedName name="REER">[19]Work!$AK$26:$AV$97</definedName>
    <definedName name="REGISTERALL">#REF!</definedName>
    <definedName name="RESDEB">#REF!</definedName>
    <definedName name="RESDEBT">#REF!</definedName>
    <definedName name="revenue">[28]C!$747:$747</definedName>
    <definedName name="Revision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[29]Main!$AB$26</definedName>
    <definedName name="rngDepartmentDrive">[29]Main!$AB$23</definedName>
    <definedName name="rngEMailAddress">[29]Main!$AB$20</definedName>
    <definedName name="rngErrorSort">[4]ErrCheck!$A$4</definedName>
    <definedName name="rngLastSave">[4]Main!$G$19</definedName>
    <definedName name="rngLastSent">[4]Main!$G$18</definedName>
    <definedName name="rngLastUpdate">[4]Links!$D$2</definedName>
    <definedName name="rngNeedsUpdate">[4]Links!$E$2</definedName>
    <definedName name="rngNews">[29]Main!$AB$27</definedName>
    <definedName name="rngQuestChecked">[4]ErrCheck!$A$3</definedName>
    <definedName name="rtre" hidden="1">{"Main Economic Indicators",#N/A,FALSE,"C"}</definedName>
    <definedName name="Rwvu.Print." hidden="1">#N/A</definedName>
    <definedName name="rxrate">[19]Work!$DB$1:$DU$97</definedName>
    <definedName name="s">#REF!</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[3]BoP!$G$174:$AR$216</definedName>
    <definedName name="SUMMARY1">#REF!</definedName>
    <definedName name="SUMMARY2">#REF!</definedName>
    <definedName name="SumSumTbl">#REF!</definedName>
    <definedName name="t_bills">'[19]T-bills2'!$A$1:$J$31</definedName>
    <definedName name="tab17bop">#REF!</definedName>
    <definedName name="Tabel">[30]Tregues!$A$1:$J$50</definedName>
    <definedName name="Table_2._Country_X___Public_Sector_Financing_1">#REF!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[31]StRp_Tbl1!$B$4:$AF$109</definedName>
    <definedName name="TB_SR_2">#REF!</definedName>
    <definedName name="TB_Sub">[5]CGExp!$B$135:$CL$192</definedName>
    <definedName name="TB_Subsd">#REF!</definedName>
    <definedName name="Tb_Tax_3year">[5]TaxRev!$A$2:$L$66</definedName>
    <definedName name="TB_Taxes">'[5]JunPrg_9899&amp;beyond'!$A$487:$AE$559</definedName>
    <definedName name="TB1_x">#REF!</definedName>
    <definedName name="TB1_xx">#REF!</definedName>
    <definedName name="TB1b">[5]SummaryCG!$A$79:$CL$150</definedName>
    <definedName name="TB1b_x">#REF!</definedName>
    <definedName name="TB2b">[5]CGRev!$A$57:$CL$99</definedName>
    <definedName name="TB3b">[5]CGExp!$B$284:$CL$356</definedName>
    <definedName name="TB5b">[5]CGAuthMeth!$B$174:$CL$223</definedName>
    <definedName name="TB6b">[5]CGAuthMeth!$B$231:$CL$297</definedName>
    <definedName name="TB7b">[5]CGFin_Monthly!$B$92:$AC$142</definedName>
    <definedName name="tblChecks">[4]ErrCheck!$A$3:$E$5</definedName>
    <definedName name="tblLinks">[4]Links!$A$4:$F$33</definedName>
    <definedName name="TBPRJ4">#REF!</definedName>
    <definedName name="Tbs1thr4">#REF!</definedName>
    <definedName name="test" hidden="1">#REF!</definedName>
    <definedName name="Tetor_Ar_TOT_Lek">'[22]2003'!#REF!</definedName>
    <definedName name="Tetor_Ar_TOT_Valute">'[22]2003'!#REF!</definedName>
    <definedName name="TM">[4]Q5!$E$19:$AH$19</definedName>
    <definedName name="TM_D">[4]Q5!$E$23:$AH$23</definedName>
    <definedName name="TM_DPCH">[4]Q5!$E$24:$AH$24</definedName>
    <definedName name="TM_R">[4]Q5!$E$22:$AH$22</definedName>
    <definedName name="TM_RPCH">[4]Q5!$E$21:$AH$21</definedName>
    <definedName name="TMG">[4]Q5!$E$38:$AH$38</definedName>
    <definedName name="TMG_D">[4]Q5!$E$42:$AH$42</definedName>
    <definedName name="TMG_DPCH">[4]Q5!$E$43:$AH$43</definedName>
    <definedName name="TMG_R">[4]Q5!$E$41:$AH$41</definedName>
    <definedName name="TMG_RPCH">[4]Micro!$E$40:$AH$40</definedName>
    <definedName name="TMGO">[4]Micro!$E$58:$AH$58</definedName>
    <definedName name="TMGO_D">[4]Q5!$E$63:$AH$63</definedName>
    <definedName name="TMGO_DPCH">[4]Q5!$E$64:$AH$64</definedName>
    <definedName name="TMGO_R">[4]Q5!$E$62:$AH$62</definedName>
    <definedName name="TMGO_RPCH">[4]Q5!$E$60:$AH$60</definedName>
    <definedName name="TMGXO">[4]Q5!$E$82:$AH$82</definedName>
    <definedName name="TMGXO_D">[4]Q5!$E$88:$AH$88</definedName>
    <definedName name="TMGXO_DPCH">[4]Q5!$E$89:$AH$89</definedName>
    <definedName name="TMGXO_R">[4]Q5!$E$87:$AH$87</definedName>
    <definedName name="TMGXO_RPCH">[4]Q5!$E$84:$AH$84</definedName>
    <definedName name="TMS">[4]Q5!$E$97:$AH$97</definedName>
    <definedName name="Trade">[3]BoP!$G$218:$AR$256</definedName>
    <definedName name="Trade_balance">#REF!</definedName>
    <definedName name="TRANSFERTEST">#REF!</definedName>
    <definedName name="TX">[4]Q5!$E$11:$AH$11</definedName>
    <definedName name="TX_D">[4]Q5!$E$15:$AH$15</definedName>
    <definedName name="TX_DPCH">[4]Q5!$E$16:$AH$16</definedName>
    <definedName name="TX_R">[4]Q5!$E$14:$AH$14</definedName>
    <definedName name="TX_RPCH">[4]Q5!$E$13:$AH$13</definedName>
    <definedName name="TXG">[4]Q5!$E$30:$AH$30</definedName>
    <definedName name="TXG_D">[4]Q5!$E$34:$AH$34</definedName>
    <definedName name="TXG_DPCH">[4]Q5!$E$35:$AH$35</definedName>
    <definedName name="TXG_R">[4]Q5!$E$33:$AH$33</definedName>
    <definedName name="TXG_RPCH">[4]Micro!$E$32:$AH$32</definedName>
    <definedName name="TXGO">[4]Micro!$E$49:$AH$49</definedName>
    <definedName name="TXGO_D">[4]Q5!$E$54:$AH$54</definedName>
    <definedName name="TXGO_DPCH">[4]Q5!$E$55:$AH$55</definedName>
    <definedName name="TXGO_R">[4]Q5!$E$53:$AH$53</definedName>
    <definedName name="TXGO_RPCH">[4]Q5!$E$51:$AH$51</definedName>
    <definedName name="TXGXO">[4]Q5!$E$72:$AH$72</definedName>
    <definedName name="TXGXO_D">[4]Q5!$E$78:$AH$78</definedName>
    <definedName name="TXGXO_DPCH">[4]Q5!$E$79:$AH$79</definedName>
    <definedName name="TXGXO_R">[4]Q5!$E$77:$AH$77</definedName>
    <definedName name="TXGXO_RPCH">[4]Q5!$E$74:$AH$74</definedName>
    <definedName name="TXS">[4]Q5!$E$95:$AH$95</definedName>
    <definedName name="UCC">#REF!</definedName>
    <definedName name="USD">#REF!</definedName>
    <definedName name="USERNAME">#REF!</definedName>
    <definedName name="ValidationList">#REF!</definedName>
    <definedName name="viti2006">[32]kursi!$A$27:$M$37</definedName>
    <definedName name="viti2007">[32]kursi!$A$41:$M$51</definedName>
    <definedName name="WEO">#REF!</definedName>
    <definedName name="WEODATES">#REF!</definedName>
    <definedName name="weonames">#REF!</definedName>
    <definedName name="what" hidden="1">{"ca",#N/A,FALSE,"Detailed BOP";"ka",#N/A,FALSE,"Detailed BOP";"btl",#N/A,FALSE,"Detailed BOP";#N/A,#N/A,FALSE,"Debt  Stock TBL";"imfprint",#N/A,FALSE,"IMF";"imfdebtservice",#N/A,FALSE,"IMF";"tradeprint",#N/A,FALSE,"Trade"}</definedName>
    <definedName name="WPCP33_D">[4]Micro!$E$67:$AH$67</definedName>
    <definedName name="WPCP33pch">[4]Q5!$E$68:$AH$68</definedName>
    <definedName name="wrn.BOP_MIDTERM." hidden="1">{"BOP_TAB",#N/A,FALSE,"N";"MIDTERM_TAB",#N/A,FALSE,"O"}</definedName>
    <definedName name="wrn.formula." hidden="1">{#N/A,#N/A,FALSE,"MS"}</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Detailed._.Tables." hidden="1">{"ca",#N/A,FALSE,"Detailed BOP";"ka",#N/A,FALSE,"Detailed BOP";"btl",#N/A,FALSE,"Detailed BOP";#N/A,#N/A,FALSE,"Debt  Stock TBL";"imfprint",#N/A,FALSE,"IMF";"nirprintview",#N/A,FALSE,"NIR";"tradeprint",#N/A,FALSE,"Trade";"imfdebtservice",#N/A,FALSE,"IMF"}</definedName>
    <definedName name="wrn.WEO." hidden="1">{"WEO",#N/A,FALSE,"T"}</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59" i="289" l="1"/>
  <c r="D459" i="289"/>
  <c r="C459" i="289"/>
  <c r="B459" i="289"/>
  <c r="E458" i="289"/>
  <c r="D458" i="289"/>
  <c r="C458" i="289"/>
  <c r="B458" i="289"/>
  <c r="E457" i="289"/>
  <c r="D457" i="289"/>
  <c r="C457" i="289"/>
  <c r="B457" i="289"/>
  <c r="B456" i="289"/>
  <c r="B455" i="289"/>
  <c r="E454" i="289"/>
  <c r="D454" i="289"/>
  <c r="C454" i="289"/>
  <c r="B454" i="289"/>
  <c r="E453" i="289"/>
  <c r="D453" i="289"/>
  <c r="C453" i="289"/>
  <c r="B453" i="289"/>
  <c r="E452" i="289"/>
  <c r="D452" i="289"/>
  <c r="C452" i="289"/>
  <c r="B452" i="289"/>
  <c r="E451" i="289"/>
  <c r="E450" i="289" s="1"/>
  <c r="D451" i="289"/>
  <c r="C451" i="289"/>
  <c r="B451" i="289"/>
  <c r="D450" i="289"/>
  <c r="C450" i="289"/>
  <c r="B450" i="289"/>
  <c r="E449" i="289"/>
  <c r="D449" i="289"/>
  <c r="C449" i="289"/>
  <c r="B449" i="289"/>
  <c r="E448" i="289"/>
  <c r="D448" i="289"/>
  <c r="C448" i="289"/>
  <c r="B448" i="289"/>
  <c r="C447" i="289"/>
  <c r="B447" i="289"/>
  <c r="E446" i="289"/>
  <c r="D446" i="289"/>
  <c r="C446" i="289"/>
  <c r="B446" i="289"/>
  <c r="E445" i="289"/>
  <c r="E444" i="289" s="1"/>
  <c r="D445" i="289"/>
  <c r="C445" i="289"/>
  <c r="B445" i="289"/>
  <c r="D444" i="289"/>
  <c r="C444" i="289"/>
  <c r="B444" i="289"/>
  <c r="E443" i="289"/>
  <c r="D443" i="289"/>
  <c r="C443" i="289"/>
  <c r="B443" i="289"/>
  <c r="E442" i="289"/>
  <c r="E441" i="289" s="1"/>
  <c r="D442" i="289"/>
  <c r="C442" i="289"/>
  <c r="B442" i="289"/>
  <c r="D441" i="289"/>
  <c r="C441" i="289"/>
  <c r="B441" i="289"/>
  <c r="E440" i="289"/>
  <c r="D440" i="289"/>
  <c r="C440" i="289"/>
  <c r="B440" i="289"/>
  <c r="E439" i="289"/>
  <c r="E438" i="289" s="1"/>
  <c r="D439" i="289"/>
  <c r="C439" i="289"/>
  <c r="B439" i="289"/>
  <c r="D438" i="289"/>
  <c r="C438" i="289"/>
  <c r="B438" i="289"/>
  <c r="E437" i="289"/>
  <c r="D437" i="289"/>
  <c r="C437" i="289"/>
  <c r="B437" i="289"/>
  <c r="E436" i="289"/>
  <c r="E435" i="289" s="1"/>
  <c r="D436" i="289"/>
  <c r="C436" i="289"/>
  <c r="B436" i="289"/>
  <c r="D435" i="289"/>
  <c r="C435" i="289"/>
  <c r="B435" i="289"/>
  <c r="E434" i="289"/>
  <c r="D434" i="289"/>
  <c r="C434" i="289"/>
  <c r="B434" i="289"/>
  <c r="E433" i="289"/>
  <c r="E432" i="289" s="1"/>
  <c r="D433" i="289"/>
  <c r="C433" i="289"/>
  <c r="B433" i="289"/>
  <c r="D432" i="289"/>
  <c r="C432" i="289"/>
  <c r="B432" i="289"/>
  <c r="E431" i="289"/>
  <c r="D431" i="289"/>
  <c r="C431" i="289"/>
  <c r="B431" i="289"/>
  <c r="E430" i="289"/>
  <c r="E429" i="289" s="1"/>
  <c r="D430" i="289"/>
  <c r="C430" i="289"/>
  <c r="B430" i="289"/>
  <c r="D429" i="289"/>
  <c r="C429" i="289"/>
  <c r="B429" i="289"/>
  <c r="E419" i="289"/>
  <c r="D419" i="289"/>
  <c r="C419" i="289"/>
  <c r="B419" i="289"/>
  <c r="E414" i="289"/>
  <c r="E424" i="289" s="1"/>
  <c r="D414" i="289"/>
  <c r="D424" i="289" s="1"/>
  <c r="C414" i="289"/>
  <c r="C424" i="289" s="1"/>
  <c r="C456" i="289" s="1"/>
  <c r="C455" i="289" s="1"/>
  <c r="B414" i="289"/>
  <c r="B424" i="289" s="1"/>
  <c r="B406" i="289" s="1"/>
  <c r="E408" i="289"/>
  <c r="D408" i="289"/>
  <c r="C408" i="289"/>
  <c r="C407" i="289"/>
  <c r="E392" i="289"/>
  <c r="D392" i="289"/>
  <c r="C392" i="289"/>
  <c r="B392" i="289"/>
  <c r="E387" i="289"/>
  <c r="E397" i="289" s="1"/>
  <c r="E379" i="289" s="1"/>
  <c r="D387" i="289"/>
  <c r="D397" i="289" s="1"/>
  <c r="D379" i="289" s="1"/>
  <c r="C387" i="289"/>
  <c r="C397" i="289" s="1"/>
  <c r="B387" i="289"/>
  <c r="B397" i="289" s="1"/>
  <c r="B379" i="289" s="1"/>
  <c r="E381" i="289"/>
  <c r="D381" i="289"/>
  <c r="C381" i="289"/>
  <c r="C380" i="289"/>
  <c r="E365" i="289"/>
  <c r="D365" i="289"/>
  <c r="C365" i="289"/>
  <c r="B365" i="289"/>
  <c r="E360" i="289"/>
  <c r="E370" i="289" s="1"/>
  <c r="D360" i="289"/>
  <c r="D370" i="289" s="1"/>
  <c r="C360" i="289"/>
  <c r="C370" i="289" s="1"/>
  <c r="B360" i="289"/>
  <c r="B370" i="289" s="1"/>
  <c r="E356" i="289"/>
  <c r="E355" i="289"/>
  <c r="D355" i="289"/>
  <c r="C355" i="289"/>
  <c r="E354" i="289"/>
  <c r="D354" i="289"/>
  <c r="C354" i="289"/>
  <c r="E353" i="289"/>
  <c r="D353" i="289"/>
  <c r="D356" i="289" s="1"/>
  <c r="C353" i="289"/>
  <c r="C356" i="289" s="1"/>
  <c r="B353" i="289"/>
  <c r="E339" i="289"/>
  <c r="D339" i="289"/>
  <c r="C339" i="289"/>
  <c r="B339" i="289"/>
  <c r="E334" i="289"/>
  <c r="E344" i="289" s="1"/>
  <c r="D334" i="289"/>
  <c r="D344" i="289" s="1"/>
  <c r="C334" i="289"/>
  <c r="C344" i="289" s="1"/>
  <c r="B334" i="289"/>
  <c r="B344" i="289" s="1"/>
  <c r="E329" i="289"/>
  <c r="D329" i="289"/>
  <c r="C329" i="289"/>
  <c r="E328" i="289"/>
  <c r="D328" i="289"/>
  <c r="C328" i="289"/>
  <c r="E327" i="289"/>
  <c r="E330" i="289" s="1"/>
  <c r="D327" i="289"/>
  <c r="D330" i="289" s="1"/>
  <c r="C327" i="289"/>
  <c r="C330" i="289" s="1"/>
  <c r="B327" i="289"/>
  <c r="E313" i="289"/>
  <c r="D313" i="289"/>
  <c r="C313" i="289"/>
  <c r="B313" i="289"/>
  <c r="E308" i="289"/>
  <c r="E318" i="289" s="1"/>
  <c r="D308" i="289"/>
  <c r="D318" i="289" s="1"/>
  <c r="C308" i="289"/>
  <c r="C318" i="289" s="1"/>
  <c r="B308" i="289"/>
  <c r="B318" i="289" s="1"/>
  <c r="C304" i="289"/>
  <c r="E303" i="289"/>
  <c r="D303" i="289"/>
  <c r="C303" i="289"/>
  <c r="E302" i="289"/>
  <c r="D302" i="289"/>
  <c r="C302" i="289"/>
  <c r="E301" i="289"/>
  <c r="E304" i="289" s="1"/>
  <c r="D301" i="289"/>
  <c r="D304" i="289" s="1"/>
  <c r="C301" i="289"/>
  <c r="B301" i="289"/>
  <c r="E287" i="289"/>
  <c r="D287" i="289"/>
  <c r="D292" i="289" s="1"/>
  <c r="B287" i="289"/>
  <c r="E282" i="289"/>
  <c r="E292" i="289" s="1"/>
  <c r="D282" i="289"/>
  <c r="C282" i="289"/>
  <c r="C292" i="289" s="1"/>
  <c r="B282" i="289"/>
  <c r="B292" i="289" s="1"/>
  <c r="C278" i="289"/>
  <c r="E277" i="289"/>
  <c r="D277" i="289"/>
  <c r="C277" i="289"/>
  <c r="E276" i="289"/>
  <c r="D276" i="289"/>
  <c r="C276" i="289"/>
  <c r="E275" i="289"/>
  <c r="E278" i="289" s="1"/>
  <c r="D275" i="289"/>
  <c r="D278" i="289" s="1"/>
  <c r="C275" i="289"/>
  <c r="B275" i="289"/>
  <c r="E262" i="289"/>
  <c r="D262" i="289"/>
  <c r="C262" i="289"/>
  <c r="B262" i="289"/>
  <c r="E257" i="289"/>
  <c r="E267" i="289" s="1"/>
  <c r="D257" i="289"/>
  <c r="D267" i="289" s="1"/>
  <c r="C257" i="289"/>
  <c r="C267" i="289" s="1"/>
  <c r="B257" i="289"/>
  <c r="B267" i="289" s="1"/>
  <c r="D253" i="289"/>
  <c r="E252" i="289"/>
  <c r="D252" i="289"/>
  <c r="C252" i="289"/>
  <c r="E251" i="289"/>
  <c r="D251" i="289"/>
  <c r="C251" i="289"/>
  <c r="E250" i="289"/>
  <c r="E253" i="289" s="1"/>
  <c r="D250" i="289"/>
  <c r="C250" i="289"/>
  <c r="C253" i="289" s="1"/>
  <c r="B250" i="289"/>
  <c r="E233" i="289"/>
  <c r="D233" i="289"/>
  <c r="C233" i="289"/>
  <c r="B233" i="289"/>
  <c r="E228" i="289"/>
  <c r="E238" i="289" s="1"/>
  <c r="D228" i="289"/>
  <c r="D238" i="289" s="1"/>
  <c r="C228" i="289"/>
  <c r="C238" i="289" s="1"/>
  <c r="B228" i="289"/>
  <c r="B238" i="289" s="1"/>
  <c r="E224" i="289"/>
  <c r="E223" i="289"/>
  <c r="D223" i="289"/>
  <c r="C223" i="289"/>
  <c r="E222" i="289"/>
  <c r="D222" i="289"/>
  <c r="C222" i="289"/>
  <c r="E221" i="289"/>
  <c r="D221" i="289"/>
  <c r="D224" i="289" s="1"/>
  <c r="C221" i="289"/>
  <c r="C224" i="289" s="1"/>
  <c r="B221" i="289"/>
  <c r="E208" i="289"/>
  <c r="D208" i="289"/>
  <c r="C208" i="289"/>
  <c r="B208" i="289"/>
  <c r="E203" i="289"/>
  <c r="E213" i="289" s="1"/>
  <c r="E195" i="289" s="1"/>
  <c r="D203" i="289"/>
  <c r="D213" i="289" s="1"/>
  <c r="D195" i="289" s="1"/>
  <c r="C203" i="289"/>
  <c r="C213" i="289" s="1"/>
  <c r="B203" i="289"/>
  <c r="B213" i="289" s="1"/>
  <c r="B195" i="289" s="1"/>
  <c r="E197" i="289"/>
  <c r="D197" i="289"/>
  <c r="C197" i="289"/>
  <c r="C196" i="289"/>
  <c r="E183" i="289"/>
  <c r="D183" i="289"/>
  <c r="C183" i="289"/>
  <c r="B183" i="289"/>
  <c r="E178" i="289"/>
  <c r="E188" i="289" s="1"/>
  <c r="D178" i="289"/>
  <c r="D188" i="289" s="1"/>
  <c r="C178" i="289"/>
  <c r="C188" i="289" s="1"/>
  <c r="B178" i="289"/>
  <c r="B188" i="289" s="1"/>
  <c r="E173" i="289"/>
  <c r="D173" i="289"/>
  <c r="C173" i="289"/>
  <c r="E172" i="289"/>
  <c r="D172" i="289"/>
  <c r="C172" i="289"/>
  <c r="E171" i="289"/>
  <c r="E174" i="289" s="1"/>
  <c r="D171" i="289"/>
  <c r="D174" i="289" s="1"/>
  <c r="C171" i="289"/>
  <c r="C174" i="289" s="1"/>
  <c r="B171" i="289"/>
  <c r="E158" i="289"/>
  <c r="D158" i="289"/>
  <c r="C158" i="289"/>
  <c r="B158" i="289"/>
  <c r="E153" i="289"/>
  <c r="E163" i="289" s="1"/>
  <c r="D153" i="289"/>
  <c r="D163" i="289" s="1"/>
  <c r="C153" i="289"/>
  <c r="C163" i="289" s="1"/>
  <c r="B153" i="289"/>
  <c r="B163" i="289" s="1"/>
  <c r="C149" i="289"/>
  <c r="E148" i="289"/>
  <c r="D148" i="289"/>
  <c r="C148" i="289"/>
  <c r="E147" i="289"/>
  <c r="D147" i="289"/>
  <c r="C147" i="289"/>
  <c r="E146" i="289"/>
  <c r="E149" i="289" s="1"/>
  <c r="D146" i="289"/>
  <c r="D149" i="289" s="1"/>
  <c r="C146" i="289"/>
  <c r="B146" i="289"/>
  <c r="E133" i="289"/>
  <c r="E134" i="289" s="1"/>
  <c r="D133" i="289"/>
  <c r="D104" i="289" s="1"/>
  <c r="C133" i="289"/>
  <c r="C134" i="289" s="1"/>
  <c r="B133" i="289"/>
  <c r="B134" i="289" s="1"/>
  <c r="C107" i="289"/>
  <c r="E106" i="289"/>
  <c r="D106" i="289"/>
  <c r="C106" i="289"/>
  <c r="E104" i="289"/>
  <c r="C104" i="289"/>
  <c r="C105" i="289" s="1"/>
  <c r="C108" i="289" s="1"/>
  <c r="B104" i="289"/>
  <c r="B105" i="289" s="1"/>
  <c r="E96" i="289"/>
  <c r="E67" i="289" s="1"/>
  <c r="D96" i="289"/>
  <c r="D97" i="289" s="1"/>
  <c r="C96" i="289"/>
  <c r="C97" i="289" s="1"/>
  <c r="B96" i="289"/>
  <c r="B97" i="289" s="1"/>
  <c r="D70" i="289"/>
  <c r="E69" i="289"/>
  <c r="D69" i="289"/>
  <c r="C69" i="289"/>
  <c r="D67" i="289"/>
  <c r="D68" i="289" s="1"/>
  <c r="C67" i="289"/>
  <c r="C70" i="289" s="1"/>
  <c r="B67" i="289"/>
  <c r="B68" i="289" s="1"/>
  <c r="B59" i="289"/>
  <c r="D56" i="289"/>
  <c r="D447" i="289" s="1"/>
  <c r="E44" i="289"/>
  <c r="D44" i="289"/>
  <c r="C44" i="289"/>
  <c r="C59" i="289" s="1"/>
  <c r="B44" i="289"/>
  <c r="E41" i="289"/>
  <c r="D41" i="289"/>
  <c r="C41" i="289"/>
  <c r="B41" i="289"/>
  <c r="E38" i="289"/>
  <c r="D38" i="289"/>
  <c r="C38" i="289"/>
  <c r="B38" i="289"/>
  <c r="E32" i="289"/>
  <c r="D32" i="289"/>
  <c r="C32" i="289"/>
  <c r="B31" i="289"/>
  <c r="E107" i="289" l="1"/>
  <c r="D198" i="289"/>
  <c r="D196" i="289"/>
  <c r="D199" i="289" s="1"/>
  <c r="D380" i="289"/>
  <c r="D383" i="289" s="1"/>
  <c r="D382" i="289"/>
  <c r="D456" i="289"/>
  <c r="D455" i="289" s="1"/>
  <c r="D406" i="289"/>
  <c r="D71" i="289"/>
  <c r="E68" i="289"/>
  <c r="E71" i="289" s="1"/>
  <c r="E70" i="289"/>
  <c r="E198" i="289"/>
  <c r="E196" i="289"/>
  <c r="E199" i="289" s="1"/>
  <c r="E380" i="289"/>
  <c r="E382" i="289"/>
  <c r="E406" i="289"/>
  <c r="E456" i="289"/>
  <c r="E455" i="289" s="1"/>
  <c r="D105" i="289"/>
  <c r="D108" i="289" s="1"/>
  <c r="D107" i="289"/>
  <c r="C428" i="289"/>
  <c r="C30" i="289"/>
  <c r="B428" i="289"/>
  <c r="B196" i="289"/>
  <c r="C199" i="289" s="1"/>
  <c r="C198" i="289"/>
  <c r="C382" i="289"/>
  <c r="B380" i="289"/>
  <c r="C383" i="289" s="1"/>
  <c r="C409" i="289"/>
  <c r="B407" i="289"/>
  <c r="C410" i="289" s="1"/>
  <c r="B60" i="289"/>
  <c r="C68" i="289"/>
  <c r="C71" i="289" s="1"/>
  <c r="B427" i="289"/>
  <c r="E97" i="289"/>
  <c r="E105" i="289"/>
  <c r="E108" i="289" s="1"/>
  <c r="D59" i="289"/>
  <c r="D134" i="289"/>
  <c r="E56" i="289"/>
  <c r="E414" i="288"/>
  <c r="D414" i="288"/>
  <c r="C414" i="288"/>
  <c r="B414" i="288"/>
  <c r="E413" i="288"/>
  <c r="D413" i="288"/>
  <c r="C413" i="288"/>
  <c r="B413" i="288"/>
  <c r="E412" i="288"/>
  <c r="D412" i="288"/>
  <c r="C412" i="288"/>
  <c r="B412" i="288"/>
  <c r="E411" i="288"/>
  <c r="D411" i="288"/>
  <c r="C411" i="288"/>
  <c r="B411" i="288"/>
  <c r="E410" i="288"/>
  <c r="D410" i="288"/>
  <c r="C410" i="288"/>
  <c r="E409" i="288"/>
  <c r="D409" i="288"/>
  <c r="C409" i="288"/>
  <c r="B409" i="288"/>
  <c r="E408" i="288"/>
  <c r="D408" i="288"/>
  <c r="C408" i="288"/>
  <c r="B408" i="288"/>
  <c r="E407" i="288"/>
  <c r="D407" i="288"/>
  <c r="C407" i="288"/>
  <c r="B407" i="288"/>
  <c r="E406" i="288"/>
  <c r="E405" i="288" s="1"/>
  <c r="D406" i="288"/>
  <c r="C406" i="288"/>
  <c r="C405" i="288" s="1"/>
  <c r="B406" i="288"/>
  <c r="B405" i="288" s="1"/>
  <c r="D405" i="288"/>
  <c r="E404" i="288"/>
  <c r="D404" i="288"/>
  <c r="C404" i="288"/>
  <c r="B404" i="288"/>
  <c r="E403" i="288"/>
  <c r="D403" i="288"/>
  <c r="C403" i="288"/>
  <c r="B403" i="288"/>
  <c r="C402" i="288"/>
  <c r="B402" i="288"/>
  <c r="E401" i="288"/>
  <c r="D401" i="288"/>
  <c r="C401" i="288"/>
  <c r="B401" i="288"/>
  <c r="E400" i="288"/>
  <c r="D400" i="288"/>
  <c r="D399" i="288" s="1"/>
  <c r="C400" i="288"/>
  <c r="B400" i="288"/>
  <c r="B399" i="288" s="1"/>
  <c r="C399" i="288"/>
  <c r="E398" i="288"/>
  <c r="D398" i="288"/>
  <c r="C398" i="288"/>
  <c r="B398" i="288"/>
  <c r="E397" i="288"/>
  <c r="E396" i="288" s="1"/>
  <c r="D397" i="288"/>
  <c r="D396" i="288" s="1"/>
  <c r="C397" i="288"/>
  <c r="C396" i="288" s="1"/>
  <c r="B397" i="288"/>
  <c r="B396" i="288" s="1"/>
  <c r="E395" i="288"/>
  <c r="D395" i="288"/>
  <c r="C395" i="288"/>
  <c r="B395" i="288"/>
  <c r="E394" i="288"/>
  <c r="D394" i="288"/>
  <c r="D393" i="288" s="1"/>
  <c r="C394" i="288"/>
  <c r="C393" i="288" s="1"/>
  <c r="B394" i="288"/>
  <c r="B393" i="288" s="1"/>
  <c r="E393" i="288"/>
  <c r="E392" i="288"/>
  <c r="D392" i="288"/>
  <c r="C392" i="288"/>
  <c r="B392" i="288"/>
  <c r="E391" i="288"/>
  <c r="E390" i="288" s="1"/>
  <c r="D391" i="288"/>
  <c r="D390" i="288" s="1"/>
  <c r="C391" i="288"/>
  <c r="B391" i="288"/>
  <c r="C390" i="288"/>
  <c r="B390" i="288"/>
  <c r="E389" i="288"/>
  <c r="D389" i="288"/>
  <c r="C389" i="288"/>
  <c r="B389" i="288"/>
  <c r="E388" i="288"/>
  <c r="D388" i="288"/>
  <c r="D387" i="288" s="1"/>
  <c r="C388" i="288"/>
  <c r="B388" i="288"/>
  <c r="B387" i="288" s="1"/>
  <c r="E387" i="288"/>
  <c r="C387" i="288"/>
  <c r="E386" i="288"/>
  <c r="D386" i="288"/>
  <c r="C386" i="288"/>
  <c r="B386" i="288"/>
  <c r="E385" i="288"/>
  <c r="D385" i="288"/>
  <c r="C385" i="288"/>
  <c r="C384" i="288" s="1"/>
  <c r="B385" i="288"/>
  <c r="B384" i="288" s="1"/>
  <c r="E384" i="288"/>
  <c r="D384" i="288"/>
  <c r="E375" i="288"/>
  <c r="D375" i="288"/>
  <c r="C375" i="288"/>
  <c r="B375" i="288"/>
  <c r="E370" i="288"/>
  <c r="E380" i="288" s="1"/>
  <c r="E362" i="288" s="1"/>
  <c r="D370" i="288"/>
  <c r="D380" i="288" s="1"/>
  <c r="D362" i="288" s="1"/>
  <c r="C370" i="288"/>
  <c r="C380" i="288" s="1"/>
  <c r="C362" i="288" s="1"/>
  <c r="B370" i="288"/>
  <c r="B380" i="288" s="1"/>
  <c r="B362" i="288" s="1"/>
  <c r="B363" i="288" s="1"/>
  <c r="E364" i="288"/>
  <c r="D364" i="288"/>
  <c r="C364" i="288"/>
  <c r="E349" i="288"/>
  <c r="D349" i="288"/>
  <c r="C349" i="288"/>
  <c r="C286" i="288" s="1"/>
  <c r="B349" i="288"/>
  <c r="E344" i="288"/>
  <c r="E354" i="288" s="1"/>
  <c r="E336" i="288" s="1"/>
  <c r="D344" i="288"/>
  <c r="D354" i="288" s="1"/>
  <c r="D336" i="288" s="1"/>
  <c r="C344" i="288"/>
  <c r="C354" i="288" s="1"/>
  <c r="C336" i="288" s="1"/>
  <c r="B344" i="288"/>
  <c r="B354" i="288" s="1"/>
  <c r="B336" i="288" s="1"/>
  <c r="B337" i="288" s="1"/>
  <c r="E338" i="288"/>
  <c r="D338" i="288"/>
  <c r="C338" i="288"/>
  <c r="E324" i="288"/>
  <c r="D324" i="288"/>
  <c r="C324" i="288"/>
  <c r="B324" i="288"/>
  <c r="E319" i="288"/>
  <c r="E329" i="288" s="1"/>
  <c r="D319" i="288"/>
  <c r="D329" i="288" s="1"/>
  <c r="C319" i="288"/>
  <c r="C329" i="288" s="1"/>
  <c r="B319" i="288"/>
  <c r="B329" i="288" s="1"/>
  <c r="E314" i="288"/>
  <c r="D314" i="288"/>
  <c r="C314" i="288"/>
  <c r="E313" i="288"/>
  <c r="D313" i="288"/>
  <c r="C313" i="288"/>
  <c r="E312" i="288"/>
  <c r="D312" i="288"/>
  <c r="D315" i="288" s="1"/>
  <c r="C312" i="288"/>
  <c r="B312" i="288"/>
  <c r="E299" i="288"/>
  <c r="D299" i="288"/>
  <c r="C299" i="288"/>
  <c r="B299" i="288"/>
  <c r="E294" i="288"/>
  <c r="E304" i="288" s="1"/>
  <c r="E286" i="288" s="1"/>
  <c r="D294" i="288"/>
  <c r="D304" i="288" s="1"/>
  <c r="C294" i="288"/>
  <c r="B294" i="288"/>
  <c r="B304" i="288" s="1"/>
  <c r="E288" i="288"/>
  <c r="D288" i="288"/>
  <c r="C288" i="288"/>
  <c r="D286" i="288"/>
  <c r="D287" i="288" s="1"/>
  <c r="B286" i="288"/>
  <c r="B287" i="288" s="1"/>
  <c r="E270" i="288"/>
  <c r="D270" i="288"/>
  <c r="C270" i="288"/>
  <c r="B270" i="288"/>
  <c r="E265" i="288"/>
  <c r="E275" i="288" s="1"/>
  <c r="D265" i="288"/>
  <c r="D275" i="288" s="1"/>
  <c r="C265" i="288"/>
  <c r="C275" i="288" s="1"/>
  <c r="B265" i="288"/>
  <c r="B275" i="288" s="1"/>
  <c r="E259" i="288"/>
  <c r="D259" i="288"/>
  <c r="C259" i="288"/>
  <c r="E244" i="288"/>
  <c r="D244" i="288"/>
  <c r="C244" i="288"/>
  <c r="B244" i="288"/>
  <c r="E239" i="288"/>
  <c r="E249" i="288" s="1"/>
  <c r="E231" i="288" s="1"/>
  <c r="D239" i="288"/>
  <c r="D249" i="288" s="1"/>
  <c r="D231" i="288" s="1"/>
  <c r="C239" i="288"/>
  <c r="C249" i="288" s="1"/>
  <c r="C231" i="288" s="1"/>
  <c r="B239" i="288"/>
  <c r="B249" i="288" s="1"/>
  <c r="B231" i="288" s="1"/>
  <c r="B232" i="288" s="1"/>
  <c r="E233" i="288"/>
  <c r="D233" i="288"/>
  <c r="C233" i="288"/>
  <c r="E219" i="288"/>
  <c r="D219" i="288"/>
  <c r="C219" i="288"/>
  <c r="B219" i="288"/>
  <c r="E214" i="288"/>
  <c r="E224" i="288" s="1"/>
  <c r="E206" i="288" s="1"/>
  <c r="D214" i="288"/>
  <c r="D224" i="288" s="1"/>
  <c r="D206" i="288" s="1"/>
  <c r="C214" i="288"/>
  <c r="C224" i="288" s="1"/>
  <c r="C206" i="288" s="1"/>
  <c r="B214" i="288"/>
  <c r="B224" i="288" s="1"/>
  <c r="B206" i="288" s="1"/>
  <c r="B207" i="288" s="1"/>
  <c r="E208" i="288"/>
  <c r="C205" i="288"/>
  <c r="D208" i="288" s="1"/>
  <c r="E194" i="288"/>
  <c r="D194" i="288"/>
  <c r="C194" i="288"/>
  <c r="B194" i="288"/>
  <c r="E189" i="288"/>
  <c r="E199" i="288" s="1"/>
  <c r="E181" i="288" s="1"/>
  <c r="D189" i="288"/>
  <c r="D199" i="288" s="1"/>
  <c r="D181" i="288" s="1"/>
  <c r="C189" i="288"/>
  <c r="C199" i="288" s="1"/>
  <c r="C181" i="288" s="1"/>
  <c r="B189" i="288"/>
  <c r="B199" i="288" s="1"/>
  <c r="B181" i="288" s="1"/>
  <c r="B182" i="288" s="1"/>
  <c r="E183" i="288"/>
  <c r="D183" i="288"/>
  <c r="C183" i="288"/>
  <c r="D166" i="288"/>
  <c r="E166" i="288" s="1"/>
  <c r="E163" i="288"/>
  <c r="D163" i="288"/>
  <c r="C163" i="288"/>
  <c r="B163" i="288"/>
  <c r="E160" i="288"/>
  <c r="D160" i="288"/>
  <c r="C160" i="288"/>
  <c r="B160" i="288"/>
  <c r="E154" i="288"/>
  <c r="D154" i="288"/>
  <c r="C154" i="288"/>
  <c r="B154" i="288"/>
  <c r="E151" i="288"/>
  <c r="D151" i="288"/>
  <c r="C151" i="288"/>
  <c r="B151" i="288"/>
  <c r="E148" i="288"/>
  <c r="D148" i="288"/>
  <c r="C148" i="288"/>
  <c r="B148" i="288"/>
  <c r="E142" i="288"/>
  <c r="D142" i="288"/>
  <c r="C142" i="288"/>
  <c r="E132" i="288"/>
  <c r="D132" i="288"/>
  <c r="D103" i="288" s="1"/>
  <c r="D106" i="288" s="1"/>
  <c r="C132" i="288"/>
  <c r="B132" i="288"/>
  <c r="B103" i="288" s="1"/>
  <c r="B104" i="288" s="1"/>
  <c r="E105" i="288"/>
  <c r="D105" i="288"/>
  <c r="C105" i="288"/>
  <c r="E103" i="288"/>
  <c r="E104" i="288" s="1"/>
  <c r="C103" i="288"/>
  <c r="C106" i="288" s="1"/>
  <c r="E95" i="288"/>
  <c r="E66" i="288" s="1"/>
  <c r="E69" i="288" s="1"/>
  <c r="D95" i="288"/>
  <c r="C95" i="288"/>
  <c r="C66" i="288" s="1"/>
  <c r="B95" i="288"/>
  <c r="B66" i="288" s="1"/>
  <c r="B67" i="288" s="1"/>
  <c r="E68" i="288"/>
  <c r="D68" i="288"/>
  <c r="C68" i="288"/>
  <c r="D66" i="288"/>
  <c r="D55" i="288"/>
  <c r="D402" i="288" s="1"/>
  <c r="E52" i="288"/>
  <c r="D52" i="288"/>
  <c r="C52" i="288"/>
  <c r="B52" i="288"/>
  <c r="E49" i="288"/>
  <c r="D49" i="288"/>
  <c r="C49" i="288"/>
  <c r="B49" i="288"/>
  <c r="E43" i="288"/>
  <c r="D43" i="288"/>
  <c r="C43" i="288"/>
  <c r="B43" i="288"/>
  <c r="E40" i="288"/>
  <c r="D40" i="288"/>
  <c r="C40" i="288"/>
  <c r="B40" i="288"/>
  <c r="E37" i="288"/>
  <c r="D37" i="288"/>
  <c r="C37" i="288"/>
  <c r="B37" i="288"/>
  <c r="E31" i="288"/>
  <c r="D31" i="288"/>
  <c r="C31" i="288"/>
  <c r="E195" i="287"/>
  <c r="D195" i="287"/>
  <c r="C195" i="287"/>
  <c r="B195" i="287"/>
  <c r="E194" i="287"/>
  <c r="D194" i="287"/>
  <c r="C194" i="287"/>
  <c r="B194" i="287"/>
  <c r="E193" i="287"/>
  <c r="D193" i="287"/>
  <c r="C193" i="287"/>
  <c r="B193" i="287"/>
  <c r="E192" i="287"/>
  <c r="D192" i="287"/>
  <c r="C192" i="287"/>
  <c r="B192" i="287"/>
  <c r="E191" i="287"/>
  <c r="D191" i="287"/>
  <c r="C191" i="287"/>
  <c r="E190" i="287"/>
  <c r="D190" i="287"/>
  <c r="C190" i="287"/>
  <c r="B190" i="287"/>
  <c r="E189" i="287"/>
  <c r="D189" i="287"/>
  <c r="C189" i="287"/>
  <c r="B189" i="287"/>
  <c r="E188" i="287"/>
  <c r="D188" i="287"/>
  <c r="C188" i="287"/>
  <c r="B188" i="287"/>
  <c r="E187" i="287"/>
  <c r="E186" i="287" s="1"/>
  <c r="D187" i="287"/>
  <c r="C187" i="287"/>
  <c r="B187" i="287"/>
  <c r="B186" i="287" s="1"/>
  <c r="D186" i="287"/>
  <c r="C186" i="287"/>
  <c r="E185" i="287"/>
  <c r="D185" i="287"/>
  <c r="C185" i="287"/>
  <c r="B185" i="287"/>
  <c r="E184" i="287"/>
  <c r="D184" i="287"/>
  <c r="C184" i="287"/>
  <c r="B184" i="287"/>
  <c r="E182" i="287"/>
  <c r="D182" i="287"/>
  <c r="C182" i="287"/>
  <c r="B182" i="287"/>
  <c r="E181" i="287"/>
  <c r="E180" i="287" s="1"/>
  <c r="D181" i="287"/>
  <c r="D180" i="287" s="1"/>
  <c r="C181" i="287"/>
  <c r="B181" i="287"/>
  <c r="B180" i="287" s="1"/>
  <c r="C180" i="287"/>
  <c r="E179" i="287"/>
  <c r="D179" i="287"/>
  <c r="C179" i="287"/>
  <c r="B179" i="287"/>
  <c r="E178" i="287"/>
  <c r="D178" i="287"/>
  <c r="D177" i="287" s="1"/>
  <c r="C178" i="287"/>
  <c r="B178" i="287"/>
  <c r="B177" i="287" s="1"/>
  <c r="E177" i="287"/>
  <c r="C177" i="287"/>
  <c r="E176" i="287"/>
  <c r="D176" i="287"/>
  <c r="C176" i="287"/>
  <c r="B176" i="287"/>
  <c r="E175" i="287"/>
  <c r="D175" i="287"/>
  <c r="D174" i="287" s="1"/>
  <c r="C175" i="287"/>
  <c r="C174" i="287" s="1"/>
  <c r="B175" i="287"/>
  <c r="E174" i="287"/>
  <c r="B174" i="287"/>
  <c r="E173" i="287"/>
  <c r="D173" i="287"/>
  <c r="C173" i="287"/>
  <c r="B173" i="287"/>
  <c r="E172" i="287"/>
  <c r="D172" i="287"/>
  <c r="D171" i="287" s="1"/>
  <c r="C172" i="287"/>
  <c r="B172" i="287"/>
  <c r="B171" i="287" s="1"/>
  <c r="E171" i="287"/>
  <c r="C171" i="287"/>
  <c r="E170" i="287"/>
  <c r="D170" i="287"/>
  <c r="C170" i="287"/>
  <c r="B170" i="287"/>
  <c r="E169" i="287"/>
  <c r="E168" i="287" s="1"/>
  <c r="D169" i="287"/>
  <c r="D168" i="287" s="1"/>
  <c r="C169" i="287"/>
  <c r="B169" i="287"/>
  <c r="C168" i="287"/>
  <c r="B168" i="287"/>
  <c r="E167" i="287"/>
  <c r="D167" i="287"/>
  <c r="C167" i="287"/>
  <c r="B167" i="287"/>
  <c r="E166" i="287"/>
  <c r="D166" i="287"/>
  <c r="C166" i="287"/>
  <c r="B166" i="287"/>
  <c r="B165" i="287" s="1"/>
  <c r="E165" i="287"/>
  <c r="D165" i="287"/>
  <c r="C165" i="287"/>
  <c r="E156" i="287"/>
  <c r="D156" i="287"/>
  <c r="C156" i="287"/>
  <c r="B156" i="287"/>
  <c r="E151" i="287"/>
  <c r="E161" i="287" s="1"/>
  <c r="E143" i="287" s="1"/>
  <c r="D151" i="287"/>
  <c r="D161" i="287" s="1"/>
  <c r="D143" i="287" s="1"/>
  <c r="C151" i="287"/>
  <c r="C161" i="287" s="1"/>
  <c r="C143" i="287" s="1"/>
  <c r="B151" i="287"/>
  <c r="B161" i="287" s="1"/>
  <c r="B143" i="287" s="1"/>
  <c r="E145" i="287"/>
  <c r="D145" i="287"/>
  <c r="C145" i="287"/>
  <c r="E131" i="287"/>
  <c r="E102" i="287" s="1"/>
  <c r="E103" i="287" s="1"/>
  <c r="D131" i="287"/>
  <c r="D102" i="287" s="1"/>
  <c r="C131" i="287"/>
  <c r="C102" i="287" s="1"/>
  <c r="B131" i="287"/>
  <c r="B102" i="287" s="1"/>
  <c r="B103" i="287" s="1"/>
  <c r="E104" i="287"/>
  <c r="D104" i="287"/>
  <c r="C104" i="287"/>
  <c r="E94" i="287"/>
  <c r="E65" i="287" s="1"/>
  <c r="D94" i="287"/>
  <c r="D65" i="287" s="1"/>
  <c r="C94" i="287"/>
  <c r="B94" i="287"/>
  <c r="B65" i="287" s="1"/>
  <c r="B66" i="287" s="1"/>
  <c r="E67" i="287"/>
  <c r="D67" i="287"/>
  <c r="C67" i="287"/>
  <c r="E54" i="287"/>
  <c r="E183" i="287" s="1"/>
  <c r="D54" i="287"/>
  <c r="C54" i="287"/>
  <c r="B54" i="287"/>
  <c r="E51" i="287"/>
  <c r="D51" i="287"/>
  <c r="C51" i="287"/>
  <c r="B51" i="287"/>
  <c r="E42" i="287"/>
  <c r="D42" i="287"/>
  <c r="C42" i="287"/>
  <c r="B42" i="287"/>
  <c r="E39" i="287"/>
  <c r="D39" i="287"/>
  <c r="C39" i="287"/>
  <c r="B39" i="287"/>
  <c r="E36" i="287"/>
  <c r="D36" i="287"/>
  <c r="C36" i="287"/>
  <c r="B36" i="287"/>
  <c r="E30" i="287"/>
  <c r="D30" i="287"/>
  <c r="C30" i="287"/>
  <c r="E415" i="286"/>
  <c r="D415" i="286"/>
  <c r="C415" i="286"/>
  <c r="B415" i="286"/>
  <c r="E414" i="286"/>
  <c r="D414" i="286"/>
  <c r="C414" i="286"/>
  <c r="B414" i="286"/>
  <c r="E413" i="286"/>
  <c r="D413" i="286"/>
  <c r="C413" i="286"/>
  <c r="B413" i="286"/>
  <c r="E412" i="286"/>
  <c r="D412" i="286"/>
  <c r="C412" i="286"/>
  <c r="B412" i="286"/>
  <c r="E411" i="286"/>
  <c r="D411" i="286"/>
  <c r="C411" i="286"/>
  <c r="E410" i="286"/>
  <c r="D410" i="286"/>
  <c r="C410" i="286"/>
  <c r="B410" i="286"/>
  <c r="E409" i="286"/>
  <c r="D409" i="286"/>
  <c r="C409" i="286"/>
  <c r="B409" i="286"/>
  <c r="E408" i="286"/>
  <c r="D408" i="286"/>
  <c r="C408" i="286"/>
  <c r="B408" i="286"/>
  <c r="E407" i="286"/>
  <c r="E406" i="286" s="1"/>
  <c r="D407" i="286"/>
  <c r="C407" i="286"/>
  <c r="C406" i="286" s="1"/>
  <c r="B407" i="286"/>
  <c r="B406" i="286" s="1"/>
  <c r="D406" i="286"/>
  <c r="E405" i="286"/>
  <c r="D405" i="286"/>
  <c r="C405" i="286"/>
  <c r="B405" i="286"/>
  <c r="E404" i="286"/>
  <c r="D404" i="286"/>
  <c r="C404" i="286"/>
  <c r="B404" i="286"/>
  <c r="C403" i="286"/>
  <c r="B403" i="286"/>
  <c r="E402" i="286"/>
  <c r="D402" i="286"/>
  <c r="C402" i="286"/>
  <c r="B402" i="286"/>
  <c r="E401" i="286"/>
  <c r="E400" i="286" s="1"/>
  <c r="D401" i="286"/>
  <c r="D400" i="286" s="1"/>
  <c r="C401" i="286"/>
  <c r="B401" i="286"/>
  <c r="B400" i="286" s="1"/>
  <c r="C400" i="286"/>
  <c r="E399" i="286"/>
  <c r="D399" i="286"/>
  <c r="C399" i="286"/>
  <c r="B399" i="286"/>
  <c r="E398" i="286"/>
  <c r="D398" i="286"/>
  <c r="C398" i="286"/>
  <c r="B398" i="286"/>
  <c r="B397" i="286" s="1"/>
  <c r="E397" i="286"/>
  <c r="D397" i="286"/>
  <c r="C397" i="286"/>
  <c r="E396" i="286"/>
  <c r="D396" i="286"/>
  <c r="C396" i="286"/>
  <c r="B396" i="286"/>
  <c r="E395" i="286"/>
  <c r="E394" i="286" s="1"/>
  <c r="D395" i="286"/>
  <c r="D394" i="286" s="1"/>
  <c r="C395" i="286"/>
  <c r="C394" i="286" s="1"/>
  <c r="B395" i="286"/>
  <c r="B394" i="286" s="1"/>
  <c r="E393" i="286"/>
  <c r="D393" i="286"/>
  <c r="C393" i="286"/>
  <c r="B393" i="286"/>
  <c r="E392" i="286"/>
  <c r="D392" i="286"/>
  <c r="C392" i="286"/>
  <c r="C391" i="286" s="1"/>
  <c r="B392" i="286"/>
  <c r="B391" i="286" s="1"/>
  <c r="E391" i="286"/>
  <c r="D391" i="286"/>
  <c r="E390" i="286"/>
  <c r="D390" i="286"/>
  <c r="C390" i="286"/>
  <c r="B390" i="286"/>
  <c r="E389" i="286"/>
  <c r="D389" i="286"/>
  <c r="D388" i="286" s="1"/>
  <c r="C389" i="286"/>
  <c r="C388" i="286" s="1"/>
  <c r="B389" i="286"/>
  <c r="B388" i="286" s="1"/>
  <c r="E388" i="286"/>
  <c r="E387" i="286"/>
  <c r="D387" i="286"/>
  <c r="C387" i="286"/>
  <c r="B387" i="286"/>
  <c r="E386" i="286"/>
  <c r="D386" i="286"/>
  <c r="C386" i="286"/>
  <c r="B386" i="286"/>
  <c r="B385" i="286" s="1"/>
  <c r="E385" i="286"/>
  <c r="D385" i="286"/>
  <c r="C385" i="286"/>
  <c r="E376" i="286"/>
  <c r="D376" i="286"/>
  <c r="C376" i="286"/>
  <c r="B376" i="286"/>
  <c r="E371" i="286"/>
  <c r="E381" i="286" s="1"/>
  <c r="E363" i="286" s="1"/>
  <c r="D371" i="286"/>
  <c r="D381" i="286" s="1"/>
  <c r="D363" i="286" s="1"/>
  <c r="C371" i="286"/>
  <c r="C381" i="286" s="1"/>
  <c r="C363" i="286" s="1"/>
  <c r="B371" i="286"/>
  <c r="B381" i="286" s="1"/>
  <c r="B363" i="286" s="1"/>
  <c r="B364" i="286" s="1"/>
  <c r="E365" i="286"/>
  <c r="D365" i="286"/>
  <c r="C365" i="286"/>
  <c r="E350" i="286"/>
  <c r="D350" i="286"/>
  <c r="D287" i="286" s="1"/>
  <c r="D288" i="286" s="1"/>
  <c r="C350" i="286"/>
  <c r="C287" i="286" s="1"/>
  <c r="B350" i="286"/>
  <c r="E345" i="286"/>
  <c r="E355" i="286" s="1"/>
  <c r="E337" i="286" s="1"/>
  <c r="D345" i="286"/>
  <c r="D355" i="286" s="1"/>
  <c r="D337" i="286" s="1"/>
  <c r="C345" i="286"/>
  <c r="C355" i="286" s="1"/>
  <c r="C337" i="286" s="1"/>
  <c r="B345" i="286"/>
  <c r="B355" i="286" s="1"/>
  <c r="B337" i="286" s="1"/>
  <c r="B338" i="286" s="1"/>
  <c r="E339" i="286"/>
  <c r="D339" i="286"/>
  <c r="C339" i="286"/>
  <c r="E325" i="286"/>
  <c r="D325" i="286"/>
  <c r="C325" i="286"/>
  <c r="B325" i="286"/>
  <c r="E320" i="286"/>
  <c r="E330" i="286" s="1"/>
  <c r="D320" i="286"/>
  <c r="D330" i="286" s="1"/>
  <c r="C320" i="286"/>
  <c r="C330" i="286" s="1"/>
  <c r="B320" i="286"/>
  <c r="B330" i="286" s="1"/>
  <c r="E315" i="286"/>
  <c r="D315" i="286"/>
  <c r="C315" i="286"/>
  <c r="E314" i="286"/>
  <c r="D314" i="286"/>
  <c r="C314" i="286"/>
  <c r="E313" i="286"/>
  <c r="E316" i="286" s="1"/>
  <c r="D313" i="286"/>
  <c r="C313" i="286"/>
  <c r="C316" i="286" s="1"/>
  <c r="B313" i="286"/>
  <c r="E300" i="286"/>
  <c r="D300" i="286"/>
  <c r="C300" i="286"/>
  <c r="B300" i="286"/>
  <c r="E295" i="286"/>
  <c r="E305" i="286" s="1"/>
  <c r="E287" i="286" s="1"/>
  <c r="D295" i="286"/>
  <c r="D305" i="286" s="1"/>
  <c r="C295" i="286"/>
  <c r="C305" i="286" s="1"/>
  <c r="B295" i="286"/>
  <c r="B305" i="286" s="1"/>
  <c r="E289" i="286"/>
  <c r="D289" i="286"/>
  <c r="C289" i="286"/>
  <c r="B287" i="286"/>
  <c r="B288" i="286" s="1"/>
  <c r="E271" i="286"/>
  <c r="D271" i="286"/>
  <c r="C271" i="286"/>
  <c r="B271" i="286"/>
  <c r="E266" i="286"/>
  <c r="E276" i="286" s="1"/>
  <c r="E258" i="286" s="1"/>
  <c r="D266" i="286"/>
  <c r="D276" i="286" s="1"/>
  <c r="D258" i="286" s="1"/>
  <c r="C266" i="286"/>
  <c r="C276" i="286" s="1"/>
  <c r="C258" i="286" s="1"/>
  <c r="B266" i="286"/>
  <c r="B276" i="286" s="1"/>
  <c r="B258" i="286" s="1"/>
  <c r="B259" i="286" s="1"/>
  <c r="E260" i="286"/>
  <c r="D260" i="286"/>
  <c r="C260" i="286"/>
  <c r="E245" i="286"/>
  <c r="D245" i="286"/>
  <c r="C245" i="286"/>
  <c r="B245" i="286"/>
  <c r="E240" i="286"/>
  <c r="E250" i="286" s="1"/>
  <c r="E232" i="286" s="1"/>
  <c r="D240" i="286"/>
  <c r="D250" i="286" s="1"/>
  <c r="D232" i="286" s="1"/>
  <c r="C240" i="286"/>
  <c r="C250" i="286" s="1"/>
  <c r="C232" i="286" s="1"/>
  <c r="B240" i="286"/>
  <c r="B250" i="286" s="1"/>
  <c r="B232" i="286" s="1"/>
  <c r="B233" i="286" s="1"/>
  <c r="E234" i="286"/>
  <c r="D234" i="286"/>
  <c r="C234" i="286"/>
  <c r="E220" i="286"/>
  <c r="D220" i="286"/>
  <c r="C220" i="286"/>
  <c r="B220" i="286"/>
  <c r="E215" i="286"/>
  <c r="E225" i="286" s="1"/>
  <c r="D215" i="286"/>
  <c r="D225" i="286" s="1"/>
  <c r="C215" i="286"/>
  <c r="C225" i="286" s="1"/>
  <c r="B215" i="286"/>
  <c r="B225" i="286" s="1"/>
  <c r="E209" i="286"/>
  <c r="D209" i="286"/>
  <c r="C209" i="286"/>
  <c r="E195" i="286"/>
  <c r="D195" i="286"/>
  <c r="C195" i="286"/>
  <c r="B195" i="286"/>
  <c r="E190" i="286"/>
  <c r="E200" i="286" s="1"/>
  <c r="E182" i="286" s="1"/>
  <c r="D190" i="286"/>
  <c r="D200" i="286" s="1"/>
  <c r="D182" i="286" s="1"/>
  <c r="C190" i="286"/>
  <c r="C200" i="286" s="1"/>
  <c r="C182" i="286" s="1"/>
  <c r="B190" i="286"/>
  <c r="B200" i="286" s="1"/>
  <c r="B182" i="286" s="1"/>
  <c r="B183" i="286" s="1"/>
  <c r="E184" i="286"/>
  <c r="D184" i="286"/>
  <c r="C184" i="286"/>
  <c r="D167" i="286"/>
  <c r="E167" i="286" s="1"/>
  <c r="E164" i="286"/>
  <c r="D164" i="286"/>
  <c r="C164" i="286"/>
  <c r="B164" i="286"/>
  <c r="E161" i="286"/>
  <c r="D161" i="286"/>
  <c r="C161" i="286"/>
  <c r="B161" i="286"/>
  <c r="E155" i="286"/>
  <c r="D155" i="286"/>
  <c r="C155" i="286"/>
  <c r="B155" i="286"/>
  <c r="E152" i="286"/>
  <c r="D152" i="286"/>
  <c r="C152" i="286"/>
  <c r="B152" i="286"/>
  <c r="E149" i="286"/>
  <c r="D149" i="286"/>
  <c r="C149" i="286"/>
  <c r="B149" i="286"/>
  <c r="E143" i="286"/>
  <c r="D143" i="286"/>
  <c r="C143" i="286"/>
  <c r="E133" i="286"/>
  <c r="E104" i="286" s="1"/>
  <c r="D133" i="286"/>
  <c r="C133" i="286"/>
  <c r="B133" i="286"/>
  <c r="B104" i="286" s="1"/>
  <c r="B105" i="286" s="1"/>
  <c r="E106" i="286"/>
  <c r="D106" i="286"/>
  <c r="C106" i="286"/>
  <c r="D104" i="286"/>
  <c r="D105" i="286" s="1"/>
  <c r="E96" i="286"/>
  <c r="E67" i="286" s="1"/>
  <c r="E68" i="286" s="1"/>
  <c r="D96" i="286"/>
  <c r="C96" i="286"/>
  <c r="C67" i="286" s="1"/>
  <c r="B96" i="286"/>
  <c r="B67" i="286" s="1"/>
  <c r="B68" i="286" s="1"/>
  <c r="E69" i="286"/>
  <c r="D69" i="286"/>
  <c r="C69" i="286"/>
  <c r="D67" i="286"/>
  <c r="D56" i="286"/>
  <c r="D403" i="286" s="1"/>
  <c r="E53" i="286"/>
  <c r="D53" i="286"/>
  <c r="C53" i="286"/>
  <c r="B53" i="286"/>
  <c r="E50" i="286"/>
  <c r="D50" i="286"/>
  <c r="C50" i="286"/>
  <c r="B50" i="286"/>
  <c r="E44" i="286"/>
  <c r="D44" i="286"/>
  <c r="C44" i="286"/>
  <c r="B44" i="286"/>
  <c r="E41" i="286"/>
  <c r="D41" i="286"/>
  <c r="C41" i="286"/>
  <c r="B41" i="286"/>
  <c r="E38" i="286"/>
  <c r="D38" i="286"/>
  <c r="C38" i="286"/>
  <c r="B38" i="286"/>
  <c r="E32" i="286"/>
  <c r="D32" i="286"/>
  <c r="C32" i="286"/>
  <c r="E277" i="285"/>
  <c r="D277" i="285"/>
  <c r="C277" i="285"/>
  <c r="B277" i="285"/>
  <c r="E276" i="285"/>
  <c r="D276" i="285"/>
  <c r="C276" i="285"/>
  <c r="B276" i="285"/>
  <c r="B275" i="285" s="1"/>
  <c r="E275" i="285"/>
  <c r="D275" i="285"/>
  <c r="C275" i="285"/>
  <c r="E269" i="285"/>
  <c r="D269" i="285"/>
  <c r="C269" i="285"/>
  <c r="B269" i="285"/>
  <c r="E268" i="285"/>
  <c r="D268" i="285"/>
  <c r="C268" i="285"/>
  <c r="B268" i="285"/>
  <c r="E266" i="285"/>
  <c r="D266" i="285"/>
  <c r="C266" i="285"/>
  <c r="B266" i="285"/>
  <c r="E265" i="285"/>
  <c r="E264" i="285" s="1"/>
  <c r="D265" i="285"/>
  <c r="D264" i="285" s="1"/>
  <c r="C265" i="285"/>
  <c r="C264" i="285" s="1"/>
  <c r="B265" i="285"/>
  <c r="B264" i="285" s="1"/>
  <c r="E263" i="285"/>
  <c r="D263" i="285"/>
  <c r="C263" i="285"/>
  <c r="B263" i="285"/>
  <c r="E262" i="285"/>
  <c r="D262" i="285"/>
  <c r="C262" i="285"/>
  <c r="B262" i="285"/>
  <c r="B261" i="285" s="1"/>
  <c r="E261" i="285"/>
  <c r="D261" i="285"/>
  <c r="C261" i="285"/>
  <c r="E260" i="285"/>
  <c r="D260" i="285"/>
  <c r="C260" i="285"/>
  <c r="B260" i="285"/>
  <c r="E259" i="285"/>
  <c r="D259" i="285"/>
  <c r="C259" i="285"/>
  <c r="C258" i="285" s="1"/>
  <c r="B259" i="285"/>
  <c r="B258" i="285" s="1"/>
  <c r="E258" i="285"/>
  <c r="D258" i="285"/>
  <c r="E257" i="285"/>
  <c r="D257" i="285"/>
  <c r="C257" i="285"/>
  <c r="B257" i="285"/>
  <c r="E256" i="285"/>
  <c r="E255" i="285" s="1"/>
  <c r="D256" i="285"/>
  <c r="D255" i="285" s="1"/>
  <c r="C256" i="285"/>
  <c r="C255" i="285" s="1"/>
  <c r="B256" i="285"/>
  <c r="B255" i="285"/>
  <c r="E254" i="285"/>
  <c r="D254" i="285"/>
  <c r="C254" i="285"/>
  <c r="B254" i="285"/>
  <c r="B252" i="285" s="1"/>
  <c r="E253" i="285"/>
  <c r="D253" i="285"/>
  <c r="C253" i="285"/>
  <c r="C252" i="285" s="1"/>
  <c r="E252" i="285"/>
  <c r="E251" i="285"/>
  <c r="D251" i="285"/>
  <c r="C251" i="285"/>
  <c r="B251" i="285"/>
  <c r="E250" i="285"/>
  <c r="D250" i="285"/>
  <c r="C250" i="285"/>
  <c r="B250" i="285"/>
  <c r="B249" i="285" s="1"/>
  <c r="C249" i="285"/>
  <c r="E240" i="285"/>
  <c r="D240" i="285"/>
  <c r="C240" i="285"/>
  <c r="B240" i="285"/>
  <c r="E235" i="285"/>
  <c r="E245" i="285" s="1"/>
  <c r="D235" i="285"/>
  <c r="D245" i="285" s="1"/>
  <c r="C235" i="285"/>
  <c r="C245" i="285" s="1"/>
  <c r="B235" i="285"/>
  <c r="B245" i="285" s="1"/>
  <c r="D229" i="285"/>
  <c r="E207" i="285"/>
  <c r="D207" i="285"/>
  <c r="C207" i="285"/>
  <c r="B207" i="285"/>
  <c r="E202" i="285"/>
  <c r="E212" i="285" s="1"/>
  <c r="E194" i="285" s="1"/>
  <c r="E195" i="285" s="1"/>
  <c r="D202" i="285"/>
  <c r="D212" i="285" s="1"/>
  <c r="D194" i="285" s="1"/>
  <c r="C202" i="285"/>
  <c r="C212" i="285" s="1"/>
  <c r="C194" i="285" s="1"/>
  <c r="B202" i="285"/>
  <c r="B212" i="285" s="1"/>
  <c r="B194" i="285" s="1"/>
  <c r="B195" i="285" s="1"/>
  <c r="E196" i="285"/>
  <c r="D196" i="285"/>
  <c r="C196" i="285"/>
  <c r="E179" i="285"/>
  <c r="D179" i="285"/>
  <c r="C179" i="285"/>
  <c r="B179" i="285"/>
  <c r="E174" i="285"/>
  <c r="E270" i="285" s="1"/>
  <c r="D174" i="285"/>
  <c r="D184" i="285" s="1"/>
  <c r="D166" i="285" s="1"/>
  <c r="C174" i="285"/>
  <c r="C184" i="285" s="1"/>
  <c r="C166" i="285" s="1"/>
  <c r="B174" i="285"/>
  <c r="E168" i="285"/>
  <c r="D168" i="285"/>
  <c r="C168" i="285"/>
  <c r="E154" i="285"/>
  <c r="D154" i="285"/>
  <c r="C154" i="285"/>
  <c r="B154" i="285"/>
  <c r="E149" i="285"/>
  <c r="E159" i="285" s="1"/>
  <c r="E141" i="285" s="1"/>
  <c r="D149" i="285"/>
  <c r="D159" i="285" s="1"/>
  <c r="D141" i="285" s="1"/>
  <c r="C149" i="285"/>
  <c r="C159" i="285" s="1"/>
  <c r="C141" i="285" s="1"/>
  <c r="B149" i="285"/>
  <c r="B159" i="285" s="1"/>
  <c r="B141" i="285" s="1"/>
  <c r="B142" i="285" s="1"/>
  <c r="E143" i="285"/>
  <c r="D143" i="285"/>
  <c r="C143" i="285"/>
  <c r="E130" i="285"/>
  <c r="E101" i="285" s="1"/>
  <c r="D130" i="285"/>
  <c r="D101" i="285" s="1"/>
  <c r="D102" i="285" s="1"/>
  <c r="C130" i="285"/>
  <c r="C101" i="285" s="1"/>
  <c r="B130" i="285"/>
  <c r="E103" i="285"/>
  <c r="D103" i="285"/>
  <c r="C103" i="285"/>
  <c r="B101" i="285"/>
  <c r="B102" i="285" s="1"/>
  <c r="E93" i="285"/>
  <c r="D93" i="285"/>
  <c r="D64" i="285" s="1"/>
  <c r="C93" i="285"/>
  <c r="C64" i="285" s="1"/>
  <c r="C65" i="285" s="1"/>
  <c r="B93" i="285"/>
  <c r="E66" i="285"/>
  <c r="D66" i="285"/>
  <c r="C66" i="285"/>
  <c r="E54" i="285"/>
  <c r="D54" i="285"/>
  <c r="C54" i="285"/>
  <c r="C267" i="285" s="1"/>
  <c r="B54" i="285"/>
  <c r="B267" i="285" s="1"/>
  <c r="E51" i="285"/>
  <c r="D51" i="285"/>
  <c r="C51" i="285"/>
  <c r="B51" i="285"/>
  <c r="E42" i="285"/>
  <c r="D42" i="285"/>
  <c r="C42" i="285"/>
  <c r="B42" i="285"/>
  <c r="E39" i="285"/>
  <c r="D39" i="285"/>
  <c r="C39" i="285"/>
  <c r="B39" i="285"/>
  <c r="E36" i="285"/>
  <c r="D36" i="285"/>
  <c r="C36" i="285"/>
  <c r="B36" i="285"/>
  <c r="E30" i="285"/>
  <c r="D30" i="285"/>
  <c r="C30" i="285"/>
  <c r="C137" i="284"/>
  <c r="B137" i="284"/>
  <c r="E134" i="284"/>
  <c r="D134" i="284"/>
  <c r="C134" i="284"/>
  <c r="B134" i="284"/>
  <c r="E131" i="284"/>
  <c r="D131" i="284"/>
  <c r="C131" i="284"/>
  <c r="B131" i="284"/>
  <c r="E128" i="284"/>
  <c r="D128" i="284"/>
  <c r="C128" i="284"/>
  <c r="B128" i="284"/>
  <c r="E126" i="284"/>
  <c r="D126" i="284"/>
  <c r="D125" i="284" s="1"/>
  <c r="C126" i="284"/>
  <c r="B126" i="284"/>
  <c r="B125" i="284" s="1"/>
  <c r="E125" i="284"/>
  <c r="C125" i="284"/>
  <c r="E123" i="284"/>
  <c r="D123" i="284"/>
  <c r="C123" i="284"/>
  <c r="B123" i="284"/>
  <c r="E120" i="284"/>
  <c r="D120" i="284"/>
  <c r="C120" i="284"/>
  <c r="B120" i="284"/>
  <c r="E115" i="284"/>
  <c r="D115" i="284"/>
  <c r="C115" i="284"/>
  <c r="C118" i="284" s="1"/>
  <c r="B115" i="284"/>
  <c r="B105" i="284" s="1"/>
  <c r="E108" i="284"/>
  <c r="D108" i="284"/>
  <c r="E107" i="284"/>
  <c r="D107" i="284"/>
  <c r="C107" i="284"/>
  <c r="B107" i="284"/>
  <c r="E106" i="284"/>
  <c r="E109" i="284" s="1"/>
  <c r="D106" i="284"/>
  <c r="C106" i="284"/>
  <c r="C94" i="284"/>
  <c r="B94" i="284"/>
  <c r="E79" i="284"/>
  <c r="D79" i="284"/>
  <c r="E73" i="284"/>
  <c r="D73" i="284"/>
  <c r="E67" i="284"/>
  <c r="D67" i="284"/>
  <c r="C67" i="284"/>
  <c r="B67" i="284"/>
  <c r="C57" i="284"/>
  <c r="C28" i="284" s="1"/>
  <c r="D54" i="284"/>
  <c r="D137" i="284" s="1"/>
  <c r="E42" i="284"/>
  <c r="D42" i="284"/>
  <c r="C42" i="284"/>
  <c r="B42" i="284"/>
  <c r="B57" i="284" s="1"/>
  <c r="B28" i="284" s="1"/>
  <c r="B31" i="284" s="1"/>
  <c r="E39" i="284"/>
  <c r="E36" i="284"/>
  <c r="D36" i="284"/>
  <c r="E30" i="284"/>
  <c r="D30" i="284"/>
  <c r="C30" i="284"/>
  <c r="B30" i="284"/>
  <c r="E203" i="283"/>
  <c r="D203" i="283"/>
  <c r="C203" i="283"/>
  <c r="B203" i="283"/>
  <c r="E202" i="283"/>
  <c r="D202" i="283"/>
  <c r="C202" i="283"/>
  <c r="B202" i="283"/>
  <c r="E201" i="283"/>
  <c r="D201" i="283"/>
  <c r="C201" i="283"/>
  <c r="B201" i="283"/>
  <c r="E200" i="283"/>
  <c r="D200" i="283"/>
  <c r="C200" i="283"/>
  <c r="B200" i="283"/>
  <c r="E199" i="283"/>
  <c r="D199" i="283"/>
  <c r="C199" i="283"/>
  <c r="B199" i="283"/>
  <c r="E198" i="283"/>
  <c r="D198" i="283"/>
  <c r="C198" i="283"/>
  <c r="B198" i="283"/>
  <c r="E197" i="283"/>
  <c r="D197" i="283"/>
  <c r="C197" i="283"/>
  <c r="B197" i="283"/>
  <c r="E196" i="283"/>
  <c r="D196" i="283"/>
  <c r="C196" i="283"/>
  <c r="B196" i="283"/>
  <c r="E195" i="283"/>
  <c r="D195" i="283"/>
  <c r="C195" i="283"/>
  <c r="B195" i="283"/>
  <c r="B194" i="283" s="1"/>
  <c r="E193" i="283"/>
  <c r="D193" i="283"/>
  <c r="C193" i="283"/>
  <c r="B193" i="283"/>
  <c r="E192" i="283"/>
  <c r="D192" i="283"/>
  <c r="C192" i="283"/>
  <c r="B192" i="283"/>
  <c r="C191" i="283"/>
  <c r="B191" i="283"/>
  <c r="E190" i="283"/>
  <c r="D190" i="283"/>
  <c r="C190" i="283"/>
  <c r="B190" i="283"/>
  <c r="E189" i="283"/>
  <c r="D189" i="283"/>
  <c r="C189" i="283"/>
  <c r="B189" i="283"/>
  <c r="E188" i="283"/>
  <c r="D188" i="283"/>
  <c r="C188" i="283"/>
  <c r="B188" i="283"/>
  <c r="E187" i="283"/>
  <c r="D187" i="283"/>
  <c r="C187" i="283"/>
  <c r="B187" i="283"/>
  <c r="E186" i="283"/>
  <c r="D186" i="283"/>
  <c r="C186" i="283"/>
  <c r="C185" i="283" s="1"/>
  <c r="B186" i="283"/>
  <c r="B185" i="283" s="1"/>
  <c r="E185" i="283"/>
  <c r="E184" i="283"/>
  <c r="D184" i="283"/>
  <c r="C184" i="283"/>
  <c r="B184" i="283"/>
  <c r="E183" i="283"/>
  <c r="D183" i="283"/>
  <c r="C183" i="283"/>
  <c r="C182" i="283" s="1"/>
  <c r="B183" i="283"/>
  <c r="E182" i="283"/>
  <c r="D182" i="283"/>
  <c r="B182" i="283"/>
  <c r="E181" i="283"/>
  <c r="D181" i="283"/>
  <c r="D179" i="283" s="1"/>
  <c r="C181" i="283"/>
  <c r="B181" i="283"/>
  <c r="E180" i="283"/>
  <c r="D180" i="283"/>
  <c r="C180" i="283"/>
  <c r="C179" i="283" s="1"/>
  <c r="B180" i="283"/>
  <c r="B179" i="283" s="1"/>
  <c r="E179" i="283"/>
  <c r="E178" i="283"/>
  <c r="D178" i="283"/>
  <c r="C178" i="283"/>
  <c r="B178" i="283"/>
  <c r="E177" i="283"/>
  <c r="D177" i="283"/>
  <c r="C177" i="283"/>
  <c r="B177" i="283"/>
  <c r="E176" i="283"/>
  <c r="D176" i="283"/>
  <c r="C176" i="283"/>
  <c r="B176" i="283"/>
  <c r="E175" i="283"/>
  <c r="D175" i="283"/>
  <c r="C175" i="283"/>
  <c r="B175" i="283"/>
  <c r="E174" i="283"/>
  <c r="D174" i="283"/>
  <c r="C174" i="283"/>
  <c r="B174" i="283"/>
  <c r="E173" i="283"/>
  <c r="D173" i="283"/>
  <c r="C173" i="283"/>
  <c r="B173" i="283"/>
  <c r="E169" i="283"/>
  <c r="D169" i="283"/>
  <c r="C169" i="283"/>
  <c r="B159" i="283"/>
  <c r="B169" i="283" s="1"/>
  <c r="B151" i="283" s="1"/>
  <c r="C154" i="283" s="1"/>
  <c r="E154" i="283"/>
  <c r="D154" i="283"/>
  <c r="E153" i="283"/>
  <c r="D153" i="283"/>
  <c r="C153" i="283"/>
  <c r="E152" i="283"/>
  <c r="E155" i="283" s="1"/>
  <c r="D152" i="283"/>
  <c r="C152" i="283"/>
  <c r="E132" i="283"/>
  <c r="E142" i="283" s="1"/>
  <c r="D132" i="283"/>
  <c r="D142" i="283" s="1"/>
  <c r="C132" i="283"/>
  <c r="C142" i="283" s="1"/>
  <c r="B132" i="283"/>
  <c r="B142" i="283" s="1"/>
  <c r="B124" i="283" s="1"/>
  <c r="E127" i="283"/>
  <c r="D127" i="283"/>
  <c r="E126" i="283"/>
  <c r="D126" i="283"/>
  <c r="C126" i="283"/>
  <c r="E125" i="283"/>
  <c r="E128" i="283" s="1"/>
  <c r="D125" i="283"/>
  <c r="C125" i="283"/>
  <c r="E105" i="283"/>
  <c r="E115" i="283" s="1"/>
  <c r="D105" i="283"/>
  <c r="D115" i="283" s="1"/>
  <c r="C105" i="283"/>
  <c r="C115" i="283" s="1"/>
  <c r="B105" i="283"/>
  <c r="B115" i="283" s="1"/>
  <c r="B97" i="283" s="1"/>
  <c r="E100" i="283"/>
  <c r="D100" i="283"/>
  <c r="E99" i="283"/>
  <c r="D99" i="283"/>
  <c r="C99" i="283"/>
  <c r="E98" i="283"/>
  <c r="E101" i="283" s="1"/>
  <c r="D98" i="283"/>
  <c r="C98" i="283"/>
  <c r="D101" i="283" s="1"/>
  <c r="E78" i="283"/>
  <c r="E88" i="283" s="1"/>
  <c r="D78" i="283"/>
  <c r="D88" i="283" s="1"/>
  <c r="C78" i="283"/>
  <c r="C88" i="283" s="1"/>
  <c r="B78" i="283"/>
  <c r="B88" i="283" s="1"/>
  <c r="B70" i="283" s="1"/>
  <c r="E73" i="283"/>
  <c r="D73" i="283"/>
  <c r="E72" i="283"/>
  <c r="D72" i="283"/>
  <c r="C72" i="283"/>
  <c r="E71" i="283"/>
  <c r="E74" i="283" s="1"/>
  <c r="D71" i="283"/>
  <c r="C71" i="283"/>
  <c r="D55" i="283"/>
  <c r="D191" i="283" s="1"/>
  <c r="E52" i="283"/>
  <c r="D52" i="283"/>
  <c r="C52" i="283"/>
  <c r="C58" i="283" s="1"/>
  <c r="B52" i="283"/>
  <c r="B58" i="283" s="1"/>
  <c r="E31" i="283"/>
  <c r="D31" i="283"/>
  <c r="C31" i="283"/>
  <c r="B404" i="282"/>
  <c r="B403" i="282"/>
  <c r="B402" i="282"/>
  <c r="E401" i="282"/>
  <c r="E400" i="282" s="1"/>
  <c r="E398" i="282"/>
  <c r="E394" i="282"/>
  <c r="D394" i="282"/>
  <c r="C394" i="282"/>
  <c r="B388" i="282"/>
  <c r="E364" i="282"/>
  <c r="D364" i="282"/>
  <c r="D401" i="282" s="1"/>
  <c r="D400" i="282" s="1"/>
  <c r="C364" i="282"/>
  <c r="C401" i="282" s="1"/>
  <c r="C400" i="282" s="1"/>
  <c r="B364" i="282"/>
  <c r="E359" i="282"/>
  <c r="E369" i="282" s="1"/>
  <c r="D359" i="282"/>
  <c r="D369" i="282" s="1"/>
  <c r="C359" i="282"/>
  <c r="B359" i="282"/>
  <c r="B369" i="282" s="1"/>
  <c r="E353" i="282"/>
  <c r="D353" i="282"/>
  <c r="C353" i="282"/>
  <c r="E351" i="282"/>
  <c r="E352" i="282" s="1"/>
  <c r="D351" i="282"/>
  <c r="C351" i="282"/>
  <c r="C352" i="282" s="1"/>
  <c r="B351" i="282"/>
  <c r="B352" i="282" s="1"/>
  <c r="E339" i="282"/>
  <c r="D339" i="282"/>
  <c r="C339" i="282"/>
  <c r="B339" i="282"/>
  <c r="E334" i="282"/>
  <c r="E344" i="282" s="1"/>
  <c r="D334" i="282"/>
  <c r="D344" i="282" s="1"/>
  <c r="C334" i="282"/>
  <c r="C344" i="282" s="1"/>
  <c r="B334" i="282"/>
  <c r="B344" i="282" s="1"/>
  <c r="E329" i="282"/>
  <c r="D329" i="282"/>
  <c r="E328" i="282"/>
  <c r="D328" i="282"/>
  <c r="C328" i="282"/>
  <c r="E327" i="282"/>
  <c r="D327" i="282"/>
  <c r="C327" i="282"/>
  <c r="B326" i="282"/>
  <c r="B327" i="282" s="1"/>
  <c r="E313" i="282"/>
  <c r="D313" i="282"/>
  <c r="C313" i="282"/>
  <c r="B313" i="282"/>
  <c r="E308" i="282"/>
  <c r="E318" i="282" s="1"/>
  <c r="D308" i="282"/>
  <c r="D318" i="282" s="1"/>
  <c r="C308" i="282"/>
  <c r="C318" i="282" s="1"/>
  <c r="B308" i="282"/>
  <c r="B318" i="282" s="1"/>
  <c r="E303" i="282"/>
  <c r="D303" i="282"/>
  <c r="E302" i="282"/>
  <c r="D302" i="282"/>
  <c r="C302" i="282"/>
  <c r="E301" i="282"/>
  <c r="D301" i="282"/>
  <c r="C301" i="282"/>
  <c r="B300" i="282"/>
  <c r="C303" i="282" s="1"/>
  <c r="E288" i="282"/>
  <c r="D288" i="282"/>
  <c r="C288" i="282"/>
  <c r="B288" i="282"/>
  <c r="E283" i="282"/>
  <c r="E293" i="282" s="1"/>
  <c r="D283" i="282"/>
  <c r="D293" i="282" s="1"/>
  <c r="C283" i="282"/>
  <c r="C293" i="282" s="1"/>
  <c r="B283" i="282"/>
  <c r="B293" i="282" s="1"/>
  <c r="E278" i="282"/>
  <c r="D278" i="282"/>
  <c r="E277" i="282"/>
  <c r="D277" i="282"/>
  <c r="C277" i="282"/>
  <c r="E276" i="282"/>
  <c r="D276" i="282"/>
  <c r="C276" i="282"/>
  <c r="B275" i="282"/>
  <c r="C278" i="282" s="1"/>
  <c r="E263" i="282"/>
  <c r="D263" i="282"/>
  <c r="C263" i="282"/>
  <c r="B263" i="282"/>
  <c r="E258" i="282"/>
  <c r="E268" i="282" s="1"/>
  <c r="D258" i="282"/>
  <c r="D268" i="282" s="1"/>
  <c r="C258" i="282"/>
  <c r="C268" i="282" s="1"/>
  <c r="B258" i="282"/>
  <c r="B268" i="282" s="1"/>
  <c r="E253" i="282"/>
  <c r="D253" i="282"/>
  <c r="E252" i="282"/>
  <c r="D252" i="282"/>
  <c r="C252" i="282"/>
  <c r="E251" i="282"/>
  <c r="E254" i="282" s="1"/>
  <c r="D251" i="282"/>
  <c r="C251" i="282"/>
  <c r="B250" i="282"/>
  <c r="C253" i="282" s="1"/>
  <c r="E234" i="282"/>
  <c r="D234" i="282"/>
  <c r="C234" i="282"/>
  <c r="B234" i="282"/>
  <c r="E229" i="282"/>
  <c r="E239" i="282" s="1"/>
  <c r="E221" i="282" s="1"/>
  <c r="D229" i="282"/>
  <c r="D239" i="282" s="1"/>
  <c r="D221" i="282" s="1"/>
  <c r="C229" i="282"/>
  <c r="C239" i="282" s="1"/>
  <c r="C221" i="282" s="1"/>
  <c r="B229" i="282"/>
  <c r="B239" i="282" s="1"/>
  <c r="B221" i="282" s="1"/>
  <c r="B222" i="282" s="1"/>
  <c r="E223" i="282"/>
  <c r="D223" i="282"/>
  <c r="C223" i="282"/>
  <c r="E208" i="282"/>
  <c r="D208" i="282"/>
  <c r="C208" i="282"/>
  <c r="B208" i="282"/>
  <c r="E203" i="282"/>
  <c r="E213" i="282" s="1"/>
  <c r="E195" i="282" s="1"/>
  <c r="D203" i="282"/>
  <c r="D213" i="282" s="1"/>
  <c r="D195" i="282" s="1"/>
  <c r="C203" i="282"/>
  <c r="C213" i="282" s="1"/>
  <c r="C195" i="282" s="1"/>
  <c r="B203" i="282"/>
  <c r="B213" i="282" s="1"/>
  <c r="B195" i="282" s="1"/>
  <c r="B196" i="282" s="1"/>
  <c r="E197" i="282"/>
  <c r="D197" i="282"/>
  <c r="C197" i="282"/>
  <c r="E183" i="282"/>
  <c r="D183" i="282"/>
  <c r="C183" i="282"/>
  <c r="B183" i="282"/>
  <c r="E178" i="282"/>
  <c r="E188" i="282" s="1"/>
  <c r="D178" i="282"/>
  <c r="D188" i="282" s="1"/>
  <c r="C178" i="282"/>
  <c r="C188" i="282" s="1"/>
  <c r="C170" i="282" s="1"/>
  <c r="B178" i="282"/>
  <c r="B188" i="282" s="1"/>
  <c r="E173" i="282"/>
  <c r="E172" i="282"/>
  <c r="D172" i="282"/>
  <c r="C172" i="282"/>
  <c r="E171" i="282"/>
  <c r="D171" i="282"/>
  <c r="B171" i="282"/>
  <c r="E158" i="282"/>
  <c r="D158" i="282"/>
  <c r="C158" i="282"/>
  <c r="B158" i="282"/>
  <c r="E153" i="282"/>
  <c r="E163" i="282" s="1"/>
  <c r="E145" i="282" s="1"/>
  <c r="D153" i="282"/>
  <c r="D163" i="282" s="1"/>
  <c r="D145" i="282" s="1"/>
  <c r="C153" i="282"/>
  <c r="C163" i="282" s="1"/>
  <c r="C145" i="282" s="1"/>
  <c r="B153" i="282"/>
  <c r="B163" i="282" s="1"/>
  <c r="B145" i="282" s="1"/>
  <c r="B146" i="282" s="1"/>
  <c r="E147" i="282"/>
  <c r="D147" i="282"/>
  <c r="C147" i="282"/>
  <c r="E133" i="282"/>
  <c r="D133" i="282"/>
  <c r="D104" i="282" s="1"/>
  <c r="C133" i="282"/>
  <c r="B133" i="282"/>
  <c r="E106" i="282"/>
  <c r="D106" i="282"/>
  <c r="C106" i="282"/>
  <c r="E96" i="282"/>
  <c r="E67" i="282" s="1"/>
  <c r="D96" i="282"/>
  <c r="D67" i="282" s="1"/>
  <c r="D68" i="282" s="1"/>
  <c r="C96" i="282"/>
  <c r="B96" i="282"/>
  <c r="E69" i="282"/>
  <c r="D69" i="282"/>
  <c r="C69" i="282"/>
  <c r="B67" i="282"/>
  <c r="B68" i="282" s="1"/>
  <c r="B59" i="282"/>
  <c r="B373" i="282" s="1"/>
  <c r="D56" i="282"/>
  <c r="E56" i="282" s="1"/>
  <c r="E53" i="282"/>
  <c r="D53" i="282"/>
  <c r="C53" i="282"/>
  <c r="C59" i="282" s="1"/>
  <c r="B53" i="282"/>
  <c r="E47" i="282"/>
  <c r="D47" i="282"/>
  <c r="C47" i="282"/>
  <c r="B47" i="282"/>
  <c r="E32" i="282"/>
  <c r="D32" i="282"/>
  <c r="C32" i="282"/>
  <c r="E120" i="281"/>
  <c r="D120" i="281"/>
  <c r="C120" i="281"/>
  <c r="B120" i="281"/>
  <c r="E115" i="281"/>
  <c r="D115" i="281"/>
  <c r="C115" i="281"/>
  <c r="B115" i="281"/>
  <c r="E114" i="281"/>
  <c r="D114" i="281"/>
  <c r="C114" i="281"/>
  <c r="B114" i="281"/>
  <c r="E113" i="281"/>
  <c r="D113" i="281"/>
  <c r="C113" i="281"/>
  <c r="B113" i="281"/>
  <c r="C112" i="281"/>
  <c r="E111" i="281"/>
  <c r="D111" i="281"/>
  <c r="C111" i="281"/>
  <c r="B111" i="281"/>
  <c r="E110" i="281"/>
  <c r="D110" i="281"/>
  <c r="C110" i="281"/>
  <c r="B110" i="281"/>
  <c r="E109" i="281"/>
  <c r="D109" i="281"/>
  <c r="C109" i="281"/>
  <c r="B109" i="281"/>
  <c r="E108" i="281"/>
  <c r="D108" i="281"/>
  <c r="C108" i="281"/>
  <c r="B108" i="281"/>
  <c r="E107" i="281"/>
  <c r="D107" i="281"/>
  <c r="D106" i="281" s="1"/>
  <c r="C107" i="281"/>
  <c r="C106" i="281" s="1"/>
  <c r="B107" i="281"/>
  <c r="E106" i="281"/>
  <c r="B106" i="281"/>
  <c r="E105" i="281"/>
  <c r="D105" i="281"/>
  <c r="C105" i="281"/>
  <c r="B105" i="281"/>
  <c r="E104" i="281"/>
  <c r="D104" i="281"/>
  <c r="D103" i="281" s="1"/>
  <c r="C104" i="281"/>
  <c r="C103" i="281" s="1"/>
  <c r="B104" i="281"/>
  <c r="B103" i="281" s="1"/>
  <c r="E103" i="281"/>
  <c r="E102" i="281"/>
  <c r="E100" i="281" s="1"/>
  <c r="D102" i="281"/>
  <c r="C102" i="281"/>
  <c r="B102" i="281"/>
  <c r="D101" i="281"/>
  <c r="C101" i="281"/>
  <c r="B101" i="281"/>
  <c r="E99" i="281"/>
  <c r="E97" i="281" s="1"/>
  <c r="D99" i="281"/>
  <c r="D97" i="281" s="1"/>
  <c r="C99" i="281"/>
  <c r="B99" i="281"/>
  <c r="C98" i="281"/>
  <c r="C97" i="281" s="1"/>
  <c r="B98" i="281"/>
  <c r="E96" i="281"/>
  <c r="D96" i="281"/>
  <c r="C96" i="281"/>
  <c r="B96" i="281"/>
  <c r="E95" i="281"/>
  <c r="D95" i="281"/>
  <c r="C95" i="281"/>
  <c r="B95" i="281"/>
  <c r="E94" i="281"/>
  <c r="D94" i="281"/>
  <c r="C94" i="281"/>
  <c r="B94" i="281"/>
  <c r="E85" i="281"/>
  <c r="E72" i="281" s="1"/>
  <c r="D85" i="281"/>
  <c r="D72" i="281" s="1"/>
  <c r="D73" i="281" s="1"/>
  <c r="C85" i="281"/>
  <c r="C72" i="281" s="1"/>
  <c r="B85" i="281"/>
  <c r="E74" i="281"/>
  <c r="D74" i="281"/>
  <c r="C74" i="281"/>
  <c r="B72" i="281"/>
  <c r="D57" i="281"/>
  <c r="B57" i="281"/>
  <c r="B112" i="281" s="1"/>
  <c r="E45" i="281"/>
  <c r="D45" i="281"/>
  <c r="C45" i="281"/>
  <c r="B45" i="281"/>
  <c r="E42" i="281"/>
  <c r="D42" i="281"/>
  <c r="C42" i="281"/>
  <c r="B42" i="281"/>
  <c r="E39" i="281"/>
  <c r="D39" i="281"/>
  <c r="C39" i="281"/>
  <c r="B39" i="281"/>
  <c r="E33" i="281"/>
  <c r="D33" i="281"/>
  <c r="C33" i="281"/>
  <c r="E376" i="280"/>
  <c r="D376" i="280"/>
  <c r="C376" i="280"/>
  <c r="B376" i="280"/>
  <c r="E375" i="280"/>
  <c r="D375" i="280"/>
  <c r="C375" i="280"/>
  <c r="B375" i="280"/>
  <c r="E374" i="280"/>
  <c r="D374" i="280"/>
  <c r="C374" i="280"/>
  <c r="B374" i="280"/>
  <c r="E373" i="280"/>
  <c r="D373" i="280"/>
  <c r="C373" i="280"/>
  <c r="C372" i="280" s="1"/>
  <c r="B373" i="280"/>
  <c r="E372" i="280"/>
  <c r="D372" i="280"/>
  <c r="E371" i="280"/>
  <c r="D371" i="280"/>
  <c r="C371" i="280"/>
  <c r="B371" i="280"/>
  <c r="E370" i="280"/>
  <c r="D370" i="280"/>
  <c r="C370" i="280"/>
  <c r="B370" i="280"/>
  <c r="E369" i="280"/>
  <c r="D369" i="280"/>
  <c r="C369" i="280"/>
  <c r="B369" i="280"/>
  <c r="E368" i="280"/>
  <c r="D368" i="280"/>
  <c r="D367" i="280" s="1"/>
  <c r="C368" i="280"/>
  <c r="B368" i="280"/>
  <c r="B367" i="280" s="1"/>
  <c r="E366" i="280"/>
  <c r="D366" i="280"/>
  <c r="C366" i="280"/>
  <c r="B366" i="280"/>
  <c r="E365" i="280"/>
  <c r="D365" i="280"/>
  <c r="C365" i="280"/>
  <c r="B365" i="280"/>
  <c r="E363" i="280"/>
  <c r="D363" i="280"/>
  <c r="C363" i="280"/>
  <c r="B363" i="280"/>
  <c r="E362" i="280"/>
  <c r="E361" i="280" s="1"/>
  <c r="D362" i="280"/>
  <c r="D361" i="280" s="1"/>
  <c r="C362" i="280"/>
  <c r="C361" i="280" s="1"/>
  <c r="B362" i="280"/>
  <c r="B361" i="280"/>
  <c r="E360" i="280"/>
  <c r="D360" i="280"/>
  <c r="C360" i="280"/>
  <c r="B360" i="280"/>
  <c r="E359" i="280"/>
  <c r="E358" i="280" s="1"/>
  <c r="D359" i="280"/>
  <c r="D358" i="280" s="1"/>
  <c r="C359" i="280"/>
  <c r="C358" i="280" s="1"/>
  <c r="B359" i="280"/>
  <c r="B358" i="280" s="1"/>
  <c r="E357" i="280"/>
  <c r="D357" i="280"/>
  <c r="C357" i="280"/>
  <c r="B357" i="280"/>
  <c r="E356" i="280"/>
  <c r="E355" i="280" s="1"/>
  <c r="D356" i="280"/>
  <c r="D355" i="280" s="1"/>
  <c r="C356" i="280"/>
  <c r="C355" i="280" s="1"/>
  <c r="B356" i="280"/>
  <c r="B355" i="280" s="1"/>
  <c r="E354" i="280"/>
  <c r="D354" i="280"/>
  <c r="C354" i="280"/>
  <c r="B354" i="280"/>
  <c r="E353" i="280"/>
  <c r="D353" i="280"/>
  <c r="C353" i="280"/>
  <c r="C352" i="280" s="1"/>
  <c r="B353" i="280"/>
  <c r="B352" i="280" s="1"/>
  <c r="E352" i="280"/>
  <c r="D352" i="280"/>
  <c r="E351" i="280"/>
  <c r="D351" i="280"/>
  <c r="C351" i="280"/>
  <c r="B351" i="280"/>
  <c r="E350" i="280"/>
  <c r="E349" i="280" s="1"/>
  <c r="D350" i="280"/>
  <c r="D349" i="280" s="1"/>
  <c r="C350" i="280"/>
  <c r="C349" i="280" s="1"/>
  <c r="B350" i="280"/>
  <c r="B349" i="280"/>
  <c r="E348" i="280"/>
  <c r="D348" i="280"/>
  <c r="C348" i="280"/>
  <c r="B348" i="280"/>
  <c r="E347" i="280"/>
  <c r="D347" i="280"/>
  <c r="C347" i="280"/>
  <c r="C346" i="280" s="1"/>
  <c r="B347" i="280"/>
  <c r="B346" i="280" s="1"/>
  <c r="E346" i="280"/>
  <c r="D346" i="280"/>
  <c r="E337" i="280"/>
  <c r="D337" i="280"/>
  <c r="C337" i="280"/>
  <c r="B337" i="280"/>
  <c r="E332" i="280"/>
  <c r="E342" i="280" s="1"/>
  <c r="E324" i="280" s="1"/>
  <c r="E325" i="280" s="1"/>
  <c r="D332" i="280"/>
  <c r="D342" i="280" s="1"/>
  <c r="D324" i="280" s="1"/>
  <c r="C332" i="280"/>
  <c r="C342" i="280" s="1"/>
  <c r="C324" i="280" s="1"/>
  <c r="C325" i="280" s="1"/>
  <c r="B332" i="280"/>
  <c r="B342" i="280" s="1"/>
  <c r="B324" i="280" s="1"/>
  <c r="B325" i="280" s="1"/>
  <c r="E326" i="280"/>
  <c r="D326" i="280"/>
  <c r="C326" i="280"/>
  <c r="E311" i="280"/>
  <c r="D311" i="280"/>
  <c r="D248" i="280" s="1"/>
  <c r="D249" i="280" s="1"/>
  <c r="C311" i="280"/>
  <c r="C248" i="280" s="1"/>
  <c r="B311" i="280"/>
  <c r="B248" i="280" s="1"/>
  <c r="B249" i="280" s="1"/>
  <c r="E306" i="280"/>
  <c r="E316" i="280" s="1"/>
  <c r="E298" i="280" s="1"/>
  <c r="D306" i="280"/>
  <c r="D316" i="280" s="1"/>
  <c r="D298" i="280" s="1"/>
  <c r="C306" i="280"/>
  <c r="C316" i="280" s="1"/>
  <c r="C298" i="280" s="1"/>
  <c r="B306" i="280"/>
  <c r="B316" i="280" s="1"/>
  <c r="B298" i="280" s="1"/>
  <c r="B299" i="280" s="1"/>
  <c r="E300" i="280"/>
  <c r="D300" i="280"/>
  <c r="C300" i="280"/>
  <c r="E286" i="280"/>
  <c r="D286" i="280"/>
  <c r="C286" i="280"/>
  <c r="B286" i="280"/>
  <c r="E281" i="280"/>
  <c r="E291" i="280" s="1"/>
  <c r="D281" i="280"/>
  <c r="D291" i="280" s="1"/>
  <c r="C281" i="280"/>
  <c r="C291" i="280" s="1"/>
  <c r="B281" i="280"/>
  <c r="B291" i="280" s="1"/>
  <c r="E276" i="280"/>
  <c r="D276" i="280"/>
  <c r="C276" i="280"/>
  <c r="E275" i="280"/>
  <c r="D275" i="280"/>
  <c r="C275" i="280"/>
  <c r="E274" i="280"/>
  <c r="D274" i="280"/>
  <c r="C274" i="280"/>
  <c r="B274" i="280"/>
  <c r="E261" i="280"/>
  <c r="D261" i="280"/>
  <c r="C261" i="280"/>
  <c r="B261" i="280"/>
  <c r="E256" i="280"/>
  <c r="E266" i="280" s="1"/>
  <c r="E248" i="280" s="1"/>
  <c r="D256" i="280"/>
  <c r="D266" i="280" s="1"/>
  <c r="C256" i="280"/>
  <c r="C266" i="280" s="1"/>
  <c r="B256" i="280"/>
  <c r="B266" i="280" s="1"/>
  <c r="E250" i="280"/>
  <c r="D250" i="280"/>
  <c r="C250" i="280"/>
  <c r="E232" i="280"/>
  <c r="D232" i="280"/>
  <c r="C232" i="280"/>
  <c r="B232" i="280"/>
  <c r="E227" i="280"/>
  <c r="E237" i="280" s="1"/>
  <c r="D227" i="280"/>
  <c r="D237" i="280" s="1"/>
  <c r="C227" i="280"/>
  <c r="C237" i="280" s="1"/>
  <c r="B227" i="280"/>
  <c r="B237" i="280" s="1"/>
  <c r="E221" i="280"/>
  <c r="D221" i="280"/>
  <c r="C221" i="280"/>
  <c r="E206" i="280"/>
  <c r="D206" i="280"/>
  <c r="C206" i="280"/>
  <c r="B206" i="280"/>
  <c r="E201" i="280"/>
  <c r="E211" i="280" s="1"/>
  <c r="E193" i="280" s="1"/>
  <c r="D201" i="280"/>
  <c r="D211" i="280" s="1"/>
  <c r="D193" i="280" s="1"/>
  <c r="D194" i="280" s="1"/>
  <c r="C201" i="280"/>
  <c r="C211" i="280" s="1"/>
  <c r="C193" i="280" s="1"/>
  <c r="B201" i="280"/>
  <c r="B211" i="280" s="1"/>
  <c r="B193" i="280" s="1"/>
  <c r="B194" i="280" s="1"/>
  <c r="E195" i="280"/>
  <c r="D195" i="280"/>
  <c r="C195" i="280"/>
  <c r="E181" i="280"/>
  <c r="D181" i="280"/>
  <c r="C181" i="280"/>
  <c r="B181" i="280"/>
  <c r="E176" i="280"/>
  <c r="E186" i="280" s="1"/>
  <c r="E168" i="280" s="1"/>
  <c r="D176" i="280"/>
  <c r="D186" i="280" s="1"/>
  <c r="D168" i="280" s="1"/>
  <c r="C176" i="280"/>
  <c r="C186" i="280" s="1"/>
  <c r="C168" i="280" s="1"/>
  <c r="C169" i="280" s="1"/>
  <c r="B176" i="280"/>
  <c r="B186" i="280" s="1"/>
  <c r="B168" i="280" s="1"/>
  <c r="B169" i="280" s="1"/>
  <c r="E170" i="280"/>
  <c r="D170" i="280"/>
  <c r="C170" i="280"/>
  <c r="E156" i="280"/>
  <c r="D156" i="280"/>
  <c r="C156" i="280"/>
  <c r="B156" i="280"/>
  <c r="E151" i="280"/>
  <c r="E161" i="280" s="1"/>
  <c r="E143" i="280" s="1"/>
  <c r="D151" i="280"/>
  <c r="D161" i="280" s="1"/>
  <c r="D143" i="280" s="1"/>
  <c r="D144" i="280" s="1"/>
  <c r="C151" i="280"/>
  <c r="C161" i="280" s="1"/>
  <c r="B151" i="280"/>
  <c r="B161" i="280" s="1"/>
  <c r="B143" i="280" s="1"/>
  <c r="B144" i="280" s="1"/>
  <c r="E145" i="280"/>
  <c r="D145" i="280"/>
  <c r="C145" i="280"/>
  <c r="C143" i="280"/>
  <c r="E131" i="280"/>
  <c r="D131" i="280"/>
  <c r="D102" i="280" s="1"/>
  <c r="D103" i="280" s="1"/>
  <c r="C131" i="280"/>
  <c r="C102" i="280" s="1"/>
  <c r="B131" i="280"/>
  <c r="B102" i="280" s="1"/>
  <c r="B103" i="280" s="1"/>
  <c r="E104" i="280"/>
  <c r="D104" i="280"/>
  <c r="C104" i="280"/>
  <c r="E94" i="280"/>
  <c r="E65" i="280" s="1"/>
  <c r="D94" i="280"/>
  <c r="C94" i="280"/>
  <c r="C65" i="280" s="1"/>
  <c r="C66" i="280" s="1"/>
  <c r="B94" i="280"/>
  <c r="E67" i="280"/>
  <c r="D67" i="280"/>
  <c r="C67" i="280"/>
  <c r="B65" i="280"/>
  <c r="B66" i="280" s="1"/>
  <c r="E54" i="280"/>
  <c r="E364" i="280" s="1"/>
  <c r="D54" i="280"/>
  <c r="D364" i="280" s="1"/>
  <c r="C54" i="280"/>
  <c r="B54" i="280"/>
  <c r="E51" i="280"/>
  <c r="D51" i="280"/>
  <c r="C51" i="280"/>
  <c r="B51" i="280"/>
  <c r="E42" i="280"/>
  <c r="D42" i="280"/>
  <c r="C42" i="280"/>
  <c r="B42" i="280"/>
  <c r="E39" i="280"/>
  <c r="D39" i="280"/>
  <c r="C39" i="280"/>
  <c r="B39" i="280"/>
  <c r="E36" i="280"/>
  <c r="D36" i="280"/>
  <c r="C36" i="280"/>
  <c r="B36" i="280"/>
  <c r="E30" i="280"/>
  <c r="D30" i="280"/>
  <c r="C30" i="280"/>
  <c r="E401" i="279"/>
  <c r="D401" i="279"/>
  <c r="C401" i="279"/>
  <c r="B401" i="279"/>
  <c r="E400" i="279"/>
  <c r="D400" i="279"/>
  <c r="C400" i="279"/>
  <c r="B400" i="279"/>
  <c r="E399" i="279"/>
  <c r="D399" i="279"/>
  <c r="C399" i="279"/>
  <c r="B399" i="279"/>
  <c r="E396" i="279"/>
  <c r="D396" i="279"/>
  <c r="C396" i="279"/>
  <c r="B396" i="279"/>
  <c r="E395" i="279"/>
  <c r="D395" i="279"/>
  <c r="C395" i="279"/>
  <c r="B395" i="279"/>
  <c r="E394" i="279"/>
  <c r="D394" i="279"/>
  <c r="C394" i="279"/>
  <c r="B394" i="279"/>
  <c r="E393" i="279"/>
  <c r="D393" i="279"/>
  <c r="C393" i="279"/>
  <c r="B393" i="279"/>
  <c r="B392" i="279" s="1"/>
  <c r="E392" i="279"/>
  <c r="D392" i="279"/>
  <c r="C392" i="279"/>
  <c r="E391" i="279"/>
  <c r="D391" i="279"/>
  <c r="C391" i="279"/>
  <c r="B391" i="279"/>
  <c r="E390" i="279"/>
  <c r="D390" i="279"/>
  <c r="C390" i="279"/>
  <c r="E388" i="279"/>
  <c r="D388" i="279"/>
  <c r="C388" i="279"/>
  <c r="B388" i="279"/>
  <c r="E387" i="279"/>
  <c r="E386" i="279" s="1"/>
  <c r="D387" i="279"/>
  <c r="D386" i="279" s="1"/>
  <c r="C387" i="279"/>
  <c r="B387" i="279"/>
  <c r="B386" i="279" s="1"/>
  <c r="C386" i="279"/>
  <c r="E385" i="279"/>
  <c r="D385" i="279"/>
  <c r="C385" i="279"/>
  <c r="B385" i="279"/>
  <c r="E384" i="279"/>
  <c r="D384" i="279"/>
  <c r="D383" i="279" s="1"/>
  <c r="C384" i="279"/>
  <c r="B384" i="279"/>
  <c r="B383" i="279" s="1"/>
  <c r="E383" i="279"/>
  <c r="C383" i="279"/>
  <c r="E382" i="279"/>
  <c r="D382" i="279"/>
  <c r="C382" i="279"/>
  <c r="B382" i="279"/>
  <c r="E381" i="279"/>
  <c r="E380" i="279" s="1"/>
  <c r="D381" i="279"/>
  <c r="D380" i="279" s="1"/>
  <c r="C381" i="279"/>
  <c r="B381" i="279"/>
  <c r="B380" i="279" s="1"/>
  <c r="C380" i="279"/>
  <c r="E379" i="279"/>
  <c r="D379" i="279"/>
  <c r="C379" i="279"/>
  <c r="B379" i="279"/>
  <c r="E378" i="279"/>
  <c r="E377" i="279" s="1"/>
  <c r="D378" i="279"/>
  <c r="D377" i="279" s="1"/>
  <c r="C378" i="279"/>
  <c r="C377" i="279" s="1"/>
  <c r="E376" i="279"/>
  <c r="D376" i="279"/>
  <c r="C376" i="279"/>
  <c r="B376" i="279"/>
  <c r="E375" i="279"/>
  <c r="E374" i="279" s="1"/>
  <c r="D375" i="279"/>
  <c r="C375" i="279"/>
  <c r="C374" i="279" s="1"/>
  <c r="D374" i="279"/>
  <c r="E373" i="279"/>
  <c r="D373" i="279"/>
  <c r="C373" i="279"/>
  <c r="B373" i="279"/>
  <c r="E372" i="279"/>
  <c r="E371" i="279" s="1"/>
  <c r="D372" i="279"/>
  <c r="D371" i="279" s="1"/>
  <c r="C372" i="279"/>
  <c r="C371" i="279" s="1"/>
  <c r="E362" i="279"/>
  <c r="E349" i="279" s="1"/>
  <c r="E350" i="279" s="1"/>
  <c r="D362" i="279"/>
  <c r="D349" i="279" s="1"/>
  <c r="C362" i="279"/>
  <c r="C349" i="279" s="1"/>
  <c r="B362" i="279"/>
  <c r="B349" i="279" s="1"/>
  <c r="B350" i="279" s="1"/>
  <c r="E357" i="279"/>
  <c r="E367" i="279" s="1"/>
  <c r="D357" i="279"/>
  <c r="D367" i="279" s="1"/>
  <c r="C357" i="279"/>
  <c r="C367" i="279" s="1"/>
  <c r="B357" i="279"/>
  <c r="B367" i="279" s="1"/>
  <c r="E351" i="279"/>
  <c r="D351" i="279"/>
  <c r="C351" i="279"/>
  <c r="E336" i="279"/>
  <c r="E323" i="279" s="1"/>
  <c r="D336" i="279"/>
  <c r="D323" i="279" s="1"/>
  <c r="C336" i="279"/>
  <c r="C323" i="279" s="1"/>
  <c r="B336" i="279"/>
  <c r="B323" i="279" s="1"/>
  <c r="B324" i="279" s="1"/>
  <c r="E331" i="279"/>
  <c r="E341" i="279" s="1"/>
  <c r="D331" i="279"/>
  <c r="D341" i="279" s="1"/>
  <c r="C331" i="279"/>
  <c r="C341" i="279" s="1"/>
  <c r="B331" i="279"/>
  <c r="B341" i="279" s="1"/>
  <c r="E325" i="279"/>
  <c r="D325" i="279"/>
  <c r="C325" i="279"/>
  <c r="E311" i="279"/>
  <c r="D311" i="279"/>
  <c r="C311" i="279"/>
  <c r="B311" i="279"/>
  <c r="E306" i="279"/>
  <c r="E316" i="279" s="1"/>
  <c r="E298" i="279" s="1"/>
  <c r="D306" i="279"/>
  <c r="D316" i="279" s="1"/>
  <c r="D298" i="279" s="1"/>
  <c r="C306" i="279"/>
  <c r="B306" i="279"/>
  <c r="B316" i="279" s="1"/>
  <c r="B298" i="279" s="1"/>
  <c r="B299" i="279" s="1"/>
  <c r="E300" i="279"/>
  <c r="D300" i="279"/>
  <c r="C300" i="279"/>
  <c r="E286" i="279"/>
  <c r="D286" i="279"/>
  <c r="C286" i="279"/>
  <c r="B286" i="279"/>
  <c r="E281" i="279"/>
  <c r="E291" i="279" s="1"/>
  <c r="E273" i="279" s="1"/>
  <c r="D281" i="279"/>
  <c r="D291" i="279" s="1"/>
  <c r="D273" i="279" s="1"/>
  <c r="C281" i="279"/>
  <c r="C291" i="279" s="1"/>
  <c r="C273" i="279" s="1"/>
  <c r="B281" i="279"/>
  <c r="B291" i="279" s="1"/>
  <c r="B273" i="279" s="1"/>
  <c r="B274" i="279" s="1"/>
  <c r="E275" i="279"/>
  <c r="D275" i="279"/>
  <c r="C275" i="279"/>
  <c r="E261" i="279"/>
  <c r="D261" i="279"/>
  <c r="C261" i="279"/>
  <c r="B261" i="279"/>
  <c r="E256" i="279"/>
  <c r="E266" i="279" s="1"/>
  <c r="E248" i="279" s="1"/>
  <c r="D256" i="279"/>
  <c r="D266" i="279" s="1"/>
  <c r="D248" i="279" s="1"/>
  <c r="C256" i="279"/>
  <c r="C266" i="279" s="1"/>
  <c r="C248" i="279" s="1"/>
  <c r="B256" i="279"/>
  <c r="B266" i="279" s="1"/>
  <c r="B248" i="279" s="1"/>
  <c r="B249" i="279" s="1"/>
  <c r="E250" i="279"/>
  <c r="D250" i="279"/>
  <c r="C250" i="279"/>
  <c r="E236" i="279"/>
  <c r="D236" i="279"/>
  <c r="C236" i="279"/>
  <c r="B236" i="279"/>
  <c r="E231" i="279"/>
  <c r="E241" i="279" s="1"/>
  <c r="E223" i="279" s="1"/>
  <c r="D231" i="279"/>
  <c r="D241" i="279" s="1"/>
  <c r="D223" i="279" s="1"/>
  <c r="C231" i="279"/>
  <c r="C241" i="279" s="1"/>
  <c r="C223" i="279" s="1"/>
  <c r="B231" i="279"/>
  <c r="B241" i="279" s="1"/>
  <c r="B223" i="279" s="1"/>
  <c r="B224" i="279" s="1"/>
  <c r="E225" i="279"/>
  <c r="D225" i="279"/>
  <c r="C225" i="279"/>
  <c r="E211" i="279"/>
  <c r="D211" i="279"/>
  <c r="C211" i="279"/>
  <c r="B211" i="279"/>
  <c r="E206" i="279"/>
  <c r="E216" i="279" s="1"/>
  <c r="E198" i="279" s="1"/>
  <c r="D206" i="279"/>
  <c r="D216" i="279" s="1"/>
  <c r="D198" i="279" s="1"/>
  <c r="C206" i="279"/>
  <c r="C216" i="279" s="1"/>
  <c r="C198" i="279" s="1"/>
  <c r="B206" i="279"/>
  <c r="B216" i="279" s="1"/>
  <c r="B198" i="279" s="1"/>
  <c r="B199" i="279" s="1"/>
  <c r="E200" i="279"/>
  <c r="D200" i="279"/>
  <c r="C200" i="279"/>
  <c r="E186" i="279"/>
  <c r="D186" i="279"/>
  <c r="C186" i="279"/>
  <c r="B186" i="279"/>
  <c r="E181" i="279"/>
  <c r="E191" i="279" s="1"/>
  <c r="E173" i="279" s="1"/>
  <c r="D181" i="279"/>
  <c r="D191" i="279" s="1"/>
  <c r="D173" i="279" s="1"/>
  <c r="C181" i="279"/>
  <c r="C191" i="279" s="1"/>
  <c r="C173" i="279" s="1"/>
  <c r="B181" i="279"/>
  <c r="B191" i="279" s="1"/>
  <c r="B173" i="279" s="1"/>
  <c r="B174" i="279" s="1"/>
  <c r="E175" i="279"/>
  <c r="D175" i="279"/>
  <c r="C175" i="279"/>
  <c r="E161" i="279"/>
  <c r="D161" i="279"/>
  <c r="C161" i="279"/>
  <c r="B161" i="279"/>
  <c r="E156" i="279"/>
  <c r="E166" i="279" s="1"/>
  <c r="E148" i="279" s="1"/>
  <c r="D156" i="279"/>
  <c r="D166" i="279" s="1"/>
  <c r="D148" i="279" s="1"/>
  <c r="C156" i="279"/>
  <c r="C166" i="279" s="1"/>
  <c r="C148" i="279" s="1"/>
  <c r="B156" i="279"/>
  <c r="B166" i="279" s="1"/>
  <c r="B148" i="279" s="1"/>
  <c r="B149" i="279" s="1"/>
  <c r="E150" i="279"/>
  <c r="D150" i="279"/>
  <c r="C150" i="279"/>
  <c r="E133" i="279"/>
  <c r="E120" i="279" s="1"/>
  <c r="D133" i="279"/>
  <c r="D120" i="279" s="1"/>
  <c r="D121" i="279" s="1"/>
  <c r="C133" i="279"/>
  <c r="C120" i="279" s="1"/>
  <c r="B133" i="279"/>
  <c r="E128" i="279"/>
  <c r="E138" i="279" s="1"/>
  <c r="D128" i="279"/>
  <c r="D138" i="279" s="1"/>
  <c r="C128" i="279"/>
  <c r="C138" i="279" s="1"/>
  <c r="B128" i="279"/>
  <c r="B138" i="279" s="1"/>
  <c r="E122" i="279"/>
  <c r="D122" i="279"/>
  <c r="C122" i="279"/>
  <c r="B120" i="279"/>
  <c r="B121" i="279" s="1"/>
  <c r="E108" i="279"/>
  <c r="D108" i="279"/>
  <c r="D95" i="279" s="1"/>
  <c r="C108" i="279"/>
  <c r="C95" i="279" s="1"/>
  <c r="C96" i="279" s="1"/>
  <c r="B108" i="279"/>
  <c r="B95" i="279" s="1"/>
  <c r="B96" i="279" s="1"/>
  <c r="E103" i="279"/>
  <c r="E113" i="279" s="1"/>
  <c r="D103" i="279"/>
  <c r="D113" i="279" s="1"/>
  <c r="C103" i="279"/>
  <c r="C113" i="279" s="1"/>
  <c r="B103" i="279"/>
  <c r="B113" i="279" s="1"/>
  <c r="E97" i="279"/>
  <c r="D97" i="279"/>
  <c r="C97" i="279"/>
  <c r="E95" i="279"/>
  <c r="E82" i="279"/>
  <c r="E69" i="279" s="1"/>
  <c r="D82" i="279"/>
  <c r="D69" i="279" s="1"/>
  <c r="C82" i="279"/>
  <c r="C69" i="279" s="1"/>
  <c r="B82" i="279"/>
  <c r="E77" i="279"/>
  <c r="E87" i="279" s="1"/>
  <c r="D77" i="279"/>
  <c r="D87" i="279" s="1"/>
  <c r="C77" i="279"/>
  <c r="C87" i="279" s="1"/>
  <c r="B77" i="279"/>
  <c r="B87" i="279" s="1"/>
  <c r="E71" i="279"/>
  <c r="D71" i="279"/>
  <c r="C71" i="279"/>
  <c r="B69" i="279"/>
  <c r="B70" i="279" s="1"/>
  <c r="B57" i="279"/>
  <c r="B390" i="279" s="1"/>
  <c r="E56" i="279"/>
  <c r="E389" i="279" s="1"/>
  <c r="D56" i="279"/>
  <c r="D389" i="279" s="1"/>
  <c r="C56" i="279"/>
  <c r="B56" i="279"/>
  <c r="B389" i="279" s="1"/>
  <c r="E53" i="279"/>
  <c r="D53" i="279"/>
  <c r="C53" i="279"/>
  <c r="B53" i="279"/>
  <c r="B45" i="279"/>
  <c r="B378" i="279" s="1"/>
  <c r="B377" i="279" s="1"/>
  <c r="E44" i="279"/>
  <c r="D44" i="279"/>
  <c r="C44" i="279"/>
  <c r="B42" i="279"/>
  <c r="B375" i="279" s="1"/>
  <c r="B374" i="279" s="1"/>
  <c r="E41" i="279"/>
  <c r="D41" i="279"/>
  <c r="C41" i="279"/>
  <c r="B39" i="279"/>
  <c r="B372" i="279" s="1"/>
  <c r="B371" i="279" s="1"/>
  <c r="E38" i="279"/>
  <c r="D38" i="279"/>
  <c r="C38" i="279"/>
  <c r="B38" i="279"/>
  <c r="E32" i="279"/>
  <c r="D32" i="279"/>
  <c r="C32" i="279"/>
  <c r="E282" i="278"/>
  <c r="D282" i="278"/>
  <c r="C282" i="278"/>
  <c r="B282" i="278"/>
  <c r="E281" i="278"/>
  <c r="D281" i="278"/>
  <c r="C281" i="278"/>
  <c r="B281" i="278"/>
  <c r="E280" i="278"/>
  <c r="D280" i="278"/>
  <c r="C280" i="278"/>
  <c r="B280" i="278"/>
  <c r="E279" i="278"/>
  <c r="D279" i="278"/>
  <c r="C279" i="278"/>
  <c r="B279" i="278"/>
  <c r="E277" i="278"/>
  <c r="D277" i="278"/>
  <c r="C277" i="278"/>
  <c r="B277" i="278"/>
  <c r="E276" i="278"/>
  <c r="D276" i="278"/>
  <c r="C276" i="278"/>
  <c r="B276" i="278"/>
  <c r="E275" i="278"/>
  <c r="D275" i="278"/>
  <c r="C275" i="278"/>
  <c r="B275" i="278"/>
  <c r="E274" i="278"/>
  <c r="D274" i="278"/>
  <c r="C274" i="278"/>
  <c r="B274" i="278"/>
  <c r="E272" i="278"/>
  <c r="D272" i="278"/>
  <c r="C272" i="278"/>
  <c r="B272" i="278"/>
  <c r="E271" i="278"/>
  <c r="D271" i="278"/>
  <c r="C271" i="278"/>
  <c r="B271" i="278"/>
  <c r="E269" i="278"/>
  <c r="D269" i="278"/>
  <c r="C269" i="278"/>
  <c r="B269" i="278"/>
  <c r="E268" i="278"/>
  <c r="D268" i="278"/>
  <c r="C268" i="278"/>
  <c r="B268" i="278"/>
  <c r="E266" i="278"/>
  <c r="D266" i="278"/>
  <c r="C266" i="278"/>
  <c r="B266" i="278"/>
  <c r="E265" i="278"/>
  <c r="D265" i="278"/>
  <c r="C265" i="278"/>
  <c r="B265" i="278"/>
  <c r="E263" i="278"/>
  <c r="D263" i="278"/>
  <c r="C263" i="278"/>
  <c r="B263" i="278"/>
  <c r="E262" i="278"/>
  <c r="D262" i="278"/>
  <c r="C262" i="278"/>
  <c r="B262" i="278"/>
  <c r="E260" i="278"/>
  <c r="D260" i="278"/>
  <c r="C260" i="278"/>
  <c r="B260" i="278"/>
  <c r="E259" i="278"/>
  <c r="D259" i="278"/>
  <c r="C259" i="278"/>
  <c r="B259" i="278"/>
  <c r="E257" i="278"/>
  <c r="D257" i="278"/>
  <c r="C257" i="278"/>
  <c r="B257" i="278"/>
  <c r="E256" i="278"/>
  <c r="D256" i="278"/>
  <c r="C256" i="278"/>
  <c r="B256" i="278"/>
  <c r="E254" i="278"/>
  <c r="D254" i="278"/>
  <c r="C254" i="278"/>
  <c r="B254" i="278"/>
  <c r="E253" i="278"/>
  <c r="D253" i="278"/>
  <c r="C253" i="278"/>
  <c r="B253" i="278"/>
  <c r="B252" i="278" s="1"/>
  <c r="E252" i="278"/>
  <c r="D252" i="278"/>
  <c r="C252" i="278"/>
  <c r="E242" i="278"/>
  <c r="E247" i="278" s="1"/>
  <c r="E248" i="278" s="1"/>
  <c r="D242" i="278"/>
  <c r="C242" i="278"/>
  <c r="B242" i="278"/>
  <c r="D237" i="278"/>
  <c r="D247" i="278" s="1"/>
  <c r="D248" i="278" s="1"/>
  <c r="C237" i="278"/>
  <c r="C247" i="278" s="1"/>
  <c r="C248" i="278" s="1"/>
  <c r="B237" i="278"/>
  <c r="B230" i="278"/>
  <c r="E222" i="278"/>
  <c r="D222" i="278"/>
  <c r="C222" i="278"/>
  <c r="B222" i="278"/>
  <c r="B221" i="278"/>
  <c r="E216" i="278"/>
  <c r="D216" i="278"/>
  <c r="C216" i="278"/>
  <c r="E211" i="278"/>
  <c r="E273" i="278" s="1"/>
  <c r="D211" i="278"/>
  <c r="C211" i="278"/>
  <c r="B211" i="278"/>
  <c r="D204" i="278"/>
  <c r="D205" i="278" s="1"/>
  <c r="D206" i="278" s="1"/>
  <c r="D207" i="278" s="1"/>
  <c r="D203" i="278"/>
  <c r="C203" i="278"/>
  <c r="C204" i="278" s="1"/>
  <c r="C206" i="278" s="1"/>
  <c r="E189" i="278"/>
  <c r="D189" i="278"/>
  <c r="C189" i="278"/>
  <c r="B189" i="278"/>
  <c r="E184" i="278"/>
  <c r="D184" i="278"/>
  <c r="C184" i="278"/>
  <c r="B184" i="278"/>
  <c r="E167" i="278"/>
  <c r="D167" i="278"/>
  <c r="C167" i="278"/>
  <c r="B167" i="278"/>
  <c r="E162" i="278"/>
  <c r="D162" i="278"/>
  <c r="C162" i="278"/>
  <c r="B162" i="278"/>
  <c r="E157" i="278"/>
  <c r="D157" i="278"/>
  <c r="C157" i="278"/>
  <c r="B157" i="278"/>
  <c r="E149" i="278"/>
  <c r="E150" i="278" s="1"/>
  <c r="C149" i="278"/>
  <c r="C150" i="278" s="1"/>
  <c r="B149" i="278"/>
  <c r="B150" i="278" s="1"/>
  <c r="E134" i="278"/>
  <c r="D134" i="278"/>
  <c r="C134" i="278"/>
  <c r="B134" i="278"/>
  <c r="E131" i="278"/>
  <c r="D131" i="278"/>
  <c r="C131" i="278"/>
  <c r="B131" i="278"/>
  <c r="E128" i="278"/>
  <c r="D128" i="278"/>
  <c r="C128" i="278"/>
  <c r="B128" i="278"/>
  <c r="E125" i="278"/>
  <c r="D125" i="278"/>
  <c r="C125" i="278"/>
  <c r="B125" i="278"/>
  <c r="E122" i="278"/>
  <c r="D122" i="278"/>
  <c r="C122" i="278"/>
  <c r="C108" i="278" s="1"/>
  <c r="B122" i="278"/>
  <c r="E119" i="278"/>
  <c r="D119" i="278"/>
  <c r="C119" i="278"/>
  <c r="B119" i="278"/>
  <c r="E116" i="278"/>
  <c r="D116" i="278"/>
  <c r="C116" i="278"/>
  <c r="B116" i="278"/>
  <c r="E96" i="278"/>
  <c r="D96" i="278"/>
  <c r="C96" i="278"/>
  <c r="B96" i="278"/>
  <c r="E93" i="278"/>
  <c r="D93" i="278"/>
  <c r="C93" i="278"/>
  <c r="B93" i="278"/>
  <c r="E90" i="278"/>
  <c r="D90" i="278"/>
  <c r="C90" i="278"/>
  <c r="B90" i="278"/>
  <c r="E87" i="278"/>
  <c r="D87" i="278"/>
  <c r="C87" i="278"/>
  <c r="B87" i="278"/>
  <c r="E84" i="278"/>
  <c r="D84" i="278"/>
  <c r="C84" i="278"/>
  <c r="B84" i="278"/>
  <c r="E81" i="278"/>
  <c r="D81" i="278"/>
  <c r="C81" i="278"/>
  <c r="B81" i="278"/>
  <c r="E78" i="278"/>
  <c r="D78" i="278"/>
  <c r="C78" i="278"/>
  <c r="B78" i="278"/>
  <c r="E70" i="278"/>
  <c r="D70" i="278"/>
  <c r="C70" i="278"/>
  <c r="E58" i="278"/>
  <c r="D58" i="278"/>
  <c r="C58" i="278"/>
  <c r="B58" i="278"/>
  <c r="E55" i="278"/>
  <c r="D55" i="278"/>
  <c r="D267" i="278" s="1"/>
  <c r="C55" i="278"/>
  <c r="C267" i="278" s="1"/>
  <c r="B55" i="278"/>
  <c r="E52" i="278"/>
  <c r="D52" i="278"/>
  <c r="D264" i="278" s="1"/>
  <c r="C52" i="278"/>
  <c r="C264" i="278" s="1"/>
  <c r="B52" i="278"/>
  <c r="E49" i="278"/>
  <c r="D49" i="278"/>
  <c r="D261" i="278" s="1"/>
  <c r="C49" i="278"/>
  <c r="C261" i="278" s="1"/>
  <c r="B49" i="278"/>
  <c r="E46" i="278"/>
  <c r="C46" i="278"/>
  <c r="C258" i="278" s="1"/>
  <c r="B46" i="278"/>
  <c r="E43" i="278"/>
  <c r="D43" i="278"/>
  <c r="C43" i="278"/>
  <c r="C255" i="278" s="1"/>
  <c r="B43" i="278"/>
  <c r="B40" i="278"/>
  <c r="E379" i="277"/>
  <c r="D379" i="277"/>
  <c r="C379" i="277"/>
  <c r="B379" i="277"/>
  <c r="E378" i="277"/>
  <c r="D378" i="277"/>
  <c r="C378" i="277"/>
  <c r="B378" i="277"/>
  <c r="E377" i="277"/>
  <c r="D377" i="277"/>
  <c r="C377" i="277"/>
  <c r="B377" i="277"/>
  <c r="E376" i="277"/>
  <c r="D376" i="277"/>
  <c r="C376" i="277"/>
  <c r="B376" i="277"/>
  <c r="B375" i="277" s="1"/>
  <c r="E375" i="277"/>
  <c r="D375" i="277"/>
  <c r="C375" i="277"/>
  <c r="E374" i="277"/>
  <c r="D374" i="277"/>
  <c r="C374" i="277"/>
  <c r="B374" i="277"/>
  <c r="E373" i="277"/>
  <c r="D373" i="277"/>
  <c r="C373" i="277"/>
  <c r="B373" i="277"/>
  <c r="E372" i="277"/>
  <c r="D372" i="277"/>
  <c r="C372" i="277"/>
  <c r="B372" i="277"/>
  <c r="E371" i="277"/>
  <c r="E370" i="277" s="1"/>
  <c r="D371" i="277"/>
  <c r="C371" i="277"/>
  <c r="C370" i="277" s="1"/>
  <c r="B371" i="277"/>
  <c r="B370" i="277" s="1"/>
  <c r="D370" i="277"/>
  <c r="E369" i="277"/>
  <c r="D369" i="277"/>
  <c r="C369" i="277"/>
  <c r="B369" i="277"/>
  <c r="E368" i="277"/>
  <c r="D368" i="277"/>
  <c r="C368" i="277"/>
  <c r="B368" i="277"/>
  <c r="C367" i="277"/>
  <c r="B367" i="277"/>
  <c r="E366" i="277"/>
  <c r="D366" i="277"/>
  <c r="C366" i="277"/>
  <c r="B366" i="277"/>
  <c r="E365" i="277"/>
  <c r="D365" i="277"/>
  <c r="D364" i="277" s="1"/>
  <c r="C365" i="277"/>
  <c r="B365" i="277"/>
  <c r="B364" i="277" s="1"/>
  <c r="E364" i="277"/>
  <c r="C364" i="277"/>
  <c r="E363" i="277"/>
  <c r="D363" i="277"/>
  <c r="C363" i="277"/>
  <c r="B363" i="277"/>
  <c r="E362" i="277"/>
  <c r="D362" i="277"/>
  <c r="D361" i="277" s="1"/>
  <c r="C362" i="277"/>
  <c r="C361" i="277" s="1"/>
  <c r="B362" i="277"/>
  <c r="E361" i="277"/>
  <c r="B361" i="277"/>
  <c r="E360" i="277"/>
  <c r="D360" i="277"/>
  <c r="C360" i="277"/>
  <c r="B360" i="277"/>
  <c r="E359" i="277"/>
  <c r="E358" i="277" s="1"/>
  <c r="D359" i="277"/>
  <c r="D358" i="277" s="1"/>
  <c r="C359" i="277"/>
  <c r="C358" i="277" s="1"/>
  <c r="B359" i="277"/>
  <c r="B358" i="277" s="1"/>
  <c r="E357" i="277"/>
  <c r="D357" i="277"/>
  <c r="C357" i="277"/>
  <c r="B357" i="277"/>
  <c r="E356" i="277"/>
  <c r="D356" i="277"/>
  <c r="D355" i="277" s="1"/>
  <c r="C356" i="277"/>
  <c r="C355" i="277" s="1"/>
  <c r="B356" i="277"/>
  <c r="B355" i="277" s="1"/>
  <c r="E355" i="277"/>
  <c r="E354" i="277"/>
  <c r="D354" i="277"/>
  <c r="C354" i="277"/>
  <c r="B354" i="277"/>
  <c r="E353" i="277"/>
  <c r="D353" i="277"/>
  <c r="D352" i="277" s="1"/>
  <c r="C353" i="277"/>
  <c r="B353" i="277"/>
  <c r="B352" i="277" s="1"/>
  <c r="E352" i="277"/>
  <c r="C352" i="277"/>
  <c r="E351" i="277"/>
  <c r="D351" i="277"/>
  <c r="C351" i="277"/>
  <c r="B351" i="277"/>
  <c r="E350" i="277"/>
  <c r="D350" i="277"/>
  <c r="D349" i="277" s="1"/>
  <c r="C350" i="277"/>
  <c r="B350" i="277"/>
  <c r="B349" i="277" s="1"/>
  <c r="E349" i="277"/>
  <c r="C349" i="277"/>
  <c r="E340" i="277"/>
  <c r="D340" i="277"/>
  <c r="C340" i="277"/>
  <c r="B340" i="277"/>
  <c r="E335" i="277"/>
  <c r="E345" i="277" s="1"/>
  <c r="E327" i="277" s="1"/>
  <c r="D335" i="277"/>
  <c r="D345" i="277" s="1"/>
  <c r="D327" i="277" s="1"/>
  <c r="C335" i="277"/>
  <c r="C345" i="277" s="1"/>
  <c r="C327" i="277" s="1"/>
  <c r="B335" i="277"/>
  <c r="B345" i="277" s="1"/>
  <c r="B327" i="277" s="1"/>
  <c r="B328" i="277" s="1"/>
  <c r="E329" i="277"/>
  <c r="D329" i="277"/>
  <c r="C329" i="277"/>
  <c r="E314" i="277"/>
  <c r="D314" i="277"/>
  <c r="C314" i="277"/>
  <c r="C251" i="277" s="1"/>
  <c r="B314" i="277"/>
  <c r="B251" i="277" s="1"/>
  <c r="B252" i="277" s="1"/>
  <c r="E309" i="277"/>
  <c r="E319" i="277" s="1"/>
  <c r="E301" i="277" s="1"/>
  <c r="D309" i="277"/>
  <c r="D319" i="277" s="1"/>
  <c r="D301" i="277" s="1"/>
  <c r="C309" i="277"/>
  <c r="C319" i="277" s="1"/>
  <c r="C301" i="277" s="1"/>
  <c r="B309" i="277"/>
  <c r="B319" i="277" s="1"/>
  <c r="B301" i="277" s="1"/>
  <c r="B302" i="277" s="1"/>
  <c r="E303" i="277"/>
  <c r="D303" i="277"/>
  <c r="C303" i="277"/>
  <c r="E289" i="277"/>
  <c r="D289" i="277"/>
  <c r="C289" i="277"/>
  <c r="B289" i="277"/>
  <c r="E284" i="277"/>
  <c r="E294" i="277" s="1"/>
  <c r="D284" i="277"/>
  <c r="D294" i="277" s="1"/>
  <c r="C284" i="277"/>
  <c r="C294" i="277" s="1"/>
  <c r="B284" i="277"/>
  <c r="B294" i="277" s="1"/>
  <c r="E279" i="277"/>
  <c r="D279" i="277"/>
  <c r="C279" i="277"/>
  <c r="E278" i="277"/>
  <c r="D278" i="277"/>
  <c r="C278" i="277"/>
  <c r="E277" i="277"/>
  <c r="E280" i="277" s="1"/>
  <c r="D277" i="277"/>
  <c r="C277" i="277"/>
  <c r="B277" i="277"/>
  <c r="E264" i="277"/>
  <c r="D264" i="277"/>
  <c r="C264" i="277"/>
  <c r="B264" i="277"/>
  <c r="E259" i="277"/>
  <c r="E269" i="277" s="1"/>
  <c r="E251" i="277" s="1"/>
  <c r="D259" i="277"/>
  <c r="D269" i="277" s="1"/>
  <c r="C259" i="277"/>
  <c r="C269" i="277" s="1"/>
  <c r="B259" i="277"/>
  <c r="B269" i="277" s="1"/>
  <c r="E253" i="277"/>
  <c r="D253" i="277"/>
  <c r="C253" i="277"/>
  <c r="D251" i="277"/>
  <c r="D252" i="277" s="1"/>
  <c r="E235" i="277"/>
  <c r="D235" i="277"/>
  <c r="C235" i="277"/>
  <c r="B235" i="277"/>
  <c r="E230" i="277"/>
  <c r="E240" i="277" s="1"/>
  <c r="D230" i="277"/>
  <c r="C230" i="277"/>
  <c r="C240" i="277" s="1"/>
  <c r="B230" i="277"/>
  <c r="B240" i="277" s="1"/>
  <c r="E224" i="277"/>
  <c r="D224" i="277"/>
  <c r="C224" i="277"/>
  <c r="E209" i="277"/>
  <c r="D209" i="277"/>
  <c r="C209" i="277"/>
  <c r="B209" i="277"/>
  <c r="E204" i="277"/>
  <c r="E214" i="277" s="1"/>
  <c r="E196" i="277" s="1"/>
  <c r="D204" i="277"/>
  <c r="D214" i="277" s="1"/>
  <c r="D196" i="277" s="1"/>
  <c r="C204" i="277"/>
  <c r="C214" i="277" s="1"/>
  <c r="C196" i="277" s="1"/>
  <c r="B204" i="277"/>
  <c r="B214" i="277" s="1"/>
  <c r="B196" i="277" s="1"/>
  <c r="B197" i="277" s="1"/>
  <c r="E198" i="277"/>
  <c r="D198" i="277"/>
  <c r="C198" i="277"/>
  <c r="E184" i="277"/>
  <c r="D184" i="277"/>
  <c r="C184" i="277"/>
  <c r="B184" i="277"/>
  <c r="E179" i="277"/>
  <c r="E189" i="277" s="1"/>
  <c r="E171" i="277" s="1"/>
  <c r="D179" i="277"/>
  <c r="D189" i="277" s="1"/>
  <c r="D171" i="277" s="1"/>
  <c r="C179" i="277"/>
  <c r="C189" i="277" s="1"/>
  <c r="C171" i="277" s="1"/>
  <c r="B179" i="277"/>
  <c r="B189" i="277" s="1"/>
  <c r="E173" i="277"/>
  <c r="D173" i="277"/>
  <c r="C173" i="277"/>
  <c r="B172" i="277"/>
  <c r="E159" i="277"/>
  <c r="D159" i="277"/>
  <c r="C159" i="277"/>
  <c r="B159" i="277"/>
  <c r="E154" i="277"/>
  <c r="E164" i="277" s="1"/>
  <c r="E146" i="277" s="1"/>
  <c r="D154" i="277"/>
  <c r="D164" i="277" s="1"/>
  <c r="D146" i="277" s="1"/>
  <c r="C154" i="277"/>
  <c r="C164" i="277" s="1"/>
  <c r="C146" i="277" s="1"/>
  <c r="B154" i="277"/>
  <c r="B164" i="277" s="1"/>
  <c r="B146" i="277" s="1"/>
  <c r="B147" i="277" s="1"/>
  <c r="E148" i="277"/>
  <c r="D148" i="277"/>
  <c r="C148" i="277"/>
  <c r="E134" i="277"/>
  <c r="E105" i="277" s="1"/>
  <c r="D134" i="277"/>
  <c r="C134" i="277"/>
  <c r="C105" i="277" s="1"/>
  <c r="C108" i="277" s="1"/>
  <c r="B134" i="277"/>
  <c r="E107" i="277"/>
  <c r="D107" i="277"/>
  <c r="C107" i="277"/>
  <c r="D105" i="277"/>
  <c r="D106" i="277" s="1"/>
  <c r="B105" i="277"/>
  <c r="B106" i="277" s="1"/>
  <c r="E97" i="277"/>
  <c r="E68" i="277" s="1"/>
  <c r="E69" i="277" s="1"/>
  <c r="D97" i="277"/>
  <c r="C97" i="277"/>
  <c r="C68" i="277" s="1"/>
  <c r="B97" i="277"/>
  <c r="B68" i="277" s="1"/>
  <c r="B69" i="277" s="1"/>
  <c r="E70" i="277"/>
  <c r="D70" i="277"/>
  <c r="C70" i="277"/>
  <c r="D68" i="277"/>
  <c r="D57" i="277"/>
  <c r="D367" i="277" s="1"/>
  <c r="E54" i="277"/>
  <c r="D54" i="277"/>
  <c r="C54" i="277"/>
  <c r="B54" i="277"/>
  <c r="E45" i="277"/>
  <c r="D45" i="277"/>
  <c r="C45" i="277"/>
  <c r="B45" i="277"/>
  <c r="E42" i="277"/>
  <c r="D42" i="277"/>
  <c r="C42" i="277"/>
  <c r="B42" i="277"/>
  <c r="E39" i="277"/>
  <c r="D39" i="277"/>
  <c r="C39" i="277"/>
  <c r="B39" i="277"/>
  <c r="E33" i="277"/>
  <c r="D33" i="277"/>
  <c r="C33" i="277"/>
  <c r="E59" i="289" l="1"/>
  <c r="E447" i="289"/>
  <c r="E407" i="289"/>
  <c r="E410" i="289" s="1"/>
  <c r="E409" i="289"/>
  <c r="D407" i="289"/>
  <c r="D410" i="289" s="1"/>
  <c r="D409" i="289"/>
  <c r="C31" i="289"/>
  <c r="C34" i="289" s="1"/>
  <c r="C427" i="289"/>
  <c r="C460" i="289" s="1"/>
  <c r="C33" i="289"/>
  <c r="B460" i="289"/>
  <c r="D428" i="289"/>
  <c r="D30" i="289"/>
  <c r="D60" i="289" s="1"/>
  <c r="C60" i="289"/>
  <c r="E383" i="289"/>
  <c r="E399" i="288"/>
  <c r="C169" i="288"/>
  <c r="B58" i="288"/>
  <c r="B29" i="288" s="1"/>
  <c r="B30" i="288" s="1"/>
  <c r="C304" i="288"/>
  <c r="B410" i="288"/>
  <c r="C58" i="288"/>
  <c r="C29" i="288" s="1"/>
  <c r="C59" i="288" s="1"/>
  <c r="D96" i="288"/>
  <c r="E106" i="288"/>
  <c r="E133" i="288"/>
  <c r="B169" i="288"/>
  <c r="E169" i="288"/>
  <c r="D133" i="288"/>
  <c r="E96" i="288"/>
  <c r="E315" i="288"/>
  <c r="B96" i="288"/>
  <c r="C133" i="288"/>
  <c r="C315" i="288"/>
  <c r="C67" i="288"/>
  <c r="C70" i="288" s="1"/>
  <c r="C69" i="288"/>
  <c r="D257" i="288"/>
  <c r="E339" i="288"/>
  <c r="E337" i="288"/>
  <c r="E140" i="288"/>
  <c r="E184" i="288"/>
  <c r="E182" i="288"/>
  <c r="C209" i="288"/>
  <c r="C207" i="288"/>
  <c r="C210" i="288" s="1"/>
  <c r="D232" i="288"/>
  <c r="D234" i="288"/>
  <c r="E257" i="288"/>
  <c r="C365" i="288"/>
  <c r="C363" i="288"/>
  <c r="C366" i="288" s="1"/>
  <c r="D184" i="288"/>
  <c r="D182" i="288"/>
  <c r="C232" i="288"/>
  <c r="C235" i="288" s="1"/>
  <c r="C234" i="288"/>
  <c r="D69" i="288"/>
  <c r="D207" i="288"/>
  <c r="D209" i="288"/>
  <c r="E234" i="288"/>
  <c r="E232" i="288"/>
  <c r="B257" i="288"/>
  <c r="B383" i="288"/>
  <c r="E287" i="288"/>
  <c r="E290" i="288" s="1"/>
  <c r="E289" i="288"/>
  <c r="C337" i="288"/>
  <c r="C340" i="288" s="1"/>
  <c r="C339" i="288"/>
  <c r="C289" i="288"/>
  <c r="D289" i="288"/>
  <c r="C287" i="288"/>
  <c r="C290" i="288" s="1"/>
  <c r="D365" i="288"/>
  <c r="D363" i="288"/>
  <c r="D366" i="288" s="1"/>
  <c r="C182" i="288"/>
  <c r="C185" i="288" s="1"/>
  <c r="C184" i="288"/>
  <c r="E209" i="288"/>
  <c r="E207" i="288"/>
  <c r="E210" i="288" s="1"/>
  <c r="C257" i="288"/>
  <c r="D290" i="288"/>
  <c r="D339" i="288"/>
  <c r="D337" i="288"/>
  <c r="D340" i="288" s="1"/>
  <c r="E363" i="288"/>
  <c r="E365" i="288"/>
  <c r="D58" i="288"/>
  <c r="B133" i="288"/>
  <c r="E55" i="288"/>
  <c r="E67" i="288"/>
  <c r="D104" i="288"/>
  <c r="C140" i="288"/>
  <c r="D169" i="288"/>
  <c r="C208" i="288"/>
  <c r="D67" i="288"/>
  <c r="C96" i="288"/>
  <c r="C104" i="288"/>
  <c r="C107" i="288" s="1"/>
  <c r="E105" i="287"/>
  <c r="B191" i="287"/>
  <c r="B57" i="287"/>
  <c r="E95" i="287"/>
  <c r="B183" i="287"/>
  <c r="C57" i="287"/>
  <c r="B95" i="287"/>
  <c r="B132" i="287"/>
  <c r="D57" i="287"/>
  <c r="D164" i="287" s="1"/>
  <c r="D66" i="287"/>
  <c r="B28" i="287"/>
  <c r="B29" i="287" s="1"/>
  <c r="B164" i="287"/>
  <c r="C103" i="287"/>
  <c r="C106" i="287" s="1"/>
  <c r="C105" i="287"/>
  <c r="D146" i="287"/>
  <c r="D144" i="287"/>
  <c r="D147" i="287" s="1"/>
  <c r="C146" i="287"/>
  <c r="C144" i="287"/>
  <c r="C28" i="287"/>
  <c r="C58" i="287" s="1"/>
  <c r="E68" i="287"/>
  <c r="E144" i="287"/>
  <c r="E146" i="287"/>
  <c r="B144" i="287"/>
  <c r="B163" i="287"/>
  <c r="E57" i="287"/>
  <c r="D95" i="287"/>
  <c r="D103" i="287"/>
  <c r="D132" i="287"/>
  <c r="C164" i="287"/>
  <c r="C183" i="287"/>
  <c r="E66" i="287"/>
  <c r="E69" i="287" s="1"/>
  <c r="C65" i="287"/>
  <c r="C95" i="287" s="1"/>
  <c r="D105" i="287"/>
  <c r="E132" i="287"/>
  <c r="D183" i="287"/>
  <c r="C132" i="287"/>
  <c r="C59" i="286"/>
  <c r="D70" i="286"/>
  <c r="B170" i="286"/>
  <c r="D316" i="286"/>
  <c r="B411" i="286"/>
  <c r="C97" i="286"/>
  <c r="C104" i="286"/>
  <c r="C107" i="286" s="1"/>
  <c r="D134" i="286"/>
  <c r="D97" i="286"/>
  <c r="E170" i="286"/>
  <c r="B59" i="286"/>
  <c r="E70" i="286"/>
  <c r="E97" i="286"/>
  <c r="B134" i="286"/>
  <c r="C170" i="286"/>
  <c r="C185" i="286"/>
  <c r="C183" i="286"/>
  <c r="C186" i="286" s="1"/>
  <c r="D207" i="286"/>
  <c r="E235" i="286"/>
  <c r="E233" i="286"/>
  <c r="E288" i="286"/>
  <c r="E291" i="286" s="1"/>
  <c r="E290" i="286"/>
  <c r="C290" i="286"/>
  <c r="D290" i="286"/>
  <c r="C288" i="286"/>
  <c r="C291" i="286" s="1"/>
  <c r="C70" i="286"/>
  <c r="D183" i="286"/>
  <c r="D185" i="286"/>
  <c r="E207" i="286"/>
  <c r="C261" i="286"/>
  <c r="C259" i="286"/>
  <c r="C262" i="286" s="1"/>
  <c r="D340" i="286"/>
  <c r="D338" i="286"/>
  <c r="E364" i="286"/>
  <c r="E366" i="286"/>
  <c r="C338" i="286"/>
  <c r="C341" i="286" s="1"/>
  <c r="C340" i="286"/>
  <c r="D366" i="286"/>
  <c r="D364" i="286"/>
  <c r="E105" i="286"/>
  <c r="E108" i="286" s="1"/>
  <c r="E107" i="286"/>
  <c r="E183" i="286"/>
  <c r="E186" i="286" s="1"/>
  <c r="E185" i="286"/>
  <c r="B384" i="286"/>
  <c r="B207" i="286"/>
  <c r="B208" i="286" s="1"/>
  <c r="C233" i="286"/>
  <c r="C236" i="286" s="1"/>
  <c r="C235" i="286"/>
  <c r="D261" i="286"/>
  <c r="D259" i="286"/>
  <c r="D262" i="286" s="1"/>
  <c r="E340" i="286"/>
  <c r="E338" i="286"/>
  <c r="E341" i="286" s="1"/>
  <c r="B30" i="286"/>
  <c r="B60" i="286" s="1"/>
  <c r="C141" i="286"/>
  <c r="C171" i="286" s="1"/>
  <c r="C207" i="286"/>
  <c r="C384" i="286"/>
  <c r="D235" i="286"/>
  <c r="D233" i="286"/>
  <c r="E259" i="286"/>
  <c r="E261" i="286"/>
  <c r="C366" i="286"/>
  <c r="C364" i="286"/>
  <c r="C367" i="286" s="1"/>
  <c r="B97" i="286"/>
  <c r="E134" i="286"/>
  <c r="C30" i="286"/>
  <c r="C60" i="286" s="1"/>
  <c r="D59" i="286"/>
  <c r="D68" i="286"/>
  <c r="B141" i="286"/>
  <c r="B142" i="286" s="1"/>
  <c r="C68" i="286"/>
  <c r="C71" i="286" s="1"/>
  <c r="E56" i="286"/>
  <c r="D170" i="286"/>
  <c r="D384" i="286" s="1"/>
  <c r="D252" i="285"/>
  <c r="E104" i="285"/>
  <c r="D57" i="285"/>
  <c r="E57" i="285"/>
  <c r="E28" i="285" s="1"/>
  <c r="B131" i="285"/>
  <c r="D249" i="285"/>
  <c r="D267" i="285"/>
  <c r="C94" i="285"/>
  <c r="E131" i="285"/>
  <c r="E64" i="285"/>
  <c r="E65" i="285" s="1"/>
  <c r="D131" i="285"/>
  <c r="B270" i="285"/>
  <c r="C167" i="285"/>
  <c r="D65" i="285"/>
  <c r="D68" i="285" s="1"/>
  <c r="D67" i="285"/>
  <c r="C142" i="285"/>
  <c r="C145" i="285" s="1"/>
  <c r="C144" i="285"/>
  <c r="D169" i="285"/>
  <c r="D167" i="285"/>
  <c r="D248" i="285"/>
  <c r="D227" i="285"/>
  <c r="D228" i="285" s="1"/>
  <c r="D28" i="285"/>
  <c r="D195" i="285"/>
  <c r="D197" i="285"/>
  <c r="C227" i="285"/>
  <c r="C228" i="285" s="1"/>
  <c r="C102" i="285"/>
  <c r="C105" i="285" s="1"/>
  <c r="C104" i="285"/>
  <c r="D144" i="285"/>
  <c r="D142" i="285"/>
  <c r="E227" i="285"/>
  <c r="E228" i="285" s="1"/>
  <c r="E142" i="285"/>
  <c r="E144" i="285"/>
  <c r="C195" i="285"/>
  <c r="C198" i="285" s="1"/>
  <c r="C197" i="285"/>
  <c r="B227" i="285"/>
  <c r="B228" i="285" s="1"/>
  <c r="D94" i="285"/>
  <c r="C131" i="285"/>
  <c r="E184" i="285"/>
  <c r="E166" i="285" s="1"/>
  <c r="B57" i="285"/>
  <c r="B64" i="285"/>
  <c r="B94" i="285" s="1"/>
  <c r="E102" i="285"/>
  <c r="E105" i="285" s="1"/>
  <c r="B184" i="285"/>
  <c r="B166" i="285" s="1"/>
  <c r="B167" i="285" s="1"/>
  <c r="E267" i="285"/>
  <c r="C57" i="285"/>
  <c r="E67" i="285"/>
  <c r="D104" i="285"/>
  <c r="E249" i="285"/>
  <c r="B65" i="284"/>
  <c r="B68" i="284" s="1"/>
  <c r="D94" i="284"/>
  <c r="D65" i="284" s="1"/>
  <c r="B58" i="284"/>
  <c r="E54" i="284"/>
  <c r="E137" i="284" s="1"/>
  <c r="C65" i="284"/>
  <c r="C68" i="284" s="1"/>
  <c r="E94" i="284"/>
  <c r="D109" i="284"/>
  <c r="C31" i="284"/>
  <c r="C29" i="284"/>
  <c r="B106" i="284"/>
  <c r="B109" i="284" s="1"/>
  <c r="C108" i="284"/>
  <c r="B117" i="284"/>
  <c r="B108" i="284"/>
  <c r="C58" i="284"/>
  <c r="D57" i="284"/>
  <c r="D118" i="284" s="1"/>
  <c r="C117" i="284"/>
  <c r="C142" i="284" s="1"/>
  <c r="B29" i="284"/>
  <c r="B32" i="284" s="1"/>
  <c r="B118" i="284"/>
  <c r="B142" i="284" s="1"/>
  <c r="B66" i="284"/>
  <c r="B69" i="284" s="1"/>
  <c r="D185" i="283"/>
  <c r="D128" i="283"/>
  <c r="D155" i="283"/>
  <c r="D74" i="283"/>
  <c r="B71" i="283"/>
  <c r="C74" i="283" s="1"/>
  <c r="C73" i="283"/>
  <c r="C100" i="283"/>
  <c r="B98" i="283"/>
  <c r="C101" i="283" s="1"/>
  <c r="B125" i="283"/>
  <c r="C128" i="283" s="1"/>
  <c r="C127" i="283"/>
  <c r="C29" i="283"/>
  <c r="C59" i="283" s="1"/>
  <c r="C172" i="283"/>
  <c r="B172" i="283"/>
  <c r="B29" i="283"/>
  <c r="B30" i="283" s="1"/>
  <c r="D58" i="283"/>
  <c r="E55" i="283"/>
  <c r="B152" i="283"/>
  <c r="C155" i="283" s="1"/>
  <c r="E174" i="282"/>
  <c r="E304" i="282"/>
  <c r="E104" i="282"/>
  <c r="E134" i="282" s="1"/>
  <c r="E279" i="282"/>
  <c r="E330" i="282"/>
  <c r="C330" i="282"/>
  <c r="C279" i="282"/>
  <c r="C369" i="282"/>
  <c r="C373" i="282" s="1"/>
  <c r="D254" i="282"/>
  <c r="B276" i="282"/>
  <c r="B251" i="282"/>
  <c r="C254" i="282" s="1"/>
  <c r="D304" i="282"/>
  <c r="B401" i="282"/>
  <c r="B400" i="282" s="1"/>
  <c r="B97" i="282"/>
  <c r="C104" i="282"/>
  <c r="C105" i="282" s="1"/>
  <c r="D354" i="282"/>
  <c r="D97" i="282"/>
  <c r="E59" i="282"/>
  <c r="B301" i="282"/>
  <c r="C304" i="282" s="1"/>
  <c r="E354" i="282"/>
  <c r="D148" i="282"/>
  <c r="D146" i="282"/>
  <c r="E198" i="282"/>
  <c r="E196" i="282"/>
  <c r="E68" i="282"/>
  <c r="E71" i="282" s="1"/>
  <c r="E70" i="282"/>
  <c r="D105" i="282"/>
  <c r="D108" i="282" s="1"/>
  <c r="E148" i="282"/>
  <c r="E146" i="282"/>
  <c r="E149" i="282" s="1"/>
  <c r="C222" i="282"/>
  <c r="C225" i="282" s="1"/>
  <c r="C224" i="282"/>
  <c r="C355" i="282"/>
  <c r="C196" i="282"/>
  <c r="C199" i="282" s="1"/>
  <c r="C198" i="282"/>
  <c r="D224" i="282"/>
  <c r="D222" i="282"/>
  <c r="C30" i="282"/>
  <c r="C60" i="282" s="1"/>
  <c r="E373" i="282"/>
  <c r="E30" i="282"/>
  <c r="C146" i="282"/>
  <c r="C149" i="282" s="1"/>
  <c r="C148" i="282"/>
  <c r="C173" i="282"/>
  <c r="C171" i="282"/>
  <c r="C174" i="282" s="1"/>
  <c r="D173" i="282"/>
  <c r="D196" i="282"/>
  <c r="D199" i="282" s="1"/>
  <c r="D198" i="282"/>
  <c r="E224" i="282"/>
  <c r="E222" i="282"/>
  <c r="D134" i="282"/>
  <c r="B30" i="282"/>
  <c r="C67" i="282"/>
  <c r="B104" i="282"/>
  <c r="D279" i="282"/>
  <c r="C329" i="282"/>
  <c r="D330" i="282"/>
  <c r="D352" i="282"/>
  <c r="D355" i="282" s="1"/>
  <c r="E97" i="282"/>
  <c r="E105" i="282"/>
  <c r="D59" i="282"/>
  <c r="C354" i="282"/>
  <c r="C100" i="281"/>
  <c r="B97" i="281"/>
  <c r="B60" i="281"/>
  <c r="B31" i="281" s="1"/>
  <c r="B32" i="281" s="1"/>
  <c r="D100" i="281"/>
  <c r="C60" i="281"/>
  <c r="C31" i="281" s="1"/>
  <c r="C61" i="281" s="1"/>
  <c r="D60" i="281"/>
  <c r="D31" i="281" s="1"/>
  <c r="B100" i="281"/>
  <c r="B93" i="281" s="1"/>
  <c r="B92" i="281"/>
  <c r="E75" i="281"/>
  <c r="E73" i="281"/>
  <c r="E76" i="281" s="1"/>
  <c r="C73" i="281"/>
  <c r="C75" i="281"/>
  <c r="C93" i="281"/>
  <c r="E57" i="281"/>
  <c r="B73" i="281"/>
  <c r="D75" i="281"/>
  <c r="D112" i="281"/>
  <c r="B372" i="280"/>
  <c r="C69" i="280"/>
  <c r="E367" i="280"/>
  <c r="C105" i="280"/>
  <c r="D277" i="280"/>
  <c r="B57" i="280"/>
  <c r="B28" i="280" s="1"/>
  <c r="B29" i="280" s="1"/>
  <c r="E57" i="280"/>
  <c r="E345" i="280" s="1"/>
  <c r="B95" i="280"/>
  <c r="C277" i="280"/>
  <c r="B364" i="280"/>
  <c r="C57" i="280"/>
  <c r="C345" i="280" s="1"/>
  <c r="C132" i="280"/>
  <c r="C364" i="280"/>
  <c r="C367" i="280"/>
  <c r="C68" i="280"/>
  <c r="E102" i="280"/>
  <c r="D132" i="280"/>
  <c r="E277" i="280"/>
  <c r="C299" i="280"/>
  <c r="C302" i="280" s="1"/>
  <c r="C301" i="280"/>
  <c r="E144" i="280"/>
  <c r="E147" i="280" s="1"/>
  <c r="E146" i="280"/>
  <c r="E171" i="280"/>
  <c r="E169" i="280"/>
  <c r="B219" i="280"/>
  <c r="B345" i="280"/>
  <c r="C194" i="280"/>
  <c r="C197" i="280" s="1"/>
  <c r="C196" i="280"/>
  <c r="D301" i="280"/>
  <c r="C328" i="280"/>
  <c r="E327" i="280"/>
  <c r="E95" i="280"/>
  <c r="C146" i="280"/>
  <c r="D169" i="280"/>
  <c r="D172" i="280" s="1"/>
  <c r="D171" i="280"/>
  <c r="D219" i="280"/>
  <c r="C95" i="280"/>
  <c r="B132" i="280"/>
  <c r="C172" i="280"/>
  <c r="D196" i="280"/>
  <c r="E219" i="280"/>
  <c r="D65" i="280"/>
  <c r="D95" i="280" s="1"/>
  <c r="D105" i="280"/>
  <c r="C219" i="280"/>
  <c r="D251" i="280"/>
  <c r="D299" i="280"/>
  <c r="E301" i="280"/>
  <c r="E299" i="280"/>
  <c r="D57" i="280"/>
  <c r="D345" i="280" s="1"/>
  <c r="E66" i="280"/>
  <c r="C103" i="280"/>
  <c r="C106" i="280" s="1"/>
  <c r="C144" i="280"/>
  <c r="C147" i="280" s="1"/>
  <c r="D146" i="280"/>
  <c r="C171" i="280"/>
  <c r="E196" i="280"/>
  <c r="E194" i="280"/>
  <c r="E197" i="280" s="1"/>
  <c r="E249" i="280"/>
  <c r="E252" i="280" s="1"/>
  <c r="E251" i="280"/>
  <c r="C251" i="280"/>
  <c r="C249" i="280"/>
  <c r="C252" i="280" s="1"/>
  <c r="C327" i="280"/>
  <c r="D327" i="280"/>
  <c r="D325" i="280"/>
  <c r="D328" i="280" s="1"/>
  <c r="D326" i="279"/>
  <c r="B41" i="279"/>
  <c r="C352" i="279"/>
  <c r="B44" i="279"/>
  <c r="B59" i="279" s="1"/>
  <c r="B30" i="279" s="1"/>
  <c r="B31" i="279" s="1"/>
  <c r="E98" i="279"/>
  <c r="C98" i="279"/>
  <c r="D70" i="279"/>
  <c r="D72" i="279"/>
  <c r="C316" i="279"/>
  <c r="C298" i="279" s="1"/>
  <c r="C301" i="279" s="1"/>
  <c r="C299" i="279"/>
  <c r="C302" i="279" s="1"/>
  <c r="E398" i="279"/>
  <c r="E397" i="279" s="1"/>
  <c r="E370" i="279" s="1"/>
  <c r="C389" i="279"/>
  <c r="C59" i="279"/>
  <c r="C30" i="279" s="1"/>
  <c r="C99" i="279"/>
  <c r="E123" i="279"/>
  <c r="E121" i="279"/>
  <c r="E124" i="279" s="1"/>
  <c r="C176" i="279"/>
  <c r="C174" i="279"/>
  <c r="C177" i="279" s="1"/>
  <c r="D199" i="279"/>
  <c r="D201" i="279"/>
  <c r="E226" i="279"/>
  <c r="E224" i="279"/>
  <c r="C276" i="279"/>
  <c r="C274" i="279"/>
  <c r="C277" i="279" s="1"/>
  <c r="D299" i="279"/>
  <c r="D301" i="279"/>
  <c r="C324" i="279"/>
  <c r="C327" i="279" s="1"/>
  <c r="C326" i="279"/>
  <c r="B398" i="279"/>
  <c r="B397" i="279" s="1"/>
  <c r="B370" i="279" s="1"/>
  <c r="D226" i="279"/>
  <c r="D224" i="279"/>
  <c r="E70" i="279"/>
  <c r="E72" i="279"/>
  <c r="C151" i="279"/>
  <c r="C149" i="279"/>
  <c r="C152" i="279" s="1"/>
  <c r="D174" i="279"/>
  <c r="D176" i="279"/>
  <c r="E201" i="279"/>
  <c r="E199" i="279"/>
  <c r="C251" i="279"/>
  <c r="C249" i="279"/>
  <c r="C252" i="279" s="1"/>
  <c r="D276" i="279"/>
  <c r="D274" i="279"/>
  <c r="D277" i="279" s="1"/>
  <c r="E301" i="279"/>
  <c r="E299" i="279"/>
  <c r="E302" i="279" s="1"/>
  <c r="C398" i="279"/>
  <c r="C397" i="279" s="1"/>
  <c r="E149" i="279"/>
  <c r="E151" i="279"/>
  <c r="C201" i="279"/>
  <c r="C199" i="279"/>
  <c r="C202" i="279" s="1"/>
  <c r="E251" i="279"/>
  <c r="E249" i="279"/>
  <c r="C72" i="279"/>
  <c r="E96" i="279"/>
  <c r="D96" i="279"/>
  <c r="D99" i="279" s="1"/>
  <c r="D98" i="279"/>
  <c r="C121" i="279"/>
  <c r="C124" i="279" s="1"/>
  <c r="C369" i="279"/>
  <c r="C123" i="279"/>
  <c r="D151" i="279"/>
  <c r="D149" i="279"/>
  <c r="E174" i="279"/>
  <c r="E176" i="279"/>
  <c r="C224" i="279"/>
  <c r="C227" i="279" s="1"/>
  <c r="C226" i="279"/>
  <c r="D251" i="279"/>
  <c r="D249" i="279"/>
  <c r="E274" i="279"/>
  <c r="E277" i="279" s="1"/>
  <c r="E276" i="279"/>
  <c r="E326" i="279"/>
  <c r="E324" i="279"/>
  <c r="D398" i="279"/>
  <c r="D397" i="279" s="1"/>
  <c r="D370" i="279" s="1"/>
  <c r="D352" i="279"/>
  <c r="E352" i="279"/>
  <c r="D350" i="279"/>
  <c r="D324" i="279"/>
  <c r="C350" i="279"/>
  <c r="C353" i="279" s="1"/>
  <c r="C70" i="279"/>
  <c r="C73" i="279" s="1"/>
  <c r="D59" i="279"/>
  <c r="D30" i="279" s="1"/>
  <c r="D123" i="279"/>
  <c r="E59" i="279"/>
  <c r="E30" i="279" s="1"/>
  <c r="E369" i="279" s="1"/>
  <c r="D61" i="278"/>
  <c r="D194" i="278"/>
  <c r="D255" i="278"/>
  <c r="E258" i="278"/>
  <c r="E261" i="278"/>
  <c r="E264" i="278"/>
  <c r="E251" i="278" s="1"/>
  <c r="E267" i="278"/>
  <c r="E270" i="278"/>
  <c r="B99" i="278"/>
  <c r="E137" i="278"/>
  <c r="E138" i="278" s="1"/>
  <c r="E168" i="278"/>
  <c r="E194" i="278"/>
  <c r="C278" i="278"/>
  <c r="B247" i="278"/>
  <c r="B248" i="278" s="1"/>
  <c r="D137" i="278"/>
  <c r="D138" i="278" s="1"/>
  <c r="D149" i="278"/>
  <c r="D150" i="278" s="1"/>
  <c r="E255" i="278"/>
  <c r="B61" i="278"/>
  <c r="B62" i="278" s="1"/>
  <c r="C99" i="278"/>
  <c r="C100" i="278" s="1"/>
  <c r="B255" i="278"/>
  <c r="B258" i="278"/>
  <c r="B261" i="278"/>
  <c r="B283" i="278" s="1"/>
  <c r="B264" i="278"/>
  <c r="B267" i="278"/>
  <c r="B270" i="278"/>
  <c r="B168" i="278"/>
  <c r="B273" i="278"/>
  <c r="B278" i="278"/>
  <c r="C273" i="278"/>
  <c r="D278" i="278"/>
  <c r="E99" i="278"/>
  <c r="E100" i="278" s="1"/>
  <c r="C61" i="278"/>
  <c r="D258" i="278"/>
  <c r="D99" i="278"/>
  <c r="D100" i="278" s="1"/>
  <c r="C137" i="278"/>
  <c r="C138" i="278" s="1"/>
  <c r="C168" i="278"/>
  <c r="C194" i="278"/>
  <c r="D273" i="278"/>
  <c r="E278" i="278"/>
  <c r="E283" i="278" s="1"/>
  <c r="D176" i="278"/>
  <c r="D195" i="278" s="1"/>
  <c r="B70" i="278"/>
  <c r="B100" i="278" s="1"/>
  <c r="E176" i="278"/>
  <c r="E195" i="278" s="1"/>
  <c r="B32" i="278"/>
  <c r="B33" i="278" s="1"/>
  <c r="D32" i="278"/>
  <c r="D33" i="278" s="1"/>
  <c r="C32" i="278"/>
  <c r="C33" i="278" s="1"/>
  <c r="C195" i="278"/>
  <c r="C176" i="278"/>
  <c r="B137" i="278"/>
  <c r="E61" i="278"/>
  <c r="C221" i="278"/>
  <c r="C250" i="278" s="1"/>
  <c r="C270" i="278"/>
  <c r="C251" i="278" s="1"/>
  <c r="B108" i="278"/>
  <c r="D221" i="278"/>
  <c r="D250" i="278" s="1"/>
  <c r="D270" i="278"/>
  <c r="D251" i="278" s="1"/>
  <c r="B194" i="278"/>
  <c r="E221" i="278"/>
  <c r="E203" i="278" s="1"/>
  <c r="C280" i="277"/>
  <c r="C60" i="277"/>
  <c r="D280" i="277"/>
  <c r="D240" i="277"/>
  <c r="D222" i="277" s="1"/>
  <c r="D71" i="277"/>
  <c r="D98" i="277"/>
  <c r="B60" i="277"/>
  <c r="E71" i="277"/>
  <c r="E98" i="277"/>
  <c r="B135" i="277"/>
  <c r="C135" i="277"/>
  <c r="D108" i="277"/>
  <c r="C98" i="277"/>
  <c r="D135" i="277"/>
  <c r="C172" i="277"/>
  <c r="C175" i="277" s="1"/>
  <c r="C174" i="277"/>
  <c r="D197" i="277"/>
  <c r="D199" i="277"/>
  <c r="E222" i="277"/>
  <c r="C330" i="277"/>
  <c r="C328" i="277"/>
  <c r="C331" i="277" s="1"/>
  <c r="E106" i="277"/>
  <c r="E109" i="277" s="1"/>
  <c r="E108" i="277"/>
  <c r="C197" i="277"/>
  <c r="C200" i="277" s="1"/>
  <c r="C199" i="277"/>
  <c r="B31" i="277"/>
  <c r="B32" i="277" s="1"/>
  <c r="D147" i="277"/>
  <c r="D149" i="277"/>
  <c r="D172" i="277"/>
  <c r="D174" i="277"/>
  <c r="E199" i="277"/>
  <c r="E197" i="277"/>
  <c r="E200" i="277" s="1"/>
  <c r="B222" i="277"/>
  <c r="B348" i="277"/>
  <c r="E252" i="277"/>
  <c r="E255" i="277" s="1"/>
  <c r="E254" i="277"/>
  <c r="C302" i="277"/>
  <c r="C305" i="277" s="1"/>
  <c r="C304" i="277"/>
  <c r="C254" i="277"/>
  <c r="D254" i="277"/>
  <c r="C252" i="277"/>
  <c r="C255" i="277" s="1"/>
  <c r="D330" i="277"/>
  <c r="D328" i="277"/>
  <c r="D331" i="277" s="1"/>
  <c r="E304" i="277"/>
  <c r="E302" i="277"/>
  <c r="C149" i="277"/>
  <c r="C147" i="277"/>
  <c r="C150" i="277" s="1"/>
  <c r="C71" i="277"/>
  <c r="E149" i="277"/>
  <c r="E147" i="277"/>
  <c r="E174" i="277"/>
  <c r="E172" i="277"/>
  <c r="E175" i="277" s="1"/>
  <c r="C348" i="277"/>
  <c r="C222" i="277"/>
  <c r="D302" i="277"/>
  <c r="D305" i="277" s="1"/>
  <c r="D304" i="277"/>
  <c r="E328" i="277"/>
  <c r="E330" i="277"/>
  <c r="E135" i="277"/>
  <c r="C31" i="277"/>
  <c r="C61" i="277" s="1"/>
  <c r="D60" i="277"/>
  <c r="D69" i="277"/>
  <c r="C106" i="277"/>
  <c r="C109" i="277" s="1"/>
  <c r="C69" i="277"/>
  <c r="C72" i="277" s="1"/>
  <c r="B98" i="277"/>
  <c r="E57" i="277"/>
  <c r="D427" i="289" l="1"/>
  <c r="D460" i="289" s="1"/>
  <c r="D31" i="289"/>
  <c r="D34" i="289" s="1"/>
  <c r="D33" i="289"/>
  <c r="E428" i="289"/>
  <c r="E30" i="289"/>
  <c r="E366" i="288"/>
  <c r="B59" i="288"/>
  <c r="D70" i="288"/>
  <c r="D383" i="288"/>
  <c r="D210" i="288"/>
  <c r="B140" i="288"/>
  <c r="B141" i="288" s="1"/>
  <c r="E235" i="288"/>
  <c r="C383" i="288"/>
  <c r="D260" i="288"/>
  <c r="D258" i="288"/>
  <c r="C143" i="288"/>
  <c r="C141" i="288"/>
  <c r="C144" i="288" s="1"/>
  <c r="C260" i="288"/>
  <c r="C382" i="288"/>
  <c r="C258" i="288"/>
  <c r="E185" i="288"/>
  <c r="D140" i="288"/>
  <c r="D170" i="288" s="1"/>
  <c r="C30" i="288"/>
  <c r="C33" i="288" s="1"/>
  <c r="C32" i="288"/>
  <c r="D107" i="288"/>
  <c r="D29" i="288"/>
  <c r="B258" i="288"/>
  <c r="B382" i="288"/>
  <c r="B415" i="288" s="1"/>
  <c r="D235" i="288"/>
  <c r="E340" i="288"/>
  <c r="E402" i="288"/>
  <c r="E58" i="288"/>
  <c r="E141" i="288"/>
  <c r="E143" i="288"/>
  <c r="E70" i="288"/>
  <c r="C170" i="288"/>
  <c r="D185" i="288"/>
  <c r="E260" i="288"/>
  <c r="E258" i="288"/>
  <c r="E261" i="288" s="1"/>
  <c r="E170" i="288"/>
  <c r="E107" i="288"/>
  <c r="D106" i="287"/>
  <c r="B58" i="287"/>
  <c r="E147" i="287"/>
  <c r="D28" i="287"/>
  <c r="D58" i="287" s="1"/>
  <c r="C66" i="287"/>
  <c r="C69" i="287" s="1"/>
  <c r="C68" i="287"/>
  <c r="E106" i="287"/>
  <c r="E28" i="287"/>
  <c r="E58" i="287" s="1"/>
  <c r="C31" i="287"/>
  <c r="C29" i="287"/>
  <c r="C32" i="287" s="1"/>
  <c r="C163" i="287"/>
  <c r="C196" i="287" s="1"/>
  <c r="D68" i="287"/>
  <c r="E164" i="287"/>
  <c r="C147" i="287"/>
  <c r="B196" i="287"/>
  <c r="D69" i="287"/>
  <c r="D367" i="286"/>
  <c r="C105" i="286"/>
  <c r="C108" i="286" s="1"/>
  <c r="E141" i="286"/>
  <c r="E262" i="286"/>
  <c r="D186" i="286"/>
  <c r="D291" i="286"/>
  <c r="D107" i="286"/>
  <c r="D236" i="286"/>
  <c r="C134" i="286"/>
  <c r="D141" i="286"/>
  <c r="D171" i="286" s="1"/>
  <c r="C142" i="286"/>
  <c r="C145" i="286" s="1"/>
  <c r="C144" i="286"/>
  <c r="D208" i="286"/>
  <c r="D210" i="286"/>
  <c r="E210" i="286"/>
  <c r="E208" i="286"/>
  <c r="E403" i="286"/>
  <c r="E59" i="286"/>
  <c r="D71" i="286"/>
  <c r="C210" i="286"/>
  <c r="C208" i="286"/>
  <c r="C211" i="286" s="1"/>
  <c r="E71" i="286"/>
  <c r="E367" i="286"/>
  <c r="E236" i="286"/>
  <c r="C33" i="286"/>
  <c r="C383" i="286"/>
  <c r="C416" i="286" s="1"/>
  <c r="C31" i="286"/>
  <c r="D30" i="286"/>
  <c r="D60" i="286" s="1"/>
  <c r="B171" i="286"/>
  <c r="B383" i="286"/>
  <c r="B416" i="286" s="1"/>
  <c r="B31" i="286"/>
  <c r="E142" i="286"/>
  <c r="D341" i="286"/>
  <c r="D145" i="285"/>
  <c r="E94" i="285"/>
  <c r="E68" i="285"/>
  <c r="D198" i="285"/>
  <c r="D170" i="285"/>
  <c r="E29" i="285"/>
  <c r="E247" i="285"/>
  <c r="E31" i="285"/>
  <c r="C28" i="285"/>
  <c r="C58" i="285" s="1"/>
  <c r="B65" i="285"/>
  <c r="C68" i="285" s="1"/>
  <c r="C67" i="285"/>
  <c r="D247" i="285"/>
  <c r="D280" i="285" s="1"/>
  <c r="D29" i="285"/>
  <c r="D31" i="285"/>
  <c r="C170" i="285"/>
  <c r="B28" i="285"/>
  <c r="B58" i="285" s="1"/>
  <c r="B248" i="285"/>
  <c r="E248" i="285"/>
  <c r="C248" i="285"/>
  <c r="D58" i="285"/>
  <c r="C169" i="285"/>
  <c r="E167" i="285"/>
  <c r="E170" i="285" s="1"/>
  <c r="E169" i="285"/>
  <c r="E145" i="285"/>
  <c r="E58" i="285"/>
  <c r="D105" i="285"/>
  <c r="E57" i="284"/>
  <c r="E118" i="284"/>
  <c r="E65" i="284"/>
  <c r="B95" i="284"/>
  <c r="C66" i="284"/>
  <c r="C69" i="284" s="1"/>
  <c r="C95" i="284"/>
  <c r="E28" i="284"/>
  <c r="C109" i="284"/>
  <c r="C32" i="284"/>
  <c r="E117" i="284"/>
  <c r="E142" i="284" s="1"/>
  <c r="E68" i="284"/>
  <c r="E66" i="284"/>
  <c r="D68" i="284"/>
  <c r="D66" i="284"/>
  <c r="D69" i="284" s="1"/>
  <c r="D28" i="284"/>
  <c r="E95" i="284"/>
  <c r="D95" i="284"/>
  <c r="E191" i="283"/>
  <c r="E58" i="283"/>
  <c r="D59" i="283"/>
  <c r="D172" i="283"/>
  <c r="D29" i="283"/>
  <c r="B59" i="283"/>
  <c r="C32" i="283"/>
  <c r="C171" i="283"/>
  <c r="C204" i="283" s="1"/>
  <c r="C30" i="283"/>
  <c r="C33" i="283" s="1"/>
  <c r="B171" i="283"/>
  <c r="B204" i="283" s="1"/>
  <c r="E107" i="282"/>
  <c r="D107" i="282"/>
  <c r="D174" i="282"/>
  <c r="C134" i="282"/>
  <c r="B105" i="282"/>
  <c r="C108" i="282" s="1"/>
  <c r="C107" i="282"/>
  <c r="D225" i="282"/>
  <c r="E108" i="282"/>
  <c r="C70" i="282"/>
  <c r="D70" i="282"/>
  <c r="C68" i="282"/>
  <c r="E225" i="282"/>
  <c r="C97" i="282"/>
  <c r="D149" i="282"/>
  <c r="D30" i="282"/>
  <c r="D60" i="282" s="1"/>
  <c r="D373" i="282"/>
  <c r="E355" i="282"/>
  <c r="B31" i="282"/>
  <c r="B384" i="282"/>
  <c r="B383" i="282" s="1"/>
  <c r="B372" i="282"/>
  <c r="B405" i="282" s="1"/>
  <c r="E384" i="282"/>
  <c r="E383" i="282" s="1"/>
  <c r="E372" i="282"/>
  <c r="E405" i="282" s="1"/>
  <c r="E31" i="282"/>
  <c r="B60" i="282"/>
  <c r="B134" i="282"/>
  <c r="E60" i="282"/>
  <c r="C31" i="282"/>
  <c r="C384" i="282"/>
  <c r="C383" i="282" s="1"/>
  <c r="C372" i="282"/>
  <c r="C405" i="282" s="1"/>
  <c r="C33" i="282"/>
  <c r="E199" i="282"/>
  <c r="D93" i="281"/>
  <c r="B125" i="281"/>
  <c r="B61" i="281"/>
  <c r="C76" i="281"/>
  <c r="C32" i="281"/>
  <c r="C35" i="281" s="1"/>
  <c r="C34" i="281"/>
  <c r="D34" i="281"/>
  <c r="D32" i="281"/>
  <c r="D76" i="281"/>
  <c r="E112" i="281"/>
  <c r="E93" i="281" s="1"/>
  <c r="E60" i="281"/>
  <c r="C92" i="281"/>
  <c r="C125" i="281" s="1"/>
  <c r="D92" i="281"/>
  <c r="D125" i="281" s="1"/>
  <c r="D61" i="281"/>
  <c r="E302" i="280"/>
  <c r="D197" i="280"/>
  <c r="B58" i="280"/>
  <c r="D252" i="280"/>
  <c r="E103" i="280"/>
  <c r="E106" i="280" s="1"/>
  <c r="E105" i="280"/>
  <c r="E28" i="280"/>
  <c r="E58" i="280" s="1"/>
  <c r="C28" i="280"/>
  <c r="C58" i="280" s="1"/>
  <c r="E132" i="280"/>
  <c r="D302" i="280"/>
  <c r="E328" i="280"/>
  <c r="C222" i="280"/>
  <c r="C220" i="280"/>
  <c r="E344" i="280"/>
  <c r="E377" i="280" s="1"/>
  <c r="E220" i="280"/>
  <c r="E222" i="280"/>
  <c r="D147" i="280"/>
  <c r="D68" i="280"/>
  <c r="D66" i="280"/>
  <c r="D69" i="280" s="1"/>
  <c r="E29" i="280"/>
  <c r="E172" i="280"/>
  <c r="D222" i="280"/>
  <c r="D220" i="280"/>
  <c r="D106" i="280"/>
  <c r="D28" i="280"/>
  <c r="D58" i="280" s="1"/>
  <c r="E68" i="280"/>
  <c r="C29" i="280"/>
  <c r="C32" i="280" s="1"/>
  <c r="B220" i="280"/>
  <c r="B344" i="280"/>
  <c r="B377" i="280" s="1"/>
  <c r="D327" i="279"/>
  <c r="D124" i="279"/>
  <c r="E177" i="279"/>
  <c r="D302" i="279"/>
  <c r="E99" i="279"/>
  <c r="E152" i="279"/>
  <c r="E73" i="279"/>
  <c r="E402" i="279"/>
  <c r="E227" i="279"/>
  <c r="E202" i="279"/>
  <c r="B402" i="279"/>
  <c r="D152" i="279"/>
  <c r="B369" i="279"/>
  <c r="D33" i="279"/>
  <c r="D31" i="279"/>
  <c r="D353" i="279"/>
  <c r="E327" i="279"/>
  <c r="D252" i="279"/>
  <c r="E252" i="279"/>
  <c r="D177" i="279"/>
  <c r="D227" i="279"/>
  <c r="E353" i="279"/>
  <c r="E31" i="279"/>
  <c r="E34" i="279" s="1"/>
  <c r="E33" i="279"/>
  <c r="C33" i="279"/>
  <c r="C31" i="279"/>
  <c r="C34" i="279" s="1"/>
  <c r="D369" i="279"/>
  <c r="D402" i="279" s="1"/>
  <c r="D73" i="279"/>
  <c r="D202" i="279"/>
  <c r="C370" i="279"/>
  <c r="C402" i="279" s="1"/>
  <c r="B251" i="278"/>
  <c r="B250" i="278"/>
  <c r="D168" i="278"/>
  <c r="D283" i="278"/>
  <c r="C62" i="278"/>
  <c r="E250" i="278"/>
  <c r="E32" i="278"/>
  <c r="E33" i="278" s="1"/>
  <c r="D62" i="278"/>
  <c r="B195" i="278"/>
  <c r="B176" i="278"/>
  <c r="B138" i="278"/>
  <c r="C283" i="278"/>
  <c r="E150" i="277"/>
  <c r="E331" i="277"/>
  <c r="D109" i="277"/>
  <c r="D72" i="277"/>
  <c r="D255" i="277"/>
  <c r="D31" i="277"/>
  <c r="D61" i="277" s="1"/>
  <c r="C225" i="277"/>
  <c r="C223" i="277"/>
  <c r="C347" i="277"/>
  <c r="C380" i="277" s="1"/>
  <c r="D150" i="277"/>
  <c r="E72" i="277"/>
  <c r="C34" i="277"/>
  <c r="C32" i="277"/>
  <c r="C35" i="277" s="1"/>
  <c r="D200" i="277"/>
  <c r="D225" i="277"/>
  <c r="D223" i="277"/>
  <c r="E367" i="277"/>
  <c r="E60" i="277"/>
  <c r="E305" i="277"/>
  <c r="B223" i="277"/>
  <c r="B347" i="277"/>
  <c r="B380" i="277" s="1"/>
  <c r="D175" i="277"/>
  <c r="B61" i="277"/>
  <c r="E225" i="277"/>
  <c r="E223" i="277"/>
  <c r="D348" i="277"/>
  <c r="E33" i="289" l="1"/>
  <c r="E427" i="289"/>
  <c r="E31" i="289"/>
  <c r="E34" i="289" s="1"/>
  <c r="E460" i="289"/>
  <c r="E60" i="289"/>
  <c r="D382" i="288"/>
  <c r="D415" i="288" s="1"/>
  <c r="C415" i="288"/>
  <c r="B170" i="288"/>
  <c r="D32" i="288"/>
  <c r="D30" i="288"/>
  <c r="D33" i="288" s="1"/>
  <c r="D59" i="288"/>
  <c r="C261" i="288"/>
  <c r="E29" i="288"/>
  <c r="E59" i="288" s="1"/>
  <c r="E383" i="288"/>
  <c r="D141" i="288"/>
  <c r="D144" i="288" s="1"/>
  <c r="D143" i="288"/>
  <c r="D261" i="288"/>
  <c r="D163" i="287"/>
  <c r="D196" i="287" s="1"/>
  <c r="D29" i="287"/>
  <c r="D32" i="287" s="1"/>
  <c r="D31" i="287"/>
  <c r="E29" i="287"/>
  <c r="E32" i="287" s="1"/>
  <c r="E31" i="287"/>
  <c r="E163" i="287"/>
  <c r="E196" i="287" s="1"/>
  <c r="E144" i="286"/>
  <c r="E211" i="286"/>
  <c r="E171" i="286"/>
  <c r="D108" i="286"/>
  <c r="D383" i="286"/>
  <c r="D416" i="286" s="1"/>
  <c r="D31" i="286"/>
  <c r="D34" i="286" s="1"/>
  <c r="D33" i="286"/>
  <c r="D211" i="286"/>
  <c r="D142" i="286"/>
  <c r="D145" i="286" s="1"/>
  <c r="D144" i="286"/>
  <c r="E30" i="286"/>
  <c r="E60" i="286" s="1"/>
  <c r="E384" i="286"/>
  <c r="C34" i="286"/>
  <c r="E280" i="285"/>
  <c r="B29" i="285"/>
  <c r="B247" i="285"/>
  <c r="B280" i="285" s="1"/>
  <c r="C31" i="285"/>
  <c r="C247" i="285"/>
  <c r="C280" i="285" s="1"/>
  <c r="C29" i="285"/>
  <c r="C32" i="285" s="1"/>
  <c r="E32" i="285"/>
  <c r="E69" i="284"/>
  <c r="D31" i="284"/>
  <c r="D29" i="284"/>
  <c r="D32" i="284" s="1"/>
  <c r="E31" i="284"/>
  <c r="E29" i="284"/>
  <c r="D58" i="284"/>
  <c r="D117" i="284"/>
  <c r="D142" i="284" s="1"/>
  <c r="E58" i="284"/>
  <c r="D32" i="283"/>
  <c r="D171" i="283"/>
  <c r="D204" i="283" s="1"/>
  <c r="D30" i="283"/>
  <c r="D33" i="283" s="1"/>
  <c r="E172" i="283"/>
  <c r="E29" i="283"/>
  <c r="E59" i="283"/>
  <c r="C34" i="282"/>
  <c r="C71" i="282"/>
  <c r="D71" i="282"/>
  <c r="E34" i="282"/>
  <c r="D31" i="282"/>
  <c r="D34" i="282" s="1"/>
  <c r="D384" i="282"/>
  <c r="D383" i="282" s="1"/>
  <c r="D372" i="282"/>
  <c r="D405" i="282" s="1"/>
  <c r="D33" i="282"/>
  <c r="E33" i="282"/>
  <c r="D35" i="281"/>
  <c r="E31" i="281"/>
  <c r="C31" i="280"/>
  <c r="C344" i="280"/>
  <c r="C377" i="280" s="1"/>
  <c r="E31" i="280"/>
  <c r="D344" i="280"/>
  <c r="D377" i="280" s="1"/>
  <c r="D223" i="280"/>
  <c r="E69" i="280"/>
  <c r="C223" i="280"/>
  <c r="D29" i="280"/>
  <c r="D32" i="280" s="1"/>
  <c r="D31" i="280"/>
  <c r="E223" i="280"/>
  <c r="D34" i="279"/>
  <c r="E62" i="278"/>
  <c r="E226" i="277"/>
  <c r="D347" i="277"/>
  <c r="D380" i="277" s="1"/>
  <c r="C226" i="277"/>
  <c r="D226" i="277"/>
  <c r="E31" i="277"/>
  <c r="E61" i="277" s="1"/>
  <c r="E348" i="277"/>
  <c r="D32" i="277"/>
  <c r="D35" i="277" s="1"/>
  <c r="D34" i="277"/>
  <c r="E144" i="288" l="1"/>
  <c r="E30" i="288"/>
  <c r="E33" i="288" s="1"/>
  <c r="E32" i="288"/>
  <c r="E382" i="288"/>
  <c r="E415" i="288" s="1"/>
  <c r="E145" i="286"/>
  <c r="E383" i="286"/>
  <c r="E416" i="286" s="1"/>
  <c r="E31" i="286"/>
  <c r="E34" i="286" s="1"/>
  <c r="E33" i="286"/>
  <c r="D32" i="285"/>
  <c r="E32" i="284"/>
  <c r="E171" i="283"/>
  <c r="E204" i="283" s="1"/>
  <c r="E30" i="283"/>
  <c r="E33" i="283" s="1"/>
  <c r="E32" i="283"/>
  <c r="E34" i="281"/>
  <c r="E32" i="281"/>
  <c r="E35" i="281" s="1"/>
  <c r="E92" i="281"/>
  <c r="E125" i="281" s="1"/>
  <c r="E61" i="281"/>
  <c r="E32" i="280"/>
  <c r="E32" i="277"/>
  <c r="E35" i="277" s="1"/>
  <c r="E34" i="277"/>
  <c r="E347" i="277"/>
  <c r="E380" i="277" s="1"/>
  <c r="E224" i="276" l="1"/>
  <c r="D224" i="276"/>
  <c r="C224" i="276"/>
  <c r="B224" i="276"/>
  <c r="E223" i="276"/>
  <c r="D223" i="276"/>
  <c r="C223" i="276"/>
  <c r="B223" i="276"/>
  <c r="E222" i="276"/>
  <c r="D222" i="276"/>
  <c r="C222" i="276"/>
  <c r="B222" i="276"/>
  <c r="E221" i="276"/>
  <c r="D221" i="276"/>
  <c r="C221" i="276"/>
  <c r="B221" i="276"/>
  <c r="E220" i="276"/>
  <c r="D220" i="276"/>
  <c r="C220" i="276"/>
  <c r="E219" i="276"/>
  <c r="D219" i="276"/>
  <c r="C219" i="276"/>
  <c r="B219" i="276"/>
  <c r="E218" i="276"/>
  <c r="D218" i="276"/>
  <c r="C218" i="276"/>
  <c r="B218" i="276"/>
  <c r="E217" i="276"/>
  <c r="D217" i="276"/>
  <c r="C217" i="276"/>
  <c r="B217" i="276"/>
  <c r="E216" i="276"/>
  <c r="E215" i="276" s="1"/>
  <c r="D216" i="276"/>
  <c r="C216" i="276"/>
  <c r="B216" i="276"/>
  <c r="B215" i="276" s="1"/>
  <c r="D215" i="276"/>
  <c r="C215" i="276"/>
  <c r="E214" i="276"/>
  <c r="D214" i="276"/>
  <c r="C214" i="276"/>
  <c r="B214" i="276"/>
  <c r="E213" i="276"/>
  <c r="D213" i="276"/>
  <c r="C213" i="276"/>
  <c r="B213" i="276"/>
  <c r="C212" i="276"/>
  <c r="B212" i="276"/>
  <c r="E211" i="276"/>
  <c r="D211" i="276"/>
  <c r="C211" i="276"/>
  <c r="B211" i="276"/>
  <c r="E210" i="276"/>
  <c r="D210" i="276"/>
  <c r="C210" i="276"/>
  <c r="B210" i="276"/>
  <c r="E209" i="276"/>
  <c r="D209" i="276"/>
  <c r="C209" i="276"/>
  <c r="B209" i="276"/>
  <c r="E208" i="276"/>
  <c r="D208" i="276"/>
  <c r="C208" i="276"/>
  <c r="B208" i="276"/>
  <c r="E207" i="276"/>
  <c r="D207" i="276"/>
  <c r="C207" i="276"/>
  <c r="B207" i="276"/>
  <c r="B206" i="276" s="1"/>
  <c r="E206" i="276"/>
  <c r="D206" i="276"/>
  <c r="C206" i="276"/>
  <c r="E205" i="276"/>
  <c r="D205" i="276"/>
  <c r="C205" i="276"/>
  <c r="B205" i="276"/>
  <c r="E204" i="276"/>
  <c r="D204" i="276"/>
  <c r="C204" i="276"/>
  <c r="B204" i="276"/>
  <c r="B203" i="276" s="1"/>
  <c r="E203" i="276"/>
  <c r="D203" i="276"/>
  <c r="C203" i="276"/>
  <c r="E202" i="276"/>
  <c r="D202" i="276"/>
  <c r="C202" i="276"/>
  <c r="B202" i="276"/>
  <c r="E201" i="276"/>
  <c r="D201" i="276"/>
  <c r="D200" i="276" s="1"/>
  <c r="C201" i="276"/>
  <c r="B201" i="276"/>
  <c r="B200" i="276" s="1"/>
  <c r="E200" i="276"/>
  <c r="C200" i="276"/>
  <c r="E199" i="276"/>
  <c r="D199" i="276"/>
  <c r="C199" i="276"/>
  <c r="B199" i="276"/>
  <c r="E198" i="276"/>
  <c r="D198" i="276"/>
  <c r="C198" i="276"/>
  <c r="B198" i="276"/>
  <c r="B197" i="276" s="1"/>
  <c r="E197" i="276"/>
  <c r="D197" i="276"/>
  <c r="C197" i="276"/>
  <c r="E196" i="276"/>
  <c r="D196" i="276"/>
  <c r="C196" i="276"/>
  <c r="B196" i="276"/>
  <c r="E195" i="276"/>
  <c r="D195" i="276"/>
  <c r="C195" i="276"/>
  <c r="B195" i="276"/>
  <c r="B194" i="276" s="1"/>
  <c r="E194" i="276"/>
  <c r="D194" i="276"/>
  <c r="C194" i="276"/>
  <c r="E186" i="276"/>
  <c r="E185" i="276" s="1"/>
  <c r="D186" i="276"/>
  <c r="C186" i="276"/>
  <c r="B186" i="276"/>
  <c r="B185" i="276" s="1"/>
  <c r="D185" i="276"/>
  <c r="C185" i="276"/>
  <c r="E180" i="276"/>
  <c r="D180" i="276"/>
  <c r="C180" i="276"/>
  <c r="C190" i="276" s="1"/>
  <c r="B180" i="276"/>
  <c r="E171" i="276"/>
  <c r="D171" i="276"/>
  <c r="C171" i="276"/>
  <c r="B171" i="276"/>
  <c r="E166" i="276"/>
  <c r="E176" i="276" s="1"/>
  <c r="D166" i="276"/>
  <c r="D176" i="276" s="1"/>
  <c r="C166" i="276"/>
  <c r="C176" i="276" s="1"/>
  <c r="B166" i="276"/>
  <c r="B176" i="276" s="1"/>
  <c r="E162" i="276"/>
  <c r="E161" i="276"/>
  <c r="D161" i="276"/>
  <c r="C161" i="276"/>
  <c r="E160" i="276"/>
  <c r="D160" i="276"/>
  <c r="C160" i="276"/>
  <c r="C159" i="276"/>
  <c r="D162" i="276" s="1"/>
  <c r="E145" i="276"/>
  <c r="D145" i="276"/>
  <c r="C145" i="276"/>
  <c r="B145" i="276"/>
  <c r="E140" i="276"/>
  <c r="E150" i="276" s="1"/>
  <c r="D140" i="276"/>
  <c r="D150" i="276" s="1"/>
  <c r="C140" i="276"/>
  <c r="C150" i="276" s="1"/>
  <c r="B140" i="276"/>
  <c r="B150" i="276" s="1"/>
  <c r="E135" i="276"/>
  <c r="D135" i="276"/>
  <c r="C135" i="276"/>
  <c r="E134" i="276"/>
  <c r="D134" i="276"/>
  <c r="C134" i="276"/>
  <c r="E133" i="276"/>
  <c r="D133" i="276"/>
  <c r="C133" i="276"/>
  <c r="C136" i="276" s="1"/>
  <c r="E120" i="276"/>
  <c r="D120" i="276"/>
  <c r="C120" i="276"/>
  <c r="B120" i="276"/>
  <c r="E115" i="276"/>
  <c r="E125" i="276" s="1"/>
  <c r="D115" i="276"/>
  <c r="D125" i="276" s="1"/>
  <c r="C115" i="276"/>
  <c r="C125" i="276" s="1"/>
  <c r="B115" i="276"/>
  <c r="B125" i="276" s="1"/>
  <c r="E109" i="276"/>
  <c r="D109" i="276"/>
  <c r="C109" i="276"/>
  <c r="E108" i="276"/>
  <c r="E111" i="276" s="1"/>
  <c r="D108" i="276"/>
  <c r="C108" i="276"/>
  <c r="E107" i="276"/>
  <c r="D107" i="276"/>
  <c r="D110" i="276" s="1"/>
  <c r="C107" i="276"/>
  <c r="B107" i="276"/>
  <c r="E80" i="276"/>
  <c r="E95" i="276" s="1"/>
  <c r="D80" i="276"/>
  <c r="D95" i="276" s="1"/>
  <c r="C80" i="276"/>
  <c r="C95" i="276" s="1"/>
  <c r="B80" i="276"/>
  <c r="B95" i="276" s="1"/>
  <c r="E69" i="276"/>
  <c r="D69" i="276"/>
  <c r="E68" i="276"/>
  <c r="D68" i="276"/>
  <c r="C68" i="276"/>
  <c r="E67" i="276"/>
  <c r="D67" i="276"/>
  <c r="C67" i="276"/>
  <c r="C70" i="276" s="1"/>
  <c r="D55" i="276"/>
  <c r="E43" i="276"/>
  <c r="D43" i="276"/>
  <c r="C43" i="276"/>
  <c r="B43" i="276"/>
  <c r="E40" i="276"/>
  <c r="D40" i="276"/>
  <c r="C40" i="276"/>
  <c r="B40" i="276"/>
  <c r="E37" i="276"/>
  <c r="D37" i="276"/>
  <c r="C37" i="276"/>
  <c r="B37" i="276"/>
  <c r="E31" i="276"/>
  <c r="D31" i="276"/>
  <c r="C31" i="276"/>
  <c r="E273" i="275"/>
  <c r="D273" i="275"/>
  <c r="C273" i="275"/>
  <c r="B273" i="275"/>
  <c r="E272" i="275"/>
  <c r="D272" i="275"/>
  <c r="C272" i="275"/>
  <c r="B272" i="275"/>
  <c r="E271" i="275"/>
  <c r="D271" i="275"/>
  <c r="C271" i="275"/>
  <c r="B271" i="275"/>
  <c r="E270" i="275"/>
  <c r="D270" i="275"/>
  <c r="C270" i="275"/>
  <c r="B270" i="275"/>
  <c r="E269" i="275"/>
  <c r="D269" i="275"/>
  <c r="C269" i="275"/>
  <c r="E268" i="275"/>
  <c r="D268" i="275"/>
  <c r="C268" i="275"/>
  <c r="B268" i="275"/>
  <c r="E267" i="275"/>
  <c r="D267" i="275"/>
  <c r="C267" i="275"/>
  <c r="B267" i="275"/>
  <c r="E266" i="275"/>
  <c r="D266" i="275"/>
  <c r="C266" i="275"/>
  <c r="B266" i="275"/>
  <c r="E265" i="275"/>
  <c r="D265" i="275"/>
  <c r="C265" i="275"/>
  <c r="B265" i="275"/>
  <c r="B264" i="275" s="1"/>
  <c r="E264" i="275"/>
  <c r="D264" i="275"/>
  <c r="C264" i="275"/>
  <c r="E263" i="275"/>
  <c r="D263" i="275"/>
  <c r="C263" i="275"/>
  <c r="B263" i="275"/>
  <c r="E262" i="275"/>
  <c r="D262" i="275"/>
  <c r="C262" i="275"/>
  <c r="B262" i="275"/>
  <c r="E260" i="275"/>
  <c r="D260" i="275"/>
  <c r="C260" i="275"/>
  <c r="B260" i="275"/>
  <c r="E259" i="275"/>
  <c r="D259" i="275"/>
  <c r="D258" i="275" s="1"/>
  <c r="C259" i="275"/>
  <c r="B259" i="275"/>
  <c r="B258" i="275" s="1"/>
  <c r="E258" i="275"/>
  <c r="C258" i="275"/>
  <c r="E257" i="275"/>
  <c r="D257" i="275"/>
  <c r="C257" i="275"/>
  <c r="B257" i="275"/>
  <c r="E256" i="275"/>
  <c r="D256" i="275"/>
  <c r="D255" i="275" s="1"/>
  <c r="C256" i="275"/>
  <c r="C255" i="275" s="1"/>
  <c r="B256" i="275"/>
  <c r="B255" i="275" s="1"/>
  <c r="E255" i="275"/>
  <c r="E254" i="275"/>
  <c r="D254" i="275"/>
  <c r="C254" i="275"/>
  <c r="B254" i="275"/>
  <c r="E253" i="275"/>
  <c r="E252" i="275" s="1"/>
  <c r="D253" i="275"/>
  <c r="C253" i="275"/>
  <c r="C252" i="275" s="1"/>
  <c r="B253" i="275"/>
  <c r="B252" i="275" s="1"/>
  <c r="D252" i="275"/>
  <c r="E251" i="275"/>
  <c r="D251" i="275"/>
  <c r="C251" i="275"/>
  <c r="B251" i="275"/>
  <c r="E250" i="275"/>
  <c r="D250" i="275"/>
  <c r="C250" i="275"/>
  <c r="C249" i="275" s="1"/>
  <c r="B250" i="275"/>
  <c r="B249" i="275" s="1"/>
  <c r="E249" i="275"/>
  <c r="D249" i="275"/>
  <c r="E248" i="275"/>
  <c r="D248" i="275"/>
  <c r="C248" i="275"/>
  <c r="B248" i="275"/>
  <c r="E247" i="275"/>
  <c r="D247" i="275"/>
  <c r="C247" i="275"/>
  <c r="C246" i="275" s="1"/>
  <c r="B247" i="275"/>
  <c r="B246" i="275" s="1"/>
  <c r="E246" i="275"/>
  <c r="D246" i="275"/>
  <c r="E245" i="275"/>
  <c r="D245" i="275"/>
  <c r="C245" i="275"/>
  <c r="B245" i="275"/>
  <c r="E244" i="275"/>
  <c r="E243" i="275" s="1"/>
  <c r="D244" i="275"/>
  <c r="D243" i="275" s="1"/>
  <c r="C244" i="275"/>
  <c r="B244" i="275"/>
  <c r="B243" i="275" s="1"/>
  <c r="C243" i="275"/>
  <c r="E241" i="275"/>
  <c r="D241" i="275"/>
  <c r="B241" i="275"/>
  <c r="E235" i="275"/>
  <c r="D235" i="275"/>
  <c r="C235" i="275"/>
  <c r="B235" i="275"/>
  <c r="E230" i="275"/>
  <c r="E240" i="275" s="1"/>
  <c r="D230" i="275"/>
  <c r="D240" i="275" s="1"/>
  <c r="C230" i="275"/>
  <c r="C240" i="275" s="1"/>
  <c r="B230" i="275"/>
  <c r="B240" i="275" s="1"/>
  <c r="E225" i="275"/>
  <c r="E224" i="275"/>
  <c r="D224" i="275"/>
  <c r="C224" i="275"/>
  <c r="E223" i="275"/>
  <c r="D223" i="275"/>
  <c r="C222" i="275"/>
  <c r="D225" i="275" s="1"/>
  <c r="E209" i="275"/>
  <c r="D209" i="275"/>
  <c r="C209" i="275"/>
  <c r="B209" i="275"/>
  <c r="E204" i="275"/>
  <c r="E214" i="275" s="1"/>
  <c r="D204" i="275"/>
  <c r="D214" i="275" s="1"/>
  <c r="C204" i="275"/>
  <c r="C214" i="275" s="1"/>
  <c r="B204" i="275"/>
  <c r="B214" i="275" s="1"/>
  <c r="E199" i="275"/>
  <c r="E198" i="275"/>
  <c r="D198" i="275"/>
  <c r="C198" i="275"/>
  <c r="E197" i="275"/>
  <c r="D197" i="275"/>
  <c r="C196" i="275"/>
  <c r="C197" i="275" s="1"/>
  <c r="C200" i="275" s="1"/>
  <c r="E183" i="275"/>
  <c r="D183" i="275"/>
  <c r="C183" i="275"/>
  <c r="B183" i="275"/>
  <c r="E178" i="275"/>
  <c r="E188" i="275" s="1"/>
  <c r="D178" i="275"/>
  <c r="D188" i="275" s="1"/>
  <c r="C178" i="275"/>
  <c r="C188" i="275" s="1"/>
  <c r="B178" i="275"/>
  <c r="B188" i="275" s="1"/>
  <c r="E173" i="275"/>
  <c r="E172" i="275"/>
  <c r="D172" i="275"/>
  <c r="C172" i="275"/>
  <c r="E171" i="275"/>
  <c r="D171" i="275"/>
  <c r="B171" i="275"/>
  <c r="C170" i="275"/>
  <c r="C171" i="275" s="1"/>
  <c r="E155" i="275"/>
  <c r="D155" i="275"/>
  <c r="C155" i="275"/>
  <c r="B155" i="275"/>
  <c r="E150" i="275"/>
  <c r="E160" i="275" s="1"/>
  <c r="D150" i="275"/>
  <c r="D160" i="275" s="1"/>
  <c r="C150" i="275"/>
  <c r="B150" i="275"/>
  <c r="B160" i="275" s="1"/>
  <c r="E145" i="275"/>
  <c r="E144" i="275"/>
  <c r="D144" i="275"/>
  <c r="C144" i="275"/>
  <c r="E143" i="275"/>
  <c r="D143" i="275"/>
  <c r="B143" i="275"/>
  <c r="E131" i="275"/>
  <c r="E102" i="275" s="1"/>
  <c r="E103" i="275" s="1"/>
  <c r="D131" i="275"/>
  <c r="D102" i="275" s="1"/>
  <c r="C131" i="275"/>
  <c r="B131" i="275"/>
  <c r="B102" i="275" s="1"/>
  <c r="E104" i="275"/>
  <c r="D104" i="275"/>
  <c r="C104" i="275"/>
  <c r="C102" i="275"/>
  <c r="C103" i="275" s="1"/>
  <c r="E94" i="275"/>
  <c r="E65" i="275" s="1"/>
  <c r="D94" i="275"/>
  <c r="C94" i="275"/>
  <c r="C65" i="275" s="1"/>
  <c r="B94" i="275"/>
  <c r="B65" i="275" s="1"/>
  <c r="B66" i="275" s="1"/>
  <c r="E67" i="275"/>
  <c r="D67" i="275"/>
  <c r="C67" i="275"/>
  <c r="D65" i="275"/>
  <c r="D66" i="275" s="1"/>
  <c r="E54" i="275"/>
  <c r="E261" i="275" s="1"/>
  <c r="D54" i="275"/>
  <c r="D261" i="275" s="1"/>
  <c r="C54" i="275"/>
  <c r="B54" i="275"/>
  <c r="B261" i="275" s="1"/>
  <c r="E51" i="275"/>
  <c r="D51" i="275"/>
  <c r="C51" i="275"/>
  <c r="B51" i="275"/>
  <c r="E42" i="275"/>
  <c r="D42" i="275"/>
  <c r="C42" i="275"/>
  <c r="B42" i="275"/>
  <c r="E39" i="275"/>
  <c r="D39" i="275"/>
  <c r="C39" i="275"/>
  <c r="B39" i="275"/>
  <c r="E36" i="275"/>
  <c r="D36" i="275"/>
  <c r="C36" i="275"/>
  <c r="B36" i="275"/>
  <c r="E31" i="275"/>
  <c r="D31" i="275"/>
  <c r="C31" i="275"/>
  <c r="E30" i="275"/>
  <c r="D30" i="275"/>
  <c r="C30" i="275"/>
  <c r="E29" i="275"/>
  <c r="D29" i="275"/>
  <c r="D32" i="275" s="1"/>
  <c r="C29" i="275"/>
  <c r="B29" i="275"/>
  <c r="E240" i="274"/>
  <c r="D240" i="274"/>
  <c r="C240" i="274"/>
  <c r="B240" i="274"/>
  <c r="E239" i="274"/>
  <c r="D239" i="274"/>
  <c r="C239" i="274"/>
  <c r="B239" i="274"/>
  <c r="E238" i="274"/>
  <c r="D238" i="274"/>
  <c r="C238" i="274"/>
  <c r="B238" i="274"/>
  <c r="E237" i="274"/>
  <c r="D237" i="274"/>
  <c r="C237" i="274"/>
  <c r="B237" i="274"/>
  <c r="E236" i="274"/>
  <c r="D236" i="274"/>
  <c r="C236" i="274"/>
  <c r="E235" i="274"/>
  <c r="D235" i="274"/>
  <c r="C235" i="274"/>
  <c r="B235" i="274"/>
  <c r="E234" i="274"/>
  <c r="D234" i="274"/>
  <c r="C234" i="274"/>
  <c r="B234" i="274"/>
  <c r="E233" i="274"/>
  <c r="D233" i="274"/>
  <c r="C233" i="274"/>
  <c r="B233" i="274"/>
  <c r="E232" i="274"/>
  <c r="D232" i="274"/>
  <c r="C232" i="274"/>
  <c r="B232" i="274"/>
  <c r="E231" i="274"/>
  <c r="D231" i="274"/>
  <c r="C231" i="274"/>
  <c r="B231" i="274"/>
  <c r="E230" i="274"/>
  <c r="D230" i="274"/>
  <c r="C230" i="274"/>
  <c r="B230" i="274"/>
  <c r="E229" i="274"/>
  <c r="D229" i="274"/>
  <c r="C229" i="274"/>
  <c r="B229" i="274"/>
  <c r="C228" i="274"/>
  <c r="E227" i="274"/>
  <c r="D227" i="274"/>
  <c r="C227" i="274"/>
  <c r="B227" i="274"/>
  <c r="E226" i="274"/>
  <c r="D226" i="274"/>
  <c r="C226" i="274"/>
  <c r="B226" i="274"/>
  <c r="B225" i="274" s="1"/>
  <c r="E225" i="274"/>
  <c r="D225" i="274"/>
  <c r="E224" i="274"/>
  <c r="D224" i="274"/>
  <c r="C224" i="274"/>
  <c r="B224" i="274"/>
  <c r="E223" i="274"/>
  <c r="D223" i="274"/>
  <c r="C223" i="274"/>
  <c r="B223" i="274"/>
  <c r="B222" i="274" s="1"/>
  <c r="E222" i="274"/>
  <c r="D222" i="274"/>
  <c r="C222" i="274"/>
  <c r="E221" i="274"/>
  <c r="D221" i="274"/>
  <c r="C221" i="274"/>
  <c r="B221" i="274"/>
  <c r="E220" i="274"/>
  <c r="D220" i="274"/>
  <c r="C220" i="274"/>
  <c r="B220" i="274"/>
  <c r="B219" i="274" s="1"/>
  <c r="E219" i="274"/>
  <c r="D219" i="274"/>
  <c r="C219" i="274"/>
  <c r="E218" i="274"/>
  <c r="D218" i="274"/>
  <c r="C218" i="274"/>
  <c r="B218" i="274"/>
  <c r="E217" i="274"/>
  <c r="E216" i="274" s="1"/>
  <c r="D217" i="274"/>
  <c r="D216" i="274" s="1"/>
  <c r="C217" i="274"/>
  <c r="C216" i="274" s="1"/>
  <c r="B217" i="274"/>
  <c r="B216" i="274" s="1"/>
  <c r="E215" i="274"/>
  <c r="D215" i="274"/>
  <c r="C215" i="274"/>
  <c r="B215" i="274"/>
  <c r="E214" i="274"/>
  <c r="E213" i="274" s="1"/>
  <c r="D214" i="274"/>
  <c r="D213" i="274" s="1"/>
  <c r="C214" i="274"/>
  <c r="C213" i="274" s="1"/>
  <c r="B214" i="274"/>
  <c r="B213" i="274" s="1"/>
  <c r="E212" i="274"/>
  <c r="D212" i="274"/>
  <c r="C212" i="274"/>
  <c r="B212" i="274"/>
  <c r="E211" i="274"/>
  <c r="D211" i="274"/>
  <c r="C211" i="274"/>
  <c r="B211" i="274"/>
  <c r="E210" i="274"/>
  <c r="D210" i="274"/>
  <c r="C210" i="274"/>
  <c r="B210" i="274"/>
  <c r="E201" i="274"/>
  <c r="D201" i="274"/>
  <c r="C201" i="274"/>
  <c r="B201" i="274"/>
  <c r="E196" i="274"/>
  <c r="E206" i="274" s="1"/>
  <c r="D196" i="274"/>
  <c r="D206" i="274" s="1"/>
  <c r="C196" i="274"/>
  <c r="C206" i="274" s="1"/>
  <c r="B196" i="274"/>
  <c r="B206" i="274" s="1"/>
  <c r="E186" i="274"/>
  <c r="D186" i="274"/>
  <c r="C186" i="274"/>
  <c r="B186" i="274"/>
  <c r="E181" i="274"/>
  <c r="E191" i="274" s="1"/>
  <c r="E173" i="274" s="1"/>
  <c r="D181" i="274"/>
  <c r="D191" i="274" s="1"/>
  <c r="D173" i="274" s="1"/>
  <c r="C181" i="274"/>
  <c r="C191" i="274" s="1"/>
  <c r="C173" i="274" s="1"/>
  <c r="B181" i="274"/>
  <c r="B191" i="274" s="1"/>
  <c r="B173" i="274" s="1"/>
  <c r="B174" i="274" s="1"/>
  <c r="E175" i="274"/>
  <c r="D175" i="274"/>
  <c r="C175" i="274"/>
  <c r="E161" i="274"/>
  <c r="D161" i="274"/>
  <c r="C161" i="274"/>
  <c r="B161" i="274"/>
  <c r="E156" i="274"/>
  <c r="E166" i="274" s="1"/>
  <c r="E148" i="274" s="1"/>
  <c r="D156" i="274"/>
  <c r="D166" i="274" s="1"/>
  <c r="D148" i="274" s="1"/>
  <c r="C156" i="274"/>
  <c r="C166" i="274" s="1"/>
  <c r="C148" i="274" s="1"/>
  <c r="B156" i="274"/>
  <c r="B166" i="274" s="1"/>
  <c r="B148" i="274" s="1"/>
  <c r="E150" i="274"/>
  <c r="D150" i="274"/>
  <c r="C150" i="274"/>
  <c r="D134" i="274"/>
  <c r="B134" i="274"/>
  <c r="E122" i="274"/>
  <c r="D122" i="274"/>
  <c r="C122" i="274"/>
  <c r="B122" i="274"/>
  <c r="E119" i="274"/>
  <c r="D119" i="274"/>
  <c r="C119" i="274"/>
  <c r="B119" i="274"/>
  <c r="E116" i="274"/>
  <c r="D116" i="274"/>
  <c r="C116" i="274"/>
  <c r="B116" i="274"/>
  <c r="E110" i="274"/>
  <c r="D110" i="274"/>
  <c r="C110" i="274"/>
  <c r="D97" i="274"/>
  <c r="B97" i="274"/>
  <c r="E85" i="274"/>
  <c r="D85" i="274"/>
  <c r="C85" i="274"/>
  <c r="B85" i="274"/>
  <c r="E82" i="274"/>
  <c r="D82" i="274"/>
  <c r="C82" i="274"/>
  <c r="B82" i="274"/>
  <c r="E79" i="274"/>
  <c r="D79" i="274"/>
  <c r="C79" i="274"/>
  <c r="B79" i="274"/>
  <c r="E73" i="274"/>
  <c r="D73" i="274"/>
  <c r="C73" i="274"/>
  <c r="D54" i="274"/>
  <c r="B54" i="274"/>
  <c r="E42" i="274"/>
  <c r="D42" i="274"/>
  <c r="C42" i="274"/>
  <c r="B42" i="274"/>
  <c r="E39" i="274"/>
  <c r="D39" i="274"/>
  <c r="C39" i="274"/>
  <c r="B39" i="274"/>
  <c r="E36" i="274"/>
  <c r="D36" i="274"/>
  <c r="C36" i="274"/>
  <c r="B36" i="274"/>
  <c r="E30" i="274"/>
  <c r="D30" i="274"/>
  <c r="C30" i="274"/>
  <c r="E154" i="273"/>
  <c r="E155" i="273" s="1"/>
  <c r="D154" i="273"/>
  <c r="D155" i="273" s="1"/>
  <c r="C154" i="273"/>
  <c r="B154" i="273"/>
  <c r="C155" i="273" s="1"/>
  <c r="E152" i="273"/>
  <c r="D152" i="273"/>
  <c r="D153" i="273" s="1"/>
  <c r="C152" i="273"/>
  <c r="B152" i="273"/>
  <c r="E150" i="273"/>
  <c r="D150" i="273"/>
  <c r="E151" i="273" s="1"/>
  <c r="C150" i="273"/>
  <c r="B150" i="273"/>
  <c r="E148" i="273"/>
  <c r="D148" i="273"/>
  <c r="C148" i="273"/>
  <c r="D149" i="273" s="1"/>
  <c r="B148" i="273"/>
  <c r="C149" i="273" s="1"/>
  <c r="E146" i="273"/>
  <c r="D146" i="273"/>
  <c r="C146" i="273"/>
  <c r="C147" i="273" s="1"/>
  <c r="B146" i="273"/>
  <c r="E144" i="273"/>
  <c r="E145" i="273" s="1"/>
  <c r="D144" i="273"/>
  <c r="D145" i="273" s="1"/>
  <c r="C144" i="273"/>
  <c r="B144" i="273"/>
  <c r="E142" i="273"/>
  <c r="D142" i="273"/>
  <c r="E143" i="273" s="1"/>
  <c r="C142" i="273"/>
  <c r="C143" i="273" s="1"/>
  <c r="B142" i="273"/>
  <c r="E140" i="273"/>
  <c r="D140" i="273"/>
  <c r="C140" i="273"/>
  <c r="B140" i="273"/>
  <c r="E138" i="273"/>
  <c r="D138" i="273"/>
  <c r="C138" i="273"/>
  <c r="B138" i="273"/>
  <c r="C139" i="273" s="1"/>
  <c r="E135" i="273"/>
  <c r="D135" i="273"/>
  <c r="C135" i="273"/>
  <c r="B135" i="273"/>
  <c r="E130" i="273"/>
  <c r="D130" i="273"/>
  <c r="C130" i="273"/>
  <c r="B130" i="273"/>
  <c r="E123" i="273"/>
  <c r="D123" i="273"/>
  <c r="C123" i="273"/>
  <c r="E122" i="273"/>
  <c r="D122" i="273"/>
  <c r="C122" i="273"/>
  <c r="E121" i="273"/>
  <c r="D121" i="273"/>
  <c r="D124" i="273" s="1"/>
  <c r="C121" i="273"/>
  <c r="C124" i="273" s="1"/>
  <c r="B121" i="273"/>
  <c r="E108" i="273"/>
  <c r="D108" i="273"/>
  <c r="C108" i="273"/>
  <c r="B108" i="273"/>
  <c r="E101" i="273"/>
  <c r="D101" i="273"/>
  <c r="C101" i="273"/>
  <c r="E100" i="273"/>
  <c r="D100" i="273"/>
  <c r="C100" i="273"/>
  <c r="E99" i="273"/>
  <c r="E102" i="273" s="1"/>
  <c r="D99" i="273"/>
  <c r="C99" i="273"/>
  <c r="B99" i="273"/>
  <c r="E86" i="273"/>
  <c r="D86" i="273"/>
  <c r="C86" i="273"/>
  <c r="B86" i="273"/>
  <c r="E79" i="273"/>
  <c r="D79" i="273"/>
  <c r="C79" i="273"/>
  <c r="E78" i="273"/>
  <c r="D78" i="273"/>
  <c r="C78" i="273"/>
  <c r="E77" i="273"/>
  <c r="D77" i="273"/>
  <c r="D80" i="273" s="1"/>
  <c r="C77" i="273"/>
  <c r="C80" i="273" s="1"/>
  <c r="B77" i="273"/>
  <c r="E65" i="273"/>
  <c r="D65" i="273"/>
  <c r="C65" i="273"/>
  <c r="B65" i="273"/>
  <c r="E58" i="273"/>
  <c r="D58" i="273"/>
  <c r="C58" i="273"/>
  <c r="E57" i="273"/>
  <c r="D57" i="273"/>
  <c r="C57" i="273"/>
  <c r="E56" i="273"/>
  <c r="D56" i="273"/>
  <c r="C56" i="273"/>
  <c r="C59" i="273" s="1"/>
  <c r="B56" i="273"/>
  <c r="E44" i="273"/>
  <c r="E136" i="273" s="1"/>
  <c r="D44" i="273"/>
  <c r="C44" i="273"/>
  <c r="C136" i="273" s="1"/>
  <c r="B44" i="273"/>
  <c r="B136" i="273" s="1"/>
  <c r="B156" i="273" s="1"/>
  <c r="E32" i="273"/>
  <c r="D32" i="273"/>
  <c r="C32" i="273"/>
  <c r="E31" i="273"/>
  <c r="D31" i="273"/>
  <c r="E30" i="273"/>
  <c r="E33" i="273" s="1"/>
  <c r="D30" i="273"/>
  <c r="D33" i="273" s="1"/>
  <c r="C30" i="273"/>
  <c r="B28" i="273"/>
  <c r="C31" i="273" s="1"/>
  <c r="B19" i="273"/>
  <c r="C19" i="273" s="1"/>
  <c r="D19" i="273" s="1"/>
  <c r="E19" i="273" s="1"/>
  <c r="C16" i="273"/>
  <c r="D16" i="273" s="1"/>
  <c r="E16" i="273" s="1"/>
  <c r="B15" i="273"/>
  <c r="C15" i="273" s="1"/>
  <c r="D15" i="273" s="1"/>
  <c r="E15" i="273" s="1"/>
  <c r="E226" i="272"/>
  <c r="D226" i="272"/>
  <c r="C226" i="272"/>
  <c r="B226" i="272"/>
  <c r="E225" i="272"/>
  <c r="D225" i="272"/>
  <c r="C225" i="272"/>
  <c r="B225" i="272"/>
  <c r="E224" i="272"/>
  <c r="D224" i="272"/>
  <c r="C224" i="272"/>
  <c r="B224" i="272"/>
  <c r="E223" i="272"/>
  <c r="D223" i="272"/>
  <c r="D222" i="272" s="1"/>
  <c r="C223" i="272"/>
  <c r="E222" i="272"/>
  <c r="C222" i="272"/>
  <c r="E221" i="272"/>
  <c r="D221" i="272"/>
  <c r="C221" i="272"/>
  <c r="B221" i="272"/>
  <c r="E220" i="272"/>
  <c r="D220" i="272"/>
  <c r="C220" i="272"/>
  <c r="B220" i="272"/>
  <c r="E219" i="272"/>
  <c r="D219" i="272"/>
  <c r="C219" i="272"/>
  <c r="B219" i="272"/>
  <c r="E218" i="272"/>
  <c r="D218" i="272"/>
  <c r="D217" i="272" s="1"/>
  <c r="C218" i="272"/>
  <c r="C217" i="272" s="1"/>
  <c r="B218" i="272"/>
  <c r="B217" i="272" s="1"/>
  <c r="E217" i="272"/>
  <c r="E216" i="272"/>
  <c r="D216" i="272"/>
  <c r="C216" i="272"/>
  <c r="B216" i="272"/>
  <c r="E215" i="272"/>
  <c r="D215" i="272"/>
  <c r="C215" i="272"/>
  <c r="B215" i="272"/>
  <c r="D214" i="272"/>
  <c r="E213" i="272"/>
  <c r="D213" i="272"/>
  <c r="C213" i="272"/>
  <c r="B213" i="272"/>
  <c r="E212" i="272"/>
  <c r="D212" i="272"/>
  <c r="D211" i="272" s="1"/>
  <c r="C212" i="272"/>
  <c r="B212" i="272"/>
  <c r="B211" i="272" s="1"/>
  <c r="E211" i="272"/>
  <c r="C211" i="272"/>
  <c r="E210" i="272"/>
  <c r="D210" i="272"/>
  <c r="C210" i="272"/>
  <c r="B210" i="272"/>
  <c r="E209" i="272"/>
  <c r="E208" i="272" s="1"/>
  <c r="D209" i="272"/>
  <c r="D208" i="272" s="1"/>
  <c r="C209" i="272"/>
  <c r="C208" i="272" s="1"/>
  <c r="B209" i="272"/>
  <c r="B208" i="272"/>
  <c r="E207" i="272"/>
  <c r="D207" i="272"/>
  <c r="C207" i="272"/>
  <c r="B207" i="272"/>
  <c r="E206" i="272"/>
  <c r="E205" i="272" s="1"/>
  <c r="D206" i="272"/>
  <c r="D205" i="272" s="1"/>
  <c r="C206" i="272"/>
  <c r="B206" i="272"/>
  <c r="B205" i="272" s="1"/>
  <c r="C205" i="272"/>
  <c r="E204" i="272"/>
  <c r="D204" i="272"/>
  <c r="C204" i="272"/>
  <c r="B204" i="272"/>
  <c r="E203" i="272"/>
  <c r="D203" i="272"/>
  <c r="D202" i="272" s="1"/>
  <c r="C203" i="272"/>
  <c r="C202" i="272" s="1"/>
  <c r="B203" i="272"/>
  <c r="E202" i="272"/>
  <c r="B202" i="272"/>
  <c r="E201" i="272"/>
  <c r="D201" i="272"/>
  <c r="C201" i="272"/>
  <c r="B201" i="272"/>
  <c r="E200" i="272"/>
  <c r="D200" i="272"/>
  <c r="D199" i="272" s="1"/>
  <c r="C200" i="272"/>
  <c r="B200" i="272"/>
  <c r="B199" i="272" s="1"/>
  <c r="E199" i="272"/>
  <c r="C199" i="272"/>
  <c r="E198" i="272"/>
  <c r="D198" i="272"/>
  <c r="C198" i="272"/>
  <c r="B198" i="272"/>
  <c r="E197" i="272"/>
  <c r="E196" i="272" s="1"/>
  <c r="D197" i="272"/>
  <c r="C197" i="272"/>
  <c r="C196" i="272" s="1"/>
  <c r="B197" i="272"/>
  <c r="D196" i="272"/>
  <c r="B196" i="272"/>
  <c r="B188" i="272"/>
  <c r="E187" i="272"/>
  <c r="D187" i="272"/>
  <c r="C187" i="272"/>
  <c r="B187" i="272"/>
  <c r="E182" i="272"/>
  <c r="E192" i="272" s="1"/>
  <c r="E174" i="272" s="1"/>
  <c r="D182" i="272"/>
  <c r="D192" i="272" s="1"/>
  <c r="D174" i="272" s="1"/>
  <c r="C182" i="272"/>
  <c r="C192" i="272" s="1"/>
  <c r="C174" i="272" s="1"/>
  <c r="B182" i="272"/>
  <c r="B192" i="272" s="1"/>
  <c r="B174" i="272" s="1"/>
  <c r="B175" i="272" s="1"/>
  <c r="E176" i="272"/>
  <c r="D176" i="272"/>
  <c r="C176" i="272"/>
  <c r="B163" i="272"/>
  <c r="B223" i="272" s="1"/>
  <c r="E162" i="272"/>
  <c r="D162" i="272"/>
  <c r="C162" i="272"/>
  <c r="B162" i="272"/>
  <c r="E157" i="272"/>
  <c r="E167" i="272" s="1"/>
  <c r="E149" i="272" s="1"/>
  <c r="D157" i="272"/>
  <c r="D167" i="272" s="1"/>
  <c r="D149" i="272" s="1"/>
  <c r="C157" i="272"/>
  <c r="C167" i="272" s="1"/>
  <c r="C149" i="272" s="1"/>
  <c r="B157" i="272"/>
  <c r="B167" i="272" s="1"/>
  <c r="B149" i="272" s="1"/>
  <c r="E151" i="272"/>
  <c r="D151" i="272"/>
  <c r="C151" i="272"/>
  <c r="E122" i="272"/>
  <c r="E137" i="272" s="1"/>
  <c r="D122" i="272"/>
  <c r="D137" i="272" s="1"/>
  <c r="C122" i="272"/>
  <c r="C137" i="272" s="1"/>
  <c r="B122" i="272"/>
  <c r="B137" i="272" s="1"/>
  <c r="E110" i="272"/>
  <c r="D110" i="272"/>
  <c r="C110" i="272"/>
  <c r="E100" i="272"/>
  <c r="E71" i="272" s="1"/>
  <c r="D100" i="272"/>
  <c r="C100" i="272"/>
  <c r="B100" i="272"/>
  <c r="E73" i="272"/>
  <c r="D73" i="272"/>
  <c r="C73" i="272"/>
  <c r="D71" i="272"/>
  <c r="D72" i="272" s="1"/>
  <c r="E60" i="272"/>
  <c r="D60" i="272"/>
  <c r="C60" i="272"/>
  <c r="C214" i="272" s="1"/>
  <c r="B60" i="272"/>
  <c r="B214" i="272" s="1"/>
  <c r="E57" i="272"/>
  <c r="D57" i="272"/>
  <c r="C57" i="272"/>
  <c r="B57" i="272"/>
  <c r="E48" i="272"/>
  <c r="D48" i="272"/>
  <c r="C48" i="272"/>
  <c r="B48" i="272"/>
  <c r="E45" i="272"/>
  <c r="D45" i="272"/>
  <c r="C45" i="272"/>
  <c r="B45" i="272"/>
  <c r="E42" i="272"/>
  <c r="D42" i="272"/>
  <c r="C42" i="272"/>
  <c r="B42" i="272"/>
  <c r="E36" i="272"/>
  <c r="D36" i="272"/>
  <c r="C36" i="272"/>
  <c r="E349" i="271"/>
  <c r="D349" i="271"/>
  <c r="C349" i="271"/>
  <c r="B349" i="271"/>
  <c r="E348" i="271"/>
  <c r="D348" i="271"/>
  <c r="C348" i="271"/>
  <c r="B348" i="271"/>
  <c r="E347" i="271"/>
  <c r="D347" i="271"/>
  <c r="C347" i="271"/>
  <c r="B347" i="271"/>
  <c r="E346" i="271"/>
  <c r="D346" i="271"/>
  <c r="C346" i="271"/>
  <c r="B346" i="271"/>
  <c r="E345" i="271"/>
  <c r="D345" i="271"/>
  <c r="C345" i="271"/>
  <c r="E344" i="271"/>
  <c r="D344" i="271"/>
  <c r="C344" i="271"/>
  <c r="B344" i="271"/>
  <c r="E343" i="271"/>
  <c r="D343" i="271"/>
  <c r="C343" i="271"/>
  <c r="B343" i="271"/>
  <c r="E342" i="271"/>
  <c r="D342" i="271"/>
  <c r="C342" i="271"/>
  <c r="B342" i="271"/>
  <c r="E341" i="271"/>
  <c r="D341" i="271"/>
  <c r="C341" i="271"/>
  <c r="B341" i="271"/>
  <c r="E340" i="271"/>
  <c r="D340" i="271"/>
  <c r="C340" i="271"/>
  <c r="B340" i="271"/>
  <c r="E339" i="271"/>
  <c r="D339" i="271"/>
  <c r="C339" i="271"/>
  <c r="B339" i="271"/>
  <c r="E338" i="271"/>
  <c r="E337" i="271" s="1"/>
  <c r="D338" i="271"/>
  <c r="C338" i="271"/>
  <c r="B338" i="271"/>
  <c r="B337" i="271" s="1"/>
  <c r="D337" i="271"/>
  <c r="C337" i="271"/>
  <c r="E336" i="271"/>
  <c r="D336" i="271"/>
  <c r="C336" i="271"/>
  <c r="B336" i="271"/>
  <c r="E335" i="271"/>
  <c r="D335" i="271"/>
  <c r="C335" i="271"/>
  <c r="C334" i="271" s="1"/>
  <c r="B335" i="271"/>
  <c r="B334" i="271" s="1"/>
  <c r="E334" i="271"/>
  <c r="D334" i="271"/>
  <c r="E333" i="271"/>
  <c r="D333" i="271"/>
  <c r="C333" i="271"/>
  <c r="B333" i="271"/>
  <c r="E332" i="271"/>
  <c r="D332" i="271"/>
  <c r="C332" i="271"/>
  <c r="C331" i="271" s="1"/>
  <c r="B332" i="271"/>
  <c r="B331" i="271" s="1"/>
  <c r="E331" i="271"/>
  <c r="D331" i="271"/>
  <c r="E330" i="271"/>
  <c r="D330" i="271"/>
  <c r="C330" i="271"/>
  <c r="B330" i="271"/>
  <c r="E329" i="271"/>
  <c r="D329" i="271"/>
  <c r="C329" i="271"/>
  <c r="B329" i="271"/>
  <c r="B328" i="271" s="1"/>
  <c r="B327" i="271" s="1"/>
  <c r="E328" i="271"/>
  <c r="E327" i="271" s="1"/>
  <c r="E325" i="271" s="1"/>
  <c r="D328" i="271"/>
  <c r="D327" i="271" s="1"/>
  <c r="C328" i="271"/>
  <c r="C327" i="271"/>
  <c r="E326" i="271"/>
  <c r="D326" i="271"/>
  <c r="C326" i="271"/>
  <c r="B326" i="271"/>
  <c r="C325" i="271"/>
  <c r="E324" i="271"/>
  <c r="D324" i="271"/>
  <c r="C324" i="271"/>
  <c r="B324" i="271"/>
  <c r="E323" i="271"/>
  <c r="D323" i="271"/>
  <c r="C323" i="271"/>
  <c r="C322" i="271" s="1"/>
  <c r="B323" i="271"/>
  <c r="B322" i="271" s="1"/>
  <c r="E322" i="271"/>
  <c r="D322" i="271"/>
  <c r="E321" i="271"/>
  <c r="D321" i="271"/>
  <c r="C321" i="271"/>
  <c r="B321" i="271"/>
  <c r="E320" i="271"/>
  <c r="D320" i="271"/>
  <c r="C320" i="271"/>
  <c r="B320" i="271"/>
  <c r="E319" i="271"/>
  <c r="D319" i="271"/>
  <c r="C319" i="271"/>
  <c r="B319" i="271"/>
  <c r="E315" i="271"/>
  <c r="D315" i="271"/>
  <c r="C315" i="271"/>
  <c r="B315" i="271"/>
  <c r="E308" i="271"/>
  <c r="D308" i="271"/>
  <c r="C308" i="271"/>
  <c r="E307" i="271"/>
  <c r="D307" i="271"/>
  <c r="C307" i="271"/>
  <c r="E306" i="271"/>
  <c r="D306" i="271"/>
  <c r="C306" i="271"/>
  <c r="B306" i="271"/>
  <c r="E297" i="271"/>
  <c r="D297" i="271"/>
  <c r="C297" i="271"/>
  <c r="B297" i="271"/>
  <c r="E290" i="271"/>
  <c r="D290" i="271"/>
  <c r="C290" i="271"/>
  <c r="E289" i="271"/>
  <c r="D289" i="271"/>
  <c r="C289" i="271"/>
  <c r="E288" i="271"/>
  <c r="D288" i="271"/>
  <c r="C288" i="271"/>
  <c r="C291" i="271" s="1"/>
  <c r="B288" i="271"/>
  <c r="E277" i="271"/>
  <c r="D277" i="271"/>
  <c r="C277" i="271"/>
  <c r="B277" i="271"/>
  <c r="E270" i="271"/>
  <c r="D270" i="271"/>
  <c r="C270" i="271"/>
  <c r="E269" i="271"/>
  <c r="D269" i="271"/>
  <c r="C269" i="271"/>
  <c r="E268" i="271"/>
  <c r="D268" i="271"/>
  <c r="C268" i="271"/>
  <c r="B268" i="271"/>
  <c r="E259" i="271"/>
  <c r="D259" i="271"/>
  <c r="C259" i="271"/>
  <c r="B259" i="271"/>
  <c r="E252" i="271"/>
  <c r="D252" i="271"/>
  <c r="C252" i="271"/>
  <c r="E251" i="271"/>
  <c r="D251" i="271"/>
  <c r="C251" i="271"/>
  <c r="E250" i="271"/>
  <c r="D250" i="271"/>
  <c r="D253" i="271" s="1"/>
  <c r="C250" i="271"/>
  <c r="C253" i="271" s="1"/>
  <c r="B250" i="271"/>
  <c r="E238" i="271"/>
  <c r="E239" i="271" s="1"/>
  <c r="D238" i="271"/>
  <c r="D239" i="271" s="1"/>
  <c r="C238" i="271"/>
  <c r="C239" i="271" s="1"/>
  <c r="B238" i="271"/>
  <c r="B239" i="271" s="1"/>
  <c r="E226" i="271"/>
  <c r="D226" i="271"/>
  <c r="C226" i="271"/>
  <c r="E225" i="271"/>
  <c r="D225" i="271"/>
  <c r="C225" i="271"/>
  <c r="E224" i="271"/>
  <c r="D224" i="271"/>
  <c r="C224" i="271"/>
  <c r="B224" i="271"/>
  <c r="E215" i="271"/>
  <c r="E216" i="271" s="1"/>
  <c r="D215" i="271"/>
  <c r="D216" i="271" s="1"/>
  <c r="C215" i="271"/>
  <c r="C216" i="271" s="1"/>
  <c r="B215" i="271"/>
  <c r="B216" i="271" s="1"/>
  <c r="E201" i="271"/>
  <c r="D201" i="271"/>
  <c r="C201" i="271"/>
  <c r="E200" i="271"/>
  <c r="D200" i="271"/>
  <c r="C200" i="271"/>
  <c r="E199" i="271"/>
  <c r="D199" i="271"/>
  <c r="D202" i="271" s="1"/>
  <c r="C199" i="271"/>
  <c r="B199" i="271"/>
  <c r="E182" i="271"/>
  <c r="D182" i="271"/>
  <c r="C182" i="271"/>
  <c r="B182" i="271"/>
  <c r="E175" i="271"/>
  <c r="D175" i="271"/>
  <c r="C175" i="271"/>
  <c r="E174" i="271"/>
  <c r="D174" i="271"/>
  <c r="C174" i="271"/>
  <c r="E173" i="271"/>
  <c r="D173" i="271"/>
  <c r="C173" i="271"/>
  <c r="B173" i="271"/>
  <c r="E159" i="271"/>
  <c r="D159" i="271"/>
  <c r="C159" i="271"/>
  <c r="B159" i="271"/>
  <c r="E154" i="271"/>
  <c r="E164" i="271" s="1"/>
  <c r="E146" i="271" s="1"/>
  <c r="D154" i="271"/>
  <c r="D164" i="271" s="1"/>
  <c r="D146" i="271" s="1"/>
  <c r="C154" i="271"/>
  <c r="C164" i="271" s="1"/>
  <c r="C146" i="271" s="1"/>
  <c r="B154" i="271"/>
  <c r="B164" i="271" s="1"/>
  <c r="B146" i="271" s="1"/>
  <c r="B147" i="271" s="1"/>
  <c r="E148" i="271"/>
  <c r="D148" i="271"/>
  <c r="C148" i="271"/>
  <c r="E132" i="271"/>
  <c r="D132" i="271"/>
  <c r="C132" i="271"/>
  <c r="B132" i="271"/>
  <c r="E129" i="271"/>
  <c r="D129" i="271"/>
  <c r="C129" i="271"/>
  <c r="B129" i="271"/>
  <c r="E126" i="271"/>
  <c r="D126" i="271"/>
  <c r="C126" i="271"/>
  <c r="B126" i="271"/>
  <c r="E123" i="271"/>
  <c r="D123" i="271"/>
  <c r="C123" i="271"/>
  <c r="B123" i="271"/>
  <c r="E120" i="271"/>
  <c r="D120" i="271"/>
  <c r="C120" i="271"/>
  <c r="B120" i="271"/>
  <c r="E117" i="271"/>
  <c r="D117" i="271"/>
  <c r="C117" i="271"/>
  <c r="B117" i="271"/>
  <c r="E114" i="271"/>
  <c r="E135" i="271" s="1"/>
  <c r="D114" i="271"/>
  <c r="D135" i="271" s="1"/>
  <c r="C114" i="271"/>
  <c r="C135" i="271" s="1"/>
  <c r="B114" i="271"/>
  <c r="B135" i="271" s="1"/>
  <c r="E108" i="271"/>
  <c r="D108" i="271"/>
  <c r="C108" i="271"/>
  <c r="E95" i="271"/>
  <c r="D95" i="271"/>
  <c r="C95" i="271"/>
  <c r="B95" i="271"/>
  <c r="E92" i="271"/>
  <c r="D92" i="271"/>
  <c r="C92" i="271"/>
  <c r="B92" i="271"/>
  <c r="E89" i="271"/>
  <c r="D89" i="271"/>
  <c r="C89" i="271"/>
  <c r="B89" i="271"/>
  <c r="E86" i="271"/>
  <c r="D86" i="271"/>
  <c r="C86" i="271"/>
  <c r="B86" i="271"/>
  <c r="E83" i="271"/>
  <c r="D83" i="271"/>
  <c r="C83" i="271"/>
  <c r="B83" i="271"/>
  <c r="E80" i="271"/>
  <c r="D80" i="271"/>
  <c r="C80" i="271"/>
  <c r="B80" i="271"/>
  <c r="E77" i="271"/>
  <c r="E98" i="271" s="1"/>
  <c r="D77" i="271"/>
  <c r="D98" i="271" s="1"/>
  <c r="C77" i="271"/>
  <c r="C98" i="271" s="1"/>
  <c r="B77" i="271"/>
  <c r="B98" i="271" s="1"/>
  <c r="E71" i="271"/>
  <c r="D71" i="271"/>
  <c r="C71" i="271"/>
  <c r="E58" i="271"/>
  <c r="D58" i="271"/>
  <c r="C58" i="271"/>
  <c r="B58" i="271"/>
  <c r="E55" i="271"/>
  <c r="D55" i="271"/>
  <c r="C55" i="271"/>
  <c r="B55" i="271"/>
  <c r="E52" i="271"/>
  <c r="D52" i="271"/>
  <c r="C52" i="271"/>
  <c r="B52" i="271"/>
  <c r="E49" i="271"/>
  <c r="D49" i="271"/>
  <c r="C49" i="271"/>
  <c r="B49" i="271"/>
  <c r="E46" i="271"/>
  <c r="D46" i="271"/>
  <c r="C46" i="271"/>
  <c r="B46" i="271"/>
  <c r="E43" i="271"/>
  <c r="D43" i="271"/>
  <c r="C43" i="271"/>
  <c r="B43" i="271"/>
  <c r="E40" i="271"/>
  <c r="E61" i="271" s="1"/>
  <c r="D40" i="271"/>
  <c r="D61" i="271" s="1"/>
  <c r="C40" i="271"/>
  <c r="C61" i="271" s="1"/>
  <c r="B40" i="271"/>
  <c r="B61" i="271" s="1"/>
  <c r="E34" i="271"/>
  <c r="D34" i="271"/>
  <c r="C34" i="271"/>
  <c r="A16" i="271"/>
  <c r="A15" i="271"/>
  <c r="E307" i="270"/>
  <c r="D307" i="270"/>
  <c r="C307" i="270"/>
  <c r="B307" i="270"/>
  <c r="E306" i="270"/>
  <c r="D306" i="270"/>
  <c r="C306" i="270"/>
  <c r="B306" i="270"/>
  <c r="E305" i="270"/>
  <c r="D305" i="270"/>
  <c r="C305" i="270"/>
  <c r="B305" i="270"/>
  <c r="E303" i="270"/>
  <c r="D303" i="270"/>
  <c r="C303" i="270"/>
  <c r="B303" i="270"/>
  <c r="E302" i="270"/>
  <c r="D302" i="270"/>
  <c r="C302" i="270"/>
  <c r="B302" i="270"/>
  <c r="E301" i="270"/>
  <c r="D301" i="270"/>
  <c r="C301" i="270"/>
  <c r="B301" i="270"/>
  <c r="C300" i="270"/>
  <c r="B300" i="270"/>
  <c r="E299" i="270"/>
  <c r="D299" i="270"/>
  <c r="C299" i="270"/>
  <c r="B299" i="270"/>
  <c r="E298" i="270"/>
  <c r="D298" i="270"/>
  <c r="D297" i="270" s="1"/>
  <c r="C298" i="270"/>
  <c r="B298" i="270"/>
  <c r="E297" i="270"/>
  <c r="C297" i="270"/>
  <c r="B297" i="270"/>
  <c r="E296" i="270"/>
  <c r="D296" i="270"/>
  <c r="C296" i="270"/>
  <c r="B296" i="270"/>
  <c r="E293" i="270"/>
  <c r="D293" i="270"/>
  <c r="C293" i="270"/>
  <c r="B293" i="270"/>
  <c r="E292" i="270"/>
  <c r="D292" i="270"/>
  <c r="D291" i="270" s="1"/>
  <c r="C292" i="270"/>
  <c r="B292" i="270"/>
  <c r="B291" i="270" s="1"/>
  <c r="E291" i="270"/>
  <c r="C291" i="270"/>
  <c r="E290" i="270"/>
  <c r="D290" i="270"/>
  <c r="C290" i="270"/>
  <c r="B290" i="270"/>
  <c r="E287" i="270"/>
  <c r="D287" i="270"/>
  <c r="C287" i="270"/>
  <c r="B287" i="270"/>
  <c r="E286" i="270"/>
  <c r="E285" i="270" s="1"/>
  <c r="D286" i="270"/>
  <c r="C286" i="270"/>
  <c r="C285" i="270" s="1"/>
  <c r="B286" i="270"/>
  <c r="B285" i="270" s="1"/>
  <c r="D285" i="270"/>
  <c r="E284" i="270"/>
  <c r="D284" i="270"/>
  <c r="C284" i="270"/>
  <c r="B284" i="270"/>
  <c r="E283" i="270"/>
  <c r="E282" i="270" s="1"/>
  <c r="D283" i="270"/>
  <c r="D282" i="270" s="1"/>
  <c r="C283" i="270"/>
  <c r="C282" i="270"/>
  <c r="E274" i="270"/>
  <c r="E278" i="270" s="1"/>
  <c r="E265" i="270" s="1"/>
  <c r="D274" i="270"/>
  <c r="D278" i="270" s="1"/>
  <c r="D265" i="270" s="1"/>
  <c r="C274" i="270"/>
  <c r="C278" i="270" s="1"/>
  <c r="C265" i="270" s="1"/>
  <c r="B274" i="270"/>
  <c r="B278" i="270" s="1"/>
  <c r="B265" i="270" s="1"/>
  <c r="B266" i="270" s="1"/>
  <c r="E267" i="270"/>
  <c r="D267" i="270"/>
  <c r="C267" i="270"/>
  <c r="E254" i="270"/>
  <c r="E258" i="270" s="1"/>
  <c r="E245" i="270" s="1"/>
  <c r="D254" i="270"/>
  <c r="D258" i="270" s="1"/>
  <c r="D245" i="270" s="1"/>
  <c r="C254" i="270"/>
  <c r="C258" i="270" s="1"/>
  <c r="C245" i="270" s="1"/>
  <c r="B254" i="270"/>
  <c r="B258" i="270" s="1"/>
  <c r="B245" i="270" s="1"/>
  <c r="B246" i="270" s="1"/>
  <c r="E247" i="270"/>
  <c r="D247" i="270"/>
  <c r="C247" i="270"/>
  <c r="E233" i="270"/>
  <c r="E237" i="270" s="1"/>
  <c r="D233" i="270"/>
  <c r="D225" i="270" s="1"/>
  <c r="C233" i="270"/>
  <c r="C237" i="270" s="1"/>
  <c r="B233" i="270"/>
  <c r="B237" i="270" s="1"/>
  <c r="E227" i="270"/>
  <c r="D227" i="270"/>
  <c r="C227" i="270"/>
  <c r="E225" i="270"/>
  <c r="C225" i="270"/>
  <c r="C226" i="270" s="1"/>
  <c r="B225" i="270"/>
  <c r="B226" i="270" s="1"/>
  <c r="E214" i="270"/>
  <c r="E218" i="270" s="1"/>
  <c r="E206" i="270" s="1"/>
  <c r="D214" i="270"/>
  <c r="D218" i="270" s="1"/>
  <c r="D206" i="270" s="1"/>
  <c r="C214" i="270"/>
  <c r="C218" i="270" s="1"/>
  <c r="C206" i="270" s="1"/>
  <c r="B214" i="270"/>
  <c r="B218" i="270" s="1"/>
  <c r="B206" i="270" s="1"/>
  <c r="B207" i="270" s="1"/>
  <c r="E208" i="270"/>
  <c r="D208" i="270"/>
  <c r="C208" i="270"/>
  <c r="E195" i="270"/>
  <c r="D195" i="270"/>
  <c r="C195" i="270"/>
  <c r="B195" i="270"/>
  <c r="E189" i="270"/>
  <c r="D189" i="270"/>
  <c r="B186" i="270"/>
  <c r="C189" i="270" s="1"/>
  <c r="E161" i="270"/>
  <c r="D161" i="270"/>
  <c r="C161" i="270"/>
  <c r="B161" i="270"/>
  <c r="E158" i="270"/>
  <c r="D158" i="270"/>
  <c r="C158" i="270"/>
  <c r="B158" i="270"/>
  <c r="E155" i="270"/>
  <c r="D155" i="270"/>
  <c r="C155" i="270"/>
  <c r="B155" i="270"/>
  <c r="E149" i="270"/>
  <c r="D149" i="270"/>
  <c r="C149" i="270"/>
  <c r="D136" i="270"/>
  <c r="E136" i="270" s="1"/>
  <c r="E139" i="270" s="1"/>
  <c r="E130" i="270"/>
  <c r="E295" i="270" s="1"/>
  <c r="E294" i="270" s="1"/>
  <c r="D130" i="270"/>
  <c r="D295" i="270" s="1"/>
  <c r="C130" i="270"/>
  <c r="B130" i="270"/>
  <c r="B295" i="270" s="1"/>
  <c r="B294" i="270" s="1"/>
  <c r="E124" i="270"/>
  <c r="D124" i="270"/>
  <c r="C124" i="270"/>
  <c r="B124" i="270"/>
  <c r="E121" i="270"/>
  <c r="D121" i="270"/>
  <c r="C121" i="270"/>
  <c r="B121" i="270"/>
  <c r="B119" i="270"/>
  <c r="B283" i="270" s="1"/>
  <c r="B282" i="270" s="1"/>
  <c r="E118" i="270"/>
  <c r="D118" i="270"/>
  <c r="C118" i="270"/>
  <c r="B118" i="270"/>
  <c r="E112" i="270"/>
  <c r="D112" i="270"/>
  <c r="C112" i="270"/>
  <c r="E80" i="270"/>
  <c r="E289" i="270" s="1"/>
  <c r="E288" i="270" s="1"/>
  <c r="D80" i="270"/>
  <c r="D289" i="270" s="1"/>
  <c r="C80" i="270"/>
  <c r="C289" i="270" s="1"/>
  <c r="B80" i="270"/>
  <c r="B79" i="270" s="1"/>
  <c r="B94" i="270" s="1"/>
  <c r="E79" i="270"/>
  <c r="E94" i="270" s="1"/>
  <c r="D79" i="270"/>
  <c r="D94" i="270" s="1"/>
  <c r="C79" i="270"/>
  <c r="C94" i="270" s="1"/>
  <c r="E67" i="270"/>
  <c r="D67" i="270"/>
  <c r="C67" i="270"/>
  <c r="D54" i="270"/>
  <c r="E54" i="270" s="1"/>
  <c r="B43" i="270"/>
  <c r="E42" i="270"/>
  <c r="D42" i="270"/>
  <c r="C42" i="270"/>
  <c r="C57" i="270" s="1"/>
  <c r="B42" i="270"/>
  <c r="E39" i="270"/>
  <c r="D39" i="270"/>
  <c r="C39" i="270"/>
  <c r="B39" i="270"/>
  <c r="E36" i="270"/>
  <c r="D36" i="270"/>
  <c r="C36" i="270"/>
  <c r="B36" i="270"/>
  <c r="E30" i="270"/>
  <c r="D30" i="270"/>
  <c r="C30" i="270"/>
  <c r="D70" i="276" l="1"/>
  <c r="C110" i="276"/>
  <c r="D111" i="276"/>
  <c r="C111" i="276" s="1"/>
  <c r="D190" i="276"/>
  <c r="E110" i="276"/>
  <c r="D136" i="276"/>
  <c r="B58" i="276"/>
  <c r="D58" i="276"/>
  <c r="D29" i="276" s="1"/>
  <c r="E70" i="276"/>
  <c r="E190" i="276"/>
  <c r="B220" i="276"/>
  <c r="C58" i="276"/>
  <c r="C193" i="276" s="1"/>
  <c r="E55" i="276"/>
  <c r="E212" i="276" s="1"/>
  <c r="E136" i="276"/>
  <c r="B29" i="276"/>
  <c r="B30" i="276" s="1"/>
  <c r="B59" i="276"/>
  <c r="C96" i="276"/>
  <c r="B193" i="276"/>
  <c r="B66" i="276"/>
  <c r="B96" i="276" s="1"/>
  <c r="D96" i="276"/>
  <c r="B190" i="276"/>
  <c r="E96" i="276"/>
  <c r="C162" i="276"/>
  <c r="E58" i="276"/>
  <c r="E193" i="276" s="1"/>
  <c r="D212" i="276"/>
  <c r="C68" i="275"/>
  <c r="D200" i="275"/>
  <c r="E146" i="275"/>
  <c r="E32" i="275"/>
  <c r="D68" i="275"/>
  <c r="C223" i="275"/>
  <c r="C226" i="275" s="1"/>
  <c r="B103" i="275"/>
  <c r="C105" i="275"/>
  <c r="C160" i="275"/>
  <c r="C142" i="275" s="1"/>
  <c r="B269" i="275"/>
  <c r="C32" i="275"/>
  <c r="B95" i="275"/>
  <c r="C132" i="275"/>
  <c r="E200" i="275"/>
  <c r="E226" i="275"/>
  <c r="B132" i="275"/>
  <c r="C95" i="275"/>
  <c r="E174" i="275"/>
  <c r="C57" i="275"/>
  <c r="C58" i="275" s="1"/>
  <c r="D95" i="275"/>
  <c r="E132" i="275"/>
  <c r="E66" i="275"/>
  <c r="E69" i="275" s="1"/>
  <c r="E68" i="275"/>
  <c r="D145" i="275"/>
  <c r="C145" i="275"/>
  <c r="C143" i="275"/>
  <c r="C146" i="275" s="1"/>
  <c r="C241" i="275"/>
  <c r="C242" i="275"/>
  <c r="C106" i="275"/>
  <c r="D103" i="275"/>
  <c r="D106" i="275" s="1"/>
  <c r="D105" i="275"/>
  <c r="C174" i="275"/>
  <c r="D174" i="275"/>
  <c r="D173" i="275"/>
  <c r="C199" i="275"/>
  <c r="C261" i="275"/>
  <c r="B57" i="275"/>
  <c r="B58" i="275" s="1"/>
  <c r="E95" i="275"/>
  <c r="D132" i="275"/>
  <c r="C173" i="275"/>
  <c r="D57" i="275"/>
  <c r="D58" i="275" s="1"/>
  <c r="E105" i="275"/>
  <c r="D199" i="275"/>
  <c r="C225" i="275"/>
  <c r="C66" i="275"/>
  <c r="C69" i="275" s="1"/>
  <c r="E57" i="275"/>
  <c r="E58" i="275" s="1"/>
  <c r="D57" i="274"/>
  <c r="D28" i="274" s="1"/>
  <c r="D58" i="274" s="1"/>
  <c r="B100" i="274"/>
  <c r="C225" i="274"/>
  <c r="C209" i="274"/>
  <c r="C100" i="274"/>
  <c r="C71" i="274" s="1"/>
  <c r="D100" i="274"/>
  <c r="D71" i="274" s="1"/>
  <c r="D101" i="274" s="1"/>
  <c r="B137" i="274"/>
  <c r="B236" i="274"/>
  <c r="C137" i="274"/>
  <c r="D137" i="274"/>
  <c r="C57" i="274"/>
  <c r="B57" i="274"/>
  <c r="B228" i="274"/>
  <c r="B71" i="274"/>
  <c r="B72" i="274" s="1"/>
  <c r="B108" i="274"/>
  <c r="B109" i="274" s="1"/>
  <c r="E151" i="274"/>
  <c r="E149" i="274"/>
  <c r="C28" i="274"/>
  <c r="D151" i="274"/>
  <c r="D149" i="274"/>
  <c r="D108" i="274"/>
  <c r="D138" i="274" s="1"/>
  <c r="B149" i="274"/>
  <c r="C176" i="274"/>
  <c r="C174" i="274"/>
  <c r="C177" i="274" s="1"/>
  <c r="E174" i="274"/>
  <c r="E176" i="274"/>
  <c r="B28" i="274"/>
  <c r="B29" i="274" s="1"/>
  <c r="C149" i="274"/>
  <c r="C151" i="274"/>
  <c r="D176" i="274"/>
  <c r="D174" i="274"/>
  <c r="D177" i="274" s="1"/>
  <c r="E54" i="274"/>
  <c r="E97" i="274"/>
  <c r="E100" i="274" s="1"/>
  <c r="E134" i="274"/>
  <c r="E137" i="274" s="1"/>
  <c r="D228" i="274"/>
  <c r="D209" i="274" s="1"/>
  <c r="D136" i="273"/>
  <c r="D59" i="273"/>
  <c r="E80" i="273"/>
  <c r="C102" i="273"/>
  <c r="E139" i="273"/>
  <c r="E141" i="273"/>
  <c r="D147" i="273"/>
  <c r="C151" i="273"/>
  <c r="C153" i="273"/>
  <c r="E59" i="273"/>
  <c r="D102" i="273"/>
  <c r="E124" i="273"/>
  <c r="C141" i="273"/>
  <c r="E147" i="273"/>
  <c r="D139" i="273"/>
  <c r="D141" i="273"/>
  <c r="C145" i="273"/>
  <c r="E149" i="273"/>
  <c r="C137" i="273"/>
  <c r="C156" i="273"/>
  <c r="E156" i="273"/>
  <c r="E137" i="273"/>
  <c r="D137" i="273"/>
  <c r="D156" i="273"/>
  <c r="D45" i="273"/>
  <c r="E45" i="273"/>
  <c r="B45" i="273"/>
  <c r="D143" i="273"/>
  <c r="D151" i="273"/>
  <c r="E153" i="273"/>
  <c r="B30" i="273"/>
  <c r="C33" i="273" s="1"/>
  <c r="C45" i="273"/>
  <c r="B222" i="272"/>
  <c r="D63" i="272"/>
  <c r="E63" i="272"/>
  <c r="D101" i="272"/>
  <c r="B71" i="272"/>
  <c r="B72" i="272" s="1"/>
  <c r="C108" i="272"/>
  <c r="C138" i="272" s="1"/>
  <c r="C150" i="272"/>
  <c r="C152" i="272"/>
  <c r="B150" i="272"/>
  <c r="D177" i="272"/>
  <c r="D175" i="272"/>
  <c r="D34" i="272"/>
  <c r="D64" i="272" s="1"/>
  <c r="D108" i="272"/>
  <c r="D138" i="272" s="1"/>
  <c r="D195" i="272"/>
  <c r="E175" i="272"/>
  <c r="E177" i="272"/>
  <c r="E34" i="272"/>
  <c r="E64" i="272" s="1"/>
  <c r="E108" i="272"/>
  <c r="E138" i="272" s="1"/>
  <c r="E195" i="272"/>
  <c r="E152" i="272"/>
  <c r="E150" i="272"/>
  <c r="E72" i="272"/>
  <c r="E75" i="272" s="1"/>
  <c r="E74" i="272"/>
  <c r="B108" i="272"/>
  <c r="B109" i="272" s="1"/>
  <c r="D152" i="272"/>
  <c r="C177" i="272"/>
  <c r="C175" i="272"/>
  <c r="C178" i="272" s="1"/>
  <c r="B63" i="272"/>
  <c r="B195" i="272" s="1"/>
  <c r="E101" i="272"/>
  <c r="C63" i="272"/>
  <c r="C71" i="272"/>
  <c r="E214" i="272"/>
  <c r="D150" i="272"/>
  <c r="D153" i="272" s="1"/>
  <c r="C176" i="271"/>
  <c r="E253" i="271"/>
  <c r="C309" i="271"/>
  <c r="D176" i="271"/>
  <c r="D271" i="271"/>
  <c r="D309" i="271"/>
  <c r="C227" i="271"/>
  <c r="E176" i="271"/>
  <c r="C202" i="271"/>
  <c r="E227" i="271"/>
  <c r="D325" i="271"/>
  <c r="D227" i="271"/>
  <c r="C271" i="271"/>
  <c r="D291" i="271"/>
  <c r="E309" i="271"/>
  <c r="B345" i="271"/>
  <c r="E291" i="271"/>
  <c r="E202" i="271"/>
  <c r="E271" i="271"/>
  <c r="C69" i="271"/>
  <c r="C99" i="271" s="1"/>
  <c r="E147" i="271"/>
  <c r="E149" i="271"/>
  <c r="C32" i="271"/>
  <c r="C318" i="271"/>
  <c r="D32" i="271"/>
  <c r="D318" i="271"/>
  <c r="E69" i="271"/>
  <c r="E99" i="271" s="1"/>
  <c r="B106" i="271"/>
  <c r="B107" i="271" s="1"/>
  <c r="C149" i="271"/>
  <c r="C147" i="271"/>
  <c r="C150" i="271" s="1"/>
  <c r="B325" i="271"/>
  <c r="B318" i="271"/>
  <c r="B32" i="271"/>
  <c r="B62" i="271" s="1"/>
  <c r="D106" i="271"/>
  <c r="D69" i="271"/>
  <c r="E106" i="271"/>
  <c r="E318" i="271"/>
  <c r="E32" i="271"/>
  <c r="B69" i="271"/>
  <c r="B70" i="271" s="1"/>
  <c r="C106" i="271"/>
  <c r="C136" i="271" s="1"/>
  <c r="D147" i="271"/>
  <c r="D149" i="271"/>
  <c r="C288" i="270"/>
  <c r="C304" i="270"/>
  <c r="E228" i="270"/>
  <c r="C228" i="270"/>
  <c r="B57" i="270"/>
  <c r="B289" i="270"/>
  <c r="B288" i="270" s="1"/>
  <c r="B139" i="270"/>
  <c r="B28" i="270"/>
  <c r="B58" i="270" s="1"/>
  <c r="B176" i="270"/>
  <c r="D288" i="270"/>
  <c r="D294" i="270"/>
  <c r="C176" i="270"/>
  <c r="C147" i="270" s="1"/>
  <c r="C177" i="270" s="1"/>
  <c r="D304" i="270"/>
  <c r="D176" i="270"/>
  <c r="D147" i="270" s="1"/>
  <c r="D177" i="270" s="1"/>
  <c r="E304" i="270"/>
  <c r="C139" i="270"/>
  <c r="D139" i="270"/>
  <c r="E176" i="270"/>
  <c r="E147" i="270" s="1"/>
  <c r="E177" i="270" s="1"/>
  <c r="B304" i="270"/>
  <c r="B281" i="270" s="1"/>
  <c r="C65" i="270"/>
  <c r="E110" i="270"/>
  <c r="E140" i="270" s="1"/>
  <c r="C268" i="270"/>
  <c r="C266" i="270"/>
  <c r="C269" i="270" s="1"/>
  <c r="D65" i="270"/>
  <c r="D95" i="270" s="1"/>
  <c r="E207" i="270"/>
  <c r="E209" i="270"/>
  <c r="C246" i="270"/>
  <c r="C249" i="270" s="1"/>
  <c r="C248" i="270"/>
  <c r="D268" i="270"/>
  <c r="D266" i="270"/>
  <c r="D269" i="270" s="1"/>
  <c r="B177" i="270"/>
  <c r="B147" i="270"/>
  <c r="B148" i="270" s="1"/>
  <c r="D209" i="270"/>
  <c r="D207" i="270"/>
  <c r="C58" i="270"/>
  <c r="C28" i="270"/>
  <c r="E65" i="270"/>
  <c r="E95" i="270" s="1"/>
  <c r="B110" i="270"/>
  <c r="B111" i="270" s="1"/>
  <c r="D248" i="270"/>
  <c r="D246" i="270"/>
  <c r="E266" i="270"/>
  <c r="E268" i="270"/>
  <c r="E300" i="270"/>
  <c r="E281" i="270" s="1"/>
  <c r="E57" i="270"/>
  <c r="B65" i="270"/>
  <c r="B66" i="270" s="1"/>
  <c r="D110" i="270"/>
  <c r="D140" i="270" s="1"/>
  <c r="C209" i="270"/>
  <c r="C207" i="270"/>
  <c r="C210" i="270" s="1"/>
  <c r="C229" i="270"/>
  <c r="D226" i="270"/>
  <c r="D229" i="270" s="1"/>
  <c r="D228" i="270"/>
  <c r="E248" i="270"/>
  <c r="E246" i="270"/>
  <c r="E249" i="270" s="1"/>
  <c r="C199" i="270"/>
  <c r="C187" i="270" s="1"/>
  <c r="C295" i="270"/>
  <c r="C294" i="270" s="1"/>
  <c r="C281" i="270" s="1"/>
  <c r="E226" i="270"/>
  <c r="D57" i="270"/>
  <c r="D199" i="270"/>
  <c r="D187" i="270" s="1"/>
  <c r="D300" i="270"/>
  <c r="B199" i="270"/>
  <c r="B187" i="270" s="1"/>
  <c r="B188" i="270" s="1"/>
  <c r="D237" i="270"/>
  <c r="E199" i="270"/>
  <c r="E187" i="270" s="1"/>
  <c r="D193" i="276" l="1"/>
  <c r="C29" i="276"/>
  <c r="C59" i="276" s="1"/>
  <c r="D192" i="276"/>
  <c r="D225" i="276" s="1"/>
  <c r="D32" i="276"/>
  <c r="D30" i="276"/>
  <c r="D59" i="276"/>
  <c r="E29" i="276"/>
  <c r="E59" i="276"/>
  <c r="C30" i="276"/>
  <c r="C33" i="276" s="1"/>
  <c r="C192" i="276"/>
  <c r="C225" i="276" s="1"/>
  <c r="C32" i="276"/>
  <c r="B192" i="276"/>
  <c r="B225" i="276" s="1"/>
  <c r="C69" i="276"/>
  <c r="C274" i="275"/>
  <c r="D226" i="275"/>
  <c r="E106" i="275"/>
  <c r="B242" i="275"/>
  <c r="B274" i="275" s="1"/>
  <c r="E242" i="275"/>
  <c r="E274" i="275" s="1"/>
  <c r="D242" i="275"/>
  <c r="D274" i="275" s="1"/>
  <c r="D146" i="275"/>
  <c r="D69" i="275"/>
  <c r="E152" i="274"/>
  <c r="C108" i="274"/>
  <c r="C138" i="274" s="1"/>
  <c r="B209" i="274"/>
  <c r="C152" i="274"/>
  <c r="C72" i="274"/>
  <c r="C75" i="274" s="1"/>
  <c r="C74" i="274"/>
  <c r="E71" i="274"/>
  <c r="B58" i="274"/>
  <c r="D31" i="274"/>
  <c r="D29" i="274"/>
  <c r="B208" i="274"/>
  <c r="B241" i="274" s="1"/>
  <c r="C109" i="274"/>
  <c r="C112" i="274" s="1"/>
  <c r="D208" i="274"/>
  <c r="D241" i="274" s="1"/>
  <c r="B138" i="274"/>
  <c r="C101" i="274"/>
  <c r="E108" i="274"/>
  <c r="E228" i="274"/>
  <c r="E209" i="274" s="1"/>
  <c r="E57" i="274"/>
  <c r="C29" i="274"/>
  <c r="C32" i="274" s="1"/>
  <c r="C31" i="274"/>
  <c r="E177" i="274"/>
  <c r="D109" i="274"/>
  <c r="D111" i="274"/>
  <c r="D152" i="274"/>
  <c r="C58" i="274"/>
  <c r="D74" i="274"/>
  <c r="D72" i="274"/>
  <c r="D75" i="274" s="1"/>
  <c r="B101" i="274"/>
  <c r="B101" i="272"/>
  <c r="C74" i="272"/>
  <c r="C72" i="272"/>
  <c r="D74" i="272"/>
  <c r="C34" i="272"/>
  <c r="C64" i="272" s="1"/>
  <c r="B138" i="272"/>
  <c r="C109" i="272"/>
  <c r="C112" i="272" s="1"/>
  <c r="C111" i="272"/>
  <c r="D37" i="272"/>
  <c r="D35" i="272"/>
  <c r="D194" i="272"/>
  <c r="D227" i="272" s="1"/>
  <c r="E153" i="272"/>
  <c r="D109" i="272"/>
  <c r="D111" i="272"/>
  <c r="D178" i="272"/>
  <c r="B34" i="272"/>
  <c r="E35" i="272"/>
  <c r="E37" i="272"/>
  <c r="E194" i="272"/>
  <c r="E227" i="272" s="1"/>
  <c r="E109" i="272"/>
  <c r="E111" i="272"/>
  <c r="E178" i="272"/>
  <c r="C101" i="272"/>
  <c r="C153" i="272"/>
  <c r="C195" i="272"/>
  <c r="B136" i="271"/>
  <c r="E150" i="271"/>
  <c r="E317" i="271"/>
  <c r="E33" i="271"/>
  <c r="E35" i="271"/>
  <c r="D150" i="271"/>
  <c r="B99" i="271"/>
  <c r="E107" i="271"/>
  <c r="E109" i="271"/>
  <c r="D109" i="271"/>
  <c r="D107" i="271"/>
  <c r="C33" i="271"/>
  <c r="C36" i="271" s="1"/>
  <c r="C317" i="271"/>
  <c r="C35" i="271"/>
  <c r="D72" i="271"/>
  <c r="D70" i="271"/>
  <c r="B33" i="271"/>
  <c r="B317" i="271"/>
  <c r="B350" i="271" s="1"/>
  <c r="E72" i="271"/>
  <c r="E70" i="271"/>
  <c r="E73" i="271" s="1"/>
  <c r="D33" i="271"/>
  <c r="D317" i="271"/>
  <c r="D350" i="271" s="1"/>
  <c r="D35" i="271"/>
  <c r="E350" i="271"/>
  <c r="D99" i="271"/>
  <c r="C350" i="271"/>
  <c r="C109" i="271"/>
  <c r="C107" i="271"/>
  <c r="C110" i="271" s="1"/>
  <c r="E62" i="271"/>
  <c r="E136" i="271"/>
  <c r="D136" i="271"/>
  <c r="D62" i="271"/>
  <c r="C62" i="271"/>
  <c r="C70" i="271"/>
  <c r="C73" i="271" s="1"/>
  <c r="C72" i="271"/>
  <c r="E269" i="270"/>
  <c r="B29" i="270"/>
  <c r="C110" i="270"/>
  <c r="C140" i="270" s="1"/>
  <c r="E229" i="270"/>
  <c r="D249" i="270"/>
  <c r="B140" i="270"/>
  <c r="D281" i="270"/>
  <c r="D28" i="270"/>
  <c r="C190" i="270"/>
  <c r="C188" i="270"/>
  <c r="C191" i="270" s="1"/>
  <c r="B95" i="270"/>
  <c r="D210" i="270"/>
  <c r="B280" i="270"/>
  <c r="E113" i="270"/>
  <c r="E111" i="270"/>
  <c r="D190" i="270"/>
  <c r="D188" i="270"/>
  <c r="E28" i="270"/>
  <c r="E58" i="270" s="1"/>
  <c r="C148" i="270"/>
  <c r="C151" i="270" s="1"/>
  <c r="C150" i="270"/>
  <c r="E148" i="270"/>
  <c r="E150" i="270"/>
  <c r="D148" i="270"/>
  <c r="D151" i="270" s="1"/>
  <c r="D150" i="270"/>
  <c r="E66" i="270"/>
  <c r="E68" i="270"/>
  <c r="C68" i="270"/>
  <c r="C66" i="270"/>
  <c r="C69" i="270" s="1"/>
  <c r="E188" i="270"/>
  <c r="E191" i="270" s="1"/>
  <c r="E190" i="270"/>
  <c r="B309" i="270"/>
  <c r="D111" i="270"/>
  <c r="C113" i="270"/>
  <c r="C31" i="270"/>
  <c r="C29" i="270"/>
  <c r="E210" i="270"/>
  <c r="D66" i="270"/>
  <c r="D69" i="270" s="1"/>
  <c r="D68" i="270"/>
  <c r="C95" i="270"/>
  <c r="D33" i="276" l="1"/>
  <c r="E192" i="276"/>
  <c r="E225" i="276" s="1"/>
  <c r="E32" i="276"/>
  <c r="E30" i="276"/>
  <c r="E33" i="276" s="1"/>
  <c r="C208" i="274"/>
  <c r="C241" i="274" s="1"/>
  <c r="D112" i="274"/>
  <c r="C111" i="274"/>
  <c r="E74" i="274"/>
  <c r="E72" i="274"/>
  <c r="E75" i="274" s="1"/>
  <c r="E111" i="274"/>
  <c r="E109" i="274"/>
  <c r="E112" i="274" s="1"/>
  <c r="D32" i="274"/>
  <c r="E101" i="274"/>
  <c r="E138" i="274"/>
  <c r="E28" i="274"/>
  <c r="E38" i="272"/>
  <c r="E112" i="272"/>
  <c r="B35" i="272"/>
  <c r="B194" i="272"/>
  <c r="B227" i="272" s="1"/>
  <c r="C75" i="272"/>
  <c r="D75" i="272"/>
  <c r="C37" i="272"/>
  <c r="C35" i="272"/>
  <c r="C38" i="272" s="1"/>
  <c r="B64" i="272"/>
  <c r="D112" i="272"/>
  <c r="C194" i="272"/>
  <c r="C227" i="272" s="1"/>
  <c r="D73" i="271"/>
  <c r="E110" i="271"/>
  <c r="D110" i="271"/>
  <c r="E36" i="271"/>
  <c r="D36" i="271"/>
  <c r="C111" i="270"/>
  <c r="C114" i="270" s="1"/>
  <c r="D113" i="270"/>
  <c r="C280" i="270"/>
  <c r="C309" i="270" s="1"/>
  <c r="C32" i="270"/>
  <c r="D280" i="270"/>
  <c r="D309" i="270" s="1"/>
  <c r="D29" i="270"/>
  <c r="D32" i="270" s="1"/>
  <c r="D31" i="270"/>
  <c r="E280" i="270"/>
  <c r="E309" i="270" s="1"/>
  <c r="E29" i="270"/>
  <c r="E32" i="270" s="1"/>
  <c r="E31" i="270"/>
  <c r="E114" i="270"/>
  <c r="D58" i="270"/>
  <c r="E69" i="270"/>
  <c r="E151" i="270"/>
  <c r="D114" i="270"/>
  <c r="D191" i="270"/>
  <c r="E31" i="274" l="1"/>
  <c r="E29" i="274"/>
  <c r="E32" i="274" s="1"/>
  <c r="E58" i="274"/>
  <c r="E208" i="274"/>
  <c r="E241" i="274" s="1"/>
  <c r="D38" i="272"/>
  <c r="E925" i="269" l="1"/>
  <c r="D925" i="269"/>
  <c r="C925" i="269"/>
  <c r="B925" i="269"/>
  <c r="E924" i="269"/>
  <c r="D924" i="269"/>
  <c r="C924" i="269"/>
  <c r="B924" i="269"/>
  <c r="E923" i="269"/>
  <c r="D923" i="269"/>
  <c r="C923" i="269"/>
  <c r="B923" i="269"/>
  <c r="E922" i="269"/>
  <c r="D922" i="269"/>
  <c r="C922" i="269"/>
  <c r="B922" i="269"/>
  <c r="C921" i="269"/>
  <c r="B921" i="269"/>
  <c r="E920" i="269"/>
  <c r="D920" i="269"/>
  <c r="C920" i="269"/>
  <c r="B920" i="269"/>
  <c r="E919" i="269"/>
  <c r="D919" i="269"/>
  <c r="C919" i="269"/>
  <c r="B919" i="269"/>
  <c r="E918" i="269"/>
  <c r="D918" i="269"/>
  <c r="C918" i="269"/>
  <c r="B918" i="269"/>
  <c r="E917" i="269"/>
  <c r="D917" i="269"/>
  <c r="C917" i="269"/>
  <c r="B917" i="269"/>
  <c r="E916" i="269"/>
  <c r="D916" i="269"/>
  <c r="C916" i="269"/>
  <c r="B916" i="269"/>
  <c r="E915" i="269"/>
  <c r="D915" i="269"/>
  <c r="C915" i="269"/>
  <c r="B915" i="269"/>
  <c r="E914" i="269"/>
  <c r="D914" i="269"/>
  <c r="C914" i="269"/>
  <c r="B914" i="269"/>
  <c r="E913" i="269"/>
  <c r="D913" i="269"/>
  <c r="C913" i="269"/>
  <c r="B913" i="269"/>
  <c r="B912" i="269" s="1"/>
  <c r="E912" i="269"/>
  <c r="D912" i="269"/>
  <c r="C912" i="269"/>
  <c r="E911" i="269"/>
  <c r="D911" i="269"/>
  <c r="C911" i="269"/>
  <c r="B911" i="269"/>
  <c r="E910" i="269"/>
  <c r="D910" i="269"/>
  <c r="C910" i="269"/>
  <c r="B910" i="269"/>
  <c r="B909" i="269"/>
  <c r="E908" i="269"/>
  <c r="D908" i="269"/>
  <c r="C908" i="269"/>
  <c r="B908" i="269"/>
  <c r="E907" i="269"/>
  <c r="D907" i="269"/>
  <c r="C907" i="269"/>
  <c r="B907" i="269"/>
  <c r="B906" i="269" s="1"/>
  <c r="E906" i="269"/>
  <c r="D906" i="269"/>
  <c r="C906" i="269"/>
  <c r="E905" i="269"/>
  <c r="D905" i="269"/>
  <c r="C905" i="269"/>
  <c r="B905" i="269"/>
  <c r="E904" i="269"/>
  <c r="D904" i="269"/>
  <c r="C904" i="269"/>
  <c r="B904" i="269"/>
  <c r="B903" i="269"/>
  <c r="E899" i="269"/>
  <c r="D899" i="269"/>
  <c r="C899" i="269"/>
  <c r="B899" i="269"/>
  <c r="B889" i="269" s="1"/>
  <c r="B890" i="269" s="1"/>
  <c r="E892" i="269"/>
  <c r="E891" i="269"/>
  <c r="D891" i="269"/>
  <c r="C891" i="269"/>
  <c r="E890" i="269"/>
  <c r="E893" i="269" s="1"/>
  <c r="D890" i="269"/>
  <c r="C890" i="269"/>
  <c r="D889" i="269"/>
  <c r="D892" i="269" s="1"/>
  <c r="C889" i="269"/>
  <c r="E878" i="269"/>
  <c r="D878" i="269"/>
  <c r="C878" i="269"/>
  <c r="B878" i="269"/>
  <c r="E871" i="269"/>
  <c r="E870" i="269"/>
  <c r="D870" i="269"/>
  <c r="C870" i="269"/>
  <c r="E869" i="269"/>
  <c r="D869" i="269"/>
  <c r="E872" i="269" s="1"/>
  <c r="C869" i="269"/>
  <c r="C872" i="269" s="1"/>
  <c r="D868" i="269"/>
  <c r="C868" i="269"/>
  <c r="D871" i="269" s="1"/>
  <c r="B868" i="269"/>
  <c r="B869" i="269" s="1"/>
  <c r="E858" i="269"/>
  <c r="E848" i="269" s="1"/>
  <c r="E849" i="269" s="1"/>
  <c r="D858" i="269"/>
  <c r="C858" i="269"/>
  <c r="B858" i="269"/>
  <c r="B848" i="269" s="1"/>
  <c r="B849" i="269" s="1"/>
  <c r="E851" i="269"/>
  <c r="E850" i="269"/>
  <c r="D850" i="269"/>
  <c r="C850" i="269"/>
  <c r="C849" i="269"/>
  <c r="C852" i="269" s="1"/>
  <c r="D848" i="269"/>
  <c r="C848" i="269"/>
  <c r="E840" i="269"/>
  <c r="D840" i="269"/>
  <c r="C840" i="269"/>
  <c r="B840" i="269"/>
  <c r="C834" i="269"/>
  <c r="E833" i="269"/>
  <c r="D833" i="269"/>
  <c r="C833" i="269"/>
  <c r="E832" i="269"/>
  <c r="D832" i="269"/>
  <c r="C832" i="269"/>
  <c r="E831" i="269"/>
  <c r="D831" i="269"/>
  <c r="D834" i="269" s="1"/>
  <c r="C831" i="269"/>
  <c r="B831" i="269"/>
  <c r="C822" i="269"/>
  <c r="E821" i="269"/>
  <c r="D821" i="269"/>
  <c r="C821" i="269"/>
  <c r="E819" i="269"/>
  <c r="E822" i="269" s="1"/>
  <c r="D819" i="269"/>
  <c r="D820" i="269" s="1"/>
  <c r="C819" i="269"/>
  <c r="C820" i="269" s="1"/>
  <c r="B819" i="269"/>
  <c r="B820" i="269" s="1"/>
  <c r="E808" i="269"/>
  <c r="E807" i="269"/>
  <c r="E778" i="269" s="1"/>
  <c r="D807" i="269"/>
  <c r="C807" i="269"/>
  <c r="C808" i="269" s="1"/>
  <c r="B807" i="269"/>
  <c r="E780" i="269"/>
  <c r="D780" i="269"/>
  <c r="C780" i="269"/>
  <c r="C778" i="269"/>
  <c r="C779" i="269" s="1"/>
  <c r="B778" i="269"/>
  <c r="C781" i="269" s="1"/>
  <c r="E764" i="269"/>
  <c r="E770" i="269" s="1"/>
  <c r="D764" i="269"/>
  <c r="D770" i="269" s="1"/>
  <c r="C764" i="269"/>
  <c r="C770" i="269" s="1"/>
  <c r="B764" i="269"/>
  <c r="B902" i="269" s="1"/>
  <c r="E743" i="269"/>
  <c r="D743" i="269"/>
  <c r="C743" i="269"/>
  <c r="C741" i="269"/>
  <c r="C733" i="269"/>
  <c r="C704" i="269" s="1"/>
  <c r="B733" i="269"/>
  <c r="D730" i="269"/>
  <c r="E730" i="269" s="1"/>
  <c r="E733" i="269" s="1"/>
  <c r="E718" i="269"/>
  <c r="D718" i="269"/>
  <c r="C718" i="269"/>
  <c r="B718" i="269"/>
  <c r="E706" i="269"/>
  <c r="D706" i="269"/>
  <c r="C706" i="269"/>
  <c r="B704" i="269"/>
  <c r="B705" i="269" s="1"/>
  <c r="B690" i="269"/>
  <c r="B689" i="269"/>
  <c r="E686" i="269"/>
  <c r="E921" i="269" s="1"/>
  <c r="D686" i="269"/>
  <c r="D921" i="269" s="1"/>
  <c r="E674" i="269"/>
  <c r="E909" i="269" s="1"/>
  <c r="D674" i="269"/>
  <c r="D909" i="269" s="1"/>
  <c r="C674" i="269"/>
  <c r="C909" i="269" s="1"/>
  <c r="B674" i="269"/>
  <c r="E671" i="269"/>
  <c r="D671" i="269"/>
  <c r="C671" i="269"/>
  <c r="B671" i="269"/>
  <c r="E668" i="269"/>
  <c r="E903" i="269" s="1"/>
  <c r="D668" i="269"/>
  <c r="C668" i="269"/>
  <c r="C903" i="269" s="1"/>
  <c r="B668" i="269"/>
  <c r="E662" i="269"/>
  <c r="D662" i="269"/>
  <c r="C662" i="269"/>
  <c r="E631" i="269"/>
  <c r="D631" i="269"/>
  <c r="C631" i="269"/>
  <c r="B631" i="269"/>
  <c r="E630" i="269"/>
  <c r="D630" i="269"/>
  <c r="C630" i="269"/>
  <c r="B630" i="269"/>
  <c r="E629" i="269"/>
  <c r="D629" i="269"/>
  <c r="C629" i="269"/>
  <c r="B629" i="269"/>
  <c r="E628" i="269"/>
  <c r="D628" i="269"/>
  <c r="C628" i="269"/>
  <c r="B628" i="269"/>
  <c r="E627" i="269"/>
  <c r="D627" i="269"/>
  <c r="C627" i="269"/>
  <c r="B627" i="269"/>
  <c r="E626" i="269"/>
  <c r="D626" i="269"/>
  <c r="C626" i="269"/>
  <c r="B626" i="269"/>
  <c r="E625" i="269"/>
  <c r="D625" i="269"/>
  <c r="C625" i="269"/>
  <c r="B625" i="269"/>
  <c r="E624" i="269"/>
  <c r="D624" i="269"/>
  <c r="C624" i="269"/>
  <c r="B624" i="269"/>
  <c r="E623" i="269"/>
  <c r="D623" i="269"/>
  <c r="C623" i="269"/>
  <c r="B623" i="269"/>
  <c r="E622" i="269"/>
  <c r="D622" i="269"/>
  <c r="C622" i="269"/>
  <c r="B622" i="269"/>
  <c r="E621" i="269"/>
  <c r="D621" i="269"/>
  <c r="C621" i="269"/>
  <c r="B621" i="269"/>
  <c r="E620" i="269"/>
  <c r="D620" i="269"/>
  <c r="C620" i="269"/>
  <c r="B620" i="269"/>
  <c r="C619" i="269"/>
  <c r="E618" i="269"/>
  <c r="D618" i="269"/>
  <c r="C618" i="269"/>
  <c r="B618" i="269"/>
  <c r="E617" i="269"/>
  <c r="D617" i="269"/>
  <c r="C617" i="269"/>
  <c r="C616" i="269" s="1"/>
  <c r="B617" i="269"/>
  <c r="E616" i="269"/>
  <c r="D616" i="269"/>
  <c r="B616" i="269"/>
  <c r="E615" i="269"/>
  <c r="D615" i="269"/>
  <c r="C615" i="269"/>
  <c r="B615" i="269"/>
  <c r="E614" i="269"/>
  <c r="D614" i="269"/>
  <c r="C614" i="269"/>
  <c r="C613" i="269" s="1"/>
  <c r="B614" i="269"/>
  <c r="E613" i="269"/>
  <c r="D613" i="269"/>
  <c r="B613" i="269"/>
  <c r="E612" i="269"/>
  <c r="D612" i="269"/>
  <c r="C612" i="269"/>
  <c r="B612" i="269"/>
  <c r="E611" i="269"/>
  <c r="D611" i="269"/>
  <c r="C611" i="269"/>
  <c r="C610" i="269" s="1"/>
  <c r="B611" i="269"/>
  <c r="E610" i="269"/>
  <c r="D610" i="269"/>
  <c r="B610" i="269"/>
  <c r="E609" i="269"/>
  <c r="D609" i="269"/>
  <c r="C609" i="269"/>
  <c r="B609" i="269"/>
  <c r="E608" i="269"/>
  <c r="D608" i="269"/>
  <c r="C608" i="269"/>
  <c r="C607" i="269" s="1"/>
  <c r="B608" i="269"/>
  <c r="E607" i="269"/>
  <c r="D607" i="269"/>
  <c r="B607" i="269"/>
  <c r="E606" i="269"/>
  <c r="D606" i="269"/>
  <c r="C606" i="269"/>
  <c r="B606" i="269"/>
  <c r="E605" i="269"/>
  <c r="D605" i="269"/>
  <c r="C605" i="269"/>
  <c r="B605" i="269"/>
  <c r="E604" i="269"/>
  <c r="D604" i="269"/>
  <c r="C604" i="269"/>
  <c r="B604" i="269"/>
  <c r="E603" i="269"/>
  <c r="D603" i="269"/>
  <c r="C603" i="269"/>
  <c r="B603" i="269"/>
  <c r="E602" i="269"/>
  <c r="D602" i="269"/>
  <c r="C602" i="269"/>
  <c r="B602" i="269"/>
  <c r="E601" i="269"/>
  <c r="D601" i="269"/>
  <c r="C601" i="269"/>
  <c r="B601" i="269"/>
  <c r="E600" i="269"/>
  <c r="D600" i="269"/>
  <c r="C600" i="269"/>
  <c r="B600" i="269"/>
  <c r="C597" i="269"/>
  <c r="E592" i="269"/>
  <c r="D592" i="269"/>
  <c r="C592" i="269"/>
  <c r="B592" i="269"/>
  <c r="E587" i="269"/>
  <c r="E597" i="269" s="1"/>
  <c r="D587" i="269"/>
  <c r="D597" i="269" s="1"/>
  <c r="C587" i="269"/>
  <c r="B587" i="269"/>
  <c r="B597" i="269" s="1"/>
  <c r="C583" i="269"/>
  <c r="D582" i="269"/>
  <c r="C582" i="269"/>
  <c r="E581" i="269"/>
  <c r="D581" i="269"/>
  <c r="C581" i="269"/>
  <c r="D580" i="269"/>
  <c r="D583" i="269" s="1"/>
  <c r="C580" i="269"/>
  <c r="B580" i="269"/>
  <c r="E572" i="269"/>
  <c r="E554" i="269" s="1"/>
  <c r="E567" i="269"/>
  <c r="D567" i="269"/>
  <c r="C567" i="269"/>
  <c r="B567" i="269"/>
  <c r="E562" i="269"/>
  <c r="D562" i="269"/>
  <c r="D572" i="269" s="1"/>
  <c r="C562" i="269"/>
  <c r="C572" i="269" s="1"/>
  <c r="B562" i="269"/>
  <c r="B572" i="269" s="1"/>
  <c r="D557" i="269"/>
  <c r="C557" i="269"/>
  <c r="E556" i="269"/>
  <c r="D556" i="269"/>
  <c r="C556" i="269"/>
  <c r="D555" i="269"/>
  <c r="D558" i="269" s="1"/>
  <c r="C555" i="269"/>
  <c r="C558" i="269" s="1"/>
  <c r="B555" i="269"/>
  <c r="C547" i="269"/>
  <c r="E542" i="269"/>
  <c r="D542" i="269"/>
  <c r="C542" i="269"/>
  <c r="B542" i="269"/>
  <c r="E537" i="269"/>
  <c r="E547" i="269" s="1"/>
  <c r="E529" i="269" s="1"/>
  <c r="D537" i="269"/>
  <c r="D547" i="269" s="1"/>
  <c r="C537" i="269"/>
  <c r="B537" i="269"/>
  <c r="B547" i="269" s="1"/>
  <c r="C533" i="269"/>
  <c r="D532" i="269"/>
  <c r="C532" i="269"/>
  <c r="E531" i="269"/>
  <c r="D531" i="269"/>
  <c r="C531" i="269"/>
  <c r="D530" i="269"/>
  <c r="D533" i="269" s="1"/>
  <c r="C530" i="269"/>
  <c r="B530" i="269"/>
  <c r="E522" i="269"/>
  <c r="E517" i="269"/>
  <c r="D517" i="269"/>
  <c r="C517" i="269"/>
  <c r="B517" i="269"/>
  <c r="E512" i="269"/>
  <c r="D512" i="269"/>
  <c r="D522" i="269" s="1"/>
  <c r="D504" i="269" s="1"/>
  <c r="C512" i="269"/>
  <c r="C522" i="269" s="1"/>
  <c r="B512" i="269"/>
  <c r="B522" i="269" s="1"/>
  <c r="D507" i="269"/>
  <c r="C507" i="269"/>
  <c r="E506" i="269"/>
  <c r="D506" i="269"/>
  <c r="C506" i="269"/>
  <c r="E505" i="269"/>
  <c r="C505" i="269"/>
  <c r="C508" i="269" s="1"/>
  <c r="B505" i="269"/>
  <c r="C494" i="269"/>
  <c r="E489" i="269"/>
  <c r="D489" i="269"/>
  <c r="C489" i="269"/>
  <c r="B489" i="269"/>
  <c r="E484" i="269"/>
  <c r="E494" i="269" s="1"/>
  <c r="D484" i="269"/>
  <c r="D494" i="269" s="1"/>
  <c r="C484" i="269"/>
  <c r="B484" i="269"/>
  <c r="B494" i="269" s="1"/>
  <c r="C480" i="269"/>
  <c r="E479" i="269"/>
  <c r="D479" i="269"/>
  <c r="C479" i="269"/>
  <c r="E478" i="269"/>
  <c r="D478" i="269"/>
  <c r="C478" i="269"/>
  <c r="E477" i="269"/>
  <c r="D477" i="269"/>
  <c r="D480" i="269" s="1"/>
  <c r="C477" i="269"/>
  <c r="B477" i="269"/>
  <c r="E469" i="269"/>
  <c r="D469" i="269"/>
  <c r="D459" i="269" s="1"/>
  <c r="C469" i="269"/>
  <c r="B469" i="269"/>
  <c r="C462" i="269"/>
  <c r="E461" i="269"/>
  <c r="D461" i="269"/>
  <c r="C461" i="269"/>
  <c r="E459" i="269"/>
  <c r="E462" i="269" s="1"/>
  <c r="C459" i="269"/>
  <c r="C460" i="269" s="1"/>
  <c r="B459" i="269"/>
  <c r="B460" i="269" s="1"/>
  <c r="E446" i="269"/>
  <c r="D446" i="269"/>
  <c r="C446" i="269"/>
  <c r="B446" i="269"/>
  <c r="E441" i="269"/>
  <c r="E451" i="269" s="1"/>
  <c r="D441" i="269"/>
  <c r="D451" i="269" s="1"/>
  <c r="C441" i="269"/>
  <c r="C451" i="269" s="1"/>
  <c r="B441" i="269"/>
  <c r="B451" i="269" s="1"/>
  <c r="E437" i="269"/>
  <c r="E436" i="269"/>
  <c r="D436" i="269"/>
  <c r="C436" i="269"/>
  <c r="E435" i="269"/>
  <c r="D435" i="269"/>
  <c r="C435" i="269"/>
  <c r="E434" i="269"/>
  <c r="D434" i="269"/>
  <c r="D437" i="269" s="1"/>
  <c r="C434" i="269"/>
  <c r="B434" i="269"/>
  <c r="E421" i="269"/>
  <c r="D421" i="269"/>
  <c r="C421" i="269"/>
  <c r="B421" i="269"/>
  <c r="E416" i="269"/>
  <c r="E426" i="269" s="1"/>
  <c r="D416" i="269"/>
  <c r="D426" i="269" s="1"/>
  <c r="C416" i="269"/>
  <c r="C426" i="269" s="1"/>
  <c r="B416" i="269"/>
  <c r="B426" i="269" s="1"/>
  <c r="E411" i="269"/>
  <c r="D411" i="269"/>
  <c r="C411" i="269"/>
  <c r="E410" i="269"/>
  <c r="D410" i="269"/>
  <c r="C410" i="269"/>
  <c r="E409" i="269"/>
  <c r="E412" i="269" s="1"/>
  <c r="D409" i="269"/>
  <c r="C409" i="269"/>
  <c r="C412" i="269" s="1"/>
  <c r="B409" i="269"/>
  <c r="C401" i="269"/>
  <c r="E396" i="269"/>
  <c r="D396" i="269"/>
  <c r="C396" i="269"/>
  <c r="B396" i="269"/>
  <c r="E391" i="269"/>
  <c r="E401" i="269" s="1"/>
  <c r="D391" i="269"/>
  <c r="D401" i="269" s="1"/>
  <c r="C391" i="269"/>
  <c r="B391" i="269"/>
  <c r="B401" i="269" s="1"/>
  <c r="C387" i="269"/>
  <c r="E386" i="269"/>
  <c r="D386" i="269"/>
  <c r="C386" i="269"/>
  <c r="E385" i="269"/>
  <c r="D385" i="269"/>
  <c r="C385" i="269"/>
  <c r="E384" i="269"/>
  <c r="D384" i="269"/>
  <c r="D387" i="269" s="1"/>
  <c r="C384" i="269"/>
  <c r="B384" i="269"/>
  <c r="E371" i="269"/>
  <c r="D371" i="269"/>
  <c r="C371" i="269"/>
  <c r="B371" i="269"/>
  <c r="E366" i="269"/>
  <c r="E376" i="269" s="1"/>
  <c r="D366" i="269"/>
  <c r="D376" i="269" s="1"/>
  <c r="C366" i="269"/>
  <c r="C376" i="269" s="1"/>
  <c r="B366" i="269"/>
  <c r="B376" i="269" s="1"/>
  <c r="D362" i="269"/>
  <c r="C362" i="269"/>
  <c r="E361" i="269"/>
  <c r="D361" i="269"/>
  <c r="C361" i="269"/>
  <c r="E360" i="269"/>
  <c r="D360" i="269"/>
  <c r="C360" i="269"/>
  <c r="E359" i="269"/>
  <c r="E362" i="269" s="1"/>
  <c r="D359" i="269"/>
  <c r="C359" i="269"/>
  <c r="B359" i="269"/>
  <c r="E346" i="269"/>
  <c r="D346" i="269"/>
  <c r="C346" i="269"/>
  <c r="B346" i="269"/>
  <c r="E341" i="269"/>
  <c r="E351" i="269" s="1"/>
  <c r="D341" i="269"/>
  <c r="D351" i="269" s="1"/>
  <c r="C341" i="269"/>
  <c r="C351" i="269" s="1"/>
  <c r="B341" i="269"/>
  <c r="B351" i="269" s="1"/>
  <c r="E337" i="269"/>
  <c r="D337" i="269"/>
  <c r="E336" i="269"/>
  <c r="D336" i="269"/>
  <c r="C336" i="269"/>
  <c r="E335" i="269"/>
  <c r="D335" i="269"/>
  <c r="C335" i="269"/>
  <c r="E334" i="269"/>
  <c r="D334" i="269"/>
  <c r="C334" i="269"/>
  <c r="B334" i="269"/>
  <c r="C337" i="269" s="1"/>
  <c r="E321" i="269"/>
  <c r="D321" i="269"/>
  <c r="C321" i="269"/>
  <c r="B321" i="269"/>
  <c r="E316" i="269"/>
  <c r="E326" i="269" s="1"/>
  <c r="D316" i="269"/>
  <c r="D326" i="269" s="1"/>
  <c r="C316" i="269"/>
  <c r="C326" i="269" s="1"/>
  <c r="B316" i="269"/>
  <c r="B326" i="269" s="1"/>
  <c r="E312" i="269"/>
  <c r="E311" i="269"/>
  <c r="D311" i="269"/>
  <c r="C311" i="269"/>
  <c r="E310" i="269"/>
  <c r="D310" i="269"/>
  <c r="C310" i="269"/>
  <c r="E309" i="269"/>
  <c r="D309" i="269"/>
  <c r="C309" i="269"/>
  <c r="B309" i="269"/>
  <c r="C299" i="269"/>
  <c r="E294" i="269"/>
  <c r="D294" i="269"/>
  <c r="C294" i="269"/>
  <c r="B294" i="269"/>
  <c r="E289" i="269"/>
  <c r="E299" i="269" s="1"/>
  <c r="D289" i="269"/>
  <c r="D299" i="269" s="1"/>
  <c r="C289" i="269"/>
  <c r="B289" i="269"/>
  <c r="B299" i="269" s="1"/>
  <c r="C285" i="269"/>
  <c r="E284" i="269"/>
  <c r="D284" i="269"/>
  <c r="C284" i="269"/>
  <c r="E283" i="269"/>
  <c r="D283" i="269"/>
  <c r="C283" i="269"/>
  <c r="E282" i="269"/>
  <c r="D282" i="269"/>
  <c r="C282" i="269"/>
  <c r="B282" i="269"/>
  <c r="D273" i="269"/>
  <c r="E268" i="269"/>
  <c r="D268" i="269"/>
  <c r="C268" i="269"/>
  <c r="B268" i="269"/>
  <c r="E263" i="269"/>
  <c r="E273" i="269" s="1"/>
  <c r="D263" i="269"/>
  <c r="C263" i="269"/>
  <c r="C273" i="269" s="1"/>
  <c r="B263" i="269"/>
  <c r="B273" i="269" s="1"/>
  <c r="D259" i="269"/>
  <c r="C259" i="269"/>
  <c r="E258" i="269"/>
  <c r="D258" i="269"/>
  <c r="C258" i="269"/>
  <c r="E257" i="269"/>
  <c r="D257" i="269"/>
  <c r="C257" i="269"/>
  <c r="E256" i="269"/>
  <c r="E259" i="269" s="1"/>
  <c r="D256" i="269"/>
  <c r="C256" i="269"/>
  <c r="B256" i="269"/>
  <c r="E243" i="269"/>
  <c r="D243" i="269"/>
  <c r="C243" i="269"/>
  <c r="B243" i="269"/>
  <c r="E238" i="269"/>
  <c r="E248" i="269" s="1"/>
  <c r="D238" i="269"/>
  <c r="D248" i="269" s="1"/>
  <c r="C238" i="269"/>
  <c r="C248" i="269" s="1"/>
  <c r="B238" i="269"/>
  <c r="B248" i="269" s="1"/>
  <c r="E234" i="269"/>
  <c r="D234" i="269"/>
  <c r="E233" i="269"/>
  <c r="D233" i="269"/>
  <c r="C233" i="269"/>
  <c r="E232" i="269"/>
  <c r="D232" i="269"/>
  <c r="C232" i="269"/>
  <c r="E231" i="269"/>
  <c r="D231" i="269"/>
  <c r="C231" i="269"/>
  <c r="B231" i="269"/>
  <c r="C234" i="269" s="1"/>
  <c r="E216" i="269"/>
  <c r="E187" i="269" s="1"/>
  <c r="E188" i="269" s="1"/>
  <c r="D216" i="269"/>
  <c r="C216" i="269"/>
  <c r="B216" i="269"/>
  <c r="B187" i="269" s="1"/>
  <c r="B188" i="269" s="1"/>
  <c r="E189" i="269"/>
  <c r="D189" i="269"/>
  <c r="C189" i="269"/>
  <c r="C187" i="269"/>
  <c r="B180" i="269"/>
  <c r="C179" i="269"/>
  <c r="C150" i="269" s="1"/>
  <c r="C151" i="269" s="1"/>
  <c r="B179" i="269"/>
  <c r="E178" i="269"/>
  <c r="D178" i="269"/>
  <c r="E177" i="269"/>
  <c r="D177" i="269"/>
  <c r="E176" i="269"/>
  <c r="D176" i="269"/>
  <c r="D179" i="269" s="1"/>
  <c r="E170" i="269"/>
  <c r="D170" i="269"/>
  <c r="C170" i="269"/>
  <c r="B170" i="269"/>
  <c r="E167" i="269"/>
  <c r="D167" i="269"/>
  <c r="C167" i="269"/>
  <c r="B167" i="269"/>
  <c r="E164" i="269"/>
  <c r="D164" i="269"/>
  <c r="C164" i="269"/>
  <c r="B164" i="269"/>
  <c r="E161" i="269"/>
  <c r="D161" i="269"/>
  <c r="C161" i="269"/>
  <c r="B161" i="269"/>
  <c r="E158" i="269"/>
  <c r="D158" i="269"/>
  <c r="C158" i="269"/>
  <c r="B158" i="269"/>
  <c r="E152" i="269"/>
  <c r="D152" i="269"/>
  <c r="C152" i="269"/>
  <c r="B151" i="269"/>
  <c r="B150" i="269"/>
  <c r="E136" i="269"/>
  <c r="E135" i="269"/>
  <c r="E106" i="269" s="1"/>
  <c r="E107" i="269" s="1"/>
  <c r="D135" i="269"/>
  <c r="C135" i="269"/>
  <c r="C136" i="269" s="1"/>
  <c r="B135" i="269"/>
  <c r="E108" i="269"/>
  <c r="D108" i="269"/>
  <c r="C108" i="269"/>
  <c r="C107" i="269"/>
  <c r="C106" i="269"/>
  <c r="E92" i="269"/>
  <c r="E98" i="269" s="1"/>
  <c r="D92" i="269"/>
  <c r="D98" i="269" s="1"/>
  <c r="D99" i="269" s="1"/>
  <c r="C92" i="269"/>
  <c r="C98" i="269" s="1"/>
  <c r="B92" i="269"/>
  <c r="B98" i="269" s="1"/>
  <c r="E89" i="269"/>
  <c r="D89" i="269"/>
  <c r="C89" i="269"/>
  <c r="B89" i="269"/>
  <c r="E86" i="269"/>
  <c r="D86" i="269"/>
  <c r="C86" i="269"/>
  <c r="B86" i="269"/>
  <c r="E83" i="269"/>
  <c r="D83" i="269"/>
  <c r="C83" i="269"/>
  <c r="B83" i="269"/>
  <c r="E77" i="269"/>
  <c r="D77" i="269"/>
  <c r="C77" i="269"/>
  <c r="B77" i="269"/>
  <c r="E71" i="269"/>
  <c r="D71" i="269"/>
  <c r="C71" i="269"/>
  <c r="D70" i="269"/>
  <c r="E58" i="269"/>
  <c r="E619" i="269" s="1"/>
  <c r="D58" i="269"/>
  <c r="D619" i="269" s="1"/>
  <c r="C58" i="269"/>
  <c r="C61" i="269" s="1"/>
  <c r="B58" i="269"/>
  <c r="B619" i="269" s="1"/>
  <c r="E55" i="269"/>
  <c r="D55" i="269"/>
  <c r="C55" i="269"/>
  <c r="B55" i="269"/>
  <c r="E52" i="269"/>
  <c r="D52" i="269"/>
  <c r="C52" i="269"/>
  <c r="B52" i="269"/>
  <c r="E49" i="269"/>
  <c r="D49" i="269"/>
  <c r="C49" i="269"/>
  <c r="B49" i="269"/>
  <c r="E46" i="269"/>
  <c r="D46" i="269"/>
  <c r="C46" i="269"/>
  <c r="B46" i="269"/>
  <c r="E43" i="269"/>
  <c r="D43" i="269"/>
  <c r="C43" i="269"/>
  <c r="B43" i="269"/>
  <c r="E40" i="269"/>
  <c r="D40" i="269"/>
  <c r="C40" i="269"/>
  <c r="B40" i="269"/>
  <c r="E34" i="269"/>
  <c r="D34" i="269"/>
  <c r="C34" i="269"/>
  <c r="E69" i="269" l="1"/>
  <c r="B69" i="269"/>
  <c r="B70" i="269" s="1"/>
  <c r="B99" i="269"/>
  <c r="C32" i="269"/>
  <c r="C62" i="269" s="1"/>
  <c r="C69" i="269"/>
  <c r="C99" i="269"/>
  <c r="C599" i="269"/>
  <c r="C632" i="269" s="1"/>
  <c r="C190" i="269"/>
  <c r="B808" i="269"/>
  <c r="C153" i="269"/>
  <c r="D460" i="269"/>
  <c r="D463" i="269" s="1"/>
  <c r="D462" i="269"/>
  <c r="E741" i="269"/>
  <c r="E555" i="269"/>
  <c r="E558" i="269" s="1"/>
  <c r="E557" i="269"/>
  <c r="D741" i="269"/>
  <c r="E61" i="269"/>
  <c r="E599" i="269" s="1"/>
  <c r="E632" i="269" s="1"/>
  <c r="D150" i="269"/>
  <c r="D180" i="269"/>
  <c r="B217" i="269"/>
  <c r="E460" i="269"/>
  <c r="E463" i="269" s="1"/>
  <c r="E532" i="269"/>
  <c r="E530" i="269"/>
  <c r="E533" i="269" s="1"/>
  <c r="B734" i="269"/>
  <c r="C742" i="269"/>
  <c r="B61" i="269"/>
  <c r="B106" i="269"/>
  <c r="B107" i="269" s="1"/>
  <c r="C110" i="269" s="1"/>
  <c r="E179" i="269"/>
  <c r="C180" i="269"/>
  <c r="C188" i="269"/>
  <c r="C191" i="269" s="1"/>
  <c r="C217" i="269"/>
  <c r="E217" i="269"/>
  <c r="D312" i="269"/>
  <c r="C312" i="269"/>
  <c r="E387" i="269"/>
  <c r="E480" i="269"/>
  <c r="D505" i="269"/>
  <c r="E507" i="269"/>
  <c r="C707" i="269"/>
  <c r="C705" i="269"/>
  <c r="C708" i="269" s="1"/>
  <c r="B770" i="269"/>
  <c r="B779" i="269"/>
  <c r="C782" i="269" s="1"/>
  <c r="C823" i="269"/>
  <c r="D823" i="269"/>
  <c r="E834" i="269"/>
  <c r="C851" i="269"/>
  <c r="C893" i="269"/>
  <c r="D61" i="269"/>
  <c r="C154" i="269"/>
  <c r="E704" i="269"/>
  <c r="E734" i="269"/>
  <c r="C892" i="269"/>
  <c r="D412" i="269"/>
  <c r="E579" i="269"/>
  <c r="E820" i="269"/>
  <c r="E823" i="269" s="1"/>
  <c r="E285" i="269"/>
  <c r="D285" i="269"/>
  <c r="C437" i="269"/>
  <c r="C463" i="269"/>
  <c r="D903" i="269"/>
  <c r="D902" i="269"/>
  <c r="C734" i="269"/>
  <c r="C771" i="269"/>
  <c r="E779" i="269"/>
  <c r="E781" i="269"/>
  <c r="D851" i="269"/>
  <c r="D893" i="269"/>
  <c r="D106" i="269"/>
  <c r="D187" i="269"/>
  <c r="C689" i="269"/>
  <c r="D733" i="269"/>
  <c r="D822" i="269"/>
  <c r="D849" i="269"/>
  <c r="D852" i="269" s="1"/>
  <c r="C902" i="269"/>
  <c r="D689" i="269"/>
  <c r="D778" i="269"/>
  <c r="C871" i="269"/>
  <c r="D872" i="269"/>
  <c r="E689" i="269"/>
  <c r="E902" i="269"/>
  <c r="D188" i="269" l="1"/>
  <c r="D190" i="269"/>
  <c r="B741" i="269"/>
  <c r="B771" i="269"/>
  <c r="D107" i="269"/>
  <c r="E109" i="269"/>
  <c r="D109" i="269"/>
  <c r="E782" i="269"/>
  <c r="C109" i="269"/>
  <c r="D508" i="269"/>
  <c r="E508" i="269"/>
  <c r="B62" i="269"/>
  <c r="B32" i="269"/>
  <c r="D744" i="269"/>
  <c r="D742" i="269"/>
  <c r="D745" i="269" s="1"/>
  <c r="B136" i="269"/>
  <c r="E582" i="269"/>
  <c r="E580" i="269"/>
  <c r="E583" i="269" s="1"/>
  <c r="D599" i="269"/>
  <c r="D632" i="269" s="1"/>
  <c r="D32" i="269"/>
  <c r="D35" i="269" s="1"/>
  <c r="C33" i="269"/>
  <c r="C35" i="269"/>
  <c r="D779" i="269"/>
  <c r="D782" i="269" s="1"/>
  <c r="D781" i="269"/>
  <c r="E690" i="269"/>
  <c r="E660" i="269"/>
  <c r="D660" i="269"/>
  <c r="D704" i="269"/>
  <c r="E707" i="269" s="1"/>
  <c r="E705" i="269"/>
  <c r="D808" i="269"/>
  <c r="E150" i="269"/>
  <c r="D151" i="269"/>
  <c r="D154" i="269" s="1"/>
  <c r="D153" i="269"/>
  <c r="D771" i="269"/>
  <c r="E742" i="269"/>
  <c r="E745" i="269" s="1"/>
  <c r="E744" i="269"/>
  <c r="E70" i="269"/>
  <c r="E73" i="269" s="1"/>
  <c r="E72" i="269"/>
  <c r="E190" i="269"/>
  <c r="E852" i="269"/>
  <c r="E32" i="269"/>
  <c r="C660" i="269"/>
  <c r="C690" i="269"/>
  <c r="D217" i="269"/>
  <c r="D136" i="269"/>
  <c r="E771" i="269"/>
  <c r="C70" i="269"/>
  <c r="D72" i="269"/>
  <c r="C72" i="269"/>
  <c r="E99" i="269"/>
  <c r="C661" i="269" l="1"/>
  <c r="C664" i="269" s="1"/>
  <c r="C901" i="269"/>
  <c r="C926" i="269" s="1"/>
  <c r="C663" i="269"/>
  <c r="D661" i="269"/>
  <c r="D664" i="269" s="1"/>
  <c r="D901" i="269"/>
  <c r="D926" i="269" s="1"/>
  <c r="D663" i="269"/>
  <c r="D36" i="269"/>
  <c r="B742" i="269"/>
  <c r="C745" i="269" s="1"/>
  <c r="C744" i="269"/>
  <c r="B901" i="269"/>
  <c r="B926" i="269" s="1"/>
  <c r="E153" i="269"/>
  <c r="E151" i="269"/>
  <c r="E154" i="269" s="1"/>
  <c r="D690" i="269"/>
  <c r="E35" i="269"/>
  <c r="E33" i="269"/>
  <c r="E36" i="269" s="1"/>
  <c r="D705" i="269"/>
  <c r="D708" i="269" s="1"/>
  <c r="D707" i="269"/>
  <c r="C73" i="269"/>
  <c r="D73" i="269"/>
  <c r="E62" i="269"/>
  <c r="E180" i="269"/>
  <c r="D734" i="269"/>
  <c r="E901" i="269"/>
  <c r="E926" i="269" s="1"/>
  <c r="E663" i="269"/>
  <c r="E661" i="269"/>
  <c r="D62" i="269"/>
  <c r="B599" i="269"/>
  <c r="B632" i="269" s="1"/>
  <c r="B33" i="269"/>
  <c r="C36" i="269" s="1"/>
  <c r="D110" i="269"/>
  <c r="E110" i="269"/>
  <c r="D191" i="269"/>
  <c r="E191" i="269"/>
  <c r="E664" i="269" l="1"/>
  <c r="E708" i="269"/>
  <c r="E223" i="268" l="1"/>
  <c r="D223" i="268"/>
  <c r="C223" i="268"/>
  <c r="B223" i="268"/>
  <c r="E221" i="268"/>
  <c r="D221" i="268"/>
  <c r="C221" i="268"/>
  <c r="B221" i="268"/>
  <c r="E219" i="268"/>
  <c r="D219" i="268"/>
  <c r="C219" i="268"/>
  <c r="B219" i="268"/>
  <c r="C220" i="268" s="1"/>
  <c r="E217" i="268"/>
  <c r="D217" i="268"/>
  <c r="C217" i="268"/>
  <c r="B217" i="268"/>
  <c r="E215" i="268"/>
  <c r="D215" i="268"/>
  <c r="C215" i="268"/>
  <c r="B215" i="268"/>
  <c r="E213" i="268"/>
  <c r="D213" i="268"/>
  <c r="C213" i="268"/>
  <c r="B213" i="268"/>
  <c r="E211" i="268"/>
  <c r="D211" i="268"/>
  <c r="C211" i="268"/>
  <c r="B211" i="268"/>
  <c r="E209" i="268"/>
  <c r="D209" i="268"/>
  <c r="C209" i="268"/>
  <c r="B209" i="268"/>
  <c r="E207" i="268"/>
  <c r="D207" i="268"/>
  <c r="C207" i="268"/>
  <c r="C205" i="268" s="1"/>
  <c r="B207" i="268"/>
  <c r="E199" i="268"/>
  <c r="D199" i="268"/>
  <c r="C199" i="268"/>
  <c r="B199" i="268"/>
  <c r="E192" i="268"/>
  <c r="D192" i="268"/>
  <c r="C192" i="268"/>
  <c r="E191" i="268"/>
  <c r="D191" i="268"/>
  <c r="C191" i="268"/>
  <c r="E190" i="268"/>
  <c r="D190" i="268"/>
  <c r="C190" i="268"/>
  <c r="B190" i="268"/>
  <c r="E178" i="268"/>
  <c r="D178" i="268"/>
  <c r="C178" i="268"/>
  <c r="B178" i="268"/>
  <c r="E171" i="268"/>
  <c r="D171" i="268"/>
  <c r="C171" i="268"/>
  <c r="E170" i="268"/>
  <c r="D170" i="268"/>
  <c r="C170" i="268"/>
  <c r="E169" i="268"/>
  <c r="D169" i="268"/>
  <c r="C169" i="268"/>
  <c r="B169" i="268"/>
  <c r="E154" i="268"/>
  <c r="E158" i="268" s="1"/>
  <c r="D154" i="268"/>
  <c r="D158" i="268" s="1"/>
  <c r="C154" i="268"/>
  <c r="C158" i="268" s="1"/>
  <c r="B154" i="268"/>
  <c r="B158" i="268" s="1"/>
  <c r="E113" i="268"/>
  <c r="E117" i="268" s="1"/>
  <c r="D113" i="268"/>
  <c r="D117" i="268" s="1"/>
  <c r="C113" i="268"/>
  <c r="C117" i="268" s="1"/>
  <c r="B113" i="268"/>
  <c r="B117" i="268" s="1"/>
  <c r="E87" i="268"/>
  <c r="D87" i="268"/>
  <c r="C87" i="268"/>
  <c r="E86" i="268"/>
  <c r="D86" i="268"/>
  <c r="C86" i="268"/>
  <c r="E85" i="268"/>
  <c r="D85" i="268"/>
  <c r="C85" i="268"/>
  <c r="B85" i="268"/>
  <c r="C88" i="268" s="1"/>
  <c r="E72" i="268"/>
  <c r="D72" i="268"/>
  <c r="C72" i="268"/>
  <c r="B72" i="268"/>
  <c r="B43" i="268" s="1"/>
  <c r="E45" i="268"/>
  <c r="D45" i="268"/>
  <c r="C45" i="268"/>
  <c r="C43" i="268"/>
  <c r="C46" i="268" s="1"/>
  <c r="C351" i="267"/>
  <c r="C350" i="267" s="1"/>
  <c r="B351" i="267"/>
  <c r="B350" i="267" s="1"/>
  <c r="E345" i="267"/>
  <c r="D345" i="267"/>
  <c r="C345" i="267"/>
  <c r="B345" i="267"/>
  <c r="E344" i="267"/>
  <c r="D344" i="267"/>
  <c r="C344" i="267"/>
  <c r="B344" i="267"/>
  <c r="E343" i="267"/>
  <c r="D343" i="267"/>
  <c r="C343" i="267"/>
  <c r="B343" i="267"/>
  <c r="C342" i="267"/>
  <c r="B342" i="267"/>
  <c r="E341" i="267"/>
  <c r="D341" i="267"/>
  <c r="C341" i="267"/>
  <c r="B341" i="267"/>
  <c r="E340" i="267"/>
  <c r="D340" i="267"/>
  <c r="C340" i="267"/>
  <c r="B340" i="267"/>
  <c r="E339" i="267"/>
  <c r="D339" i="267"/>
  <c r="C339" i="267"/>
  <c r="B339" i="267"/>
  <c r="E332" i="267"/>
  <c r="D332" i="267"/>
  <c r="C332" i="267"/>
  <c r="B332" i="267"/>
  <c r="E331" i="267"/>
  <c r="D331" i="267"/>
  <c r="C331" i="267"/>
  <c r="C330" i="267" s="1"/>
  <c r="B331" i="267"/>
  <c r="B330" i="267" s="1"/>
  <c r="E330" i="267"/>
  <c r="D330" i="267"/>
  <c r="E329" i="267"/>
  <c r="D329" i="267"/>
  <c r="C329" i="267"/>
  <c r="B329" i="267"/>
  <c r="E328" i="267"/>
  <c r="D328" i="267"/>
  <c r="C328" i="267"/>
  <c r="B328" i="267"/>
  <c r="B327" i="267" s="1"/>
  <c r="E327" i="267"/>
  <c r="D327" i="267"/>
  <c r="C327" i="267"/>
  <c r="E326" i="267"/>
  <c r="D326" i="267"/>
  <c r="C326" i="267"/>
  <c r="B326" i="267"/>
  <c r="E325" i="267"/>
  <c r="D325" i="267"/>
  <c r="C325" i="267"/>
  <c r="C324" i="267" s="1"/>
  <c r="B325" i="267"/>
  <c r="B324" i="267" s="1"/>
  <c r="E324" i="267"/>
  <c r="D324" i="267"/>
  <c r="C322" i="267"/>
  <c r="B322" i="267"/>
  <c r="E315" i="267"/>
  <c r="D315" i="267"/>
  <c r="C315" i="267"/>
  <c r="C320" i="267" s="1"/>
  <c r="B315" i="267"/>
  <c r="B320" i="267" s="1"/>
  <c r="E305" i="267"/>
  <c r="D305" i="267"/>
  <c r="C305" i="267"/>
  <c r="E304" i="267"/>
  <c r="D304" i="267"/>
  <c r="C304" i="267"/>
  <c r="E303" i="267"/>
  <c r="D303" i="267"/>
  <c r="B303" i="267"/>
  <c r="C306" i="267" s="1"/>
  <c r="E287" i="267"/>
  <c r="E292" i="267" s="1"/>
  <c r="D287" i="267"/>
  <c r="D292" i="267" s="1"/>
  <c r="C287" i="267"/>
  <c r="C292" i="267" s="1"/>
  <c r="B287" i="267"/>
  <c r="B292" i="267" s="1"/>
  <c r="E277" i="267"/>
  <c r="D277" i="267"/>
  <c r="C277" i="267"/>
  <c r="E276" i="267"/>
  <c r="D276" i="267"/>
  <c r="C276" i="267"/>
  <c r="E275" i="267"/>
  <c r="D275" i="267"/>
  <c r="C275" i="267"/>
  <c r="B275" i="267"/>
  <c r="E261" i="267"/>
  <c r="E266" i="267" s="1"/>
  <c r="D261" i="267"/>
  <c r="D266" i="267" s="1"/>
  <c r="C261" i="267"/>
  <c r="C266" i="267" s="1"/>
  <c r="B261" i="267"/>
  <c r="B266" i="267" s="1"/>
  <c r="E251" i="267"/>
  <c r="D251" i="267"/>
  <c r="C251" i="267"/>
  <c r="E250" i="267"/>
  <c r="D250" i="267"/>
  <c r="C250" i="267"/>
  <c r="E249" i="267"/>
  <c r="D249" i="267"/>
  <c r="C249" i="267"/>
  <c r="B249" i="267"/>
  <c r="E235" i="267"/>
  <c r="E240" i="267" s="1"/>
  <c r="D235" i="267"/>
  <c r="D240" i="267" s="1"/>
  <c r="C235" i="267"/>
  <c r="C240" i="267" s="1"/>
  <c r="B235" i="267"/>
  <c r="B240" i="267" s="1"/>
  <c r="C225" i="267"/>
  <c r="E224" i="267"/>
  <c r="D224" i="267"/>
  <c r="C224" i="267"/>
  <c r="C223" i="267"/>
  <c r="B223" i="267"/>
  <c r="B214" i="267"/>
  <c r="E209" i="267"/>
  <c r="E214" i="267" s="1"/>
  <c r="D209" i="267"/>
  <c r="D214" i="267" s="1"/>
  <c r="C209" i="267"/>
  <c r="C214" i="267" s="1"/>
  <c r="E199" i="267"/>
  <c r="D199" i="267"/>
  <c r="C199" i="267"/>
  <c r="E198" i="267"/>
  <c r="D198" i="267"/>
  <c r="C198" i="267"/>
  <c r="E197" i="267"/>
  <c r="D197" i="267"/>
  <c r="C197" i="267"/>
  <c r="B197" i="267"/>
  <c r="E183" i="267"/>
  <c r="D183" i="267"/>
  <c r="C183" i="267"/>
  <c r="B183" i="267"/>
  <c r="E178" i="267"/>
  <c r="E188" i="267" s="1"/>
  <c r="D178" i="267"/>
  <c r="D188" i="267" s="1"/>
  <c r="C178" i="267"/>
  <c r="C188" i="267" s="1"/>
  <c r="B178" i="267"/>
  <c r="B188" i="267" s="1"/>
  <c r="E173" i="267"/>
  <c r="D173" i="267"/>
  <c r="C173" i="267"/>
  <c r="E172" i="267"/>
  <c r="D172" i="267"/>
  <c r="C172" i="267"/>
  <c r="E171" i="267"/>
  <c r="D171" i="267"/>
  <c r="C171" i="267"/>
  <c r="B171" i="267"/>
  <c r="E158" i="267"/>
  <c r="D158" i="267"/>
  <c r="C158" i="267"/>
  <c r="B158" i="267"/>
  <c r="E153" i="267"/>
  <c r="E163" i="267" s="1"/>
  <c r="D153" i="267"/>
  <c r="D163" i="267" s="1"/>
  <c r="C153" i="267"/>
  <c r="C163" i="267" s="1"/>
  <c r="B153" i="267"/>
  <c r="B163" i="267" s="1"/>
  <c r="E148" i="267"/>
  <c r="D148" i="267"/>
  <c r="C148" i="267"/>
  <c r="E147" i="267"/>
  <c r="D147" i="267"/>
  <c r="C147" i="267"/>
  <c r="E146" i="267"/>
  <c r="D146" i="267"/>
  <c r="D149" i="267" s="1"/>
  <c r="C146" i="267"/>
  <c r="B146" i="267"/>
  <c r="E133" i="267"/>
  <c r="D133" i="267"/>
  <c r="C133" i="267"/>
  <c r="B133" i="267"/>
  <c r="E128" i="267"/>
  <c r="E138" i="267" s="1"/>
  <c r="D128" i="267"/>
  <c r="D138" i="267" s="1"/>
  <c r="C128" i="267"/>
  <c r="C138" i="267" s="1"/>
  <c r="B128" i="267"/>
  <c r="B138" i="267" s="1"/>
  <c r="E123" i="267"/>
  <c r="D123" i="267"/>
  <c r="C123" i="267"/>
  <c r="E122" i="267"/>
  <c r="D122" i="267"/>
  <c r="C122" i="267"/>
  <c r="E121" i="267"/>
  <c r="D121" i="267"/>
  <c r="C121" i="267"/>
  <c r="B121" i="267"/>
  <c r="E108" i="267"/>
  <c r="D108" i="267"/>
  <c r="C108" i="267"/>
  <c r="B108" i="267"/>
  <c r="E103" i="267"/>
  <c r="E113" i="267" s="1"/>
  <c r="D103" i="267"/>
  <c r="C103" i="267"/>
  <c r="C113" i="267" s="1"/>
  <c r="B103" i="267"/>
  <c r="B113" i="267" s="1"/>
  <c r="E98" i="267"/>
  <c r="D98" i="267"/>
  <c r="C98" i="267"/>
  <c r="E97" i="267"/>
  <c r="D97" i="267"/>
  <c r="C97" i="267"/>
  <c r="E96" i="267"/>
  <c r="D96" i="267"/>
  <c r="C96" i="267"/>
  <c r="B96" i="267"/>
  <c r="E83" i="267"/>
  <c r="D83" i="267"/>
  <c r="C83" i="267"/>
  <c r="B83" i="267"/>
  <c r="E78" i="267"/>
  <c r="E88" i="267" s="1"/>
  <c r="D78" i="267"/>
  <c r="D88" i="267" s="1"/>
  <c r="C78" i="267"/>
  <c r="C88" i="267" s="1"/>
  <c r="B78" i="267"/>
  <c r="B88" i="267" s="1"/>
  <c r="E73" i="267"/>
  <c r="D73" i="267"/>
  <c r="C73" i="267"/>
  <c r="E72" i="267"/>
  <c r="D72" i="267"/>
  <c r="C72" i="267"/>
  <c r="E71" i="267"/>
  <c r="D71" i="267"/>
  <c r="C71" i="267"/>
  <c r="B71" i="267"/>
  <c r="C58" i="267"/>
  <c r="C59" i="267" s="1"/>
  <c r="B58" i="267"/>
  <c r="B59" i="267" s="1"/>
  <c r="D55" i="267"/>
  <c r="D58" i="267" s="1"/>
  <c r="D59" i="267" s="1"/>
  <c r="E32" i="267"/>
  <c r="D32" i="267"/>
  <c r="C32" i="267"/>
  <c r="E31" i="267"/>
  <c r="D31" i="267"/>
  <c r="C31" i="267"/>
  <c r="E30" i="267"/>
  <c r="D30" i="267"/>
  <c r="C30" i="267"/>
  <c r="B30" i="267"/>
  <c r="C387" i="266"/>
  <c r="B387" i="266"/>
  <c r="E381" i="266"/>
  <c r="D381" i="266"/>
  <c r="C381" i="266"/>
  <c r="B381" i="266"/>
  <c r="E380" i="266"/>
  <c r="D380" i="266"/>
  <c r="C380" i="266"/>
  <c r="B380" i="266"/>
  <c r="C379" i="266"/>
  <c r="C378" i="266" s="1"/>
  <c r="E377" i="266"/>
  <c r="D377" i="266"/>
  <c r="C377" i="266"/>
  <c r="B377" i="266"/>
  <c r="E376" i="266"/>
  <c r="D376" i="266"/>
  <c r="C376" i="266"/>
  <c r="B376" i="266"/>
  <c r="E375" i="266"/>
  <c r="D375" i="266"/>
  <c r="C375" i="266"/>
  <c r="B375" i="266"/>
  <c r="E374" i="266"/>
  <c r="D374" i="266"/>
  <c r="C374" i="266"/>
  <c r="B374" i="266"/>
  <c r="E373" i="266"/>
  <c r="D373" i="266"/>
  <c r="C373" i="266"/>
  <c r="B373" i="266"/>
  <c r="E372" i="266"/>
  <c r="D372" i="266"/>
  <c r="C372" i="266"/>
  <c r="B372" i="266"/>
  <c r="E371" i="266"/>
  <c r="D371" i="266"/>
  <c r="C371" i="266"/>
  <c r="B371" i="266"/>
  <c r="E370" i="266"/>
  <c r="E369" i="266" s="1"/>
  <c r="D370" i="266"/>
  <c r="C370" i="266"/>
  <c r="B370" i="266"/>
  <c r="B369" i="266" s="1"/>
  <c r="D369" i="266"/>
  <c r="C369" i="266"/>
  <c r="E368" i="266"/>
  <c r="D368" i="266"/>
  <c r="C368" i="266"/>
  <c r="B368" i="266"/>
  <c r="E365" i="266"/>
  <c r="D365" i="266"/>
  <c r="C365" i="266"/>
  <c r="B365" i="266"/>
  <c r="E364" i="266"/>
  <c r="D364" i="266"/>
  <c r="D363" i="266" s="1"/>
  <c r="C364" i="266"/>
  <c r="B364" i="266"/>
  <c r="B363" i="266" s="1"/>
  <c r="E363" i="266"/>
  <c r="C363" i="266"/>
  <c r="E362" i="266"/>
  <c r="D362" i="266"/>
  <c r="C362" i="266"/>
  <c r="B362" i="266"/>
  <c r="E361" i="266"/>
  <c r="D361" i="266"/>
  <c r="C361" i="266"/>
  <c r="B361" i="266"/>
  <c r="E351" i="266"/>
  <c r="E338" i="266" s="1"/>
  <c r="E341" i="266" s="1"/>
  <c r="D351" i="266"/>
  <c r="C351" i="266"/>
  <c r="C338" i="266" s="1"/>
  <c r="B351" i="266"/>
  <c r="B338" i="266" s="1"/>
  <c r="E346" i="266"/>
  <c r="E356" i="266" s="1"/>
  <c r="D346" i="266"/>
  <c r="D356" i="266" s="1"/>
  <c r="C346" i="266"/>
  <c r="C356" i="266" s="1"/>
  <c r="B346" i="266"/>
  <c r="B356" i="266" s="1"/>
  <c r="E340" i="266"/>
  <c r="D340" i="266"/>
  <c r="C340" i="266"/>
  <c r="D338" i="266"/>
  <c r="E312" i="266"/>
  <c r="E311" i="266" s="1"/>
  <c r="E326" i="266" s="1"/>
  <c r="D312" i="266"/>
  <c r="D311" i="266" s="1"/>
  <c r="D326" i="266" s="1"/>
  <c r="C311" i="266"/>
  <c r="C326" i="266" s="1"/>
  <c r="C297" i="266" s="1"/>
  <c r="B311" i="266"/>
  <c r="B326" i="266" s="1"/>
  <c r="E299" i="266"/>
  <c r="D299" i="266"/>
  <c r="C299" i="266"/>
  <c r="D286" i="266"/>
  <c r="E286" i="266" s="1"/>
  <c r="E275" i="266"/>
  <c r="E274" i="266" s="1"/>
  <c r="D275" i="266"/>
  <c r="D274" i="266" s="1"/>
  <c r="C275" i="266"/>
  <c r="C367" i="266" s="1"/>
  <c r="C274" i="266"/>
  <c r="C289" i="266" s="1"/>
  <c r="B274" i="266"/>
  <c r="B289" i="266" s="1"/>
  <c r="B260" i="266" s="1"/>
  <c r="B261" i="266" s="1"/>
  <c r="E262" i="266"/>
  <c r="D262" i="266"/>
  <c r="C262" i="266"/>
  <c r="E241" i="266"/>
  <c r="E228" i="266" s="1"/>
  <c r="D241" i="266"/>
  <c r="D228" i="266" s="1"/>
  <c r="D231" i="266" s="1"/>
  <c r="C241" i="266"/>
  <c r="B241" i="266"/>
  <c r="B246" i="266" s="1"/>
  <c r="E236" i="266"/>
  <c r="E246" i="266" s="1"/>
  <c r="D236" i="266"/>
  <c r="D246" i="266" s="1"/>
  <c r="C236" i="266"/>
  <c r="C246" i="266" s="1"/>
  <c r="E230" i="266"/>
  <c r="D230" i="266"/>
  <c r="C230" i="266"/>
  <c r="C228" i="266"/>
  <c r="C229" i="266" s="1"/>
  <c r="B228" i="266"/>
  <c r="B229" i="266" s="1"/>
  <c r="D214" i="266"/>
  <c r="E214" i="266" s="1"/>
  <c r="E203" i="266"/>
  <c r="E202" i="266" s="1"/>
  <c r="D203" i="266"/>
  <c r="D202" i="266" s="1"/>
  <c r="B203" i="266"/>
  <c r="B202" i="266" s="1"/>
  <c r="B217" i="266" s="1"/>
  <c r="C202" i="266"/>
  <c r="C217" i="266" s="1"/>
  <c r="E190" i="266"/>
  <c r="D190" i="266"/>
  <c r="C190" i="266"/>
  <c r="E169" i="266"/>
  <c r="E387" i="266" s="1"/>
  <c r="D169" i="266"/>
  <c r="D387" i="266" s="1"/>
  <c r="C168" i="266"/>
  <c r="C155" i="266" s="1"/>
  <c r="C156" i="266" s="1"/>
  <c r="B168" i="266"/>
  <c r="B155" i="266" s="1"/>
  <c r="E163" i="266"/>
  <c r="D163" i="266"/>
  <c r="C163" i="266"/>
  <c r="C173" i="266" s="1"/>
  <c r="B163" i="266"/>
  <c r="B173" i="266" s="1"/>
  <c r="E157" i="266"/>
  <c r="D157" i="266"/>
  <c r="C157" i="266"/>
  <c r="E139" i="266"/>
  <c r="E126" i="266" s="1"/>
  <c r="D139" i="266"/>
  <c r="D126" i="266" s="1"/>
  <c r="C139" i="266"/>
  <c r="C126" i="266" s="1"/>
  <c r="C129" i="266" s="1"/>
  <c r="B139" i="266"/>
  <c r="E134" i="266"/>
  <c r="E144" i="266" s="1"/>
  <c r="D134" i="266"/>
  <c r="D144" i="266" s="1"/>
  <c r="C134" i="266"/>
  <c r="C144" i="266" s="1"/>
  <c r="B134" i="266"/>
  <c r="B144" i="266" s="1"/>
  <c r="E128" i="266"/>
  <c r="D128" i="266"/>
  <c r="C128" i="266"/>
  <c r="B126" i="266"/>
  <c r="B127" i="266" s="1"/>
  <c r="E111" i="266"/>
  <c r="E98" i="266" s="1"/>
  <c r="E99" i="266" s="1"/>
  <c r="D111" i="266"/>
  <c r="C111" i="266"/>
  <c r="C98" i="266" s="1"/>
  <c r="C99" i="266" s="1"/>
  <c r="B111" i="266"/>
  <c r="B98" i="266" s="1"/>
  <c r="B99" i="266" s="1"/>
  <c r="E106" i="266"/>
  <c r="E116" i="266" s="1"/>
  <c r="D106" i="266"/>
  <c r="D116" i="266" s="1"/>
  <c r="C106" i="266"/>
  <c r="B106" i="266"/>
  <c r="B116" i="266" s="1"/>
  <c r="E100" i="266"/>
  <c r="D100" i="266"/>
  <c r="C100" i="266"/>
  <c r="D98" i="266"/>
  <c r="E86" i="266"/>
  <c r="E73" i="266" s="1"/>
  <c r="E76" i="266" s="1"/>
  <c r="D86" i="266"/>
  <c r="C86" i="266"/>
  <c r="C73" i="266" s="1"/>
  <c r="B86" i="266"/>
  <c r="B73" i="266" s="1"/>
  <c r="B74" i="266" s="1"/>
  <c r="E81" i="266"/>
  <c r="E91" i="266" s="1"/>
  <c r="D81" i="266"/>
  <c r="D91" i="266" s="1"/>
  <c r="C81" i="266"/>
  <c r="C91" i="266" s="1"/>
  <c r="B81" i="266"/>
  <c r="B91" i="266" s="1"/>
  <c r="E75" i="266"/>
  <c r="D75" i="266"/>
  <c r="C75" i="266"/>
  <c r="D73" i="266"/>
  <c r="D76" i="266" s="1"/>
  <c r="E60" i="266"/>
  <c r="E379" i="266" s="1"/>
  <c r="D60" i="266"/>
  <c r="D379" i="266" s="1"/>
  <c r="B60" i="266"/>
  <c r="B59" i="266" s="1"/>
  <c r="C59" i="266"/>
  <c r="E48" i="266"/>
  <c r="E47" i="266" s="1"/>
  <c r="D48" i="266"/>
  <c r="D47" i="266" s="1"/>
  <c r="B48" i="266"/>
  <c r="C47" i="266"/>
  <c r="E44" i="266"/>
  <c r="D44" i="266"/>
  <c r="C44" i="266"/>
  <c r="B44" i="266"/>
  <c r="E41" i="266"/>
  <c r="E360" i="266" s="1"/>
  <c r="D41" i="266"/>
  <c r="D360" i="266" s="1"/>
  <c r="C41" i="266"/>
  <c r="C360" i="266" s="1"/>
  <c r="B41" i="266"/>
  <c r="B360" i="266" s="1"/>
  <c r="E35" i="266"/>
  <c r="D35" i="266"/>
  <c r="C35" i="266"/>
  <c r="E732" i="265"/>
  <c r="D732" i="265"/>
  <c r="C732" i="265"/>
  <c r="B732" i="265"/>
  <c r="E731" i="265"/>
  <c r="D731" i="265"/>
  <c r="C731" i="265"/>
  <c r="B731" i="265"/>
  <c r="B729" i="265" s="1"/>
  <c r="E729" i="265"/>
  <c r="D729" i="265"/>
  <c r="C729" i="265"/>
  <c r="E728" i="265"/>
  <c r="D728" i="265"/>
  <c r="C728" i="265"/>
  <c r="B728" i="265"/>
  <c r="B726" i="265" s="1"/>
  <c r="E726" i="265"/>
  <c r="E710" i="265" s="1"/>
  <c r="D726" i="265"/>
  <c r="D710" i="265" s="1"/>
  <c r="C726" i="265"/>
  <c r="E725" i="265"/>
  <c r="D725" i="265"/>
  <c r="C725" i="265"/>
  <c r="B725" i="265"/>
  <c r="E724" i="265"/>
  <c r="D724" i="265"/>
  <c r="C724" i="265"/>
  <c r="B724" i="265"/>
  <c r="B723" i="265" s="1"/>
  <c r="E723" i="265"/>
  <c r="D723" i="265"/>
  <c r="C723" i="265"/>
  <c r="E722" i="265"/>
  <c r="D722" i="265"/>
  <c r="C722" i="265"/>
  <c r="B722" i="265"/>
  <c r="E721" i="265"/>
  <c r="D721" i="265"/>
  <c r="C721" i="265"/>
  <c r="C720" i="265" s="1"/>
  <c r="B721" i="265"/>
  <c r="E720" i="265"/>
  <c r="D720" i="265"/>
  <c r="B720" i="265"/>
  <c r="E719" i="265"/>
  <c r="D719" i="265"/>
  <c r="C719" i="265"/>
  <c r="B719" i="265"/>
  <c r="E718" i="265"/>
  <c r="D718" i="265"/>
  <c r="C718" i="265"/>
  <c r="C717" i="265" s="1"/>
  <c r="B718" i="265"/>
  <c r="E717" i="265"/>
  <c r="D717" i="265"/>
  <c r="B717" i="265"/>
  <c r="E716" i="265"/>
  <c r="D716" i="265"/>
  <c r="C716" i="265"/>
  <c r="B716" i="265"/>
  <c r="E715" i="265"/>
  <c r="D715" i="265"/>
  <c r="C715" i="265"/>
  <c r="B715" i="265"/>
  <c r="E714" i="265"/>
  <c r="D714" i="265"/>
  <c r="C714" i="265"/>
  <c r="B714" i="265"/>
  <c r="E713" i="265"/>
  <c r="D713" i="265"/>
  <c r="C713" i="265"/>
  <c r="C711" i="265" s="1"/>
  <c r="B713" i="265"/>
  <c r="E712" i="265"/>
  <c r="D712" i="265"/>
  <c r="C712" i="265"/>
  <c r="B712" i="265"/>
  <c r="E711" i="265"/>
  <c r="D711" i="265"/>
  <c r="B711" i="265"/>
  <c r="E702" i="265"/>
  <c r="D702" i="265"/>
  <c r="C702" i="265"/>
  <c r="B702" i="265"/>
  <c r="E697" i="265"/>
  <c r="E707" i="265" s="1"/>
  <c r="E689" i="265" s="1"/>
  <c r="D697" i="265"/>
  <c r="D707" i="265" s="1"/>
  <c r="D689" i="265" s="1"/>
  <c r="C697" i="265"/>
  <c r="C707" i="265" s="1"/>
  <c r="C689" i="265" s="1"/>
  <c r="B697" i="265"/>
  <c r="B707" i="265" s="1"/>
  <c r="B689" i="265" s="1"/>
  <c r="B690" i="265" s="1"/>
  <c r="E691" i="265"/>
  <c r="D691" i="265"/>
  <c r="C691" i="265"/>
  <c r="E676" i="265"/>
  <c r="D676" i="265"/>
  <c r="C676" i="265"/>
  <c r="C613" i="265" s="1"/>
  <c r="B676" i="265"/>
  <c r="E671" i="265"/>
  <c r="E681" i="265" s="1"/>
  <c r="E663" i="265" s="1"/>
  <c r="D671" i="265"/>
  <c r="D681" i="265" s="1"/>
  <c r="D663" i="265" s="1"/>
  <c r="C671" i="265"/>
  <c r="C681" i="265" s="1"/>
  <c r="C663" i="265" s="1"/>
  <c r="B671" i="265"/>
  <c r="B681" i="265" s="1"/>
  <c r="B663" i="265" s="1"/>
  <c r="B664" i="265" s="1"/>
  <c r="E665" i="265"/>
  <c r="D665" i="265"/>
  <c r="C665" i="265"/>
  <c r="E651" i="265"/>
  <c r="D651" i="265"/>
  <c r="C651" i="265"/>
  <c r="B651" i="265"/>
  <c r="E646" i="265"/>
  <c r="E656" i="265" s="1"/>
  <c r="D646" i="265"/>
  <c r="D656" i="265" s="1"/>
  <c r="C646" i="265"/>
  <c r="C656" i="265" s="1"/>
  <c r="B646" i="265"/>
  <c r="B656" i="265" s="1"/>
  <c r="C642" i="265"/>
  <c r="E641" i="265"/>
  <c r="D641" i="265"/>
  <c r="C641" i="265"/>
  <c r="E640" i="265"/>
  <c r="D640" i="265"/>
  <c r="C640" i="265"/>
  <c r="E639" i="265"/>
  <c r="D639" i="265"/>
  <c r="D642" i="265" s="1"/>
  <c r="C639" i="265"/>
  <c r="B639" i="265"/>
  <c r="E626" i="265"/>
  <c r="D626" i="265"/>
  <c r="C626" i="265"/>
  <c r="B626" i="265"/>
  <c r="E621" i="265"/>
  <c r="E631" i="265" s="1"/>
  <c r="E613" i="265" s="1"/>
  <c r="D621" i="265"/>
  <c r="D631" i="265" s="1"/>
  <c r="C621" i="265"/>
  <c r="C631" i="265" s="1"/>
  <c r="B621" i="265"/>
  <c r="B631" i="265" s="1"/>
  <c r="E615" i="265"/>
  <c r="D615" i="265"/>
  <c r="C615" i="265"/>
  <c r="D613" i="265"/>
  <c r="D614" i="265" s="1"/>
  <c r="B613" i="265"/>
  <c r="B614" i="265" s="1"/>
  <c r="E597" i="265"/>
  <c r="D597" i="265"/>
  <c r="C597" i="265"/>
  <c r="B597" i="265"/>
  <c r="E592" i="265"/>
  <c r="E602" i="265" s="1"/>
  <c r="E584" i="265" s="1"/>
  <c r="D592" i="265"/>
  <c r="D602" i="265" s="1"/>
  <c r="D584" i="265" s="1"/>
  <c r="C592" i="265"/>
  <c r="C602" i="265" s="1"/>
  <c r="C584" i="265" s="1"/>
  <c r="B592" i="265"/>
  <c r="B602" i="265" s="1"/>
  <c r="B584" i="265" s="1"/>
  <c r="B585" i="265" s="1"/>
  <c r="E586" i="265"/>
  <c r="D586" i="265"/>
  <c r="C586" i="265"/>
  <c r="E571" i="265"/>
  <c r="D571" i="265"/>
  <c r="C571" i="265"/>
  <c r="B571" i="265"/>
  <c r="E566" i="265"/>
  <c r="E576" i="265" s="1"/>
  <c r="E558" i="265" s="1"/>
  <c r="D566" i="265"/>
  <c r="D576" i="265" s="1"/>
  <c r="D558" i="265" s="1"/>
  <c r="C566" i="265"/>
  <c r="C576" i="265" s="1"/>
  <c r="C558" i="265" s="1"/>
  <c r="B566" i="265"/>
  <c r="B576" i="265" s="1"/>
  <c r="B558" i="265" s="1"/>
  <c r="B559" i="265" s="1"/>
  <c r="E560" i="265"/>
  <c r="D560" i="265"/>
  <c r="C560" i="265"/>
  <c r="E550" i="265"/>
  <c r="D550" i="265"/>
  <c r="D521" i="265" s="1"/>
  <c r="C550" i="265"/>
  <c r="B550" i="265"/>
  <c r="E523" i="265"/>
  <c r="D523" i="265"/>
  <c r="C523" i="265"/>
  <c r="E521" i="265"/>
  <c r="E524" i="265" s="1"/>
  <c r="B521" i="265"/>
  <c r="B522" i="265" s="1"/>
  <c r="E513" i="265"/>
  <c r="E484" i="265" s="1"/>
  <c r="D513" i="265"/>
  <c r="C513" i="265"/>
  <c r="B513" i="265"/>
  <c r="B484" i="265" s="1"/>
  <c r="B485" i="265" s="1"/>
  <c r="E486" i="265"/>
  <c r="D486" i="265"/>
  <c r="C486" i="265"/>
  <c r="D484" i="265"/>
  <c r="D485" i="265" s="1"/>
  <c r="C484" i="265"/>
  <c r="B476" i="265"/>
  <c r="B447" i="265" s="1"/>
  <c r="D473" i="265"/>
  <c r="E473" i="265" s="1"/>
  <c r="E470" i="265"/>
  <c r="D470" i="265"/>
  <c r="C470" i="265"/>
  <c r="B470" i="265"/>
  <c r="E467" i="265"/>
  <c r="D467" i="265"/>
  <c r="C467" i="265"/>
  <c r="B467" i="265"/>
  <c r="E461" i="265"/>
  <c r="D461" i="265"/>
  <c r="C461" i="265"/>
  <c r="B461" i="265"/>
  <c r="E458" i="265"/>
  <c r="D458" i="265"/>
  <c r="C458" i="265"/>
  <c r="B458" i="265"/>
  <c r="E455" i="265"/>
  <c r="D455" i="265"/>
  <c r="C455" i="265"/>
  <c r="B455" i="265"/>
  <c r="E449" i="265"/>
  <c r="D449" i="265"/>
  <c r="C449" i="265"/>
  <c r="E415" i="265"/>
  <c r="D415" i="265"/>
  <c r="C415" i="265"/>
  <c r="B415" i="265"/>
  <c r="E414" i="265"/>
  <c r="D414" i="265"/>
  <c r="C414" i="265"/>
  <c r="B414" i="265"/>
  <c r="E413" i="265"/>
  <c r="D413" i="265"/>
  <c r="C413" i="265"/>
  <c r="B413" i="265"/>
  <c r="E412" i="265"/>
  <c r="D412" i="265"/>
  <c r="C412" i="265"/>
  <c r="B412" i="265"/>
  <c r="E411" i="265"/>
  <c r="D411" i="265"/>
  <c r="E410" i="265"/>
  <c r="D410" i="265"/>
  <c r="C410" i="265"/>
  <c r="B410" i="265"/>
  <c r="E409" i="265"/>
  <c r="D409" i="265"/>
  <c r="C409" i="265"/>
  <c r="B409" i="265"/>
  <c r="E408" i="265"/>
  <c r="D408" i="265"/>
  <c r="C408" i="265"/>
  <c r="B408" i="265"/>
  <c r="E407" i="265"/>
  <c r="D407" i="265"/>
  <c r="D406" i="265" s="1"/>
  <c r="C407" i="265"/>
  <c r="C406" i="265" s="1"/>
  <c r="B407" i="265"/>
  <c r="B406" i="265" s="1"/>
  <c r="E405" i="265"/>
  <c r="D405" i="265"/>
  <c r="C405" i="265"/>
  <c r="B405" i="265"/>
  <c r="E404" i="265"/>
  <c r="E403" i="265" s="1"/>
  <c r="D404" i="265"/>
  <c r="C404" i="265"/>
  <c r="B404" i="265"/>
  <c r="B403" i="265" s="1"/>
  <c r="C403" i="265"/>
  <c r="E402" i="265"/>
  <c r="D402" i="265"/>
  <c r="C402" i="265"/>
  <c r="B402" i="265"/>
  <c r="E401" i="265"/>
  <c r="D401" i="265"/>
  <c r="D400" i="265" s="1"/>
  <c r="C401" i="265"/>
  <c r="C400" i="265" s="1"/>
  <c r="B401" i="265"/>
  <c r="B400" i="265" s="1"/>
  <c r="E400" i="265"/>
  <c r="E399" i="265"/>
  <c r="D399" i="265"/>
  <c r="C399" i="265"/>
  <c r="B399" i="265"/>
  <c r="E398" i="265"/>
  <c r="D398" i="265"/>
  <c r="D397" i="265" s="1"/>
  <c r="C398" i="265"/>
  <c r="C397" i="265" s="1"/>
  <c r="B398" i="265"/>
  <c r="B397" i="265" s="1"/>
  <c r="E397" i="265"/>
  <c r="E396" i="265"/>
  <c r="D396" i="265"/>
  <c r="C396" i="265"/>
  <c r="B396" i="265"/>
  <c r="E395" i="265"/>
  <c r="D395" i="265"/>
  <c r="D394" i="265" s="1"/>
  <c r="C395" i="265"/>
  <c r="C394" i="265" s="1"/>
  <c r="B395" i="265"/>
  <c r="B394" i="265" s="1"/>
  <c r="E394" i="265"/>
  <c r="E393" i="265"/>
  <c r="D393" i="265"/>
  <c r="C393" i="265"/>
  <c r="B393" i="265"/>
  <c r="E392" i="265"/>
  <c r="E391" i="265" s="1"/>
  <c r="D392" i="265"/>
  <c r="C392" i="265"/>
  <c r="C391" i="265" s="1"/>
  <c r="B392" i="265"/>
  <c r="B391" i="265" s="1"/>
  <c r="D391" i="265"/>
  <c r="E390" i="265"/>
  <c r="D390" i="265"/>
  <c r="C390" i="265"/>
  <c r="B390" i="265"/>
  <c r="E389" i="265"/>
  <c r="D389" i="265"/>
  <c r="D388" i="265" s="1"/>
  <c r="C389" i="265"/>
  <c r="B389" i="265"/>
  <c r="B388" i="265" s="1"/>
  <c r="E388" i="265"/>
  <c r="C388" i="265"/>
  <c r="E387" i="265"/>
  <c r="D387" i="265"/>
  <c r="C387" i="265"/>
  <c r="B387" i="265"/>
  <c r="E386" i="265"/>
  <c r="D386" i="265"/>
  <c r="C386" i="265"/>
  <c r="B386" i="265"/>
  <c r="B385" i="265" s="1"/>
  <c r="D385" i="265"/>
  <c r="E376" i="265"/>
  <c r="D376" i="265"/>
  <c r="C376" i="265"/>
  <c r="B376" i="265"/>
  <c r="E371" i="265"/>
  <c r="E381" i="265" s="1"/>
  <c r="E363" i="265" s="1"/>
  <c r="D371" i="265"/>
  <c r="D381" i="265" s="1"/>
  <c r="D363" i="265" s="1"/>
  <c r="C371" i="265"/>
  <c r="C381" i="265" s="1"/>
  <c r="C363" i="265" s="1"/>
  <c r="B371" i="265"/>
  <c r="B381" i="265" s="1"/>
  <c r="B363" i="265" s="1"/>
  <c r="B364" i="265" s="1"/>
  <c r="E365" i="265"/>
  <c r="D365" i="265"/>
  <c r="C365" i="265"/>
  <c r="E350" i="265"/>
  <c r="D350" i="265"/>
  <c r="D287" i="265" s="1"/>
  <c r="D288" i="265" s="1"/>
  <c r="C350" i="265"/>
  <c r="C287" i="265" s="1"/>
  <c r="B350" i="265"/>
  <c r="B287" i="265" s="1"/>
  <c r="B288" i="265" s="1"/>
  <c r="E345" i="265"/>
  <c r="E355" i="265" s="1"/>
  <c r="E337" i="265" s="1"/>
  <c r="D345" i="265"/>
  <c r="D355" i="265" s="1"/>
  <c r="D337" i="265" s="1"/>
  <c r="C345" i="265"/>
  <c r="C355" i="265" s="1"/>
  <c r="C337" i="265" s="1"/>
  <c r="B345" i="265"/>
  <c r="B355" i="265" s="1"/>
  <c r="B337" i="265" s="1"/>
  <c r="B338" i="265" s="1"/>
  <c r="E339" i="265"/>
  <c r="D339" i="265"/>
  <c r="C339" i="265"/>
  <c r="E325" i="265"/>
  <c r="D325" i="265"/>
  <c r="C325" i="265"/>
  <c r="B325" i="265"/>
  <c r="E320" i="265"/>
  <c r="E330" i="265" s="1"/>
  <c r="D320" i="265"/>
  <c r="D330" i="265" s="1"/>
  <c r="C320" i="265"/>
  <c r="C330" i="265" s="1"/>
  <c r="B320" i="265"/>
  <c r="B330" i="265" s="1"/>
  <c r="E315" i="265"/>
  <c r="D315" i="265"/>
  <c r="C315" i="265"/>
  <c r="E314" i="265"/>
  <c r="D314" i="265"/>
  <c r="C314" i="265"/>
  <c r="E313" i="265"/>
  <c r="D313" i="265"/>
  <c r="C313" i="265"/>
  <c r="B313" i="265"/>
  <c r="E300" i="265"/>
  <c r="D300" i="265"/>
  <c r="C300" i="265"/>
  <c r="B300" i="265"/>
  <c r="E295" i="265"/>
  <c r="E305" i="265" s="1"/>
  <c r="E287" i="265" s="1"/>
  <c r="D295" i="265"/>
  <c r="D305" i="265" s="1"/>
  <c r="C295" i="265"/>
  <c r="C305" i="265" s="1"/>
  <c r="B295" i="265"/>
  <c r="B305" i="265" s="1"/>
  <c r="E289" i="265"/>
  <c r="D289" i="265"/>
  <c r="C289" i="265"/>
  <c r="E271" i="265"/>
  <c r="D271" i="265"/>
  <c r="C271" i="265"/>
  <c r="B271" i="265"/>
  <c r="E266" i="265"/>
  <c r="E276" i="265" s="1"/>
  <c r="E258" i="265" s="1"/>
  <c r="D266" i="265"/>
  <c r="D276" i="265" s="1"/>
  <c r="D258" i="265" s="1"/>
  <c r="C266" i="265"/>
  <c r="C276" i="265" s="1"/>
  <c r="C258" i="265" s="1"/>
  <c r="B266" i="265"/>
  <c r="E260" i="265"/>
  <c r="D260" i="265"/>
  <c r="C260" i="265"/>
  <c r="E245" i="265"/>
  <c r="D245" i="265"/>
  <c r="C245" i="265"/>
  <c r="B245" i="265"/>
  <c r="E240" i="265"/>
  <c r="E250" i="265" s="1"/>
  <c r="E232" i="265" s="1"/>
  <c r="D240" i="265"/>
  <c r="D250" i="265" s="1"/>
  <c r="D232" i="265" s="1"/>
  <c r="C240" i="265"/>
  <c r="C250" i="265" s="1"/>
  <c r="C232" i="265" s="1"/>
  <c r="B240" i="265"/>
  <c r="B250" i="265" s="1"/>
  <c r="B232" i="265" s="1"/>
  <c r="B233" i="265" s="1"/>
  <c r="E234" i="265"/>
  <c r="D234" i="265"/>
  <c r="C234" i="265"/>
  <c r="E220" i="265"/>
  <c r="D220" i="265"/>
  <c r="C220" i="265"/>
  <c r="B220" i="265"/>
  <c r="E215" i="265"/>
  <c r="E225" i="265" s="1"/>
  <c r="D215" i="265"/>
  <c r="D225" i="265" s="1"/>
  <c r="C215" i="265"/>
  <c r="C225" i="265" s="1"/>
  <c r="C207" i="265" s="1"/>
  <c r="B215" i="265"/>
  <c r="B225" i="265" s="1"/>
  <c r="E210" i="265"/>
  <c r="E209" i="265"/>
  <c r="D209" i="265"/>
  <c r="C209" i="265"/>
  <c r="E208" i="265"/>
  <c r="D208" i="265"/>
  <c r="B208" i="265"/>
  <c r="E195" i="265"/>
  <c r="D195" i="265"/>
  <c r="C195" i="265"/>
  <c r="B195" i="265"/>
  <c r="E190" i="265"/>
  <c r="E200" i="265" s="1"/>
  <c r="E182" i="265" s="1"/>
  <c r="D190" i="265"/>
  <c r="D200" i="265" s="1"/>
  <c r="D182" i="265" s="1"/>
  <c r="C190" i="265"/>
  <c r="C200" i="265" s="1"/>
  <c r="C182" i="265" s="1"/>
  <c r="B190" i="265"/>
  <c r="B200" i="265" s="1"/>
  <c r="B182" i="265" s="1"/>
  <c r="E184" i="265"/>
  <c r="D184" i="265"/>
  <c r="C184" i="265"/>
  <c r="E167" i="265"/>
  <c r="D167" i="265"/>
  <c r="C167" i="265"/>
  <c r="B167" i="265"/>
  <c r="E164" i="265"/>
  <c r="D164" i="265"/>
  <c r="C164" i="265"/>
  <c r="B164" i="265"/>
  <c r="E152" i="265"/>
  <c r="D152" i="265"/>
  <c r="C152" i="265"/>
  <c r="B152" i="265"/>
  <c r="E149" i="265"/>
  <c r="D149" i="265"/>
  <c r="C149" i="265"/>
  <c r="B149" i="265"/>
  <c r="E143" i="265"/>
  <c r="D143" i="265"/>
  <c r="C143" i="265"/>
  <c r="E133" i="265"/>
  <c r="E104" i="265" s="1"/>
  <c r="E105" i="265" s="1"/>
  <c r="D133" i="265"/>
  <c r="D104" i="265" s="1"/>
  <c r="C133" i="265"/>
  <c r="C104" i="265" s="1"/>
  <c r="B133" i="265"/>
  <c r="E106" i="265"/>
  <c r="D106" i="265"/>
  <c r="C106" i="265"/>
  <c r="E96" i="265"/>
  <c r="E67" i="265" s="1"/>
  <c r="D96" i="265"/>
  <c r="D67" i="265" s="1"/>
  <c r="D68" i="265" s="1"/>
  <c r="C96" i="265"/>
  <c r="B96" i="265"/>
  <c r="E69" i="265"/>
  <c r="D69" i="265"/>
  <c r="C69" i="265"/>
  <c r="C67" i="265"/>
  <c r="D56" i="265"/>
  <c r="E56" i="265" s="1"/>
  <c r="E59" i="265" s="1"/>
  <c r="E53" i="265"/>
  <c r="D53" i="265"/>
  <c r="C53" i="265"/>
  <c r="B53" i="265"/>
  <c r="E44" i="265"/>
  <c r="D44" i="265"/>
  <c r="C44" i="265"/>
  <c r="B44" i="265"/>
  <c r="E41" i="265"/>
  <c r="D41" i="265"/>
  <c r="C41" i="265"/>
  <c r="B41" i="265"/>
  <c r="E38" i="265"/>
  <c r="D38" i="265"/>
  <c r="C38" i="265"/>
  <c r="B38" i="265"/>
  <c r="E32" i="265"/>
  <c r="D32" i="265"/>
  <c r="C32" i="265"/>
  <c r="E105" i="264"/>
  <c r="D105" i="264"/>
  <c r="C105" i="264"/>
  <c r="B105" i="264"/>
  <c r="E104" i="264"/>
  <c r="D104" i="264"/>
  <c r="C104" i="264"/>
  <c r="B104" i="264"/>
  <c r="E103" i="264"/>
  <c r="D103" i="264"/>
  <c r="C103" i="264"/>
  <c r="B103" i="264"/>
  <c r="E102" i="264"/>
  <c r="D102" i="264"/>
  <c r="C102" i="264"/>
  <c r="B102" i="264"/>
  <c r="C101" i="264"/>
  <c r="B101" i="264"/>
  <c r="E100" i="264"/>
  <c r="D100" i="264"/>
  <c r="C100" i="264"/>
  <c r="B100" i="264"/>
  <c r="E99" i="264"/>
  <c r="D99" i="264"/>
  <c r="D98" i="264" s="1"/>
  <c r="C99" i="264"/>
  <c r="B99" i="264"/>
  <c r="E98" i="264"/>
  <c r="C98" i="264"/>
  <c r="B98" i="264"/>
  <c r="E97" i="264"/>
  <c r="D97" i="264"/>
  <c r="C97" i="264"/>
  <c r="B97" i="264"/>
  <c r="E96" i="264"/>
  <c r="D96" i="264"/>
  <c r="D95" i="264" s="1"/>
  <c r="C96" i="264"/>
  <c r="B96" i="264"/>
  <c r="E95" i="264"/>
  <c r="C95" i="264"/>
  <c r="B95" i="264"/>
  <c r="E94" i="264"/>
  <c r="D94" i="264"/>
  <c r="C94" i="264"/>
  <c r="B94" i="264"/>
  <c r="E93" i="264"/>
  <c r="D93" i="264"/>
  <c r="C93" i="264"/>
  <c r="B93" i="264"/>
  <c r="B92" i="264" s="1"/>
  <c r="E92" i="264"/>
  <c r="C92" i="264"/>
  <c r="E91" i="264"/>
  <c r="D91" i="264"/>
  <c r="C91" i="264"/>
  <c r="B91" i="264"/>
  <c r="E90" i="264"/>
  <c r="D90" i="264"/>
  <c r="C90" i="264"/>
  <c r="B90" i="264"/>
  <c r="E88" i="264"/>
  <c r="D88" i="264"/>
  <c r="C88" i="264"/>
  <c r="B88" i="264"/>
  <c r="E87" i="264"/>
  <c r="D87" i="264"/>
  <c r="C87" i="264"/>
  <c r="B87" i="264"/>
  <c r="E85" i="264"/>
  <c r="D85" i="264"/>
  <c r="C85" i="264"/>
  <c r="B85" i="264"/>
  <c r="E84" i="264"/>
  <c r="D84" i="264"/>
  <c r="C84" i="264"/>
  <c r="B84" i="264"/>
  <c r="E81" i="264"/>
  <c r="D81" i="264"/>
  <c r="C81" i="264"/>
  <c r="B81" i="264"/>
  <c r="E79" i="264"/>
  <c r="D79" i="264"/>
  <c r="C79" i="264"/>
  <c r="B79" i="264"/>
  <c r="E72" i="264"/>
  <c r="D72" i="264"/>
  <c r="C72" i="264"/>
  <c r="E71" i="264"/>
  <c r="D71" i="264"/>
  <c r="C71" i="264"/>
  <c r="E70" i="264"/>
  <c r="E73" i="264" s="1"/>
  <c r="D70" i="264"/>
  <c r="C70" i="264"/>
  <c r="B70" i="264"/>
  <c r="C58" i="264"/>
  <c r="C59" i="264" s="1"/>
  <c r="B58" i="264"/>
  <c r="B59" i="264" s="1"/>
  <c r="D55" i="264"/>
  <c r="D101" i="264" s="1"/>
  <c r="E32" i="264"/>
  <c r="D32" i="264"/>
  <c r="C32" i="264"/>
  <c r="E31" i="264"/>
  <c r="D31" i="264"/>
  <c r="C31" i="264"/>
  <c r="E30" i="264"/>
  <c r="D30" i="264"/>
  <c r="E33" i="264" s="1"/>
  <c r="C30" i="264"/>
  <c r="B30" i="264"/>
  <c r="E152" i="263"/>
  <c r="D152" i="263"/>
  <c r="C152" i="263"/>
  <c r="B152" i="263"/>
  <c r="E127" i="263"/>
  <c r="E128" i="263" s="1"/>
  <c r="D127" i="263"/>
  <c r="D128" i="263" s="1"/>
  <c r="C127" i="263"/>
  <c r="C128" i="263" s="1"/>
  <c r="B127" i="263"/>
  <c r="B128" i="263" s="1"/>
  <c r="E124" i="263"/>
  <c r="E125" i="263" s="1"/>
  <c r="D124" i="263"/>
  <c r="D125" i="263" s="1"/>
  <c r="C124" i="263"/>
  <c r="C125" i="263" s="1"/>
  <c r="B124" i="263"/>
  <c r="B125" i="263" s="1"/>
  <c r="E121" i="263"/>
  <c r="E122" i="263" s="1"/>
  <c r="D121" i="263"/>
  <c r="D122" i="263" s="1"/>
  <c r="C121" i="263"/>
  <c r="C122" i="263" s="1"/>
  <c r="E111" i="263"/>
  <c r="E120" i="263" s="1"/>
  <c r="D111" i="263"/>
  <c r="C111" i="263"/>
  <c r="B111" i="263"/>
  <c r="E106" i="263"/>
  <c r="E142" i="263" s="1"/>
  <c r="D106" i="263"/>
  <c r="D116" i="263" s="1"/>
  <c r="C106" i="263"/>
  <c r="C116" i="263" s="1"/>
  <c r="B106" i="263"/>
  <c r="B116" i="263" s="1"/>
  <c r="E101" i="263"/>
  <c r="D101" i="263"/>
  <c r="C101" i="263"/>
  <c r="E100" i="263"/>
  <c r="D100" i="263"/>
  <c r="C100" i="263"/>
  <c r="E99" i="263"/>
  <c r="D99" i="263"/>
  <c r="C99" i="263"/>
  <c r="C102" i="263" s="1"/>
  <c r="B99" i="263"/>
  <c r="E83" i="263"/>
  <c r="E84" i="263" s="1"/>
  <c r="E148" i="263" s="1"/>
  <c r="E147" i="263" s="1"/>
  <c r="D83" i="263"/>
  <c r="C83" i="263"/>
  <c r="C120" i="263" s="1"/>
  <c r="B83" i="263"/>
  <c r="B84" i="263" s="1"/>
  <c r="B148" i="263" s="1"/>
  <c r="B147" i="263" s="1"/>
  <c r="E78" i="263"/>
  <c r="E88" i="263" s="1"/>
  <c r="D78" i="263"/>
  <c r="C78" i="263"/>
  <c r="C142" i="263" s="1"/>
  <c r="B78" i="263"/>
  <c r="B142" i="263" s="1"/>
  <c r="E73" i="263"/>
  <c r="D73" i="263"/>
  <c r="C73" i="263"/>
  <c r="E72" i="263"/>
  <c r="D72" i="263"/>
  <c r="C72" i="263"/>
  <c r="E71" i="263"/>
  <c r="E74" i="263" s="1"/>
  <c r="D71" i="263"/>
  <c r="D74" i="263" s="1"/>
  <c r="C71" i="263"/>
  <c r="B71" i="263"/>
  <c r="E58" i="263"/>
  <c r="E29" i="263" s="1"/>
  <c r="E32" i="263" s="1"/>
  <c r="D58" i="263"/>
  <c r="D29" i="263" s="1"/>
  <c r="C58" i="263"/>
  <c r="E44" i="263"/>
  <c r="D44" i="263"/>
  <c r="C44" i="263"/>
  <c r="B44" i="263"/>
  <c r="E41" i="263"/>
  <c r="D41" i="263"/>
  <c r="C41" i="263"/>
  <c r="B41" i="263"/>
  <c r="E38" i="263"/>
  <c r="D38" i="263"/>
  <c r="C38" i="263"/>
  <c r="B37" i="263"/>
  <c r="B58" i="263" s="1"/>
  <c r="E31" i="263"/>
  <c r="D31" i="263"/>
  <c r="C31" i="263"/>
  <c r="C29" i="263"/>
  <c r="C30" i="263" s="1"/>
  <c r="C34" i="262"/>
  <c r="D34" i="262"/>
  <c r="E34" i="262"/>
  <c r="B47" i="262"/>
  <c r="B32" i="262" s="1"/>
  <c r="C47" i="262"/>
  <c r="C32" i="262" s="1"/>
  <c r="D47" i="262"/>
  <c r="E47" i="262"/>
  <c r="E32" i="262" s="1"/>
  <c r="B56" i="262"/>
  <c r="C56" i="262"/>
  <c r="D56" i="262"/>
  <c r="E56" i="262"/>
  <c r="E59" i="262" s="1"/>
  <c r="C57" i="262"/>
  <c r="D57" i="262"/>
  <c r="E57" i="262"/>
  <c r="C58" i="262"/>
  <c r="D58" i="262"/>
  <c r="E58" i="262"/>
  <c r="B70" i="262"/>
  <c r="C70" i="262"/>
  <c r="C71" i="262" s="1"/>
  <c r="D70" i="262"/>
  <c r="D71" i="262" s="1"/>
  <c r="E70" i="262"/>
  <c r="E71" i="262" s="1"/>
  <c r="B71" i="262"/>
  <c r="B82" i="262"/>
  <c r="C82" i="262"/>
  <c r="D82" i="262"/>
  <c r="E82" i="262"/>
  <c r="C83" i="262"/>
  <c r="D83" i="262"/>
  <c r="E83" i="262"/>
  <c r="C84" i="262"/>
  <c r="D84" i="262"/>
  <c r="E84" i="262"/>
  <c r="B91" i="262"/>
  <c r="C91" i="262"/>
  <c r="D91" i="262"/>
  <c r="E91" i="262"/>
  <c r="B103" i="262"/>
  <c r="C103" i="262"/>
  <c r="C106" i="262" s="1"/>
  <c r="D103" i="262"/>
  <c r="E103" i="262"/>
  <c r="C104" i="262"/>
  <c r="D104" i="262"/>
  <c r="E104" i="262"/>
  <c r="C105" i="262"/>
  <c r="D105" i="262"/>
  <c r="E105" i="262"/>
  <c r="B112" i="262"/>
  <c r="C112" i="262"/>
  <c r="D112" i="262"/>
  <c r="E112" i="262"/>
  <c r="B123" i="262"/>
  <c r="C123" i="262"/>
  <c r="D126" i="262" s="1"/>
  <c r="D123" i="262"/>
  <c r="E123" i="262"/>
  <c r="C124" i="262"/>
  <c r="D124" i="262"/>
  <c r="E124" i="262"/>
  <c r="C125" i="262"/>
  <c r="D125" i="262"/>
  <c r="E125" i="262"/>
  <c r="B132" i="262"/>
  <c r="C132" i="262"/>
  <c r="D132" i="262"/>
  <c r="E132" i="262"/>
  <c r="B141" i="262"/>
  <c r="C141" i="262"/>
  <c r="C144" i="262" s="1"/>
  <c r="D141" i="262"/>
  <c r="E141" i="262"/>
  <c r="C142" i="262"/>
  <c r="D142" i="262"/>
  <c r="E142" i="262"/>
  <c r="C143" i="262"/>
  <c r="D143" i="262"/>
  <c r="E143" i="262"/>
  <c r="B150" i="262"/>
  <c r="C150" i="262"/>
  <c r="D150" i="262"/>
  <c r="E150" i="262"/>
  <c r="B167" i="262"/>
  <c r="C167" i="262"/>
  <c r="D167" i="262"/>
  <c r="D170" i="262" s="1"/>
  <c r="E167" i="262"/>
  <c r="C168" i="262"/>
  <c r="D168" i="262"/>
  <c r="E168" i="262"/>
  <c r="C169" i="262"/>
  <c r="D169" i="262"/>
  <c r="E169" i="262"/>
  <c r="B183" i="262"/>
  <c r="B184" i="262" s="1"/>
  <c r="C183" i="262"/>
  <c r="C184" i="262" s="1"/>
  <c r="D183" i="262"/>
  <c r="D184" i="262" s="1"/>
  <c r="E183" i="262"/>
  <c r="E184" i="262"/>
  <c r="B192" i="262"/>
  <c r="C192" i="262"/>
  <c r="D192" i="262"/>
  <c r="E192" i="262"/>
  <c r="E195" i="262" s="1"/>
  <c r="C193" i="262"/>
  <c r="D193" i="262"/>
  <c r="E193" i="262"/>
  <c r="C194" i="262"/>
  <c r="D194" i="262"/>
  <c r="E194" i="262"/>
  <c r="B206" i="262"/>
  <c r="B207" i="262" s="1"/>
  <c r="C206" i="262"/>
  <c r="C207" i="262" s="1"/>
  <c r="D206" i="262"/>
  <c r="E206" i="262"/>
  <c r="E207" i="262" s="1"/>
  <c r="D207" i="262"/>
  <c r="B218" i="262"/>
  <c r="C218" i="262"/>
  <c r="D221" i="262" s="1"/>
  <c r="D218" i="262"/>
  <c r="E218" i="262"/>
  <c r="E221" i="262" s="1"/>
  <c r="C219" i="262"/>
  <c r="D219" i="262"/>
  <c r="E219" i="262"/>
  <c r="C220" i="262"/>
  <c r="D220" i="262"/>
  <c r="E220" i="262"/>
  <c r="B227" i="262"/>
  <c r="C227" i="262"/>
  <c r="D227" i="262"/>
  <c r="E227" i="262"/>
  <c r="B236" i="262"/>
  <c r="C236" i="262"/>
  <c r="C239" i="262" s="1"/>
  <c r="D236" i="262"/>
  <c r="E236" i="262"/>
  <c r="C237" i="262"/>
  <c r="D237" i="262"/>
  <c r="E237" i="262"/>
  <c r="C238" i="262"/>
  <c r="D238" i="262"/>
  <c r="E238" i="262"/>
  <c r="B245" i="262"/>
  <c r="C245" i="262"/>
  <c r="D245" i="262"/>
  <c r="E245" i="262"/>
  <c r="B256" i="262"/>
  <c r="C256" i="262"/>
  <c r="D256" i="262"/>
  <c r="D259" i="262" s="1"/>
  <c r="E256" i="262"/>
  <c r="C257" i="262"/>
  <c r="D257" i="262"/>
  <c r="E257" i="262"/>
  <c r="C258" i="262"/>
  <c r="D258" i="262"/>
  <c r="E258" i="262"/>
  <c r="B265" i="262"/>
  <c r="C265" i="262"/>
  <c r="D265" i="262"/>
  <c r="E265" i="262"/>
  <c r="B274" i="262"/>
  <c r="C274" i="262"/>
  <c r="D274" i="262"/>
  <c r="E274" i="262"/>
  <c r="C275" i="262"/>
  <c r="D275" i="262"/>
  <c r="E275" i="262"/>
  <c r="C276" i="262"/>
  <c r="D276" i="262"/>
  <c r="E276" i="262"/>
  <c r="E277" i="262"/>
  <c r="B283" i="262"/>
  <c r="C283" i="262"/>
  <c r="D283" i="262"/>
  <c r="E283" i="262"/>
  <c r="B284" i="262"/>
  <c r="B287" i="262"/>
  <c r="C288" i="262" s="1"/>
  <c r="C287" i="262"/>
  <c r="D287" i="262"/>
  <c r="E287" i="262"/>
  <c r="E288" i="262" s="1"/>
  <c r="B289" i="262"/>
  <c r="C289" i="262"/>
  <c r="D289" i="262"/>
  <c r="E289" i="262"/>
  <c r="E290" i="262" s="1"/>
  <c r="D290" i="262"/>
  <c r="B291" i="262"/>
  <c r="C291" i="262"/>
  <c r="D291" i="262"/>
  <c r="E291" i="262"/>
  <c r="B292" i="262"/>
  <c r="C292" i="262"/>
  <c r="D292" i="262"/>
  <c r="E292" i="262"/>
  <c r="B293" i="262"/>
  <c r="C293" i="262"/>
  <c r="D293" i="262"/>
  <c r="E293" i="262"/>
  <c r="B294" i="262"/>
  <c r="C294" i="262"/>
  <c r="D294" i="262"/>
  <c r="E294" i="262"/>
  <c r="B295" i="262"/>
  <c r="C295" i="262"/>
  <c r="D295" i="262"/>
  <c r="E295" i="262"/>
  <c r="B296" i="262"/>
  <c r="C296" i="262"/>
  <c r="D296" i="262"/>
  <c r="E296" i="262"/>
  <c r="B297" i="262"/>
  <c r="C297" i="262"/>
  <c r="C298" i="262" s="1"/>
  <c r="D297" i="262"/>
  <c r="E298" i="262" s="1"/>
  <c r="E297" i="262"/>
  <c r="E164" i="261"/>
  <c r="D164" i="261"/>
  <c r="C164" i="261"/>
  <c r="B164" i="261"/>
  <c r="E152" i="261"/>
  <c r="D152" i="261"/>
  <c r="C152" i="261"/>
  <c r="B152" i="261"/>
  <c r="E150" i="261"/>
  <c r="D150" i="261"/>
  <c r="D151" i="261" s="1"/>
  <c r="C150" i="261"/>
  <c r="B150" i="261"/>
  <c r="C151" i="261" s="1"/>
  <c r="E148" i="261"/>
  <c r="E146" i="261" s="1"/>
  <c r="D148" i="261"/>
  <c r="C148" i="261"/>
  <c r="B148" i="261"/>
  <c r="E145" i="261"/>
  <c r="D145" i="261"/>
  <c r="C145" i="261"/>
  <c r="B145" i="261"/>
  <c r="E141" i="261"/>
  <c r="D141" i="261"/>
  <c r="C141" i="261"/>
  <c r="B141" i="261"/>
  <c r="E134" i="261"/>
  <c r="D134" i="261"/>
  <c r="C134" i="261"/>
  <c r="E133" i="261"/>
  <c r="D133" i="261"/>
  <c r="C133" i="261"/>
  <c r="E132" i="261"/>
  <c r="D132" i="261"/>
  <c r="C132" i="261"/>
  <c r="B132" i="261"/>
  <c r="E124" i="261"/>
  <c r="D124" i="261"/>
  <c r="C124" i="261"/>
  <c r="B124" i="261"/>
  <c r="C115" i="261"/>
  <c r="E104" i="261"/>
  <c r="D104" i="261"/>
  <c r="C104" i="261"/>
  <c r="B104" i="261"/>
  <c r="B95" i="261"/>
  <c r="E84" i="261"/>
  <c r="D84" i="261"/>
  <c r="C84" i="261"/>
  <c r="B84" i="261"/>
  <c r="D77" i="261"/>
  <c r="C77" i="261"/>
  <c r="D76" i="261"/>
  <c r="C76" i="261"/>
  <c r="D75" i="261"/>
  <c r="C75" i="261"/>
  <c r="B75" i="261"/>
  <c r="E61" i="261"/>
  <c r="E64" i="261" s="1"/>
  <c r="D61" i="261"/>
  <c r="D64" i="261" s="1"/>
  <c r="C61" i="261"/>
  <c r="C64" i="261" s="1"/>
  <c r="B61" i="261"/>
  <c r="B64" i="261" s="1"/>
  <c r="E35" i="261"/>
  <c r="D35" i="261"/>
  <c r="C35" i="261"/>
  <c r="E34" i="261"/>
  <c r="D34" i="261"/>
  <c r="C34" i="261"/>
  <c r="E33" i="261"/>
  <c r="E36" i="261" s="1"/>
  <c r="D33" i="261"/>
  <c r="C33" i="261"/>
  <c r="D36" i="261" s="1"/>
  <c r="B33" i="261"/>
  <c r="E167" i="260"/>
  <c r="D167" i="260"/>
  <c r="C167" i="260"/>
  <c r="B167" i="260"/>
  <c r="E166" i="260"/>
  <c r="D166" i="260"/>
  <c r="C166" i="260"/>
  <c r="B166" i="260"/>
  <c r="E155" i="260"/>
  <c r="D155" i="260"/>
  <c r="C155" i="260"/>
  <c r="B155" i="260"/>
  <c r="E154" i="260"/>
  <c r="D154" i="260"/>
  <c r="C154" i="260"/>
  <c r="B154" i="260"/>
  <c r="E152" i="260"/>
  <c r="D152" i="260"/>
  <c r="C152" i="260"/>
  <c r="B152" i="260"/>
  <c r="E151" i="260"/>
  <c r="D151" i="260"/>
  <c r="C151" i="260"/>
  <c r="B151" i="260"/>
  <c r="E149" i="260"/>
  <c r="D149" i="260"/>
  <c r="B149" i="260"/>
  <c r="E148" i="260"/>
  <c r="D148" i="260"/>
  <c r="C148" i="260"/>
  <c r="B148" i="260"/>
  <c r="E144" i="260"/>
  <c r="D144" i="260"/>
  <c r="B144" i="260"/>
  <c r="E137" i="260"/>
  <c r="D137" i="260"/>
  <c r="E136" i="260"/>
  <c r="D136" i="260"/>
  <c r="C136" i="260"/>
  <c r="E135" i="260"/>
  <c r="D135" i="260"/>
  <c r="C135" i="260"/>
  <c r="B135" i="260"/>
  <c r="B134" i="260"/>
  <c r="C137" i="260" s="1"/>
  <c r="E125" i="260"/>
  <c r="D125" i="260"/>
  <c r="B125" i="260"/>
  <c r="B115" i="260" s="1"/>
  <c r="C118" i="260" s="1"/>
  <c r="E118" i="260"/>
  <c r="D118" i="260"/>
  <c r="E117" i="260"/>
  <c r="D117" i="260"/>
  <c r="C117" i="260"/>
  <c r="E116" i="260"/>
  <c r="E119" i="260" s="1"/>
  <c r="D116" i="260"/>
  <c r="C116" i="260"/>
  <c r="E104" i="260"/>
  <c r="D104" i="260"/>
  <c r="D94" i="260" s="1"/>
  <c r="C104" i="260"/>
  <c r="B104" i="260"/>
  <c r="B94" i="260" s="1"/>
  <c r="B95" i="260" s="1"/>
  <c r="E96" i="260"/>
  <c r="D96" i="260"/>
  <c r="C96" i="260"/>
  <c r="C95" i="260"/>
  <c r="E94" i="260"/>
  <c r="E95" i="260" s="1"/>
  <c r="E84" i="260"/>
  <c r="D84" i="260"/>
  <c r="B84" i="260"/>
  <c r="E77" i="260"/>
  <c r="D77" i="260"/>
  <c r="C77" i="260"/>
  <c r="E76" i="260"/>
  <c r="D76" i="260"/>
  <c r="C76" i="260"/>
  <c r="E75" i="260"/>
  <c r="D75" i="260"/>
  <c r="C75" i="260"/>
  <c r="B75" i="260"/>
  <c r="E62" i="260"/>
  <c r="E63" i="260" s="1"/>
  <c r="D62" i="260"/>
  <c r="D63" i="260" s="1"/>
  <c r="C62" i="260"/>
  <c r="C63" i="260" s="1"/>
  <c r="B62" i="260"/>
  <c r="B63" i="260" s="1"/>
  <c r="E36" i="260"/>
  <c r="D36" i="260"/>
  <c r="C36" i="260"/>
  <c r="E35" i="260"/>
  <c r="D35" i="260"/>
  <c r="C35" i="260"/>
  <c r="E34" i="260"/>
  <c r="D34" i="260"/>
  <c r="C34" i="260"/>
  <c r="B34" i="260"/>
  <c r="E320" i="259"/>
  <c r="D320" i="259"/>
  <c r="C320" i="259"/>
  <c r="B320" i="259"/>
  <c r="E319" i="259"/>
  <c r="D319" i="259"/>
  <c r="C319" i="259"/>
  <c r="B319" i="259"/>
  <c r="E318" i="259"/>
  <c r="D318" i="259"/>
  <c r="C318" i="259"/>
  <c r="B318" i="259"/>
  <c r="E317" i="259"/>
  <c r="D317" i="259"/>
  <c r="C317" i="259"/>
  <c r="B317" i="259"/>
  <c r="E316" i="259"/>
  <c r="D316" i="259"/>
  <c r="C316" i="259"/>
  <c r="E315" i="259"/>
  <c r="D315" i="259"/>
  <c r="C315" i="259"/>
  <c r="B315" i="259"/>
  <c r="E314" i="259"/>
  <c r="D314" i="259"/>
  <c r="C314" i="259"/>
  <c r="B314" i="259"/>
  <c r="E313" i="259"/>
  <c r="D313" i="259"/>
  <c r="C313" i="259"/>
  <c r="B313" i="259"/>
  <c r="E312" i="259"/>
  <c r="E311" i="259" s="1"/>
  <c r="D312" i="259"/>
  <c r="C312" i="259"/>
  <c r="B312" i="259"/>
  <c r="B311" i="259" s="1"/>
  <c r="D311" i="259"/>
  <c r="C311" i="259"/>
  <c r="E310" i="259"/>
  <c r="D310" i="259"/>
  <c r="C310" i="259"/>
  <c r="B310" i="259"/>
  <c r="E309" i="259"/>
  <c r="D309" i="259"/>
  <c r="C309" i="259"/>
  <c r="B309" i="259"/>
  <c r="E308" i="259"/>
  <c r="D308" i="259"/>
  <c r="C308" i="259"/>
  <c r="B308" i="259"/>
  <c r="E307" i="259"/>
  <c r="D307" i="259"/>
  <c r="C307" i="259"/>
  <c r="B307" i="259"/>
  <c r="E306" i="259"/>
  <c r="E305" i="259" s="1"/>
  <c r="D306" i="259"/>
  <c r="D305" i="259" s="1"/>
  <c r="C306" i="259"/>
  <c r="C305" i="259" s="1"/>
  <c r="B306" i="259"/>
  <c r="B305" i="259" s="1"/>
  <c r="E304" i="259"/>
  <c r="D304" i="259"/>
  <c r="C304" i="259"/>
  <c r="B304" i="259"/>
  <c r="E303" i="259"/>
  <c r="E302" i="259" s="1"/>
  <c r="D303" i="259"/>
  <c r="D302" i="259" s="1"/>
  <c r="C303" i="259"/>
  <c r="C302" i="259" s="1"/>
  <c r="B303" i="259"/>
  <c r="B302" i="259" s="1"/>
  <c r="E301" i="259"/>
  <c r="D301" i="259"/>
  <c r="C301" i="259"/>
  <c r="B301" i="259"/>
  <c r="E300" i="259"/>
  <c r="E299" i="259" s="1"/>
  <c r="D300" i="259"/>
  <c r="D299" i="259" s="1"/>
  <c r="C300" i="259"/>
  <c r="C299" i="259" s="1"/>
  <c r="B300" i="259"/>
  <c r="B299" i="259" s="1"/>
  <c r="E298" i="259"/>
  <c r="D298" i="259"/>
  <c r="C298" i="259"/>
  <c r="B298" i="259"/>
  <c r="E297" i="259"/>
  <c r="D297" i="259"/>
  <c r="C297" i="259"/>
  <c r="C296" i="259" s="1"/>
  <c r="B297" i="259"/>
  <c r="B296" i="259" s="1"/>
  <c r="E296" i="259"/>
  <c r="D296" i="259"/>
  <c r="E295" i="259"/>
  <c r="D295" i="259"/>
  <c r="C295" i="259"/>
  <c r="B295" i="259"/>
  <c r="E294" i="259"/>
  <c r="D294" i="259"/>
  <c r="C294" i="259"/>
  <c r="B294" i="259"/>
  <c r="B293" i="259" s="1"/>
  <c r="E293" i="259"/>
  <c r="D293" i="259"/>
  <c r="C293" i="259"/>
  <c r="E292" i="259"/>
  <c r="D292" i="259"/>
  <c r="C292" i="259"/>
  <c r="B292" i="259"/>
  <c r="E291" i="259"/>
  <c r="E290" i="259" s="1"/>
  <c r="D291" i="259"/>
  <c r="D290" i="259" s="1"/>
  <c r="C291" i="259"/>
  <c r="C290" i="259" s="1"/>
  <c r="B291" i="259"/>
  <c r="B290" i="259" s="1"/>
  <c r="E281" i="259"/>
  <c r="D281" i="259"/>
  <c r="C281" i="259"/>
  <c r="B281" i="259"/>
  <c r="E276" i="259"/>
  <c r="E286" i="259" s="1"/>
  <c r="E268" i="259" s="1"/>
  <c r="D276" i="259"/>
  <c r="D286" i="259" s="1"/>
  <c r="D268" i="259" s="1"/>
  <c r="C276" i="259"/>
  <c r="C286" i="259" s="1"/>
  <c r="C268" i="259" s="1"/>
  <c r="B276" i="259"/>
  <c r="B286" i="259" s="1"/>
  <c r="B268" i="259" s="1"/>
  <c r="B269" i="259" s="1"/>
  <c r="E270" i="259"/>
  <c r="D270" i="259"/>
  <c r="C270" i="259"/>
  <c r="E255" i="259"/>
  <c r="D255" i="259"/>
  <c r="C255" i="259"/>
  <c r="C192" i="259" s="1"/>
  <c r="B255" i="259"/>
  <c r="B192" i="259" s="1"/>
  <c r="B193" i="259" s="1"/>
  <c r="E250" i="259"/>
  <c r="E260" i="259" s="1"/>
  <c r="E242" i="259" s="1"/>
  <c r="D250" i="259"/>
  <c r="D260" i="259" s="1"/>
  <c r="D242" i="259" s="1"/>
  <c r="C250" i="259"/>
  <c r="C260" i="259" s="1"/>
  <c r="C242" i="259" s="1"/>
  <c r="B250" i="259"/>
  <c r="B260" i="259" s="1"/>
  <c r="B242" i="259" s="1"/>
  <c r="B243" i="259" s="1"/>
  <c r="E244" i="259"/>
  <c r="D244" i="259"/>
  <c r="C244" i="259"/>
  <c r="E230" i="259"/>
  <c r="D230" i="259"/>
  <c r="C230" i="259"/>
  <c r="B230" i="259"/>
  <c r="E225" i="259"/>
  <c r="E235" i="259" s="1"/>
  <c r="D225" i="259"/>
  <c r="D235" i="259" s="1"/>
  <c r="C225" i="259"/>
  <c r="C235" i="259" s="1"/>
  <c r="B225" i="259"/>
  <c r="B235" i="259" s="1"/>
  <c r="E220" i="259"/>
  <c r="D220" i="259"/>
  <c r="C220" i="259"/>
  <c r="E219" i="259"/>
  <c r="D219" i="259"/>
  <c r="C219" i="259"/>
  <c r="E218" i="259"/>
  <c r="D218" i="259"/>
  <c r="C218" i="259"/>
  <c r="B218" i="259"/>
  <c r="E205" i="259"/>
  <c r="D205" i="259"/>
  <c r="C205" i="259"/>
  <c r="B205" i="259"/>
  <c r="E200" i="259"/>
  <c r="E210" i="259" s="1"/>
  <c r="D200" i="259"/>
  <c r="D210" i="259" s="1"/>
  <c r="C200" i="259"/>
  <c r="C210" i="259" s="1"/>
  <c r="B200" i="259"/>
  <c r="B210" i="259" s="1"/>
  <c r="E194" i="259"/>
  <c r="D194" i="259"/>
  <c r="C194" i="259"/>
  <c r="E192" i="259"/>
  <c r="E193" i="259" s="1"/>
  <c r="D192" i="259"/>
  <c r="D193" i="259" s="1"/>
  <c r="E176" i="259"/>
  <c r="D176" i="259"/>
  <c r="C176" i="259"/>
  <c r="B176" i="259"/>
  <c r="E171" i="259"/>
  <c r="E181" i="259" s="1"/>
  <c r="D171" i="259"/>
  <c r="D181" i="259" s="1"/>
  <c r="C171" i="259"/>
  <c r="C181" i="259" s="1"/>
  <c r="B171" i="259"/>
  <c r="E166" i="259"/>
  <c r="D166" i="259"/>
  <c r="C166" i="259"/>
  <c r="E165" i="259"/>
  <c r="D165" i="259"/>
  <c r="C165" i="259"/>
  <c r="E164" i="259"/>
  <c r="D164" i="259"/>
  <c r="C164" i="259"/>
  <c r="C167" i="259" s="1"/>
  <c r="B164" i="259"/>
  <c r="E145" i="259"/>
  <c r="D145" i="259"/>
  <c r="C145" i="259"/>
  <c r="B145" i="259"/>
  <c r="E140" i="259"/>
  <c r="E150" i="259" s="1"/>
  <c r="E132" i="259" s="1"/>
  <c r="D140" i="259"/>
  <c r="D150" i="259" s="1"/>
  <c r="D132" i="259" s="1"/>
  <c r="C140" i="259"/>
  <c r="C150" i="259" s="1"/>
  <c r="C132" i="259" s="1"/>
  <c r="B140" i="259"/>
  <c r="B150" i="259" s="1"/>
  <c r="B132" i="259" s="1"/>
  <c r="B133" i="259" s="1"/>
  <c r="E134" i="259"/>
  <c r="D134" i="259"/>
  <c r="C134" i="259"/>
  <c r="E119" i="259"/>
  <c r="D119" i="259"/>
  <c r="C119" i="259"/>
  <c r="B119" i="259"/>
  <c r="E114" i="259"/>
  <c r="E124" i="259" s="1"/>
  <c r="E106" i="259" s="1"/>
  <c r="D114" i="259"/>
  <c r="D124" i="259" s="1"/>
  <c r="D106" i="259" s="1"/>
  <c r="C114" i="259"/>
  <c r="C124" i="259" s="1"/>
  <c r="C106" i="259" s="1"/>
  <c r="B114" i="259"/>
  <c r="B124" i="259" s="1"/>
  <c r="B106" i="259" s="1"/>
  <c r="B107" i="259" s="1"/>
  <c r="E108" i="259"/>
  <c r="D108" i="259"/>
  <c r="C108" i="259"/>
  <c r="E95" i="259"/>
  <c r="E66" i="259" s="1"/>
  <c r="D95" i="259"/>
  <c r="C95" i="259"/>
  <c r="B95" i="259"/>
  <c r="B66" i="259" s="1"/>
  <c r="C69" i="259" s="1"/>
  <c r="E68" i="259"/>
  <c r="D68" i="259"/>
  <c r="C68" i="259"/>
  <c r="C66" i="259"/>
  <c r="C67" i="259" s="1"/>
  <c r="E52" i="259"/>
  <c r="C52" i="259"/>
  <c r="B52" i="259"/>
  <c r="E43" i="259"/>
  <c r="D43" i="259"/>
  <c r="C43" i="259"/>
  <c r="B43" i="259"/>
  <c r="E40" i="259"/>
  <c r="D40" i="259"/>
  <c r="C40" i="259"/>
  <c r="B40" i="259"/>
  <c r="E37" i="259"/>
  <c r="D37" i="259"/>
  <c r="C37" i="259"/>
  <c r="B37" i="259"/>
  <c r="E31" i="259"/>
  <c r="D31" i="259"/>
  <c r="C31" i="259"/>
  <c r="E88" i="268" l="1"/>
  <c r="D172" i="268"/>
  <c r="E218" i="268"/>
  <c r="E220" i="268"/>
  <c r="E172" i="268"/>
  <c r="C193" i="268"/>
  <c r="D208" i="268"/>
  <c r="D210" i="268"/>
  <c r="D212" i="268"/>
  <c r="D216" i="268"/>
  <c r="D218" i="268"/>
  <c r="D220" i="268"/>
  <c r="D88" i="268"/>
  <c r="B205" i="268"/>
  <c r="C76" i="268"/>
  <c r="C208" i="268"/>
  <c r="C210" i="268"/>
  <c r="C214" i="268"/>
  <c r="C216" i="268"/>
  <c r="C218" i="268"/>
  <c r="C222" i="268"/>
  <c r="C224" i="268"/>
  <c r="C172" i="268"/>
  <c r="E193" i="268"/>
  <c r="D224" i="268"/>
  <c r="C206" i="268"/>
  <c r="E210" i="268"/>
  <c r="E212" i="268"/>
  <c r="E214" i="268"/>
  <c r="E222" i="268"/>
  <c r="B204" i="268"/>
  <c r="B228" i="268" s="1"/>
  <c r="B44" i="268"/>
  <c r="C44" i="268"/>
  <c r="B76" i="268"/>
  <c r="C204" i="268"/>
  <c r="C228" i="268" s="1"/>
  <c r="E208" i="268"/>
  <c r="C212" i="268"/>
  <c r="D43" i="268"/>
  <c r="D76" i="268" s="1"/>
  <c r="D193" i="268"/>
  <c r="D205" i="268"/>
  <c r="E43" i="268"/>
  <c r="E205" i="268"/>
  <c r="D214" i="268"/>
  <c r="E216" i="268"/>
  <c r="D222" i="268"/>
  <c r="E224" i="268"/>
  <c r="D74" i="267"/>
  <c r="D124" i="267"/>
  <c r="D200" i="267"/>
  <c r="C149" i="267"/>
  <c r="C200" i="267"/>
  <c r="C252" i="267"/>
  <c r="D33" i="267"/>
  <c r="C74" i="267"/>
  <c r="E99" i="267"/>
  <c r="C124" i="267"/>
  <c r="C174" i="267"/>
  <c r="C99" i="267"/>
  <c r="E124" i="267"/>
  <c r="D174" i="267"/>
  <c r="E200" i="267"/>
  <c r="C226" i="267"/>
  <c r="C278" i="267"/>
  <c r="C33" i="267"/>
  <c r="D278" i="267"/>
  <c r="D113" i="267"/>
  <c r="E33" i="267"/>
  <c r="E278" i="267"/>
  <c r="D351" i="267"/>
  <c r="D350" i="267" s="1"/>
  <c r="D99" i="267"/>
  <c r="E149" i="267"/>
  <c r="E174" i="267"/>
  <c r="D252" i="267"/>
  <c r="E351" i="267"/>
  <c r="E350" i="267" s="1"/>
  <c r="E252" i="267"/>
  <c r="E306" i="267"/>
  <c r="E74" i="267"/>
  <c r="B323" i="267"/>
  <c r="B355" i="267" s="1"/>
  <c r="C323" i="267"/>
  <c r="C355" i="267" s="1"/>
  <c r="E55" i="267"/>
  <c r="D306" i="267"/>
  <c r="D320" i="267"/>
  <c r="D342" i="267"/>
  <c r="E320" i="267"/>
  <c r="B367" i="266"/>
  <c r="B366" i="266" s="1"/>
  <c r="C116" i="266"/>
  <c r="E231" i="266"/>
  <c r="D127" i="266"/>
  <c r="D129" i="266"/>
  <c r="B156" i="266"/>
  <c r="C159" i="266" s="1"/>
  <c r="C158" i="266"/>
  <c r="C188" i="266"/>
  <c r="C189" i="266" s="1"/>
  <c r="C62" i="266"/>
  <c r="C359" i="266" s="1"/>
  <c r="E378" i="266"/>
  <c r="D101" i="266"/>
  <c r="E217" i="266"/>
  <c r="E188" i="266" s="1"/>
  <c r="E289" i="266"/>
  <c r="E260" i="266" s="1"/>
  <c r="E290" i="266" s="1"/>
  <c r="D341" i="266"/>
  <c r="B379" i="266"/>
  <c r="B378" i="266" s="1"/>
  <c r="D378" i="266"/>
  <c r="C386" i="266"/>
  <c r="E59" i="266"/>
  <c r="E101" i="266"/>
  <c r="D173" i="266"/>
  <c r="D168" i="266"/>
  <c r="D155" i="266" s="1"/>
  <c r="D156" i="266" s="1"/>
  <c r="D159" i="266" s="1"/>
  <c r="C366" i="266"/>
  <c r="E367" i="266"/>
  <c r="E366" i="266" s="1"/>
  <c r="C298" i="266"/>
  <c r="B339" i="266"/>
  <c r="C102" i="266"/>
  <c r="C232" i="266"/>
  <c r="E297" i="266"/>
  <c r="C341" i="266"/>
  <c r="C33" i="266"/>
  <c r="C74" i="266"/>
  <c r="C77" i="266" s="1"/>
  <c r="C76" i="266"/>
  <c r="E127" i="266"/>
  <c r="E129" i="266"/>
  <c r="C260" i="266"/>
  <c r="C290" i="266" s="1"/>
  <c r="D297" i="266"/>
  <c r="D327" i="266"/>
  <c r="E62" i="266"/>
  <c r="B188" i="266"/>
  <c r="B218" i="266" s="1"/>
  <c r="B297" i="266"/>
  <c r="B298" i="266" s="1"/>
  <c r="D74" i="266"/>
  <c r="D77" i="266" s="1"/>
  <c r="D217" i="266"/>
  <c r="C327" i="266"/>
  <c r="C339" i="266"/>
  <c r="D59" i="266"/>
  <c r="D62" i="266" s="1"/>
  <c r="E74" i="266"/>
  <c r="D99" i="266"/>
  <c r="D102" i="266" s="1"/>
  <c r="C127" i="266"/>
  <c r="C130" i="266" s="1"/>
  <c r="E168" i="266"/>
  <c r="E386" i="266" s="1"/>
  <c r="E229" i="266"/>
  <c r="C231" i="266"/>
  <c r="D339" i="266"/>
  <c r="D342" i="266" s="1"/>
  <c r="B47" i="266"/>
  <c r="B62" i="266" s="1"/>
  <c r="D229" i="266"/>
  <c r="D232" i="266" s="1"/>
  <c r="B290" i="266"/>
  <c r="C101" i="266"/>
  <c r="D289" i="266"/>
  <c r="E339" i="266"/>
  <c r="D367" i="266"/>
  <c r="D366" i="266" s="1"/>
  <c r="B386" i="266"/>
  <c r="C710" i="265"/>
  <c r="C514" i="265"/>
  <c r="C521" i="265"/>
  <c r="E642" i="265"/>
  <c r="C476" i="265"/>
  <c r="B514" i="265"/>
  <c r="C487" i="265"/>
  <c r="D514" i="265"/>
  <c r="E551" i="265"/>
  <c r="E476" i="265"/>
  <c r="D487" i="265"/>
  <c r="B551" i="265"/>
  <c r="D561" i="265"/>
  <c r="D559" i="265"/>
  <c r="E666" i="265"/>
  <c r="E664" i="265"/>
  <c r="D522" i="265"/>
  <c r="D524" i="265"/>
  <c r="E561" i="265"/>
  <c r="E559" i="265"/>
  <c r="E562" i="265" s="1"/>
  <c r="E614" i="265"/>
  <c r="E617" i="265" s="1"/>
  <c r="E616" i="265"/>
  <c r="C692" i="265"/>
  <c r="C690" i="265"/>
  <c r="C693" i="265" s="1"/>
  <c r="B448" i="265"/>
  <c r="B709" i="265"/>
  <c r="E585" i="265"/>
  <c r="E587" i="265"/>
  <c r="C587" i="265"/>
  <c r="C585" i="265"/>
  <c r="C588" i="265" s="1"/>
  <c r="C664" i="265"/>
  <c r="C667" i="265" s="1"/>
  <c r="C666" i="265"/>
  <c r="C616" i="265"/>
  <c r="C614" i="265"/>
  <c r="C617" i="265" s="1"/>
  <c r="D616" i="265"/>
  <c r="D692" i="265"/>
  <c r="D690" i="265"/>
  <c r="D693" i="265" s="1"/>
  <c r="C447" i="265"/>
  <c r="C477" i="265" s="1"/>
  <c r="E447" i="265"/>
  <c r="E485" i="265"/>
  <c r="E488" i="265" s="1"/>
  <c r="E487" i="265"/>
  <c r="C559" i="265"/>
  <c r="C562" i="265" s="1"/>
  <c r="C561" i="265"/>
  <c r="D587" i="265"/>
  <c r="D585" i="265"/>
  <c r="D588" i="265" s="1"/>
  <c r="D666" i="265"/>
  <c r="D664" i="265"/>
  <c r="D667" i="265" s="1"/>
  <c r="E690" i="265"/>
  <c r="E693" i="265" s="1"/>
  <c r="E692" i="265"/>
  <c r="B710" i="265"/>
  <c r="B477" i="265"/>
  <c r="E522" i="265"/>
  <c r="E525" i="265" s="1"/>
  <c r="C485" i="265"/>
  <c r="C488" i="265" s="1"/>
  <c r="E514" i="265"/>
  <c r="D551" i="265"/>
  <c r="D476" i="265"/>
  <c r="B276" i="265"/>
  <c r="B258" i="265" s="1"/>
  <c r="B259" i="265" s="1"/>
  <c r="E316" i="265"/>
  <c r="E211" i="265"/>
  <c r="C385" i="265"/>
  <c r="D316" i="265"/>
  <c r="C170" i="265"/>
  <c r="B411" i="265"/>
  <c r="E406" i="265"/>
  <c r="C411" i="265"/>
  <c r="B59" i="265"/>
  <c r="E385" i="265"/>
  <c r="E384" i="265" s="1"/>
  <c r="D403" i="265"/>
  <c r="D384" i="265" s="1"/>
  <c r="C105" i="265"/>
  <c r="D70" i="265"/>
  <c r="B104" i="265"/>
  <c r="B105" i="265" s="1"/>
  <c r="B67" i="265"/>
  <c r="B68" i="265" s="1"/>
  <c r="C97" i="265"/>
  <c r="E170" i="265"/>
  <c r="E141" i="265" s="1"/>
  <c r="C316" i="265"/>
  <c r="C59" i="265"/>
  <c r="C134" i="265"/>
  <c r="D170" i="265"/>
  <c r="D97" i="265"/>
  <c r="E134" i="265"/>
  <c r="B170" i="265"/>
  <c r="B141" i="265" s="1"/>
  <c r="E30" i="265"/>
  <c r="E68" i="265"/>
  <c r="E71" i="265" s="1"/>
  <c r="E70" i="265"/>
  <c r="D185" i="265"/>
  <c r="D183" i="265"/>
  <c r="C259" i="265"/>
  <c r="C338" i="265"/>
  <c r="C341" i="265" s="1"/>
  <c r="C340" i="265"/>
  <c r="D366" i="265"/>
  <c r="D364" i="265"/>
  <c r="D141" i="265"/>
  <c r="D261" i="265"/>
  <c r="D259" i="265"/>
  <c r="E364" i="265"/>
  <c r="E367" i="265" s="1"/>
  <c r="E366" i="265"/>
  <c r="D105" i="265"/>
  <c r="D107" i="265"/>
  <c r="B183" i="265"/>
  <c r="C208" i="265"/>
  <c r="C210" i="265"/>
  <c r="D210" i="265"/>
  <c r="D233" i="265"/>
  <c r="D235" i="265"/>
  <c r="E259" i="265"/>
  <c r="E261" i="265"/>
  <c r="E340" i="265"/>
  <c r="E338" i="265"/>
  <c r="C141" i="265"/>
  <c r="C290" i="265"/>
  <c r="C288" i="265"/>
  <c r="C291" i="265" s="1"/>
  <c r="D290" i="265"/>
  <c r="C30" i="265"/>
  <c r="C60" i="265" s="1"/>
  <c r="E185" i="265"/>
  <c r="E183" i="265"/>
  <c r="C233" i="265"/>
  <c r="C236" i="265" s="1"/>
  <c r="C235" i="265"/>
  <c r="D340" i="265"/>
  <c r="D338" i="265"/>
  <c r="B384" i="265"/>
  <c r="E108" i="265"/>
  <c r="C185" i="265"/>
  <c r="C183" i="265"/>
  <c r="E235" i="265"/>
  <c r="E233" i="265"/>
  <c r="E288" i="265"/>
  <c r="E291" i="265" s="1"/>
  <c r="E290" i="265"/>
  <c r="C364" i="265"/>
  <c r="C367" i="265" s="1"/>
  <c r="C366" i="265"/>
  <c r="E97" i="265"/>
  <c r="D134" i="265"/>
  <c r="B30" i="265"/>
  <c r="B31" i="265" s="1"/>
  <c r="C68" i="265"/>
  <c r="C71" i="265" s="1"/>
  <c r="D59" i="265"/>
  <c r="E107" i="265"/>
  <c r="D92" i="264"/>
  <c r="D73" i="264"/>
  <c r="C73" i="264"/>
  <c r="B82" i="264"/>
  <c r="B106" i="264" s="1"/>
  <c r="D33" i="264"/>
  <c r="C82" i="264"/>
  <c r="C106" i="264" s="1"/>
  <c r="D58" i="264"/>
  <c r="D59" i="264" s="1"/>
  <c r="C33" i="264"/>
  <c r="E55" i="264"/>
  <c r="D142" i="263"/>
  <c r="D120" i="263"/>
  <c r="D102" i="263"/>
  <c r="C74" i="263"/>
  <c r="B121" i="263"/>
  <c r="E102" i="263"/>
  <c r="B29" i="263"/>
  <c r="B59" i="263" s="1"/>
  <c r="D119" i="263"/>
  <c r="D30" i="263"/>
  <c r="D33" i="263" s="1"/>
  <c r="D32" i="263"/>
  <c r="C84" i="263"/>
  <c r="C148" i="263" s="1"/>
  <c r="C147" i="263" s="1"/>
  <c r="B120" i="263"/>
  <c r="D84" i="263"/>
  <c r="D148" i="263" s="1"/>
  <c r="D147" i="263" s="1"/>
  <c r="D88" i="263"/>
  <c r="C119" i="263"/>
  <c r="E30" i="263"/>
  <c r="E33" i="263" s="1"/>
  <c r="B88" i="263"/>
  <c r="E116" i="263"/>
  <c r="E119" i="263"/>
  <c r="C88" i="263"/>
  <c r="C259" i="262"/>
  <c r="C195" i="262"/>
  <c r="E144" i="262"/>
  <c r="D85" i="262"/>
  <c r="C277" i="262"/>
  <c r="D239" i="262"/>
  <c r="D144" i="262"/>
  <c r="E106" i="262"/>
  <c r="C85" i="262"/>
  <c r="C59" i="262"/>
  <c r="B48" i="262"/>
  <c r="B33" i="262"/>
  <c r="E48" i="262"/>
  <c r="E284" i="262"/>
  <c r="E285" i="262"/>
  <c r="D285" i="262"/>
  <c r="D288" i="262"/>
  <c r="C285" i="262"/>
  <c r="C126" i="262"/>
  <c r="C221" i="262"/>
  <c r="C290" i="262"/>
  <c r="B285" i="262"/>
  <c r="B299" i="262" s="1"/>
  <c r="E239" i="262"/>
  <c r="C170" i="262"/>
  <c r="E126" i="262"/>
  <c r="D59" i="262"/>
  <c r="C35" i="262"/>
  <c r="C33" i="262"/>
  <c r="C36" i="262" s="1"/>
  <c r="C284" i="262"/>
  <c r="C299" i="262" s="1"/>
  <c r="C48" i="262"/>
  <c r="D298" i="262"/>
  <c r="D277" i="262"/>
  <c r="E259" i="262"/>
  <c r="D195" i="262"/>
  <c r="E170" i="262"/>
  <c r="D106" i="262"/>
  <c r="E85" i="262"/>
  <c r="D32" i="262"/>
  <c r="E33" i="262"/>
  <c r="E35" i="262"/>
  <c r="E135" i="261"/>
  <c r="B146" i="261"/>
  <c r="B166" i="261" s="1"/>
  <c r="C78" i="261"/>
  <c r="D135" i="261"/>
  <c r="C149" i="261"/>
  <c r="D165" i="261"/>
  <c r="D78" i="261"/>
  <c r="E165" i="261"/>
  <c r="E166" i="261"/>
  <c r="D149" i="261"/>
  <c r="E151" i="261"/>
  <c r="C36" i="261"/>
  <c r="C135" i="261"/>
  <c r="C146" i="261"/>
  <c r="E149" i="261"/>
  <c r="C165" i="261"/>
  <c r="D146" i="261"/>
  <c r="D37" i="260"/>
  <c r="E78" i="260"/>
  <c r="D146" i="260"/>
  <c r="D147" i="260" s="1"/>
  <c r="D171" i="260" s="1"/>
  <c r="C78" i="260"/>
  <c r="D119" i="260"/>
  <c r="C138" i="260"/>
  <c r="D78" i="260"/>
  <c r="B146" i="260"/>
  <c r="B147" i="260" s="1"/>
  <c r="B171" i="260" s="1"/>
  <c r="E170" i="260"/>
  <c r="C98" i="260"/>
  <c r="E146" i="260"/>
  <c r="E147" i="260" s="1"/>
  <c r="E171" i="260" s="1"/>
  <c r="E138" i="260"/>
  <c r="E37" i="260"/>
  <c r="C146" i="260"/>
  <c r="C147" i="260" s="1"/>
  <c r="C171" i="260" s="1"/>
  <c r="D170" i="260"/>
  <c r="D97" i="260"/>
  <c r="D95" i="260"/>
  <c r="D98" i="260" s="1"/>
  <c r="E97" i="260"/>
  <c r="C37" i="260"/>
  <c r="B116" i="260"/>
  <c r="C119" i="260" s="1"/>
  <c r="D138" i="260"/>
  <c r="C170" i="260"/>
  <c r="C97" i="260"/>
  <c r="B181" i="259"/>
  <c r="B316" i="259"/>
  <c r="C289" i="259"/>
  <c r="B58" i="259"/>
  <c r="B29" i="259" s="1"/>
  <c r="B30" i="259" s="1"/>
  <c r="D221" i="259"/>
  <c r="E289" i="259"/>
  <c r="E167" i="259"/>
  <c r="E58" i="259"/>
  <c r="E288" i="259" s="1"/>
  <c r="E196" i="259"/>
  <c r="C221" i="259"/>
  <c r="D289" i="259"/>
  <c r="C58" i="259"/>
  <c r="B96" i="259"/>
  <c r="D167" i="259"/>
  <c r="D58" i="259"/>
  <c r="D29" i="259" s="1"/>
  <c r="C96" i="259"/>
  <c r="E221" i="259"/>
  <c r="C195" i="259"/>
  <c r="C193" i="259"/>
  <c r="C196" i="259" s="1"/>
  <c r="D195" i="259"/>
  <c r="C109" i="259"/>
  <c r="C107" i="259"/>
  <c r="C110" i="259" s="1"/>
  <c r="D135" i="259"/>
  <c r="D133" i="259"/>
  <c r="D245" i="259"/>
  <c r="D243" i="259"/>
  <c r="E269" i="259"/>
  <c r="E271" i="259"/>
  <c r="B289" i="259"/>
  <c r="E67" i="259"/>
  <c r="C243" i="259"/>
  <c r="C246" i="259" s="1"/>
  <c r="C245" i="259"/>
  <c r="E29" i="259"/>
  <c r="D107" i="259"/>
  <c r="D109" i="259"/>
  <c r="E135" i="259"/>
  <c r="E133" i="259"/>
  <c r="E136" i="259" s="1"/>
  <c r="E245" i="259"/>
  <c r="E243" i="259"/>
  <c r="C133" i="259"/>
  <c r="C136" i="259" s="1"/>
  <c r="C135" i="259"/>
  <c r="D271" i="259"/>
  <c r="D269" i="259"/>
  <c r="D288" i="259"/>
  <c r="D321" i="259" s="1"/>
  <c r="B288" i="259"/>
  <c r="E109" i="259"/>
  <c r="E107" i="259"/>
  <c r="C269" i="259"/>
  <c r="C272" i="259" s="1"/>
  <c r="C271" i="259"/>
  <c r="E96" i="259"/>
  <c r="E195" i="259"/>
  <c r="B67" i="259"/>
  <c r="C70" i="259" s="1"/>
  <c r="D66" i="259"/>
  <c r="D96" i="259" s="1"/>
  <c r="C47" i="268" l="1"/>
  <c r="E206" i="268"/>
  <c r="D46" i="268"/>
  <c r="D204" i="268"/>
  <c r="D228" i="268" s="1"/>
  <c r="D44" i="268"/>
  <c r="D47" i="268" s="1"/>
  <c r="E204" i="268"/>
  <c r="E228" i="268" s="1"/>
  <c r="E44" i="268"/>
  <c r="E46" i="268"/>
  <c r="D206" i="268"/>
  <c r="E76" i="268"/>
  <c r="E222" i="267"/>
  <c r="E342" i="267"/>
  <c r="E58" i="267"/>
  <c r="E59" i="267" s="1"/>
  <c r="D222" i="267"/>
  <c r="D323" i="267"/>
  <c r="C358" i="266"/>
  <c r="D158" i="266"/>
  <c r="D359" i="266"/>
  <c r="C342" i="266"/>
  <c r="E130" i="266"/>
  <c r="E77" i="266"/>
  <c r="B327" i="266"/>
  <c r="D386" i="266"/>
  <c r="C218" i="266"/>
  <c r="B33" i="266"/>
  <c r="B63" i="266"/>
  <c r="B359" i="266"/>
  <c r="E342" i="266"/>
  <c r="C391" i="266"/>
  <c r="E189" i="266"/>
  <c r="E298" i="266"/>
  <c r="E300" i="266"/>
  <c r="D260" i="266"/>
  <c r="E232" i="266"/>
  <c r="D188" i="266"/>
  <c r="D218" i="266" s="1"/>
  <c r="C191" i="266"/>
  <c r="B189" i="266"/>
  <c r="C192" i="266" s="1"/>
  <c r="E102" i="266"/>
  <c r="D298" i="266"/>
  <c r="D301" i="266" s="1"/>
  <c r="D300" i="266"/>
  <c r="C261" i="266"/>
  <c r="C264" i="266" s="1"/>
  <c r="C263" i="266"/>
  <c r="C36" i="266"/>
  <c r="C34" i="266"/>
  <c r="C301" i="266"/>
  <c r="E173" i="266"/>
  <c r="E359" i="266" s="1"/>
  <c r="E155" i="266"/>
  <c r="D33" i="266"/>
  <c r="D63" i="266" s="1"/>
  <c r="E33" i="266"/>
  <c r="E63" i="266" s="1"/>
  <c r="E261" i="266"/>
  <c r="E218" i="266"/>
  <c r="D130" i="266"/>
  <c r="C63" i="266"/>
  <c r="E327" i="266"/>
  <c r="C300" i="266"/>
  <c r="C522" i="265"/>
  <c r="C525" i="265" s="1"/>
  <c r="C524" i="265"/>
  <c r="D341" i="265"/>
  <c r="D236" i="265"/>
  <c r="C262" i="265"/>
  <c r="D525" i="265"/>
  <c r="C261" i="265"/>
  <c r="C551" i="265"/>
  <c r="D108" i="265"/>
  <c r="B742" i="265"/>
  <c r="E667" i="265"/>
  <c r="D488" i="265"/>
  <c r="C448" i="265"/>
  <c r="C451" i="265" s="1"/>
  <c r="C450" i="265"/>
  <c r="C709" i="265"/>
  <c r="C742" i="265" s="1"/>
  <c r="D447" i="265"/>
  <c r="D477" i="265" s="1"/>
  <c r="E709" i="265"/>
  <c r="E742" i="265" s="1"/>
  <c r="E448" i="265"/>
  <c r="D617" i="265"/>
  <c r="E588" i="265"/>
  <c r="D562" i="265"/>
  <c r="E477" i="265"/>
  <c r="C70" i="265"/>
  <c r="C108" i="265"/>
  <c r="C384" i="265"/>
  <c r="E383" i="265"/>
  <c r="E416" i="265" s="1"/>
  <c r="B97" i="265"/>
  <c r="C383" i="265"/>
  <c r="C416" i="265" s="1"/>
  <c r="B134" i="265"/>
  <c r="C107" i="265"/>
  <c r="B142" i="265"/>
  <c r="B383" i="265"/>
  <c r="D262" i="265"/>
  <c r="D186" i="265"/>
  <c r="C142" i="265"/>
  <c r="C145" i="265" s="1"/>
  <c r="C144" i="265"/>
  <c r="E236" i="265"/>
  <c r="E186" i="265"/>
  <c r="C31" i="265"/>
  <c r="C34" i="265" s="1"/>
  <c r="C33" i="265"/>
  <c r="D291" i="265"/>
  <c r="E262" i="265"/>
  <c r="E144" i="265"/>
  <c r="E142" i="265"/>
  <c r="E31" i="265"/>
  <c r="D144" i="265"/>
  <c r="D142" i="265"/>
  <c r="D145" i="265" s="1"/>
  <c r="B416" i="265"/>
  <c r="D71" i="265"/>
  <c r="B60" i="265"/>
  <c r="D30" i="265"/>
  <c r="E33" i="265" s="1"/>
  <c r="D60" i="265"/>
  <c r="C186" i="265"/>
  <c r="B171" i="265"/>
  <c r="C171" i="265"/>
  <c r="E341" i="265"/>
  <c r="C211" i="265"/>
  <c r="D211" i="265"/>
  <c r="E171" i="265"/>
  <c r="D171" i="265"/>
  <c r="D367" i="265"/>
  <c r="E60" i="265"/>
  <c r="D82" i="264"/>
  <c r="D106" i="264" s="1"/>
  <c r="E101" i="264"/>
  <c r="E58" i="264"/>
  <c r="B119" i="263"/>
  <c r="C32" i="263"/>
  <c r="B30" i="263"/>
  <c r="C33" i="263" s="1"/>
  <c r="C286" i="262"/>
  <c r="D286" i="262"/>
  <c r="E286" i="262"/>
  <c r="E299" i="262"/>
  <c r="D35" i="262"/>
  <c r="D33" i="262"/>
  <c r="D36" i="262" s="1"/>
  <c r="D284" i="262"/>
  <c r="D299" i="262" s="1"/>
  <c r="D48" i="262"/>
  <c r="C166" i="261"/>
  <c r="C147" i="261"/>
  <c r="D166" i="261"/>
  <c r="D147" i="261"/>
  <c r="E147" i="261"/>
  <c r="E98" i="260"/>
  <c r="C29" i="259"/>
  <c r="C59" i="259" s="1"/>
  <c r="B59" i="259"/>
  <c r="C288" i="259"/>
  <c r="C321" i="259" s="1"/>
  <c r="E110" i="259"/>
  <c r="E321" i="259"/>
  <c r="E246" i="259"/>
  <c r="D196" i="259"/>
  <c r="D110" i="259"/>
  <c r="E30" i="259"/>
  <c r="E32" i="259"/>
  <c r="D67" i="259"/>
  <c r="D70" i="259" s="1"/>
  <c r="D69" i="259"/>
  <c r="D272" i="259"/>
  <c r="E59" i="259"/>
  <c r="E69" i="259"/>
  <c r="E272" i="259"/>
  <c r="C32" i="259"/>
  <c r="C30" i="259"/>
  <c r="C33" i="259" s="1"/>
  <c r="D30" i="259"/>
  <c r="D33" i="259" s="1"/>
  <c r="D32" i="259"/>
  <c r="D246" i="259"/>
  <c r="D136" i="259"/>
  <c r="D59" i="259"/>
  <c r="B321" i="259"/>
  <c r="E47" i="268" l="1"/>
  <c r="E322" i="267"/>
  <c r="E225" i="267"/>
  <c r="E223" i="267"/>
  <c r="D223" i="267"/>
  <c r="D226" i="267" s="1"/>
  <c r="D322" i="267"/>
  <c r="D355" i="267" s="1"/>
  <c r="D225" i="267"/>
  <c r="E323" i="267"/>
  <c r="E355" i="267" s="1"/>
  <c r="E191" i="266"/>
  <c r="E358" i="266"/>
  <c r="D263" i="266"/>
  <c r="D261" i="266"/>
  <c r="D264" i="266" s="1"/>
  <c r="D358" i="266"/>
  <c r="D391" i="266" s="1"/>
  <c r="E34" i="266"/>
  <c r="E36" i="266"/>
  <c r="E391" i="266"/>
  <c r="D290" i="266"/>
  <c r="E158" i="266"/>
  <c r="E156" i="266"/>
  <c r="E159" i="266" s="1"/>
  <c r="E264" i="266"/>
  <c r="D36" i="266"/>
  <c r="D34" i="266"/>
  <c r="D37" i="266" s="1"/>
  <c r="D191" i="266"/>
  <c r="D189" i="266"/>
  <c r="D192" i="266" s="1"/>
  <c r="E263" i="266"/>
  <c r="E301" i="266"/>
  <c r="B34" i="266"/>
  <c r="C37" i="266" s="1"/>
  <c r="B358" i="266"/>
  <c r="B391" i="266" s="1"/>
  <c r="E450" i="265"/>
  <c r="D448" i="265"/>
  <c r="D451" i="265" s="1"/>
  <c r="D709" i="265"/>
  <c r="D742" i="265" s="1"/>
  <c r="D450" i="265"/>
  <c r="D31" i="265"/>
  <c r="D34" i="265" s="1"/>
  <c r="D33" i="265"/>
  <c r="E145" i="265"/>
  <c r="D383" i="265"/>
  <c r="D416" i="265" s="1"/>
  <c r="E59" i="264"/>
  <c r="E82" i="264"/>
  <c r="E106" i="264" s="1"/>
  <c r="E36" i="262"/>
  <c r="E70" i="259"/>
  <c r="E33" i="259"/>
  <c r="E226" i="267" l="1"/>
  <c r="E37" i="266"/>
  <c r="E192" i="266"/>
  <c r="E451" i="265"/>
  <c r="E34" i="265"/>
  <c r="F327" i="258" l="1"/>
  <c r="E327" i="258"/>
  <c r="D327" i="258"/>
  <c r="C327" i="258"/>
  <c r="F326" i="258"/>
  <c r="E326" i="258"/>
  <c r="D326" i="258"/>
  <c r="C326" i="258"/>
  <c r="F325" i="258"/>
  <c r="E325" i="258"/>
  <c r="D325" i="258"/>
  <c r="C325" i="258"/>
  <c r="F324" i="258"/>
  <c r="E324" i="258"/>
  <c r="D324" i="258"/>
  <c r="C324" i="258"/>
  <c r="F322" i="258"/>
  <c r="E322" i="258"/>
  <c r="D322" i="258"/>
  <c r="C322" i="258"/>
  <c r="F321" i="258"/>
  <c r="E321" i="258"/>
  <c r="D321" i="258"/>
  <c r="C321" i="258"/>
  <c r="F320" i="258"/>
  <c r="E320" i="258"/>
  <c r="D320" i="258"/>
  <c r="C320" i="258"/>
  <c r="F319" i="258"/>
  <c r="E319" i="258"/>
  <c r="D319" i="258"/>
  <c r="C319" i="258"/>
  <c r="C318" i="258" s="1"/>
  <c r="F318" i="258"/>
  <c r="E318" i="258"/>
  <c r="D318" i="258"/>
  <c r="F317" i="258"/>
  <c r="E317" i="258"/>
  <c r="D317" i="258"/>
  <c r="C317" i="258"/>
  <c r="F316" i="258"/>
  <c r="E316" i="258"/>
  <c r="D316" i="258"/>
  <c r="C316" i="258"/>
  <c r="C315" i="258"/>
  <c r="F314" i="258"/>
  <c r="E314" i="258"/>
  <c r="D314" i="258"/>
  <c r="C314" i="258"/>
  <c r="F313" i="258"/>
  <c r="E313" i="258"/>
  <c r="D313" i="258"/>
  <c r="C313" i="258"/>
  <c r="C312" i="258" s="1"/>
  <c r="F312" i="258"/>
  <c r="E312" i="258"/>
  <c r="D312" i="258"/>
  <c r="F311" i="258"/>
  <c r="E311" i="258"/>
  <c r="D311" i="258"/>
  <c r="C311" i="258"/>
  <c r="F310" i="258"/>
  <c r="E310" i="258"/>
  <c r="D310" i="258"/>
  <c r="C310" i="258"/>
  <c r="C309" i="258" s="1"/>
  <c r="F309" i="258"/>
  <c r="E309" i="258"/>
  <c r="D309" i="258"/>
  <c r="F308" i="258"/>
  <c r="E308" i="258"/>
  <c r="D308" i="258"/>
  <c r="C308" i="258"/>
  <c r="F307" i="258"/>
  <c r="E307" i="258"/>
  <c r="D307" i="258"/>
  <c r="C307" i="258"/>
  <c r="C306" i="258" s="1"/>
  <c r="F306" i="258"/>
  <c r="E306" i="258"/>
  <c r="D306" i="258"/>
  <c r="F305" i="258"/>
  <c r="E305" i="258"/>
  <c r="D305" i="258"/>
  <c r="C305" i="258"/>
  <c r="F304" i="258"/>
  <c r="E304" i="258"/>
  <c r="D304" i="258"/>
  <c r="C304" i="258"/>
  <c r="C303" i="258" s="1"/>
  <c r="F303" i="258"/>
  <c r="E303" i="258"/>
  <c r="D303" i="258"/>
  <c r="F302" i="258"/>
  <c r="E302" i="258"/>
  <c r="D302" i="258"/>
  <c r="C302" i="258"/>
  <c r="F301" i="258"/>
  <c r="E301" i="258"/>
  <c r="D301" i="258"/>
  <c r="C301" i="258"/>
  <c r="C300" i="258" s="1"/>
  <c r="F300" i="258"/>
  <c r="E300" i="258"/>
  <c r="D300" i="258"/>
  <c r="F299" i="258"/>
  <c r="E299" i="258"/>
  <c r="D299" i="258"/>
  <c r="C299" i="258"/>
  <c r="F298" i="258"/>
  <c r="E298" i="258"/>
  <c r="D298" i="258"/>
  <c r="C298" i="258"/>
  <c r="C297" i="258" s="1"/>
  <c r="F297" i="258"/>
  <c r="E297" i="258"/>
  <c r="D297" i="258"/>
  <c r="F288" i="258"/>
  <c r="F293" i="258" s="1"/>
  <c r="E288" i="258"/>
  <c r="E293" i="258" s="1"/>
  <c r="D288" i="258"/>
  <c r="D293" i="258" s="1"/>
  <c r="C288" i="258"/>
  <c r="C293" i="258" s="1"/>
  <c r="F280" i="258"/>
  <c r="E280" i="258"/>
  <c r="D280" i="258"/>
  <c r="C280" i="258"/>
  <c r="C323" i="258" s="1"/>
  <c r="F275" i="258"/>
  <c r="F285" i="258" s="1"/>
  <c r="E275" i="258"/>
  <c r="E285" i="258" s="1"/>
  <c r="D275" i="258"/>
  <c r="D285" i="258" s="1"/>
  <c r="C275" i="258"/>
  <c r="C285" i="258" s="1"/>
  <c r="F270" i="258"/>
  <c r="E270" i="258"/>
  <c r="D270" i="258"/>
  <c r="F269" i="258"/>
  <c r="E269" i="258"/>
  <c r="D269" i="258"/>
  <c r="F268" i="258"/>
  <c r="F271" i="258" s="1"/>
  <c r="E268" i="258"/>
  <c r="E271" i="258" s="1"/>
  <c r="D268" i="258"/>
  <c r="D271" i="258" s="1"/>
  <c r="C268" i="258"/>
  <c r="F254" i="258"/>
  <c r="E254" i="258"/>
  <c r="D254" i="258"/>
  <c r="C254" i="258"/>
  <c r="F249" i="258"/>
  <c r="F259" i="258" s="1"/>
  <c r="F241" i="258" s="1"/>
  <c r="E249" i="258"/>
  <c r="E259" i="258" s="1"/>
  <c r="E241" i="258" s="1"/>
  <c r="D249" i="258"/>
  <c r="D259" i="258" s="1"/>
  <c r="D241" i="258" s="1"/>
  <c r="C249" i="258"/>
  <c r="C259" i="258" s="1"/>
  <c r="F243" i="258"/>
  <c r="E243" i="258"/>
  <c r="D243" i="258"/>
  <c r="C242" i="258"/>
  <c r="F229" i="258"/>
  <c r="E229" i="258"/>
  <c r="D229" i="258"/>
  <c r="C229" i="258"/>
  <c r="F224" i="258"/>
  <c r="F234" i="258" s="1"/>
  <c r="F216" i="258" s="1"/>
  <c r="E224" i="258"/>
  <c r="E234" i="258" s="1"/>
  <c r="E216" i="258" s="1"/>
  <c r="D224" i="258"/>
  <c r="D234" i="258" s="1"/>
  <c r="D216" i="258" s="1"/>
  <c r="C224" i="258"/>
  <c r="C234" i="258" s="1"/>
  <c r="F218" i="258"/>
  <c r="E218" i="258"/>
  <c r="D218" i="258"/>
  <c r="C217" i="258"/>
  <c r="F204" i="258"/>
  <c r="F323" i="258" s="1"/>
  <c r="E204" i="258"/>
  <c r="E323" i="258" s="1"/>
  <c r="D204" i="258"/>
  <c r="D323" i="258" s="1"/>
  <c r="C204" i="258"/>
  <c r="F199" i="258"/>
  <c r="F209" i="258" s="1"/>
  <c r="E199" i="258"/>
  <c r="E209" i="258" s="1"/>
  <c r="D199" i="258"/>
  <c r="D209" i="258" s="1"/>
  <c r="C199" i="258"/>
  <c r="C209" i="258" s="1"/>
  <c r="C191" i="258" s="1"/>
  <c r="F194" i="258"/>
  <c r="E194" i="258"/>
  <c r="F193" i="258"/>
  <c r="E193" i="258"/>
  <c r="D193" i="258"/>
  <c r="F192" i="258"/>
  <c r="F195" i="258" s="1"/>
  <c r="E192" i="258"/>
  <c r="E195" i="258" s="1"/>
  <c r="D192" i="258"/>
  <c r="F180" i="258"/>
  <c r="D180" i="258"/>
  <c r="F164" i="258"/>
  <c r="E164" i="258"/>
  <c r="D164" i="258"/>
  <c r="C164" i="258"/>
  <c r="F152" i="258"/>
  <c r="E152" i="258"/>
  <c r="D152" i="258"/>
  <c r="D151" i="258"/>
  <c r="F150" i="258"/>
  <c r="F151" i="258" s="1"/>
  <c r="E150" i="258"/>
  <c r="E180" i="258" s="1"/>
  <c r="C150" i="258"/>
  <c r="C151" i="258" s="1"/>
  <c r="D143" i="258"/>
  <c r="F115" i="258"/>
  <c r="E115" i="258"/>
  <c r="D115" i="258"/>
  <c r="F113" i="258"/>
  <c r="F143" i="258" s="1"/>
  <c r="E113" i="258"/>
  <c r="F116" i="258" s="1"/>
  <c r="D113" i="258"/>
  <c r="D114" i="258" s="1"/>
  <c r="C113" i="258"/>
  <c r="C143" i="258" s="1"/>
  <c r="F98" i="258"/>
  <c r="F99" i="258" s="1"/>
  <c r="E98" i="258"/>
  <c r="E69" i="258" s="1"/>
  <c r="D98" i="258"/>
  <c r="D99" i="258" s="1"/>
  <c r="C98" i="258"/>
  <c r="C99" i="258" s="1"/>
  <c r="D72" i="258"/>
  <c r="F71" i="258"/>
  <c r="E71" i="258"/>
  <c r="D71" i="258"/>
  <c r="F69" i="258"/>
  <c r="D69" i="258"/>
  <c r="D70" i="258" s="1"/>
  <c r="C69" i="258"/>
  <c r="C70" i="258" s="1"/>
  <c r="F58" i="258"/>
  <c r="F315" i="258" s="1"/>
  <c r="F296" i="258" s="1"/>
  <c r="E58" i="258"/>
  <c r="E61" i="258" s="1"/>
  <c r="D58" i="258"/>
  <c r="D61" i="258" s="1"/>
  <c r="F55" i="258"/>
  <c r="E55" i="258"/>
  <c r="D55" i="258"/>
  <c r="C55" i="258"/>
  <c r="C61" i="258" s="1"/>
  <c r="F52" i="258"/>
  <c r="E52" i="258"/>
  <c r="D52" i="258"/>
  <c r="C52" i="258"/>
  <c r="F49" i="258"/>
  <c r="E49" i="258"/>
  <c r="D49" i="258"/>
  <c r="C49" i="258"/>
  <c r="F46" i="258"/>
  <c r="E46" i="258"/>
  <c r="D46" i="258"/>
  <c r="C46" i="258"/>
  <c r="E43" i="258"/>
  <c r="D43" i="258"/>
  <c r="E40" i="258"/>
  <c r="D40" i="258"/>
  <c r="F34" i="258"/>
  <c r="E34" i="258"/>
  <c r="D34" i="258"/>
  <c r="C192" i="258" l="1"/>
  <c r="D195" i="258" s="1"/>
  <c r="D194" i="258"/>
  <c r="D62" i="258"/>
  <c r="D32" i="258"/>
  <c r="D73" i="258"/>
  <c r="E70" i="258"/>
  <c r="E73" i="258" s="1"/>
  <c r="E295" i="258"/>
  <c r="E72" i="258"/>
  <c r="D217" i="258"/>
  <c r="D220" i="258" s="1"/>
  <c r="D219" i="258"/>
  <c r="D242" i="258"/>
  <c r="D245" i="258" s="1"/>
  <c r="D244" i="258"/>
  <c r="C296" i="258"/>
  <c r="C62" i="258"/>
  <c r="C32" i="258"/>
  <c r="C33" i="258" s="1"/>
  <c r="E217" i="258"/>
  <c r="E220" i="258" s="1"/>
  <c r="E219" i="258"/>
  <c r="E244" i="258"/>
  <c r="E242" i="258"/>
  <c r="E245" i="258" s="1"/>
  <c r="E62" i="258"/>
  <c r="E32" i="258"/>
  <c r="F219" i="258"/>
  <c r="F217" i="258"/>
  <c r="F220" i="258" s="1"/>
  <c r="F244" i="258"/>
  <c r="F242" i="258"/>
  <c r="F70" i="258"/>
  <c r="F73" i="258" s="1"/>
  <c r="E114" i="258"/>
  <c r="E117" i="258" s="1"/>
  <c r="E151" i="258"/>
  <c r="E154" i="258" s="1"/>
  <c r="F114" i="258"/>
  <c r="D116" i="258"/>
  <c r="E143" i="258"/>
  <c r="E153" i="258"/>
  <c r="C180" i="258"/>
  <c r="D295" i="258"/>
  <c r="D315" i="258"/>
  <c r="D296" i="258" s="1"/>
  <c r="D328" i="258" s="1"/>
  <c r="F61" i="258"/>
  <c r="E99" i="258"/>
  <c r="F72" i="258"/>
  <c r="C114" i="258"/>
  <c r="D117" i="258" s="1"/>
  <c r="E116" i="258"/>
  <c r="F153" i="258"/>
  <c r="E315" i="258"/>
  <c r="E296" i="258" s="1"/>
  <c r="E328" i="258" l="1"/>
  <c r="F117" i="258"/>
  <c r="F245" i="258"/>
  <c r="F154" i="258"/>
  <c r="C295" i="258"/>
  <c r="C328" i="258" s="1"/>
  <c r="F32" i="258"/>
  <c r="F62" i="258" s="1"/>
  <c r="E33" i="258"/>
  <c r="E35" i="258"/>
  <c r="D35" i="258"/>
  <c r="D33" i="258"/>
  <c r="D36" i="258" s="1"/>
  <c r="F35" i="258" l="1"/>
  <c r="F33" i="258"/>
  <c r="F36" i="258" s="1"/>
  <c r="F295" i="258"/>
  <c r="F328" i="258" s="1"/>
  <c r="E36" i="258"/>
  <c r="C144" i="257" l="1"/>
  <c r="F143" i="257"/>
  <c r="E143" i="257"/>
  <c r="D143" i="257"/>
  <c r="C143" i="257"/>
  <c r="F142" i="257"/>
  <c r="E142" i="257"/>
  <c r="D142" i="257"/>
  <c r="C142" i="257"/>
  <c r="F141" i="257"/>
  <c r="E141" i="257"/>
  <c r="D141" i="257"/>
  <c r="C141" i="257"/>
  <c r="F140" i="257"/>
  <c r="E140" i="257"/>
  <c r="D140" i="257"/>
  <c r="C140" i="257"/>
  <c r="D139" i="257"/>
  <c r="C139" i="257"/>
  <c r="F138" i="257"/>
  <c r="E138" i="257"/>
  <c r="D138" i="257"/>
  <c r="C138" i="257"/>
  <c r="F135" i="257"/>
  <c r="E135" i="257"/>
  <c r="D135" i="257"/>
  <c r="C135" i="257"/>
  <c r="F134" i="257"/>
  <c r="E134" i="257"/>
  <c r="D134" i="257"/>
  <c r="C134" i="257"/>
  <c r="F133" i="257"/>
  <c r="E133" i="257"/>
  <c r="D133" i="257"/>
  <c r="C133" i="257"/>
  <c r="F132" i="257"/>
  <c r="E132" i="257"/>
  <c r="D132" i="257"/>
  <c r="C132" i="257"/>
  <c r="F131" i="257"/>
  <c r="E131" i="257"/>
  <c r="D131" i="257"/>
  <c r="C131" i="257"/>
  <c r="F130" i="257"/>
  <c r="E130" i="257"/>
  <c r="D130" i="257"/>
  <c r="C130" i="257"/>
  <c r="F129" i="257"/>
  <c r="E129" i="257"/>
  <c r="D129" i="257"/>
  <c r="C129" i="257"/>
  <c r="F126" i="257"/>
  <c r="E126" i="257"/>
  <c r="D126" i="257"/>
  <c r="F125" i="257"/>
  <c r="F124" i="257" s="1"/>
  <c r="E125" i="257"/>
  <c r="D125" i="257"/>
  <c r="E124" i="257"/>
  <c r="D124" i="257"/>
  <c r="F123" i="257"/>
  <c r="E123" i="257"/>
  <c r="D123" i="257"/>
  <c r="D121" i="257" s="1"/>
  <c r="F122" i="257"/>
  <c r="E122" i="257"/>
  <c r="D122" i="257"/>
  <c r="F121" i="257"/>
  <c r="E121" i="257"/>
  <c r="F117" i="257"/>
  <c r="E117" i="257"/>
  <c r="D117" i="257"/>
  <c r="D120" i="257" s="1"/>
  <c r="C117" i="257"/>
  <c r="F110" i="257"/>
  <c r="E110" i="257"/>
  <c r="D110" i="257"/>
  <c r="F109" i="257"/>
  <c r="E109" i="257"/>
  <c r="D109" i="257"/>
  <c r="F108" i="257"/>
  <c r="F111" i="257" s="1"/>
  <c r="E108" i="257"/>
  <c r="E111" i="257" s="1"/>
  <c r="D108" i="257"/>
  <c r="D111" i="257" s="1"/>
  <c r="C108" i="257"/>
  <c r="F95" i="257"/>
  <c r="F96" i="257" s="1"/>
  <c r="E95" i="257"/>
  <c r="E96" i="257" s="1"/>
  <c r="D95" i="257"/>
  <c r="D66" i="257" s="1"/>
  <c r="F68" i="257"/>
  <c r="E68" i="257"/>
  <c r="D68" i="257"/>
  <c r="F66" i="257"/>
  <c r="F119" i="257" s="1"/>
  <c r="E66" i="257"/>
  <c r="E67" i="257" s="1"/>
  <c r="C66" i="257"/>
  <c r="C96" i="257" s="1"/>
  <c r="D58" i="257"/>
  <c r="D59" i="257" s="1"/>
  <c r="C58" i="257"/>
  <c r="C59" i="257" s="1"/>
  <c r="F55" i="257"/>
  <c r="F139" i="257" s="1"/>
  <c r="E55" i="257"/>
  <c r="E58" i="257" s="1"/>
  <c r="F32" i="257"/>
  <c r="F31" i="257"/>
  <c r="E31" i="257"/>
  <c r="D31" i="257"/>
  <c r="F30" i="257"/>
  <c r="F33" i="257" s="1"/>
  <c r="E30" i="257"/>
  <c r="E33" i="257" s="1"/>
  <c r="C30" i="257"/>
  <c r="D29" i="257"/>
  <c r="D30" i="257" s="1"/>
  <c r="D33" i="257" s="1"/>
  <c r="E59" i="257" l="1"/>
  <c r="E120" i="257"/>
  <c r="D67" i="257"/>
  <c r="D119" i="257"/>
  <c r="D144" i="257"/>
  <c r="F67" i="257"/>
  <c r="D32" i="257"/>
  <c r="C67" i="257"/>
  <c r="E119" i="257"/>
  <c r="D96" i="257"/>
  <c r="E32" i="257"/>
  <c r="E139" i="257"/>
  <c r="F58" i="257"/>
  <c r="F59" i="257" s="1"/>
  <c r="E144" i="257" l="1"/>
  <c r="F120" i="257"/>
  <c r="F144" i="257" s="1"/>
  <c r="E112" i="256" l="1"/>
  <c r="E113" i="256" s="1"/>
  <c r="D112" i="256"/>
  <c r="C112" i="256"/>
  <c r="C113" i="256" s="1"/>
  <c r="B112" i="256"/>
  <c r="E110" i="256"/>
  <c r="D110" i="256"/>
  <c r="E111" i="256" s="1"/>
  <c r="C110" i="256"/>
  <c r="B110" i="256"/>
  <c r="C111" i="256" s="1"/>
  <c r="E109" i="256"/>
  <c r="D109" i="256"/>
  <c r="C109" i="256"/>
  <c r="E107" i="256"/>
  <c r="D107" i="256"/>
  <c r="C107" i="256"/>
  <c r="E105" i="256"/>
  <c r="D105" i="256"/>
  <c r="C105" i="256"/>
  <c r="E102" i="256"/>
  <c r="D102" i="256"/>
  <c r="E103" i="256" s="1"/>
  <c r="C102" i="256"/>
  <c r="B102" i="256"/>
  <c r="C103" i="256" s="1"/>
  <c r="E100" i="256"/>
  <c r="E101" i="256" s="1"/>
  <c r="D100" i="256"/>
  <c r="C100" i="256"/>
  <c r="D101" i="256" s="1"/>
  <c r="B100" i="256"/>
  <c r="E98" i="256"/>
  <c r="D98" i="256"/>
  <c r="D99" i="256" s="1"/>
  <c r="C98" i="256"/>
  <c r="B98" i="256"/>
  <c r="E95" i="256"/>
  <c r="E93" i="256"/>
  <c r="D93" i="256"/>
  <c r="C93" i="256"/>
  <c r="C114" i="256" s="1"/>
  <c r="B92" i="256"/>
  <c r="B93" i="256" s="1"/>
  <c r="B114" i="256" s="1"/>
  <c r="E70" i="256"/>
  <c r="D70" i="256"/>
  <c r="D114" i="256" s="1"/>
  <c r="B70" i="256"/>
  <c r="D69" i="256"/>
  <c r="C69" i="256"/>
  <c r="C70" i="256" s="1"/>
  <c r="B69" i="256"/>
  <c r="D63" i="256"/>
  <c r="C63" i="256"/>
  <c r="D62" i="256"/>
  <c r="C62" i="256"/>
  <c r="D61" i="256"/>
  <c r="D64" i="256" s="1"/>
  <c r="C61" i="256"/>
  <c r="C64" i="256" s="1"/>
  <c r="B61" i="256"/>
  <c r="E50" i="256"/>
  <c r="D50" i="256"/>
  <c r="B50" i="256"/>
  <c r="D49" i="256"/>
  <c r="C49" i="256"/>
  <c r="C50" i="256" s="1"/>
  <c r="B49" i="256"/>
  <c r="D36" i="256"/>
  <c r="C36" i="256"/>
  <c r="D35" i="256"/>
  <c r="B35" i="256"/>
  <c r="D34" i="256"/>
  <c r="D95" i="256" s="1"/>
  <c r="C34" i="256"/>
  <c r="C37" i="256" s="1"/>
  <c r="B34" i="256"/>
  <c r="B95" i="256" s="1"/>
  <c r="D17" i="256"/>
  <c r="C17" i="256"/>
  <c r="B17" i="256"/>
  <c r="A17" i="256"/>
  <c r="D16" i="256"/>
  <c r="C16" i="256"/>
  <c r="B16" i="256"/>
  <c r="A16" i="256"/>
  <c r="D15" i="256"/>
  <c r="C15" i="256"/>
  <c r="B15" i="256"/>
  <c r="A15" i="256"/>
  <c r="B12" i="256"/>
  <c r="B5" i="256"/>
  <c r="E325" i="255"/>
  <c r="D325" i="255"/>
  <c r="C325" i="255"/>
  <c r="B325" i="255"/>
  <c r="E324" i="255"/>
  <c r="D324" i="255"/>
  <c r="C324" i="255"/>
  <c r="B324" i="255"/>
  <c r="E323" i="255"/>
  <c r="D323" i="255"/>
  <c r="C323" i="255"/>
  <c r="B323" i="255"/>
  <c r="E322" i="255"/>
  <c r="D322" i="255"/>
  <c r="C322" i="255"/>
  <c r="B322" i="255"/>
  <c r="D321" i="255"/>
  <c r="D320" i="255" s="1"/>
  <c r="E319" i="255"/>
  <c r="D319" i="255"/>
  <c r="C319" i="255"/>
  <c r="B319" i="255"/>
  <c r="E318" i="255"/>
  <c r="D318" i="255"/>
  <c r="C318" i="255"/>
  <c r="B318" i="255"/>
  <c r="E317" i="255"/>
  <c r="D317" i="255"/>
  <c r="C317" i="255"/>
  <c r="B317" i="255"/>
  <c r="E316" i="255"/>
  <c r="D316" i="255"/>
  <c r="D315" i="255" s="1"/>
  <c r="C316" i="255"/>
  <c r="B316" i="255"/>
  <c r="E315" i="255"/>
  <c r="C315" i="255"/>
  <c r="B315" i="255"/>
  <c r="E314" i="255"/>
  <c r="D314" i="255"/>
  <c r="C314" i="255"/>
  <c r="B314" i="255"/>
  <c r="E313" i="255"/>
  <c r="D313" i="255"/>
  <c r="C313" i="255"/>
  <c r="B313" i="255"/>
  <c r="D312" i="255"/>
  <c r="C312" i="255"/>
  <c r="B312" i="255"/>
  <c r="E311" i="255"/>
  <c r="D311" i="255"/>
  <c r="C311" i="255"/>
  <c r="B311" i="255"/>
  <c r="E310" i="255"/>
  <c r="D310" i="255"/>
  <c r="D309" i="255" s="1"/>
  <c r="C310" i="255"/>
  <c r="B310" i="255"/>
  <c r="E309" i="255"/>
  <c r="C309" i="255"/>
  <c r="E308" i="255"/>
  <c r="D308" i="255"/>
  <c r="C308" i="255"/>
  <c r="B308" i="255"/>
  <c r="E307" i="255"/>
  <c r="D307" i="255"/>
  <c r="C307" i="255"/>
  <c r="C306" i="255" s="1"/>
  <c r="B307" i="255"/>
  <c r="E306" i="255"/>
  <c r="D306" i="255"/>
  <c r="B306" i="255"/>
  <c r="E305" i="255"/>
  <c r="D305" i="255"/>
  <c r="C305" i="255"/>
  <c r="B305" i="255"/>
  <c r="E304" i="255"/>
  <c r="D304" i="255"/>
  <c r="C304" i="255"/>
  <c r="C303" i="255" s="1"/>
  <c r="B304" i="255"/>
  <c r="E303" i="255"/>
  <c r="D303" i="255"/>
  <c r="B303" i="255"/>
  <c r="E302" i="255"/>
  <c r="D302" i="255"/>
  <c r="C302" i="255"/>
  <c r="B302" i="255"/>
  <c r="E301" i="255"/>
  <c r="E300" i="255" s="1"/>
  <c r="D301" i="255"/>
  <c r="C301" i="255"/>
  <c r="C300" i="255" s="1"/>
  <c r="D300" i="255"/>
  <c r="E299" i="255"/>
  <c r="D299" i="255"/>
  <c r="C299" i="255"/>
  <c r="B299" i="255"/>
  <c r="E298" i="255"/>
  <c r="E297" i="255" s="1"/>
  <c r="D298" i="255"/>
  <c r="C298" i="255"/>
  <c r="D297" i="255"/>
  <c r="C297" i="255"/>
  <c r="E296" i="255"/>
  <c r="D296" i="255"/>
  <c r="C296" i="255"/>
  <c r="B296" i="255"/>
  <c r="E295" i="255"/>
  <c r="D295" i="255"/>
  <c r="C295" i="255"/>
  <c r="E294" i="255"/>
  <c r="D294" i="255"/>
  <c r="E285" i="255"/>
  <c r="D285" i="255"/>
  <c r="C285" i="255"/>
  <c r="B285" i="255"/>
  <c r="E280" i="255"/>
  <c r="E290" i="255" s="1"/>
  <c r="D280" i="255"/>
  <c r="D290" i="255" s="1"/>
  <c r="C280" i="255"/>
  <c r="C290" i="255" s="1"/>
  <c r="B280" i="255"/>
  <c r="B290" i="255" s="1"/>
  <c r="C276" i="255"/>
  <c r="D275" i="255"/>
  <c r="C275" i="255"/>
  <c r="D274" i="255"/>
  <c r="C274" i="255"/>
  <c r="D273" i="255"/>
  <c r="D276" i="255" s="1"/>
  <c r="C273" i="255"/>
  <c r="B273" i="255"/>
  <c r="E265" i="255"/>
  <c r="E260" i="255"/>
  <c r="C260" i="255"/>
  <c r="B260" i="255"/>
  <c r="E255" i="255"/>
  <c r="D255" i="255"/>
  <c r="C255" i="255"/>
  <c r="C265" i="255" s="1"/>
  <c r="B255" i="255"/>
  <c r="B265" i="255" s="1"/>
  <c r="C249" i="255"/>
  <c r="C247" i="255"/>
  <c r="C250" i="255" s="1"/>
  <c r="E226" i="255"/>
  <c r="E236" i="255" s="1"/>
  <c r="D226" i="255"/>
  <c r="D236" i="255" s="1"/>
  <c r="C226" i="255"/>
  <c r="C236" i="255" s="1"/>
  <c r="B226" i="255"/>
  <c r="B236" i="255" s="1"/>
  <c r="D220" i="255"/>
  <c r="C219" i="255"/>
  <c r="E205" i="255"/>
  <c r="D205" i="255"/>
  <c r="C205" i="255"/>
  <c r="B205" i="255"/>
  <c r="E200" i="255"/>
  <c r="E210" i="255" s="1"/>
  <c r="E192" i="255" s="1"/>
  <c r="D200" i="255"/>
  <c r="D210" i="255" s="1"/>
  <c r="D192" i="255" s="1"/>
  <c r="C200" i="255"/>
  <c r="C210" i="255" s="1"/>
  <c r="C192" i="255" s="1"/>
  <c r="B200" i="255"/>
  <c r="B210" i="255" s="1"/>
  <c r="B192" i="255" s="1"/>
  <c r="B193" i="255" s="1"/>
  <c r="E194" i="255"/>
  <c r="D194" i="255"/>
  <c r="C194" i="255"/>
  <c r="E180" i="255"/>
  <c r="E185" i="255" s="1"/>
  <c r="E175" i="255"/>
  <c r="D175" i="255"/>
  <c r="D185" i="255" s="1"/>
  <c r="C175" i="255"/>
  <c r="C185" i="255" s="1"/>
  <c r="B175" i="255"/>
  <c r="B185" i="255" s="1"/>
  <c r="E170" i="255"/>
  <c r="E169" i="255"/>
  <c r="C169" i="255"/>
  <c r="E168" i="255"/>
  <c r="E171" i="255" s="1"/>
  <c r="D168" i="255"/>
  <c r="B168" i="255"/>
  <c r="E155" i="255"/>
  <c r="E150" i="255"/>
  <c r="E160" i="255" s="1"/>
  <c r="D150" i="255"/>
  <c r="D160" i="255" s="1"/>
  <c r="C150" i="255"/>
  <c r="B150" i="255"/>
  <c r="B160" i="255" s="1"/>
  <c r="C144" i="255"/>
  <c r="D143" i="255"/>
  <c r="C143" i="255"/>
  <c r="E133" i="255"/>
  <c r="E134" i="255" s="1"/>
  <c r="D133" i="255"/>
  <c r="D104" i="255" s="1"/>
  <c r="C133" i="255"/>
  <c r="C134" i="255" s="1"/>
  <c r="B133" i="255"/>
  <c r="B134" i="255" s="1"/>
  <c r="C107" i="255"/>
  <c r="E106" i="255"/>
  <c r="D106" i="255"/>
  <c r="C106" i="255"/>
  <c r="E104" i="255"/>
  <c r="E105" i="255" s="1"/>
  <c r="C104" i="255"/>
  <c r="C105" i="255" s="1"/>
  <c r="C108" i="255" s="1"/>
  <c r="B104" i="255"/>
  <c r="B105" i="255" s="1"/>
  <c r="E96" i="255"/>
  <c r="E67" i="255" s="1"/>
  <c r="D96" i="255"/>
  <c r="D97" i="255" s="1"/>
  <c r="C96" i="255"/>
  <c r="C97" i="255" s="1"/>
  <c r="B96" i="255"/>
  <c r="B97" i="255" s="1"/>
  <c r="D70" i="255"/>
  <c r="E69" i="255"/>
  <c r="D69" i="255"/>
  <c r="C69" i="255"/>
  <c r="D67" i="255"/>
  <c r="D68" i="255" s="1"/>
  <c r="C67" i="255"/>
  <c r="C70" i="255" s="1"/>
  <c r="B67" i="255"/>
  <c r="B68" i="255" s="1"/>
  <c r="B59" i="255"/>
  <c r="B60" i="255" s="1"/>
  <c r="D56" i="255"/>
  <c r="E56" i="255" s="1"/>
  <c r="C53" i="255"/>
  <c r="C59" i="255" s="1"/>
  <c r="C60" i="255" s="1"/>
  <c r="E34" i="255"/>
  <c r="E32" i="255"/>
  <c r="D32" i="255"/>
  <c r="C32" i="255"/>
  <c r="E31" i="255"/>
  <c r="D31" i="255"/>
  <c r="D34" i="255" s="1"/>
  <c r="C31" i="255"/>
  <c r="C34" i="255" s="1"/>
  <c r="B31" i="255"/>
  <c r="C115" i="256" l="1"/>
  <c r="C96" i="256"/>
  <c r="E115" i="256"/>
  <c r="D115" i="256"/>
  <c r="B96" i="256"/>
  <c r="B116" i="256" s="1"/>
  <c r="D37" i="256"/>
  <c r="E99" i="256"/>
  <c r="D113" i="256"/>
  <c r="D96" i="256"/>
  <c r="C101" i="256"/>
  <c r="D103" i="256"/>
  <c r="D111" i="256"/>
  <c r="E96" i="256"/>
  <c r="C99" i="256"/>
  <c r="C95" i="256"/>
  <c r="C35" i="256"/>
  <c r="C38" i="256" s="1"/>
  <c r="C193" i="255"/>
  <c r="C196" i="255" s="1"/>
  <c r="C195" i="255"/>
  <c r="E59" i="255"/>
  <c r="E60" i="255" s="1"/>
  <c r="E312" i="255"/>
  <c r="E68" i="255"/>
  <c r="E71" i="255" s="1"/>
  <c r="E70" i="255"/>
  <c r="D193" i="255"/>
  <c r="D196" i="255" s="1"/>
  <c r="D195" i="255"/>
  <c r="E108" i="255"/>
  <c r="E193" i="255"/>
  <c r="E195" i="255"/>
  <c r="D105" i="255"/>
  <c r="D108" i="255" s="1"/>
  <c r="D107" i="255"/>
  <c r="C68" i="255"/>
  <c r="C71" i="255" s="1"/>
  <c r="C248" i="255"/>
  <c r="D134" i="255"/>
  <c r="D59" i="255"/>
  <c r="D60" i="255" s="1"/>
  <c r="E107" i="255"/>
  <c r="E97" i="255"/>
  <c r="D250" i="255"/>
  <c r="E116" i="256" l="1"/>
  <c r="E97" i="256"/>
  <c r="D116" i="256"/>
  <c r="D97" i="256"/>
  <c r="C97" i="256"/>
  <c r="C116" i="256"/>
  <c r="D38" i="256"/>
  <c r="E196" i="255"/>
  <c r="D251" i="255"/>
  <c r="C251" i="255"/>
  <c r="D71" i="255"/>
  <c r="D523" i="254" l="1"/>
  <c r="C523" i="254"/>
  <c r="B523" i="254"/>
  <c r="D522" i="254"/>
  <c r="C522" i="254"/>
  <c r="B522" i="254"/>
  <c r="B519" i="254" s="1"/>
  <c r="D521" i="254"/>
  <c r="C521" i="254"/>
  <c r="B521" i="254"/>
  <c r="D520" i="254"/>
  <c r="D519" i="254" s="1"/>
  <c r="C520" i="254"/>
  <c r="B520" i="254"/>
  <c r="C519" i="254"/>
  <c r="D518" i="254"/>
  <c r="C518" i="254"/>
  <c r="B518" i="254"/>
  <c r="D517" i="254"/>
  <c r="C517" i="254"/>
  <c r="B517" i="254"/>
  <c r="D516" i="254"/>
  <c r="D514" i="254" s="1"/>
  <c r="C516" i="254"/>
  <c r="B516" i="254"/>
  <c r="D515" i="254"/>
  <c r="C515" i="254"/>
  <c r="C514" i="254" s="1"/>
  <c r="B515" i="254"/>
  <c r="B514" i="254"/>
  <c r="D513" i="254"/>
  <c r="C513" i="254"/>
  <c r="B513" i="254"/>
  <c r="D512" i="254"/>
  <c r="D511" i="254" s="1"/>
  <c r="C512" i="254"/>
  <c r="B512" i="254"/>
  <c r="C511" i="254"/>
  <c r="B511" i="254"/>
  <c r="D510" i="254"/>
  <c r="C510" i="254"/>
  <c r="B510" i="254"/>
  <c r="B508" i="254" s="1"/>
  <c r="D509" i="254"/>
  <c r="C509" i="254"/>
  <c r="B509" i="254"/>
  <c r="D508" i="254"/>
  <c r="C508" i="254"/>
  <c r="D507" i="254"/>
  <c r="C507" i="254"/>
  <c r="C505" i="254" s="1"/>
  <c r="B507" i="254"/>
  <c r="D506" i="254"/>
  <c r="C506" i="254"/>
  <c r="B506" i="254"/>
  <c r="B505" i="254" s="1"/>
  <c r="D505" i="254"/>
  <c r="D504" i="254"/>
  <c r="D502" i="254" s="1"/>
  <c r="C504" i="254"/>
  <c r="B504" i="254"/>
  <c r="D503" i="254"/>
  <c r="C503" i="254"/>
  <c r="C502" i="254" s="1"/>
  <c r="B503" i="254"/>
  <c r="B502" i="254"/>
  <c r="D501" i="254"/>
  <c r="C501" i="254"/>
  <c r="B501" i="254"/>
  <c r="D500" i="254"/>
  <c r="D499" i="254" s="1"/>
  <c r="D492" i="254" s="1"/>
  <c r="C500" i="254"/>
  <c r="B500" i="254"/>
  <c r="C499" i="254"/>
  <c r="B499" i="254"/>
  <c r="D498" i="254"/>
  <c r="C498" i="254"/>
  <c r="B498" i="254"/>
  <c r="B496" i="254" s="1"/>
  <c r="D497" i="254"/>
  <c r="C497" i="254"/>
  <c r="B497" i="254"/>
  <c r="D496" i="254"/>
  <c r="C496" i="254"/>
  <c r="D495" i="254"/>
  <c r="C495" i="254"/>
  <c r="C493" i="254" s="1"/>
  <c r="B495" i="254"/>
  <c r="D494" i="254"/>
  <c r="C494" i="254"/>
  <c r="B494" i="254"/>
  <c r="B493" i="254" s="1"/>
  <c r="D493" i="254"/>
  <c r="B489" i="254"/>
  <c r="B471" i="254" s="1"/>
  <c r="D484" i="254"/>
  <c r="C484" i="254"/>
  <c r="B484" i="254"/>
  <c r="D479" i="254"/>
  <c r="D489" i="254" s="1"/>
  <c r="D471" i="254" s="1"/>
  <c r="C479" i="254"/>
  <c r="C489" i="254" s="1"/>
  <c r="C471" i="254" s="1"/>
  <c r="B479" i="254"/>
  <c r="D473" i="254"/>
  <c r="C473" i="254"/>
  <c r="B473" i="254"/>
  <c r="D459" i="254"/>
  <c r="D462" i="254" s="1"/>
  <c r="C459" i="254"/>
  <c r="C462" i="254" s="1"/>
  <c r="D456" i="254"/>
  <c r="C456" i="254"/>
  <c r="B456" i="254"/>
  <c r="B462" i="254" s="1"/>
  <c r="D453" i="254"/>
  <c r="C453" i="254"/>
  <c r="B453" i="254"/>
  <c r="D447" i="254"/>
  <c r="C447" i="254"/>
  <c r="B447" i="254"/>
  <c r="D444" i="254"/>
  <c r="C444" i="254"/>
  <c r="B444" i="254"/>
  <c r="D441" i="254"/>
  <c r="C441" i="254"/>
  <c r="B441" i="254"/>
  <c r="D435" i="254"/>
  <c r="C435" i="254"/>
  <c r="B435" i="254"/>
  <c r="A414" i="254"/>
  <c r="D407" i="254"/>
  <c r="D406" i="254"/>
  <c r="D404" i="254" s="1"/>
  <c r="C406" i="254"/>
  <c r="B406" i="254"/>
  <c r="D405" i="254"/>
  <c r="C405" i="254"/>
  <c r="C404" i="254" s="1"/>
  <c r="B405" i="254"/>
  <c r="B404" i="254"/>
  <c r="D403" i="254"/>
  <c r="C403" i="254"/>
  <c r="B403" i="254"/>
  <c r="D402" i="254"/>
  <c r="D401" i="254" s="1"/>
  <c r="C402" i="254"/>
  <c r="B402" i="254"/>
  <c r="C401" i="254"/>
  <c r="B401" i="254"/>
  <c r="D400" i="254"/>
  <c r="C400" i="254"/>
  <c r="B400" i="254"/>
  <c r="B398" i="254" s="1"/>
  <c r="D399" i="254"/>
  <c r="C399" i="254"/>
  <c r="B399" i="254"/>
  <c r="D398" i="254"/>
  <c r="C398" i="254"/>
  <c r="D397" i="254"/>
  <c r="C397" i="254"/>
  <c r="C395" i="254" s="1"/>
  <c r="B397" i="254"/>
  <c r="D396" i="254"/>
  <c r="C396" i="254"/>
  <c r="B396" i="254"/>
  <c r="B395" i="254" s="1"/>
  <c r="D395" i="254"/>
  <c r="D394" i="254"/>
  <c r="D392" i="254" s="1"/>
  <c r="C394" i="254"/>
  <c r="B394" i="254"/>
  <c r="D393" i="254"/>
  <c r="C393" i="254"/>
  <c r="C392" i="254" s="1"/>
  <c r="B393" i="254"/>
  <c r="B392" i="254"/>
  <c r="D391" i="254"/>
  <c r="C391" i="254"/>
  <c r="B391" i="254"/>
  <c r="D390" i="254"/>
  <c r="D389" i="254" s="1"/>
  <c r="C390" i="254"/>
  <c r="B390" i="254"/>
  <c r="C389" i="254"/>
  <c r="B389" i="254"/>
  <c r="D388" i="254"/>
  <c r="C388" i="254"/>
  <c r="B388" i="254"/>
  <c r="B386" i="254" s="1"/>
  <c r="D387" i="254"/>
  <c r="C387" i="254"/>
  <c r="B387" i="254"/>
  <c r="D386" i="254"/>
  <c r="C386" i="254"/>
  <c r="D385" i="254"/>
  <c r="D384" i="254"/>
  <c r="C384" i="254"/>
  <c r="B384" i="254"/>
  <c r="D382" i="254"/>
  <c r="D378" i="254"/>
  <c r="C378" i="254"/>
  <c r="D375" i="254"/>
  <c r="C375" i="254"/>
  <c r="B375" i="254"/>
  <c r="D372" i="254"/>
  <c r="C372" i="254"/>
  <c r="C381" i="254" s="1"/>
  <c r="B372" i="254"/>
  <c r="B381" i="254" s="1"/>
  <c r="B382" i="254" s="1"/>
  <c r="D366" i="254"/>
  <c r="C366" i="254"/>
  <c r="B366" i="254"/>
  <c r="D363" i="254"/>
  <c r="C363" i="254"/>
  <c r="B363" i="254"/>
  <c r="D360" i="254"/>
  <c r="C360" i="254"/>
  <c r="B360" i="254"/>
  <c r="C356" i="254"/>
  <c r="B356" i="254"/>
  <c r="D355" i="254"/>
  <c r="C355" i="254"/>
  <c r="B355" i="254"/>
  <c r="D354" i="254"/>
  <c r="C354" i="254"/>
  <c r="B354" i="254"/>
  <c r="D353" i="254"/>
  <c r="D356" i="254" s="1"/>
  <c r="C353" i="254"/>
  <c r="B353" i="254"/>
  <c r="D325" i="254"/>
  <c r="C325" i="254"/>
  <c r="B325" i="254"/>
  <c r="B323" i="254" s="1"/>
  <c r="D324" i="254"/>
  <c r="C324" i="254"/>
  <c r="B324" i="254"/>
  <c r="D323" i="254"/>
  <c r="C323" i="254"/>
  <c r="D322" i="254"/>
  <c r="C322" i="254"/>
  <c r="C320" i="254" s="1"/>
  <c r="B322" i="254"/>
  <c r="D321" i="254"/>
  <c r="C321" i="254"/>
  <c r="B321" i="254"/>
  <c r="B320" i="254" s="1"/>
  <c r="D320" i="254"/>
  <c r="D319" i="254"/>
  <c r="D317" i="254" s="1"/>
  <c r="C319" i="254"/>
  <c r="B319" i="254"/>
  <c r="D318" i="254"/>
  <c r="C318" i="254"/>
  <c r="C317" i="254" s="1"/>
  <c r="B318" i="254"/>
  <c r="B317" i="254"/>
  <c r="D316" i="254"/>
  <c r="C316" i="254"/>
  <c r="B316" i="254"/>
  <c r="D315" i="254"/>
  <c r="D314" i="254" s="1"/>
  <c r="C315" i="254"/>
  <c r="B315" i="254"/>
  <c r="C314" i="254"/>
  <c r="B314" i="254"/>
  <c r="D313" i="254"/>
  <c r="C313" i="254"/>
  <c r="B313" i="254"/>
  <c r="B311" i="254" s="1"/>
  <c r="D312" i="254"/>
  <c r="C312" i="254"/>
  <c r="B312" i="254"/>
  <c r="D311" i="254"/>
  <c r="C311" i="254"/>
  <c r="D310" i="254"/>
  <c r="C310" i="254"/>
  <c r="C308" i="254" s="1"/>
  <c r="B310" i="254"/>
  <c r="D309" i="254"/>
  <c r="C309" i="254"/>
  <c r="B309" i="254"/>
  <c r="B308" i="254" s="1"/>
  <c r="D308" i="254"/>
  <c r="D307" i="254"/>
  <c r="D305" i="254" s="1"/>
  <c r="D304" i="254" s="1"/>
  <c r="D326" i="254" s="1"/>
  <c r="C307" i="254"/>
  <c r="B307" i="254"/>
  <c r="D306" i="254"/>
  <c r="C306" i="254"/>
  <c r="C305" i="254" s="1"/>
  <c r="C304" i="254" s="1"/>
  <c r="C326" i="254" s="1"/>
  <c r="B306" i="254"/>
  <c r="B305" i="254"/>
  <c r="D303" i="254"/>
  <c r="C303" i="254"/>
  <c r="B303" i="254"/>
  <c r="D297" i="254"/>
  <c r="D300" i="254" s="1"/>
  <c r="D301" i="254" s="1"/>
  <c r="C297" i="254"/>
  <c r="C300" i="254" s="1"/>
  <c r="C301" i="254" s="1"/>
  <c r="D294" i="254"/>
  <c r="C294" i="254"/>
  <c r="B294" i="254"/>
  <c r="D291" i="254"/>
  <c r="C291" i="254"/>
  <c r="B291" i="254"/>
  <c r="B300" i="254" s="1"/>
  <c r="B301" i="254" s="1"/>
  <c r="D285" i="254"/>
  <c r="C285" i="254"/>
  <c r="B285" i="254"/>
  <c r="D282" i="254"/>
  <c r="C282" i="254"/>
  <c r="B282" i="254"/>
  <c r="D279" i="254"/>
  <c r="C279" i="254"/>
  <c r="B279" i="254"/>
  <c r="B275" i="254"/>
  <c r="D274" i="254"/>
  <c r="C274" i="254"/>
  <c r="B274" i="254"/>
  <c r="D273" i="254"/>
  <c r="C273" i="254"/>
  <c r="B273" i="254"/>
  <c r="D272" i="254"/>
  <c r="D275" i="254" s="1"/>
  <c r="C272" i="254"/>
  <c r="C275" i="254" s="1"/>
  <c r="B272" i="254"/>
  <c r="D260" i="254"/>
  <c r="D263" i="254" s="1"/>
  <c r="D264" i="254" s="1"/>
  <c r="C260" i="254"/>
  <c r="C263" i="254" s="1"/>
  <c r="C264" i="254" s="1"/>
  <c r="D257" i="254"/>
  <c r="C257" i="254"/>
  <c r="B257" i="254"/>
  <c r="B263" i="254" s="1"/>
  <c r="B264" i="254" s="1"/>
  <c r="D248" i="254"/>
  <c r="C248" i="254"/>
  <c r="B248" i="254"/>
  <c r="D245" i="254"/>
  <c r="C245" i="254"/>
  <c r="B245" i="254"/>
  <c r="D242" i="254"/>
  <c r="C242" i="254"/>
  <c r="B242" i="254"/>
  <c r="B238" i="254"/>
  <c r="D237" i="254"/>
  <c r="C237" i="254"/>
  <c r="B237" i="254"/>
  <c r="D236" i="254"/>
  <c r="C236" i="254"/>
  <c r="B236" i="254"/>
  <c r="D235" i="254"/>
  <c r="D238" i="254" s="1"/>
  <c r="C235" i="254"/>
  <c r="C238" i="254" s="1"/>
  <c r="B235" i="254"/>
  <c r="D206" i="254"/>
  <c r="C206" i="254"/>
  <c r="B206" i="254"/>
  <c r="D205" i="254"/>
  <c r="C205" i="254"/>
  <c r="B205" i="254"/>
  <c r="C204" i="254"/>
  <c r="B204" i="254"/>
  <c r="D203" i="254"/>
  <c r="C203" i="254"/>
  <c r="B203" i="254"/>
  <c r="B201" i="254" s="1"/>
  <c r="D202" i="254"/>
  <c r="C202" i="254"/>
  <c r="B202" i="254"/>
  <c r="D201" i="254"/>
  <c r="C201" i="254"/>
  <c r="D200" i="254"/>
  <c r="C200" i="254"/>
  <c r="C198" i="254" s="1"/>
  <c r="B200" i="254"/>
  <c r="D199" i="254"/>
  <c r="C199" i="254"/>
  <c r="B199" i="254"/>
  <c r="B198" i="254" s="1"/>
  <c r="D198" i="254"/>
  <c r="D197" i="254"/>
  <c r="D195" i="254" s="1"/>
  <c r="C197" i="254"/>
  <c r="B197" i="254"/>
  <c r="D196" i="254"/>
  <c r="C196" i="254"/>
  <c r="C195" i="254" s="1"/>
  <c r="B196" i="254"/>
  <c r="B195" i="254"/>
  <c r="D194" i="254"/>
  <c r="C194" i="254"/>
  <c r="B194" i="254"/>
  <c r="D193" i="254"/>
  <c r="D192" i="254" s="1"/>
  <c r="C193" i="254"/>
  <c r="B193" i="254"/>
  <c r="C192" i="254"/>
  <c r="B192" i="254"/>
  <c r="D191" i="254"/>
  <c r="C191" i="254"/>
  <c r="B191" i="254"/>
  <c r="B189" i="254" s="1"/>
  <c r="D190" i="254"/>
  <c r="C190" i="254"/>
  <c r="B190" i="254"/>
  <c r="D189" i="254"/>
  <c r="C189" i="254"/>
  <c r="D188" i="254"/>
  <c r="C188" i="254"/>
  <c r="C186" i="254" s="1"/>
  <c r="B188" i="254"/>
  <c r="D187" i="254"/>
  <c r="C187" i="254"/>
  <c r="B187" i="254"/>
  <c r="B186" i="254" s="1"/>
  <c r="D186" i="254"/>
  <c r="D179" i="254"/>
  <c r="D182" i="254" s="1"/>
  <c r="C179" i="254"/>
  <c r="C182" i="254" s="1"/>
  <c r="D176" i="254"/>
  <c r="C176" i="254"/>
  <c r="B176" i="254"/>
  <c r="D173" i="254"/>
  <c r="C173" i="254"/>
  <c r="B173" i="254"/>
  <c r="B182" i="254" s="1"/>
  <c r="D167" i="254"/>
  <c r="C167" i="254"/>
  <c r="B167" i="254"/>
  <c r="D164" i="254"/>
  <c r="C164" i="254"/>
  <c r="B164" i="254"/>
  <c r="D161" i="254"/>
  <c r="C161" i="254"/>
  <c r="B161" i="254"/>
  <c r="B157" i="254"/>
  <c r="D156" i="254"/>
  <c r="C156" i="254"/>
  <c r="B156" i="254"/>
  <c r="D155" i="254"/>
  <c r="C155" i="254"/>
  <c r="B155" i="254"/>
  <c r="D154" i="254"/>
  <c r="D157" i="254" s="1"/>
  <c r="C154" i="254"/>
  <c r="C157" i="254" s="1"/>
  <c r="B154" i="254"/>
  <c r="D136" i="254"/>
  <c r="D145" i="254" s="1"/>
  <c r="C136" i="254"/>
  <c r="C145" i="254" s="1"/>
  <c r="B136" i="254"/>
  <c r="D118" i="254"/>
  <c r="C118" i="254"/>
  <c r="B118" i="254"/>
  <c r="B109" i="254"/>
  <c r="D108" i="254"/>
  <c r="D109" i="254" s="1"/>
  <c r="C108" i="254"/>
  <c r="C109" i="254" s="1"/>
  <c r="B108" i="254"/>
  <c r="C82" i="254"/>
  <c r="B82" i="254"/>
  <c r="D81" i="254"/>
  <c r="C81" i="254"/>
  <c r="B81" i="254"/>
  <c r="D79" i="254"/>
  <c r="D80" i="254" s="1"/>
  <c r="C79" i="254"/>
  <c r="C80" i="254" s="1"/>
  <c r="C83" i="254" s="1"/>
  <c r="B79" i="254"/>
  <c r="B80" i="254" s="1"/>
  <c r="B83" i="254" s="1"/>
  <c r="D68" i="254"/>
  <c r="D71" i="254" s="1"/>
  <c r="C68" i="254"/>
  <c r="C71" i="254" s="1"/>
  <c r="D65" i="254"/>
  <c r="C65" i="254"/>
  <c r="B65" i="254"/>
  <c r="D56" i="254"/>
  <c r="C56" i="254"/>
  <c r="B56" i="254"/>
  <c r="B71" i="254" s="1"/>
  <c r="D53" i="254"/>
  <c r="C53" i="254"/>
  <c r="B53" i="254"/>
  <c r="D50" i="254"/>
  <c r="C50" i="254"/>
  <c r="B50" i="254"/>
  <c r="B145" i="254" s="1"/>
  <c r="D44" i="254"/>
  <c r="C44" i="254"/>
  <c r="B44" i="254"/>
  <c r="D474" i="254" l="1"/>
  <c r="D472" i="254"/>
  <c r="B472" i="254"/>
  <c r="B475" i="254" s="1"/>
  <c r="B474" i="254"/>
  <c r="D83" i="254"/>
  <c r="B185" i="254"/>
  <c r="C185" i="254"/>
  <c r="B385" i="254"/>
  <c r="B407" i="254" s="1"/>
  <c r="C433" i="254"/>
  <c r="C463" i="254"/>
  <c r="C382" i="254"/>
  <c r="C385" i="254"/>
  <c r="C407" i="254" s="1"/>
  <c r="B116" i="254"/>
  <c r="B42" i="254"/>
  <c r="B146" i="254"/>
  <c r="B433" i="254"/>
  <c r="D433" i="254"/>
  <c r="D463" i="254" s="1"/>
  <c r="B492" i="254"/>
  <c r="C492" i="254"/>
  <c r="D146" i="254"/>
  <c r="D116" i="254"/>
  <c r="D42" i="254"/>
  <c r="B72" i="254"/>
  <c r="C116" i="254"/>
  <c r="C42" i="254"/>
  <c r="C146" i="254"/>
  <c r="D185" i="254"/>
  <c r="B304" i="254"/>
  <c r="B326" i="254" s="1"/>
  <c r="C472" i="254"/>
  <c r="C475" i="254" s="1"/>
  <c r="C474" i="254"/>
  <c r="D82" i="254"/>
  <c r="D204" i="254"/>
  <c r="D207" i="254" l="1"/>
  <c r="B491" i="254"/>
  <c r="B436" i="254"/>
  <c r="B434" i="254"/>
  <c r="B437" i="254" s="1"/>
  <c r="D45" i="254"/>
  <c r="D184" i="254"/>
  <c r="D43" i="254"/>
  <c r="D46" i="254" s="1"/>
  <c r="B524" i="254"/>
  <c r="B463" i="254"/>
  <c r="B119" i="254"/>
  <c r="B117" i="254"/>
  <c r="B120" i="254" s="1"/>
  <c r="B207" i="254"/>
  <c r="C43" i="254"/>
  <c r="C45" i="254"/>
  <c r="C184" i="254"/>
  <c r="C207" i="254" s="1"/>
  <c r="D119" i="254"/>
  <c r="D117" i="254"/>
  <c r="D72" i="254"/>
  <c r="C436" i="254"/>
  <c r="C434" i="254"/>
  <c r="C491" i="254"/>
  <c r="D475" i="254"/>
  <c r="C524" i="254"/>
  <c r="B184" i="254"/>
  <c r="B43" i="254"/>
  <c r="B46" i="254" s="1"/>
  <c r="B45" i="254"/>
  <c r="C117" i="254"/>
  <c r="C120" i="254" s="1"/>
  <c r="C119" i="254"/>
  <c r="D434" i="254"/>
  <c r="D437" i="254" s="1"/>
  <c r="D491" i="254"/>
  <c r="D524" i="254" s="1"/>
  <c r="D436" i="254"/>
  <c r="C72" i="254"/>
  <c r="D120" i="254" l="1"/>
  <c r="C46" i="254"/>
  <c r="C437" i="254"/>
</calcChain>
</file>

<file path=xl/comments1.xml><?xml version="1.0" encoding="utf-8"?>
<comments xmlns="http://schemas.openxmlformats.org/spreadsheetml/2006/main">
  <authors>
    <author>Ermira Kopliku</author>
  </authors>
  <commentList>
    <comment ref="C68" authorId="0" shapeId="0">
      <text>
        <r>
          <rPr>
            <sz val="9"/>
            <color indexed="81"/>
            <rFont val="Tahoma"/>
            <family val="2"/>
            <charset val="238"/>
          </rPr>
          <t xml:space="preserve">aktivitete sociale;
redaktim;
marredhenie me media;
marredhenie me publikun;
kerkimi parlamentar
+ 100 vjetori parlamentarizimit
</t>
        </r>
      </text>
    </comment>
  </commentList>
</comments>
</file>

<file path=xl/comments2.xml><?xml version="1.0" encoding="utf-8"?>
<comments xmlns="http://schemas.openxmlformats.org/spreadsheetml/2006/main">
  <authors>
    <author>user</author>
  </authors>
  <commentList>
    <comment ref="B119" authorId="0" shapeId="0">
      <text>
        <r>
          <rPr>
            <b/>
            <sz val="9"/>
            <color indexed="81"/>
            <rFont val="Tahoma"/>
            <family val="2"/>
          </rPr>
          <t>user:</t>
        </r>
        <r>
          <rPr>
            <sz val="9"/>
            <color indexed="81"/>
            <rFont val="Tahoma"/>
            <family val="2"/>
          </rPr>
          <t xml:space="preserve">
Ky produkt duhet tw ndahet nw disa. Vec kerkesave tw trajtuara duhet tw dali si produkt me vete edhe inspektimet qe kryhen dhe aktivitetet ndergjegjesuese. Per kerkesat te parashikohet si kosto vetem pagat, ndersa per dy te tjeret 602. Zerin 606 nuk e kam te qarte per cfare e keni????</t>
        </r>
      </text>
    </comment>
  </commentList>
</comments>
</file>

<file path=xl/comments3.xml><?xml version="1.0" encoding="utf-8"?>
<comments xmlns="http://schemas.openxmlformats.org/spreadsheetml/2006/main">
  <authors>
    <author>cec</author>
  </authors>
  <commentList>
    <comment ref="B16" authorId="0" shapeId="0">
      <text>
        <r>
          <rPr>
            <b/>
            <sz val="9"/>
            <color indexed="81"/>
            <rFont val="Tahoma"/>
            <family val="2"/>
          </rPr>
          <t>cec:</t>
        </r>
        <r>
          <rPr>
            <sz val="9"/>
            <color indexed="81"/>
            <rFont val="Tahoma"/>
            <family val="2"/>
          </rPr>
          <t xml:space="preserve">
4 nga 6</t>
        </r>
      </text>
    </comment>
  </commentList>
</comments>
</file>

<file path=xl/sharedStrings.xml><?xml version="1.0" encoding="utf-8"?>
<sst xmlns="http://schemas.openxmlformats.org/spreadsheetml/2006/main" count="14489" uniqueCount="1326">
  <si>
    <t>Emërtimi i Programit Buxhetor</t>
  </si>
  <si>
    <t>Kodi i Programit</t>
  </si>
  <si>
    <t>01110</t>
  </si>
  <si>
    <t>Programi Buxhetor Afatmesëm</t>
  </si>
  <si>
    <t>Përshkrimi i Programit</t>
  </si>
  <si>
    <t>Qëllimet e Politikës së Programit</t>
  </si>
  <si>
    <t>Treguesit e Performancës në nivel Qëllimi</t>
  </si>
  <si>
    <t>Buxheti</t>
  </si>
  <si>
    <t>Parashikimi</t>
  </si>
  <si>
    <t>Objektivi 1 i Politikës së Programit</t>
  </si>
  <si>
    <t>Treguesit e Performancës për Objektivin 1</t>
  </si>
  <si>
    <t>Produktet për Objektivin 1</t>
  </si>
  <si>
    <t xml:space="preserve">Shpenzimet Korrente* </t>
  </si>
  <si>
    <t>Produkti 1</t>
  </si>
  <si>
    <t>Përshkrimi i Produktit:</t>
  </si>
  <si>
    <t>Njësia Matëse</t>
  </si>
  <si>
    <t>Sasia</t>
  </si>
  <si>
    <t>Kosto totale (në mijë lekë)</t>
  </si>
  <si>
    <t>Kosto për njësi (në mijë lekë)</t>
  </si>
  <si>
    <t xml:space="preserve">Ndryshimi në % i Sasisë  </t>
  </si>
  <si>
    <t>…</t>
  </si>
  <si>
    <t xml:space="preserve">Ndryshimi në % i kostos totale  </t>
  </si>
  <si>
    <t>Ndryshimi në % i kostos për njësi</t>
  </si>
  <si>
    <t xml:space="preserve">600. Pagat </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</si>
  <si>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</si>
  <si>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</si>
  <si>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</si>
  <si>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</si>
  <si>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</si>
  <si>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</si>
  <si>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1</t>
  </si>
  <si>
    <t>Kontroll</t>
  </si>
  <si>
    <t>Produkti 2</t>
  </si>
  <si>
    <t>Kosto totale e produktit 2</t>
  </si>
  <si>
    <t>Produkti 3</t>
  </si>
  <si>
    <t>Kosto totale e produktit 3</t>
  </si>
  <si>
    <t>Produkti 4</t>
  </si>
  <si>
    <t>Kosto totale e produktit 4</t>
  </si>
  <si>
    <t>Shpenzimet Kapitale***</t>
  </si>
  <si>
    <t>Kategoria 1: Shpenzimet Administrative Kapitale</t>
  </si>
  <si>
    <t>numer</t>
  </si>
  <si>
    <t xml:space="preserve">230. Aktive të patrupëzuara </t>
  </si>
  <si>
    <t xml:space="preserve">231. Aktive të trupëzuara </t>
  </si>
  <si>
    <t xml:space="preserve">Shënim: Shpjegoni supozimet dhe llogaritjet për Produktin 1 </t>
  </si>
  <si>
    <t>Kodi i Projektit të Investimeve</t>
  </si>
  <si>
    <t>Shpenzimet Kapitale</t>
  </si>
  <si>
    <t>Kategoria 2: Shpenzimet për projekte investimesh</t>
  </si>
  <si>
    <t>Produkti 4 (shto produkte sipas rastit)</t>
  </si>
  <si>
    <t>Objektivi 2 i Politikës së Programit</t>
  </si>
  <si>
    <t>Treguesit e Performancës për Objektivin 2</t>
  </si>
  <si>
    <t>Produktet për Objektivin 2</t>
  </si>
  <si>
    <t>cope</t>
  </si>
  <si>
    <t>Kosto totale e produktit X</t>
  </si>
  <si>
    <t>Objektivi 3 i Politikës së Programit</t>
  </si>
  <si>
    <t>Treguesit e Performancës për Objektivin 3</t>
  </si>
  <si>
    <t>Kodi i Projektit të Investimeve****</t>
  </si>
  <si>
    <t>Totali i shpenzimeve të Programit sipas produkteve*****</t>
  </si>
  <si>
    <t>Totali i shpenzimeve të Programit sipas artikujve*****</t>
  </si>
  <si>
    <t>230. Aktivet e patrupëzuara</t>
  </si>
  <si>
    <t>231. Aktivet e trupëzuara</t>
  </si>
  <si>
    <t>Treguesit e Performancës në nivel Qëllimi*</t>
  </si>
  <si>
    <t>xxxxx</t>
  </si>
  <si>
    <t>Blerje pajisje zyre</t>
  </si>
  <si>
    <t>Numër</t>
  </si>
  <si>
    <r>
      <t xml:space="preserve">Detajimi i Kostos Totale të </t>
    </r>
    <r>
      <rPr>
        <b/>
        <sz val="8"/>
        <color indexed="10"/>
        <rFont val="Garamond"/>
        <family val="1"/>
      </rPr>
      <t>Produktit 1</t>
    </r>
    <r>
      <rPr>
        <b/>
        <sz val="8"/>
        <color indexed="8"/>
        <rFont val="Garamond"/>
        <family val="1"/>
      </rPr>
      <t xml:space="preserve"> sipas Artikujve Ekonomikë</t>
    </r>
  </si>
  <si>
    <t>Trend rritës</t>
  </si>
  <si>
    <t>Emërtimi i Treguesit x (shto tregues sipas rastit)</t>
  </si>
  <si>
    <t>Vlera Bazë</t>
  </si>
  <si>
    <t>Vlera e Synuar</t>
  </si>
  <si>
    <t>Detajimi i Kostos Totale të Produktit 1 sipas Artikujve Ekonomikë</t>
  </si>
  <si>
    <t>Kosto totale e produktit 5</t>
  </si>
  <si>
    <t xml:space="preserve">Produkti 2 </t>
  </si>
  <si>
    <t xml:space="preserve">FORMAT 2: FORMATI STANDARD I PËRGATITJES SË KËRKESAVE BUXHETORE PBA 2019-2021 </t>
  </si>
  <si>
    <t>Produkti X (shto produkte sipas rastit)</t>
  </si>
  <si>
    <t>Produkti A</t>
  </si>
  <si>
    <t>Kosto totale e produktit A</t>
  </si>
  <si>
    <t>Planifikimi, Menaxhimi dhe Administrimi</t>
  </si>
  <si>
    <t>trend rrites</t>
  </si>
  <si>
    <t>Blerje Pajisje</t>
  </si>
  <si>
    <t xml:space="preserve">Produkti 1 </t>
  </si>
  <si>
    <t>copë</t>
  </si>
  <si>
    <t>03320</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</si>
  <si>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</si>
  <si>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Realizimi i proçeseve gjyqsore, te drejta dhe te hapura ne mbrojtje te kushtetutes dhe lirive e te drejtave themelore te njeriut.</t>
  </si>
  <si>
    <t>Numer vendimesh</t>
  </si>
  <si>
    <t>Informatizimi i veprimtarise se gjykates per nje vendimarrje te drejte dhe te hapur per publikun e gjere, institucionet e shoqerine civile.</t>
  </si>
  <si>
    <t>Numer automjetesh</t>
  </si>
  <si>
    <t>Numer punonjesish</t>
  </si>
  <si>
    <t>Emërtimi i Treguesit 1</t>
  </si>
  <si>
    <t>Emërtimi i Treguesit 2</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</si>
  <si>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</si>
  <si>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Shqyrtimi ne kohe dhe me efiçence i ankesave</t>
  </si>
  <si>
    <t>Vendime të marra</t>
  </si>
  <si>
    <t>VEPRIMTARI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</si>
  <si>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</si>
  <si>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</si>
  <si>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M550001</t>
  </si>
  <si>
    <t>Produkti 3 (shto produkte sipas rastit)</t>
  </si>
  <si>
    <t>M550005</t>
  </si>
  <si>
    <t>03310</t>
  </si>
  <si>
    <t>"Planifikimi, Menaxhimi dhe Administrimi"</t>
  </si>
  <si>
    <t>1110</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</si>
  <si>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</si>
  <si>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Raste të suksesshme diskriminimi ndaj totalit të cështjeve të gjykuara (numri i vendimeve te konfirmuara nga gjykata me forme prere dhe vendime diskriminimi dhe demshperblim, ne raport me numrin total te çeshtjeve gjyqesore)</t>
  </si>
  <si>
    <t>Cështje të iniciuara nga KMD</t>
  </si>
  <si>
    <t xml:space="preserve">Ankesa drejtuar KMD </t>
  </si>
  <si>
    <t>Ankesa ndaj sektorit privat</t>
  </si>
  <si>
    <t xml:space="preserve">Vendime diskriminimi të zbatuara nga subjektet të cilave u drejtohen </t>
  </si>
  <si>
    <t>Cështje të përfaqësuara me efektivitet në gjykatë (numri i vendimeve te konfirmuara nga gjykata me forme prere dhe vendime diskriminimi dhe demshperblim, ne raport me numrin total te çeshtjeve gjyqesore)</t>
  </si>
  <si>
    <t xml:space="preserve">Vendime mospranimi të ankesës </t>
  </si>
  <si>
    <t>Informacione të referuara nga organizata me interesa legjitime, institucione etj.</t>
  </si>
  <si>
    <t>Rritja e numrit të ankesave</t>
  </si>
  <si>
    <t xml:space="preserve">Pajisja e zyrave te KMD me qellim permbushjen e nevojave te stafit per mirefunksionimin </t>
  </si>
  <si>
    <t xml:space="preserve">trend rrites </t>
  </si>
  <si>
    <t>M920008</t>
  </si>
  <si>
    <t>Zgjerimi i rafteve te bibliotekes per ekzpozimin e librave te botuar ne ambjente te tjera brenda ISKK</t>
  </si>
  <si>
    <t>M920009</t>
  </si>
  <si>
    <t>ISKK, ne funksion te rritjes se efikasitetit te punes se punonjesve merr persiper te bleje pajisje te reja kompjuterike sipas standarteve ne fuqi te AKSHI-it</t>
  </si>
  <si>
    <t>01320</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</si>
  <si>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</si>
  <si>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Njësi statistikore të vrojtuara</t>
  </si>
  <si>
    <t>Numer</t>
  </si>
  <si>
    <t>Personel i trajnuar</t>
  </si>
  <si>
    <t xml:space="preserve">Pjesemarrja e personelit në vrojtimet statistikore,në kurse te ndryshme , seminare, work shope  etj.      
</t>
  </si>
  <si>
    <t>Auditime te kryera.</t>
  </si>
  <si>
    <t>Auditime te kryera per zbatimin e ligjishmerise dhe perdorimin me efektivitet te fondeve buxhetore</t>
  </si>
  <si>
    <t>Blerja e licencave të software-ve për të përditësuar infrastrukturen e nevojshme për kryerjen e proceseve të përpunimit të të dhenave statistikore.</t>
  </si>
  <si>
    <t>Planifikimi/Menaxhimi/Administrimi</t>
  </si>
  <si>
    <t>Copë</t>
  </si>
  <si>
    <t>Trend rrites</t>
  </si>
  <si>
    <t>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maksimizimin e rezultateve, një performancë në rritje, transparencë dhe përgjegjshmëri të lartë në përdorimin e fondeve buxhetore.</t>
  </si>
  <si>
    <t>në /000 lek</t>
  </si>
  <si>
    <t>04120</t>
  </si>
  <si>
    <t>Pajisje informatike</t>
  </si>
  <si>
    <t>Produkti 5</t>
  </si>
  <si>
    <t>Produkti 2 (shto produkte sipas rastit)</t>
  </si>
  <si>
    <t>Veprimtaria e rivlerësimit kalimtar të magjistratit</t>
  </si>
  <si>
    <t>03330</t>
  </si>
  <si>
    <t>Rivleresimi kalimtar i prokuroreve dhe gjyqtareve ne bazuar ne tre kritere:
a) vlerësimi i pasurisë;
b) kontrolli i figurës; dhe
c) vlerësimi i aftësive profesionale e profesionalizmit.</t>
  </si>
  <si>
    <t>Përcaktimi i rregullave të posaçme për rivlerësimin kalimtar të të gjithë subjekteve të rivlerësimit për të garantuar funksionimin e shtetit të së drejtës, pavarësisë së sistemit të drejtësisë, si dhe rikthimin e besimit të publikut tek institucionet e këtij sistemi.</t>
  </si>
  <si>
    <t>Rivleresimi kalimtar i prokuroreve dhe gjyqetareve</t>
  </si>
  <si>
    <t xml:space="preserve">Dosje te shqyrtuara </t>
  </si>
  <si>
    <t>Organizimi në 4 trupa gjykuese.
Shpërndarja e çështjeve në trupat gjykuese, tw cilwt kanw kwto aktivitete:             1. thërritja e mbledhjeve dhe seancave dëgjimore;
2. bashkërendimi i punës dhe marrja e masave për të garantuar zbardhjen e vendimeve.
3. Përgatitja e dosjes.
4. ndërmarrja e procedurave për të garantuar provat e nevojshme për procesin.
5. marrja e  masave për të hartuar dokumentacionin e nevojshëm, 
6. marrja e  informacionit shtesw. 
7.  marrja e vendimit .</t>
  </si>
  <si>
    <t xml:space="preserve">  Planifikimi, Menaxhimi dhe Administrim</t>
  </si>
  <si>
    <t xml:space="preserve">Ky investim ka si objektiv rritjen e standardeve teknike, ku nenkuptojme eficencen e mbledhjeve, takimeve dhe prezantimeve te ndryshme te zhvilluara ne sallen e ILDKPKI-se.   </t>
  </si>
  <si>
    <t>Detajimi i Kostos Totale të Produktit 2 sipas Artikujve Ekonomikë</t>
  </si>
  <si>
    <t>Detajimi i Kostos Totale të Produktit 3 sipas Artikujve Ekonomikë</t>
  </si>
  <si>
    <t>Produkti 6</t>
  </si>
  <si>
    <t>Kosto totale e produktit 6</t>
  </si>
  <si>
    <t>Produkti 7</t>
  </si>
  <si>
    <t>Numër automjetesh</t>
  </si>
  <si>
    <t>Kosto totale e produktit 7</t>
  </si>
  <si>
    <r>
      <t xml:space="preserve">Detajimi i Kostos Totale të </t>
    </r>
    <r>
      <rPr>
        <b/>
        <sz val="8"/>
        <color rgb="FFFF0000"/>
        <rFont val="Garamond"/>
        <family val="1"/>
      </rPr>
      <t>Produktit 1</t>
    </r>
    <r>
      <rPr>
        <b/>
        <sz val="8"/>
        <color theme="1"/>
        <rFont val="Garamond"/>
        <family val="1"/>
      </rPr>
      <t xml:space="preserve"> sipas Artikujve Ekonomikë</t>
    </r>
  </si>
  <si>
    <r>
      <t>Detajimi i Kostos Totale të</t>
    </r>
    <r>
      <rPr>
        <b/>
        <sz val="8"/>
        <color rgb="FFFF0000"/>
        <rFont val="Garamond"/>
        <family val="1"/>
      </rPr>
      <t xml:space="preserve"> Produktit 2 </t>
    </r>
    <r>
      <rPr>
        <b/>
        <sz val="8"/>
        <color theme="1"/>
        <rFont val="Garamond"/>
        <family val="1"/>
      </rPr>
      <t>sipas Artikujve Ekonomikë</t>
    </r>
  </si>
  <si>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</si>
  <si>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1 </t>
    </r>
    <r>
      <rPr>
        <b/>
        <sz val="8"/>
        <color theme="1"/>
        <rFont val="Garamond"/>
        <family val="1"/>
      </rPr>
      <t>sipas Artikujve Ekonomikë</t>
    </r>
  </si>
  <si>
    <t>Veprimtaria Informative Shtetërore</t>
  </si>
  <si>
    <t>03520</t>
  </si>
  <si>
    <t>08220</t>
  </si>
  <si>
    <t>Shërbimi i Avokatisë</t>
  </si>
  <si>
    <t>Statusi A</t>
  </si>
  <si>
    <t>Kërkesa të trajtuara</t>
  </si>
  <si>
    <t>Zgjidhja e ankesave apo kërkesave të qytetarëve ndaj sjelljes,vendimeve apo mosveprimeve të parregullta e të paligjshme të administratës publike</t>
  </si>
  <si>
    <t>Produkti 1 (shto produkte sipas rastit)</t>
  </si>
  <si>
    <t>08480</t>
  </si>
  <si>
    <t>Garantimi i një mjedisi ku, çdo bashkësi fetare të shprehë dhe praktikojë lirisht të drejtën kushtetuese të besimit, nëpërmjet mbështetjes financiare nga shteti.</t>
  </si>
  <si>
    <t>Forcimi i kontributit të bashkësive fetare në të mirë të shoqërisë</t>
  </si>
  <si>
    <t>Numri i bashkësive</t>
  </si>
  <si>
    <t>Blerje pajisje zyre dhe elektronike</t>
  </si>
  <si>
    <r>
      <t>Detajimi i Kostos Totale të</t>
    </r>
    <r>
      <rPr>
        <b/>
        <sz val="8"/>
        <color rgb="FFFF0000"/>
        <rFont val="Garamond"/>
        <family val="1"/>
      </rPr>
      <t xml:space="preserve"> Produktit X </t>
    </r>
    <r>
      <rPr>
        <b/>
        <sz val="8"/>
        <color theme="1"/>
        <rFont val="Garamond"/>
        <family val="1"/>
      </rPr>
      <t>sipas Artikujve Ekonomikë</t>
    </r>
  </si>
  <si>
    <r>
      <t xml:space="preserve">Detajimi i Kostos Totale të </t>
    </r>
    <r>
      <rPr>
        <b/>
        <sz val="8"/>
        <color rgb="FFFF0000"/>
        <rFont val="Garamond"/>
        <family val="1"/>
      </rPr>
      <t>Produktit 3</t>
    </r>
    <r>
      <rPr>
        <b/>
        <sz val="8"/>
        <color theme="1"/>
        <rFont val="Garamond"/>
        <family val="1"/>
      </rPr>
      <t xml:space="preserve"> sipas Artikujve Ekonomikë</t>
    </r>
  </si>
  <si>
    <t>Blerja e paisjeve të zyrës për krijimin e kushteve të pershtatshme të punës per punonjesit.</t>
  </si>
  <si>
    <r>
      <t xml:space="preserve">Detajimi i Kostos Totale të </t>
    </r>
    <r>
      <rPr>
        <b/>
        <sz val="8"/>
        <color rgb="FFFF0000"/>
        <rFont val="Garamond"/>
        <family val="1"/>
      </rPr>
      <t xml:space="preserve">Produktit 2 </t>
    </r>
    <r>
      <rPr>
        <b/>
        <sz val="8"/>
        <color theme="1"/>
        <rFont val="Garamond"/>
        <family val="1"/>
      </rPr>
      <t>sipas Artikujve Ekonomikë</t>
    </r>
  </si>
  <si>
    <r>
      <t xml:space="preserve">Detajimi i Kostos Totale të </t>
    </r>
    <r>
      <rPr>
        <b/>
        <sz val="8"/>
        <color rgb="FFFF0000"/>
        <rFont val="Garamond"/>
        <family val="1"/>
      </rPr>
      <t>Produktit 2</t>
    </r>
    <r>
      <rPr>
        <b/>
        <sz val="8"/>
        <color theme="1"/>
        <rFont val="Garamond"/>
        <family val="1"/>
      </rPr>
      <t xml:space="preserve"> sipas Artikujve Ekonomikë</t>
    </r>
  </si>
  <si>
    <t>Shpenzimet e këtij programi përfaqësojnë grupin e njësive organizativo-strukturore të institucionit, që kryejnë veprimtarinë kryesore të tij: Sigurimin e informacionit të domosdoshëm nga zbulimi dhe kundërzbulimi në funksion të sigurisë kombëtare, rajonale dhe globale, në përputhje me Kushtetutën dhe Ligjet e Republikës së Shqipërisë.</t>
  </si>
  <si>
    <t>Kompletimi i ambienteve te punes me  mjetet pajisjet e nevojshme te punes</t>
  </si>
  <si>
    <t>M300004</t>
  </si>
  <si>
    <t>Shtimi i fondit te librave profesionale te bibliotekes se gjykates me tituj te rinj te botimeve profesionale te jurisprudences kushtetuese</t>
  </si>
  <si>
    <t>Biblioteke e pasuruar</t>
  </si>
  <si>
    <t>M300003</t>
  </si>
  <si>
    <t>M300001</t>
  </si>
  <si>
    <r>
      <t xml:space="preserve">Detajimi i Kostos Totale të </t>
    </r>
    <r>
      <rPr>
        <b/>
        <sz val="8"/>
        <color rgb="FFFF0000"/>
        <rFont val="Garamond"/>
        <family val="1"/>
      </rPr>
      <t xml:space="preserve">Produktit 5 </t>
    </r>
    <r>
      <rPr>
        <b/>
        <sz val="8"/>
        <color theme="1"/>
        <rFont val="Garamond"/>
        <family val="1"/>
      </rPr>
      <t>sipas Artikujve Ekonomikë</t>
    </r>
  </si>
  <si>
    <r>
      <t xml:space="preserve">Detajimi i Kostos Totale të </t>
    </r>
    <r>
      <rPr>
        <b/>
        <sz val="8"/>
        <color rgb="FFFF0000"/>
        <rFont val="Garamond"/>
        <family val="1"/>
      </rPr>
      <t xml:space="preserve">Produktit 4 </t>
    </r>
    <r>
      <rPr>
        <b/>
        <sz val="8"/>
        <color theme="1"/>
        <rFont val="Garamond"/>
        <family val="1"/>
      </rPr>
      <t>sipas Artikujve Ekonomikë</t>
    </r>
  </si>
  <si>
    <t>Realizimi i procesit te  Rekrutimit dhe mesimdhenies se kandidateve per magjistrate,avokate shteti/ndihmes e keshilltare ligjor si dhe kancelareve.</t>
  </si>
  <si>
    <t xml:space="preserve">Konsolidimi i formimit profesional te magjistrateve , nëpërmjet rritjes profesionale të personelit të gjykatave dhe prokurorive në përputhje me standartet evropiane.                                </t>
  </si>
  <si>
    <r>
      <t xml:space="preserve">Detajimi i Kostos Totale të </t>
    </r>
    <r>
      <rPr>
        <b/>
        <sz val="8"/>
        <color rgb="FFFF0000"/>
        <rFont val="Garamond"/>
        <family val="1"/>
      </rPr>
      <t>Produktit 5</t>
    </r>
    <r>
      <rPr>
        <b/>
        <sz val="8"/>
        <color theme="1"/>
        <rFont val="Garamond"/>
        <family val="1"/>
      </rPr>
      <t xml:space="preserve"> sipas Artikujve Ekonomikë</t>
    </r>
  </si>
  <si>
    <r>
      <t xml:space="preserve">Detajimi i Kostos Totale të </t>
    </r>
    <r>
      <rPr>
        <b/>
        <sz val="8"/>
        <color rgb="FFFF0000"/>
        <rFont val="Garamond"/>
        <family val="1"/>
      </rPr>
      <t>Produktit 4</t>
    </r>
    <r>
      <rPr>
        <b/>
        <sz val="8"/>
        <color theme="1"/>
        <rFont val="Garamond"/>
        <family val="1"/>
      </rPr>
      <t xml:space="preserve"> sipas Artikujve Ekonomikë</t>
    </r>
  </si>
  <si>
    <t>Kosto totale e produktit 9</t>
  </si>
  <si>
    <t>Financim i  i producenteve shqiptare per te realizuar produktin kinematografik ky  financim synon nxitjen e producenteve shqipetar per perfitimit te fondeve alternative ne europe dhe me gjere ne bote per te bashkeprodhuar  kete produkt kinematografik .Kjo mbeshtetje synon  orjentimin e prodhimit te ri kinematografik  drejt integrimit te tij ne rrjetin dhe tregun europian dhe boter te Kinemase.</t>
  </si>
  <si>
    <t>Pajisje te blera</t>
  </si>
  <si>
    <t>M630002</t>
  </si>
  <si>
    <t>Trend rënës</t>
  </si>
  <si>
    <t>Komisioneri për Mbikëqyrjen e Shërbimit Civil</t>
  </si>
  <si>
    <r>
      <t xml:space="preserve">Detajimi i Kostos Totale të </t>
    </r>
    <r>
      <rPr>
        <b/>
        <sz val="8"/>
        <color indexed="10"/>
        <rFont val="Garamond"/>
        <family val="1"/>
      </rPr>
      <t xml:space="preserve">Produktit 1 </t>
    </r>
    <r>
      <rPr>
        <b/>
        <sz val="8"/>
        <color indexed="8"/>
        <rFont val="Garamond"/>
        <family val="1"/>
      </rPr>
      <t>sipas Artikujve Ekonomikë</t>
    </r>
  </si>
  <si>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</si>
  <si>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Financim i bashkësive fetare, për pagat e personelit të administratës, të arsimtarëve dhe mbështetje për rikonstruksionet e objekteve të kultit, në zbatim të legjislacionit përkatës.</t>
  </si>
  <si>
    <t>Trend zbrites</t>
  </si>
  <si>
    <t>Numri i incidenteve ne sistem</t>
  </si>
  <si>
    <t xml:space="preserve">Blerje pajisje kompjuterike dhe pajisje  zyre </t>
  </si>
  <si>
    <t>Shtimi  i moduleve te reja ne Sistemin e Prokurimit Elektronik</t>
  </si>
  <si>
    <t>Ulja e numrit te procedurave me negocim pa shpallje paraprake ne raport me procedurat e shpallura ne Sistemi i Prokurimit Elektronik</t>
  </si>
  <si>
    <t>01130</t>
  </si>
  <si>
    <t>Shërbimi i Prokurimit Publik</t>
  </si>
  <si>
    <t>Veprimtaria e Presidentit te Republikes</t>
  </si>
  <si>
    <t>Veprimtari protokollare brenda vendit</t>
  </si>
  <si>
    <t>Blerja e pajisjeve kompjuterike dhe elektronike</t>
  </si>
  <si>
    <t>Nr</t>
  </si>
  <si>
    <t>01120</t>
  </si>
  <si>
    <t>Veprimtaria audituese e KLSH</t>
  </si>
  <si>
    <t>M240002</t>
  </si>
  <si>
    <t>M240009</t>
  </si>
  <si>
    <t xml:space="preserve">Dekrete për shpallje ligjesh, për shtetësinë shqiptare dhe  dekorata e tituj nderi
</t>
  </si>
  <si>
    <t>Kapitulli 01</t>
  </si>
  <si>
    <t>Kapitulli 05</t>
  </si>
  <si>
    <t>numer aktivitetesh</t>
  </si>
  <si>
    <t xml:space="preserve">Blerje pajisje, sisteme, makineri të ndryshme 
</t>
  </si>
  <si>
    <t>Orendi dhe pajisje zyre</t>
  </si>
  <si>
    <t>Kodi i Projektit sipas listes se investimeve</t>
  </si>
  <si>
    <t>M010003</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</si>
  <si>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</si>
  <si>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Blerje e orendive dhe pajisjeve per zyra</t>
  </si>
  <si>
    <t>numer pajisjesh</t>
  </si>
  <si>
    <t>Kapitull 02</t>
  </si>
  <si>
    <t>Kapitulli 03</t>
  </si>
  <si>
    <t>Kapitulli 04</t>
  </si>
  <si>
    <t>M010020</t>
  </si>
  <si>
    <t>Kosto totale e produkti 2</t>
  </si>
  <si>
    <t xml:space="preserve">Produkti 3 </t>
  </si>
  <si>
    <r>
      <t xml:space="preserve">Detajimi i Kostos Totale të </t>
    </r>
    <r>
      <rPr>
        <b/>
        <sz val="8"/>
        <color rgb="FFFF0000"/>
        <rFont val="Garamond"/>
        <family val="1"/>
      </rPr>
      <t xml:space="preserve">Produktit 3 </t>
    </r>
    <r>
      <rPr>
        <b/>
        <sz val="8"/>
        <color theme="1"/>
        <rFont val="Garamond"/>
        <family val="1"/>
      </rPr>
      <t>sipas Artikujve Ekonomikë</t>
    </r>
  </si>
  <si>
    <t xml:space="preserve">Kosto totale e produktit </t>
  </si>
  <si>
    <t>Kapitull 05</t>
  </si>
  <si>
    <t>Kapitulli 02</t>
  </si>
  <si>
    <t>Planifikim, Menaxhim dhe Administrim</t>
  </si>
  <si>
    <t xml:space="preserve">Fuqizimi i funksionit menaxhues, në funksion të implementimit të sukseshëm të programit, konform kërkesave të kuadrit ligjor në fuqi. </t>
  </si>
  <si>
    <t>nr kompjuterash</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</si>
  <si>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</si>
  <si>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</si>
  <si>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r>
      <t xml:space="preserve">Detajimi i Kostos Totale të </t>
    </r>
    <r>
      <rPr>
        <b/>
        <sz val="8"/>
        <color rgb="FFFF0000"/>
        <rFont val="Garamond"/>
        <family val="1"/>
      </rPr>
      <t>Produktit A</t>
    </r>
    <r>
      <rPr>
        <b/>
        <sz val="8"/>
        <color theme="1"/>
        <rFont val="Garamond"/>
        <family val="1"/>
      </rPr>
      <t xml:space="preserve"> sipas Artikujve Ekonomikë</t>
    </r>
  </si>
  <si>
    <r>
      <rPr>
        <b/>
        <sz val="8"/>
        <color rgb="FFFF0000"/>
        <rFont val="Garamond"/>
        <family val="1"/>
      </rPr>
      <t>Produkti 2</t>
    </r>
    <r>
      <rPr>
        <sz val="8"/>
        <color theme="1"/>
        <rFont val="Garamond"/>
        <family val="1"/>
      </rPr>
      <t>(shto produkte sipas rastit)</t>
    </r>
  </si>
  <si>
    <r>
      <rPr>
        <b/>
        <sz val="8"/>
        <color rgb="FFFF0000"/>
        <rFont val="Garamond"/>
        <family val="1"/>
      </rPr>
      <t>Produkti 3</t>
    </r>
    <r>
      <rPr>
        <sz val="8"/>
        <color theme="1"/>
        <rFont val="Garamond"/>
        <family val="1"/>
      </rPr>
      <t>(shto produkte sipas rastit)</t>
    </r>
  </si>
  <si>
    <t xml:space="preserve">Numer pajisjesh </t>
  </si>
  <si>
    <t xml:space="preserve">Ruajtja e Vlerave Historike kombetare permes aplikimit te standardeve bashkekohore per arkivimin e dokumentave
</t>
  </si>
  <si>
    <t>Ndwrtimi i Vend Ruajtjeve te reja</t>
  </si>
  <si>
    <t>Rikonstruksioni i ndertesave egzizstuese</t>
  </si>
  <si>
    <t xml:space="preserve">Nr. i dokumentave qe do te pershkruhen ne vit.
</t>
  </si>
  <si>
    <t xml:space="preserve">Nr. i dokumentave te dixhitalizuar kundrejt totalit 
</t>
  </si>
  <si>
    <t xml:space="preserve">Dokumenta te trajtuar ne vit
</t>
  </si>
  <si>
    <t>nr. dokumentash</t>
  </si>
  <si>
    <t>nr. godine</t>
  </si>
  <si>
    <t>Pajisje per godinen e re</t>
  </si>
  <si>
    <t>Blerje Rafte per Godinen e re ne Vendruajtjen Shkoze.</t>
  </si>
  <si>
    <t>Numur  Raftesh</t>
  </si>
  <si>
    <t>Godina te rikonstrukturuara</t>
  </si>
  <si>
    <t>Nr. godina</t>
  </si>
  <si>
    <t>nr pajisjesh</t>
  </si>
  <si>
    <t xml:space="preserve">Blerje pajisje kompjuterike </t>
  </si>
  <si>
    <t xml:space="preserve">Nr paisjesh </t>
  </si>
  <si>
    <t>M240010</t>
  </si>
  <si>
    <r>
      <t xml:space="preserve">Detajimi i Kostos Totale të </t>
    </r>
    <r>
      <rPr>
        <b/>
        <sz val="8"/>
        <color rgb="FFFF0000"/>
        <rFont val="Garamond"/>
        <family val="1"/>
      </rPr>
      <t>Produktit 1&amp;2</t>
    </r>
    <r>
      <rPr>
        <b/>
        <sz val="8"/>
        <color theme="1"/>
        <rFont val="Garamond"/>
        <family val="1"/>
      </rPr>
      <t xml:space="preserve"> sipas Artikujve Ekonomikë</t>
    </r>
  </si>
  <si>
    <t xml:space="preserve">Blerje automjeti </t>
  </si>
  <si>
    <t>Automjete te blera</t>
  </si>
  <si>
    <t>Blerje automjete</t>
  </si>
  <si>
    <t>Nr automjete</t>
  </si>
  <si>
    <t>Auditime te kryera</t>
  </si>
  <si>
    <r>
      <t xml:space="preserve">Detajimi i Kostos Totale të </t>
    </r>
    <r>
      <rPr>
        <b/>
        <sz val="8"/>
        <color rgb="FFFF0000"/>
        <rFont val="Garamond"/>
        <family val="1"/>
      </rPr>
      <t xml:space="preserve">Produktit X </t>
    </r>
    <r>
      <rPr>
        <b/>
        <sz val="8"/>
        <color theme="1"/>
        <rFont val="Garamond"/>
        <family val="1"/>
      </rPr>
      <t>sipas Artikujve Ekonomikë</t>
    </r>
  </si>
  <si>
    <t>Veprimtari legjislative dhe diplomacia parlamentare</t>
  </si>
  <si>
    <t>Ushtrimi i detyrimeve kushtetuese në lidhje me funksionin ligjvenes, kontrollin mbi zbatueshmërinë e ligjeve, zgjedhjes së qeverisë, miratimit të programit politik të saj, emërimit apo dhënies së pëlqimit për anëtarët e organeve kushtetuese  apo të krijuara me ligj, zbatimit dhe mbikqyrjes së ëështjeve të integrimit europian.</t>
  </si>
  <si>
    <t>Rritja e cilësisë së akteve (ligje, rezoluta …), të përfaruara me legjislacionin e BE, forcimin e marrëdhënieve ndërparlamentare me vendet e BE-së, vendet e rajonit dhe jo vetëm, si dhe rritja e performancës në monitorimin e institucioneve të pavarura.</t>
  </si>
  <si>
    <t>numri seancave plenare (ku përmblidhen të gjitha mbledhjet e komisioneve parlamentare, takimet me grupet e interesit etj)</t>
  </si>
  <si>
    <t>numri i delegacioneve parlamentare brenda dhe jashtë vendi, përfshirë konferencat parlamentare</t>
  </si>
  <si>
    <t>numri i monitorimeve të institucioneve të pavarura</t>
  </si>
  <si>
    <t>Numri akteve ligjore të përfaruara me BE</t>
  </si>
  <si>
    <t>numri i raporteve të monitorimit</t>
  </si>
  <si>
    <t>Akte të miratuara në Kuvend</t>
  </si>
  <si>
    <t>numër aktesh</t>
  </si>
  <si>
    <t xml:space="preserve">Rritja dhe intensifikimi i marrëdhënieve ndërparlamentare me vendet e BE-së, vendet e rajonit dhe atyre me interesa strategjike për Shqipërinë në kuadër të diplomacisë parlamentare </t>
  </si>
  <si>
    <t>numri i delegacioneve parlamentare brenda dhe jashtë vendi</t>
  </si>
  <si>
    <t>numri i organizatave ndërkombëtare ku  Shqipëria aderon si vend anëtar me të drejta të plota</t>
  </si>
  <si>
    <t>Marrëdhënie ndërkombëtare të intensifikuara</t>
  </si>
  <si>
    <t xml:space="preserve">pjesemarrje e delegacioneve parlamentare ne vizita zyrtare, konferenca, asamble parlamentare brenda dhe jashte vendit. </t>
  </si>
  <si>
    <t xml:space="preserve">numër delegacionesh </t>
  </si>
  <si>
    <t>partneritet dhe mbështetje nga organizatat ndërkombëtare</t>
  </si>
  <si>
    <t>Kuvendi i Shqipërisë ka detyrimin e pagesës së anëtarësimit në ato organizata ndërkombëtare ku ka të drejta të plota</t>
  </si>
  <si>
    <t>Numër organizata ndërkombëtare</t>
  </si>
  <si>
    <t>PLANIFIKIM, MENAXHIM, ADMINISTRIM</t>
  </si>
  <si>
    <t>Zhvillimi dhe organizimi i kapaciteteve te nevojshme financiare, teknollogjike, njerezore per te siguruar mbarevajtjen e aktiviteteve parlamentare ne kohe, me cilesi dhe ne sherbim te interesit publik</t>
  </si>
  <si>
    <t>nr. trajnimeve per punonjesit</t>
  </si>
  <si>
    <t>analiza dhe pune kerkimore per ceshtje parlamentare</t>
  </si>
  <si>
    <t>informormim publik ne kohe reale</t>
  </si>
  <si>
    <t xml:space="preserve">raporti femra meshkuj per programin </t>
  </si>
  <si>
    <t>Të rritet niveli i transparencës, objektivitetit të informimit dhe aksesi i publikut në çështjet parlamentare duke punuar me kapacitete njerëzore profesionale</t>
  </si>
  <si>
    <t>punonjës me kapacitete të larta profesionale</t>
  </si>
  <si>
    <t>informormim publikdhe transparence maksimale</t>
  </si>
  <si>
    <t>analiza dhe punë kërkimore parlamentare</t>
  </si>
  <si>
    <t>nr. nepunesve qe trajnohen</t>
  </si>
  <si>
    <t>Informim publik dhe transparence maksimale</t>
  </si>
  <si>
    <t xml:space="preserve">numer sherbimesh </t>
  </si>
  <si>
    <t>Të sigurohet arkitekturë  optimale dhe bashkëkohore e teknollogjisë së informacionit si dhe infrastrukturë dhe kushte pune me standarte për veprimtarinë parlamentare, në përgjigje të sfidave të reja</t>
  </si>
  <si>
    <t>Treguesit e Performancës për Objektivin2</t>
  </si>
  <si>
    <t>teknollogji informacioni e zhvilluar, e përditësuar dhe në funksion të transparencës dhe efektivitetit të burimeve njerëzore</t>
  </si>
  <si>
    <t>kushte pune dhe pritjeje percjelljeje të delegacioneve , me standart</t>
  </si>
  <si>
    <t>Produktet për Objektivin   2</t>
  </si>
  <si>
    <t>ndërtesa, zyra, sisteme dhe makineri e pajisje të mirëmbajtura</t>
  </si>
  <si>
    <t>mirëmbajtja e planifikuar e ndërtesave, zyrave, pajisjeve, sistemeve, autoveturave etj.</t>
  </si>
  <si>
    <t>numër i elementeve qe do mirembahen</t>
  </si>
  <si>
    <t>Pajisje zyre te blera</t>
  </si>
  <si>
    <t>Kodi I produktit</t>
  </si>
  <si>
    <t>M020002</t>
  </si>
  <si>
    <t>numer pajisje</t>
  </si>
  <si>
    <t>Libra te blere</t>
  </si>
  <si>
    <t>M020029</t>
  </si>
  <si>
    <t>numer libra</t>
  </si>
  <si>
    <t xml:space="preserve">Autovetura të blera 
</t>
  </si>
  <si>
    <t xml:space="preserve">M020004 </t>
  </si>
  <si>
    <t>Ky produkt rrjedh nga strategjia e rinovimit te flotes se autoveturave qe i perkasin viteve para 2005.</t>
  </si>
  <si>
    <t>numer autovetura</t>
  </si>
  <si>
    <t xml:space="preserve">SISTEME ELEKTRONIKE  </t>
  </si>
  <si>
    <t>SISTEM ELEKTRONIK I VOTIMIT</t>
  </si>
  <si>
    <t>nr</t>
  </si>
  <si>
    <t>Sistem per menaxhimin e punes dhe administrimin e dokumentacionit</t>
  </si>
  <si>
    <r>
      <t xml:space="preserve">Detajimi i Kostos Totale të </t>
    </r>
    <r>
      <rPr>
        <b/>
        <sz val="8"/>
        <color rgb="FFFF0000"/>
        <rFont val="Garamond"/>
        <family val="1"/>
      </rPr>
      <t>Produktit 6</t>
    </r>
    <r>
      <rPr>
        <b/>
        <sz val="8"/>
        <color theme="1"/>
        <rFont val="Garamond"/>
        <family val="1"/>
      </rPr>
      <t xml:space="preserve"> sipas Artikujve Ekonomikë</t>
    </r>
  </si>
  <si>
    <t>SHPENZIMET KAPITALE</t>
  </si>
  <si>
    <t>Kodi i produktit</t>
  </si>
  <si>
    <t>M020001</t>
  </si>
  <si>
    <t xml:space="preserve">Produkti  2 </t>
  </si>
  <si>
    <t>Rrjeti elektrik ne ambjetet e Kryesise i rikonstruktuar</t>
  </si>
  <si>
    <t xml:space="preserve">Ambjente te rikonstruktuara te parkut te autoveturave </t>
  </si>
  <si>
    <t>Rikonstruksionin e Parkut te automjeteve te  Kuvendit</t>
  </si>
  <si>
    <t>Planifikim,Menaxhim dhe Administrim</t>
  </si>
  <si>
    <t xml:space="preserve">Rritja, forcimi dhe zhvillimi i kapaciteteve menaxhuese per nje planifikim, menaxhim dhe administrim te politikave dhe strategjive ne fushen e drejtesise si dhe menaxhim me efektivitet te fondeve buxhetore.
</t>
  </si>
  <si>
    <t>Permiresim I struktures finksionale per nje menaxhim sa me efektiv te burimeve njerezore per te krijuar nje staf permanent dhe sa me te qendrueshem.</t>
  </si>
  <si>
    <t>Dosje te trajtuara kundrejt totalit</t>
  </si>
  <si>
    <t>Dosje te perfunduara</t>
  </si>
  <si>
    <t>Dosje te shqyrtuara kundrej totalit</t>
  </si>
  <si>
    <t>numer dosjesh</t>
  </si>
  <si>
    <t>Sasia nr dosjesh</t>
  </si>
  <si>
    <t>Kodi i Projektit  1</t>
  </si>
  <si>
    <t>Orendi Paisje, mjete</t>
  </si>
  <si>
    <t>Pajisje elektronike</t>
  </si>
  <si>
    <t>M280019</t>
  </si>
  <si>
    <t>Blerje paisje kompjuterike</t>
  </si>
  <si>
    <t>Blerje paisje zyre</t>
  </si>
  <si>
    <t>Paisje zyre e te tjera  te blera</t>
  </si>
  <si>
    <t>nr.prokurorish</t>
  </si>
  <si>
    <t xml:space="preserve">Orendi zyre </t>
  </si>
  <si>
    <t>M280025</t>
  </si>
  <si>
    <t>Orendi zyre te blera</t>
  </si>
  <si>
    <t xml:space="preserve">Kondicionere </t>
  </si>
  <si>
    <t>M280018</t>
  </si>
  <si>
    <t>Kondicionere te blere</t>
  </si>
  <si>
    <t>Paisje te tjera teknike</t>
  </si>
  <si>
    <t>M280038</t>
  </si>
  <si>
    <t>Mjete levizese</t>
  </si>
  <si>
    <t>Autovetura</t>
  </si>
  <si>
    <t xml:space="preserve">   M280015</t>
  </si>
  <si>
    <t>Autovetura te blera</t>
  </si>
  <si>
    <t>Sisteme Sigurie</t>
  </si>
  <si>
    <t>Kamera e sistemi I hyrjes me karta</t>
  </si>
  <si>
    <t xml:space="preserve">   M280037</t>
  </si>
  <si>
    <t>Sistemi hyrjes me karta e Kamera te blera</t>
  </si>
  <si>
    <t>RIKONSTRUKSION</t>
  </si>
  <si>
    <t>Rikonstruksion I pjesshem godine</t>
  </si>
  <si>
    <t>M280001</t>
  </si>
  <si>
    <t>nr prokurorish</t>
  </si>
  <si>
    <t>shtese kati</t>
  </si>
  <si>
    <t>M280045</t>
  </si>
  <si>
    <t>Orendi/Pajisje/Mjete</t>
  </si>
  <si>
    <t>Biblioteke/Libra</t>
  </si>
  <si>
    <t>Veprimtaria Informative e ATSH-se</t>
  </si>
  <si>
    <t>08320</t>
  </si>
  <si>
    <t xml:space="preserve">Veprimtaria telegrafike e Agjencise Telegrafike Shqiptare, konsiston ne mbledhjen, perpunimin, perkthimin e lajmeve te konfirmuara nga burimet autentike dhe zyrtare. </t>
  </si>
  <si>
    <t>Prodhim i lajmit me mbulim 82% te territorit te Republikes se Shqiperise.</t>
  </si>
  <si>
    <t>Lajme te realizuara</t>
  </si>
  <si>
    <t>Prodhim i informacionit te shpejte, perkthim informacioni ne menyre te sakte dhe transmetim i informacionit ne kohe reale.</t>
  </si>
  <si>
    <t>Nr i lajmeve te realizuara</t>
  </si>
  <si>
    <t xml:space="preserve">Dixhitalizimi i Arkives </t>
  </si>
  <si>
    <t>Nr. Dokumetave te dixhitalizuara</t>
  </si>
  <si>
    <t>Përmirësimi i cilësisë së vrojtimeve statistikore, prodhimi dhe shpërndarja në kohë e me cilësi  të produkteve statistikore</t>
  </si>
  <si>
    <t>Anketimi i  njësive statistikore për marrjen e informacioneve ekonomiko- sociale, për të zgjeruar shkallën e përfaqësimit të popullatës.</t>
  </si>
  <si>
    <t>Rritja e perfomancës  së  institucionit duke aplikuar një menaxhim të lartë administrativ, financiar e  njerëzor dhe përmirësimit te infrastrukturës së prodhimit statistikor"</t>
  </si>
  <si>
    <t>M500011</t>
  </si>
  <si>
    <t>M500005</t>
  </si>
  <si>
    <t>% e nr. te kandidateve per magjistrate , avokate shteti, ndihmesa ligjore dhe kancelare te rekrutuar</t>
  </si>
  <si>
    <t>% e nr te botimeve</t>
  </si>
  <si>
    <t>% e Kurikulave  të përmiresuara</t>
  </si>
  <si>
    <t>% e nr te kandidateve per magjistrate  me vleresim shkelqyer</t>
  </si>
  <si>
    <t>% e personelit femra te rekrutuar rishtazi</t>
  </si>
  <si>
    <t>% e personelit  meshkuj te rekrutuar rishtazi</t>
  </si>
  <si>
    <t>Student qe ndjekin ciklet e programeve mesimor</t>
  </si>
  <si>
    <t>Student qe ndjekin ciklin e programit mesimor</t>
  </si>
  <si>
    <t>Nr. kandidatësh</t>
  </si>
  <si>
    <t>Blerje paisje</t>
  </si>
  <si>
    <t>Pajisje elektronike te blera</t>
  </si>
  <si>
    <t>Blerje paisje elektronike</t>
  </si>
  <si>
    <t>Orendi te blera</t>
  </si>
  <si>
    <t>M550003</t>
  </si>
  <si>
    <t>Blerje orendi</t>
  </si>
  <si>
    <t>Shpenzime Kapitale***</t>
  </si>
  <si>
    <t>Rikonstruksione/Ndertime</t>
  </si>
  <si>
    <t xml:space="preserve">Ndertim Godine </t>
  </si>
  <si>
    <t>M550002</t>
  </si>
  <si>
    <t xml:space="preserve">"Konsolidimi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
</t>
  </si>
  <si>
    <t>% e numrit te  te trajnuarve</t>
  </si>
  <si>
    <t>%  e numrit te sesioneve trajnuese per magjistrate e te tjere</t>
  </si>
  <si>
    <t>% e numrit te pjesemarreseve  femra te trajnuara</t>
  </si>
  <si>
    <t>% e numrit te pjesemarreseve  meshkuj te trajnuar</t>
  </si>
  <si>
    <t>Sesione trajnuese per magjistratë,avokat shteti,ndihëmesa ligjor dhe kancelare ne detyre.</t>
  </si>
  <si>
    <t>Nr. sesionesh</t>
  </si>
  <si>
    <t>Autoveture e Blere</t>
  </si>
  <si>
    <t>Blerje autoveture</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</si>
  <si>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</si>
  <si>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 e nr. te magjistrateve si autor shkrimesh</t>
  </si>
  <si>
    <t>% e nr te autoreve me tituj e grada shkencore</t>
  </si>
  <si>
    <t>% e nr te autoreve te huaj</t>
  </si>
  <si>
    <t xml:space="preserve">Botimi i periodikeve," Magjistrati" &amp; revista "Jeta Juridike" </t>
  </si>
  <si>
    <t>Nr. botimesh</t>
  </si>
  <si>
    <t xml:space="preserve">Botime te tjera </t>
  </si>
  <si>
    <t>Blerje libra</t>
  </si>
  <si>
    <t>Mbeshtetje Financiare e Veprimtarise Kinematografike</t>
  </si>
  <si>
    <t xml:space="preserve">Emërtimi i Treguesit 1 Filma fitues ne konkurrime nderkombetare  </t>
  </si>
  <si>
    <t>Emërtimi i Treguesit 2 %e produkteve kinematografike te financuara kundrejt te planifikuar</t>
  </si>
  <si>
    <t>Emërtimi i Treguesit 3Numeri I shikuesve /qe ndjekin filmat ne kinema</t>
  </si>
  <si>
    <t>Rrrites</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</si>
  <si>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</si>
  <si>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 xml:space="preserve">Numer Filmash </t>
  </si>
  <si>
    <t xml:space="preserve">Projekte Kinematografike </t>
  </si>
  <si>
    <t xml:space="preserve">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 </t>
  </si>
  <si>
    <t>Numer Projekte Kinematografike</t>
  </si>
  <si>
    <t>Pajsje zyre te blera</t>
  </si>
  <si>
    <t>M570002</t>
  </si>
  <si>
    <t xml:space="preserve">Blerje pajisje </t>
  </si>
  <si>
    <t>Nr pajsije</t>
  </si>
  <si>
    <t>Pajisje kompjuterike te blera</t>
  </si>
  <si>
    <t>Blerje pajisje kompjutrike ,printer kompjutera</t>
  </si>
  <si>
    <t>Nr pajisje</t>
  </si>
  <si>
    <t>Kosto totale e produkti 3</t>
  </si>
  <si>
    <t xml:space="preserve">Produkti 4 </t>
  </si>
  <si>
    <t>Blerje pajisjesh te ndryshme</t>
  </si>
  <si>
    <t>M660001</t>
  </si>
  <si>
    <t>Numer  dosjesh</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</si>
  <si>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</si>
  <si>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Garantimi dhe respektimi i ligjit për shërbimin civil në institucionet qendrore, të pavarura dhe ato vendore.</t>
  </si>
  <si>
    <t>Numri i shkeljeve të konstatuara të ligjit të Nëpunësit Civil</t>
  </si>
  <si>
    <t xml:space="preserve">Niveli i zbatimit të vendimeve të Komisionerit"
</t>
  </si>
  <si>
    <t>% e rasteve të emërimeve të parregullta të konstatuara nga Komisioneri.</t>
  </si>
  <si>
    <t>Blerje Pajisje Zyre dhe Elektonike</t>
  </si>
  <si>
    <t>Numër pajisje</t>
  </si>
  <si>
    <t>Planifikim, menaxhim dhe administrim</t>
  </si>
  <si>
    <t>Ky Program konsiston në Planifikim, Menaxhim, Administrim, me eficensë të burimeve financiare, për mbarëvajtjen dhe mirëfunksionimin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standardeve në mënyrë të matshme të shpenzimeve, realizim efektiv në forme të matshme për çdo vit të PBA-së të fondeve të akorduara nga buxheti i shtetit.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</si>
  <si>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</si>
  <si>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 xml:space="preserve">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 </t>
  </si>
  <si>
    <t xml:space="preserve">Deklarata Pasurie te Kontrolluara </t>
  </si>
  <si>
    <r>
      <t xml:space="preserve">Përfshin  sasinë e deklaratave te pasurive të të zgjedhurve dhe të nëpunësve publike të kontrolluara sipas llojeve.                                                                                                                                                    </t>
    </r>
    <r>
      <rPr>
        <i/>
        <sz val="9"/>
        <rFont val="Cambria"/>
        <family val="1"/>
      </rPr>
      <t xml:space="preserve">            </t>
    </r>
  </si>
  <si>
    <t>M760038</t>
  </si>
  <si>
    <t>Blerje pajisje kompjuterike per permiresimin e infrastruktures Teknologji-Informacion, duke arritur plotësimin e nevojave  te institucionit.</t>
  </si>
  <si>
    <t>Pajisje informatike dhe zyre</t>
  </si>
  <si>
    <t>Seti i Standardeve Kombëtare të Kontabilitetit                                      (ekzistuese/të reja/të amenduara)</t>
  </si>
  <si>
    <t xml:space="preserve">Sipas Ligjit nr 25/2018 datë 10.05.2018 "Për kontabilitetin dhe pasqyrat financiare", neni 24, KKK ka për detyrë të hartojë SKK-të në përputhje me kërkesat e këtij ligji dhe në koherencë me SNRF-të. </t>
  </si>
  <si>
    <t>M82001</t>
  </si>
  <si>
    <t xml:space="preserve">Trend rrites </t>
  </si>
  <si>
    <t>Perqindja/Numri i vendimeve të Komisionerit te lena ne fuqi nga gjykata;</t>
  </si>
  <si>
    <t>Trend rrites me 5 %</t>
  </si>
  <si>
    <t xml:space="preserve">Rritja e përgjegjshmërisë së kontrolluesve publikë e privatë ( nr Konrtrollues të regjistruar në regjistrin Kombëtar) </t>
  </si>
  <si>
    <t xml:space="preserve">Rritja e nivelit të transparences nga AP (nr e AP me program/nr total);  </t>
  </si>
  <si>
    <t>M890001</t>
  </si>
  <si>
    <t>M890002</t>
  </si>
  <si>
    <t>M890006</t>
  </si>
  <si>
    <t>Vendime te marra  kundrejt totalit te ankimimeve</t>
  </si>
  <si>
    <t>Vendime te marra nga KPP</t>
  </si>
  <si>
    <t>Vendime mbi hetimin e procedurave të prokurimit te ankimuara</t>
  </si>
  <si>
    <t>Evidentimi në kohë dhe trajtimi me efektivitet i cështjeve të diskriminimit dhe rrjtja e ndërgjegjësimit të qytetarëve, institucioneve dhe organizatave me interesa legjitime, në Shqipëri, lidhur me mbrojtjen nga dsikriminimi dhe rolin e KMD-së dhe bashkëpunimit me aktorë të ndryshëm.</t>
  </si>
  <si>
    <t xml:space="preserve">Pritje, inspektime, prapësime, shpjegime dhe mendime me shkrim përpara gjykatës dhe procedurat e ekzekutimit te vendimeve te KMD </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</si>
  <si>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</si>
  <si>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 xml:space="preserve">Qytetarë të ndërgjegjësuar dhe punonjës të sektorit publik dhe privat, të trajnuar </t>
  </si>
  <si>
    <t xml:space="preserve">Qytetar dhe punonjës, të sektorit publik dhe privat, të informuar dhe të trajnuar në lidhje me mbrojtjen nga diskriminimi, rolin e KMD-së dhe Barazinë Gjinore. </t>
  </si>
  <si>
    <t>Blerje pajisje kompjuterike (informatike)</t>
  </si>
  <si>
    <t>M91004</t>
  </si>
  <si>
    <t>Blerje pajisje kompjuterike per mirefunksionimin e institiucionit</t>
  </si>
  <si>
    <t>Blerje pajisje zyrash</t>
  </si>
  <si>
    <t>M91003</t>
  </si>
  <si>
    <t>nr pajisje zyre</t>
  </si>
  <si>
    <r>
      <t xml:space="preserve">Programi përfshin shpenzimet buxhetore që kryhen për studimin, grumbullimin, analizën, informimin dhe vlerësimin objektiv të dokumentacionit të periudhës së regjimit komunist. Aktivitetet dhe objektivat e </t>
    </r>
    <r>
      <rPr>
        <sz val="10"/>
        <rFont val="Garamond"/>
        <family val="1"/>
      </rPr>
      <t>këtij programi rrisin performancën e ISKK për një përdorim sa më eficent dhe efektiv të burimeve njerëzore dhe financiare.</t>
    </r>
    <r>
      <rPr>
        <sz val="10"/>
        <color rgb="FFFF0000"/>
        <rFont val="Garamond"/>
        <family val="1"/>
      </rPr>
      <t xml:space="preserve"> </t>
    </r>
  </si>
  <si>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</si>
  <si>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i librave dhe numri i vellimeve te "Fjalorit enciklopedik te viktimave te terrorit komunist" numri dokumentat e marra nga arkivat e ndryshme, dhe nr i intervistave me ish te denuar te mbetur akoma gjalle, dokumentar e minidokumentar per ate periudhe</t>
  </si>
  <si>
    <t>Numri dokumentave te marra nga arkivat e ndryshme, dhe numri i intervistave me ish te denuar te mbetur akoma gjalle, numri i dokumentareve e minidokumentareve te realizuar per  periudhen komuniste.</t>
  </si>
  <si>
    <t>Nr i kurrikulave te kontrolluara per dekomunistizimin e tyre ne te gjitha nivelet per sferen e lendeve humanitare                  (histori dhe letersi)</t>
  </si>
  <si>
    <t>Nr i librave te botuar nga ISKK</t>
  </si>
  <si>
    <t>Konferenca dhe Ekspozita kombetare dhe nderkombetare per botimet dhe aktivitet e ISKK</t>
  </si>
  <si>
    <t>Organizimi i Konferencave dhe ekspozitave me karakter promovues, informues per periudhen komuniste dhe pergatitja e Video Dokumentareve, filmave  si pjese e ketyre konferencave etj</t>
  </si>
  <si>
    <t>Numer konferencash, ekspozitash</t>
  </si>
  <si>
    <t>Pajisje Zyre te blera</t>
  </si>
  <si>
    <t>Pajisje Kompjuterike te blera</t>
  </si>
  <si>
    <t>Numer pajisjesh kompjuterike</t>
  </si>
  <si>
    <t xml:space="preserve">Blerje automjeti
</t>
  </si>
  <si>
    <t>Blerja e nje automjeti te ri per te zevendesuar automjetin e amortizuar me qellim plotesimin e nevojave dhe kerkesave te punes ne  ISKK</t>
  </si>
  <si>
    <r>
      <t xml:space="preserve">Detajimi i Kostos Totale të </t>
    </r>
    <r>
      <rPr>
        <b/>
        <sz val="8"/>
        <color rgb="FFFF0000"/>
        <rFont val="Garamond"/>
        <family val="1"/>
      </rPr>
      <t xml:space="preserve">Produktit 1,2 dhe 3 </t>
    </r>
    <r>
      <rPr>
        <b/>
        <sz val="8"/>
        <color theme="1"/>
        <rFont val="Garamond"/>
        <family val="1"/>
      </rPr>
      <t>sipas Artikujve Ekonomikë</t>
    </r>
  </si>
  <si>
    <r>
      <t>Kosto totale e projektit (</t>
    </r>
    <r>
      <rPr>
        <b/>
        <i/>
        <sz val="9"/>
        <color theme="8"/>
        <rFont val="Garamond"/>
        <family val="1"/>
      </rPr>
      <t>produkteve)</t>
    </r>
  </si>
  <si>
    <t>Numër pajisjesh</t>
  </si>
  <si>
    <t>Pajisje informatike te blera</t>
  </si>
  <si>
    <t>Produkti 8</t>
  </si>
  <si>
    <t>Produkti 9</t>
  </si>
  <si>
    <t xml:space="preserve">Dokument/studim reflektues, i ndarë sipas zonave gjeografike, për marrëdhëniet shtet - fe në nivel lokal. </t>
  </si>
  <si>
    <t>Numër dokumenti</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</si>
  <si>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</si>
  <si>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 xml:space="preserve">Garantimi i mirfunksionimit të sistemit të Prokurimit Publik në Shqipëri duke u fokusuar në përmiresimin e legjistlacionit dhe të sistemit elektronik të prokurimit, për të garantuar  përdorim me efikasitet dhe efiçencë të fondeve publike.                                                 </t>
  </si>
  <si>
    <t>Treguesit e Performancës ne nivel qellimi</t>
  </si>
  <si>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</si>
  <si>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Rritja e numrit te procedurave te verifikuara</t>
  </si>
  <si>
    <t>Rritja e kontratave te monitoruara</t>
  </si>
  <si>
    <t>Procedura dhe kontrata te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</si>
  <si>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</si>
  <si>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</si>
  <si>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 xml:space="preserve">Blerje pajisje zyre dhe elektronike </t>
  </si>
  <si>
    <t xml:space="preserve">Pajisje te blera elektonike dhe zyre
</t>
  </si>
  <si>
    <t>Sherbime Qeveritare</t>
  </si>
  <si>
    <t>Marrja e te gjitha masave për te realizuar sipas standarteve dhe kushteve  të percaktuara në detyrat dhe politikat e brëndshme të DSHQ për realizimin e misionit të saj.</t>
  </si>
  <si>
    <t>m2</t>
  </si>
  <si>
    <t>Nr projekti</t>
  </si>
  <si>
    <t>05640</t>
  </si>
  <si>
    <t>Mbrojtja sasiore dhe cilësore e burimeve ujore, shfrytëzimi racional dhe shpërndarja e drejtë e tyre si dhe mbrojtja e gjendjes natyrore të ujërave ndërkufitare në bashkëpunim me vendet fqinje</t>
  </si>
  <si>
    <t>Burime ujore qe perdoren aktualisht per uje te pijshem te mbrojtura nga ana cilesore dhe sasiore</t>
  </si>
  <si>
    <t>trend në rritje</t>
  </si>
  <si>
    <t>Burime ujore qe perdoren per qellime te ndryshme te mbrojtura nga ana cilesore dhe sasiore</t>
  </si>
  <si>
    <t xml:space="preserve"> Sigurimi, mbrojtja dhe shfrytezimi racional i burimeve ujore</t>
  </si>
  <si>
    <t>Rritja e Numri i lejeve te dhena per  shfrytëzim të ujrave siperfaqesore e nentokesore krahasuar me vitin baze</t>
  </si>
  <si>
    <t>% e të dhënave</t>
  </si>
  <si>
    <t>"Dokumenti I veprimit/Mbeshtetje per Menaxhimin e Ujerave"</t>
  </si>
  <si>
    <t>Studim fizibiliteti per peraktimin e fushave te kerkimit shkencor per burimet ujore dhe menaxhimin e risqeve</t>
  </si>
  <si>
    <t xml:space="preserve">Ky studim synon të  mbështesë sektorin e  ujit për të plotësuar boshllëkun që ato kanë në identifikimin e problematikave dhe tematikave me karakter shkencor. Kjo është një nga nevojat kryesore të indetifikuar dhe e domsodoshme për të saktësuar statusin aktual të disa komponenteve dhe indikatorëve të lidhura me objektivat kombëtare. Në përfundim të këtij projekti do të kemi një studim dhe analizë të plotë të orientimit dhe nevojave që ka kërkimi shkencor në fushën e ujit për secilën nga 13 objektivat e identifikuar. Do të vlerësohen kapacitete aktuale për të përmbushur nevojat që kanë sektorët, detyrimet që përcakton kuadri ligjor aktual sikurse edhe në aspektin afatgjatë plotësimi i detyrimeve që rrjedhin në zbatim të standarteve dhe kërkesave komformë direktivës kuadër të ujit. </t>
  </si>
  <si>
    <t xml:space="preserve">Perfaqesim dhe Keshillim </t>
  </si>
  <si>
    <t>Data</t>
  </si>
  <si>
    <t>Nenshkrimi</t>
  </si>
  <si>
    <t>Emri</t>
  </si>
  <si>
    <t>Koordinatori i GMS/ Nepunesi Autorizues</t>
  </si>
  <si>
    <t xml:space="preserve"> </t>
  </si>
  <si>
    <t>2020-2022</t>
  </si>
  <si>
    <t>Buxheti 2020-2022</t>
  </si>
  <si>
    <t xml:space="preserve">FORMAT 2: FORMATI STANDARD I PËRGATITJES SË KËRKESAVE BUXHETORE PBA 2020-2022 </t>
  </si>
  <si>
    <t>FORMAT 2.1 : FORMATI STANDARD I PËRGATITJES SË KËRKESAVE BUXHETORE PBA 2020-2022</t>
  </si>
  <si>
    <t>Politikat Ekzistuese në Përputhje me Tavanet Indikative Buxhetore</t>
  </si>
  <si>
    <t>Veprimtaria   Statistikore</t>
  </si>
  <si>
    <t xml:space="preserve">Rritja e cilësisë  së prodhimit statistikor dhe shtimi i burimeve primare të të dhënave nëpërmjet përforcimit të kapaciteteve profesionale të stafit të INSTAT dhe përmirësimit të infrastrukturës së prodhimit statistikor. </t>
  </si>
  <si>
    <t>Rritja e numrit te raporteve te cilesise.</t>
  </si>
  <si>
    <t>Rritja e numrit të publikime</t>
  </si>
  <si>
    <t>Rritja numrit të njësive statistikore të vrojtuara</t>
  </si>
  <si>
    <t>Rritja e  numrit  të anketuesve të trajnuar</t>
  </si>
  <si>
    <t>Rritja e  numrit  të publikimeve me statistika gjinore</t>
  </si>
  <si>
    <r>
      <t xml:space="preserve">Detajimi i Kostos Totale të </t>
    </r>
    <r>
      <rPr>
        <b/>
        <sz val="11"/>
        <color rgb="FFFF0000"/>
        <rFont val="Garamond"/>
        <family val="1"/>
      </rPr>
      <t>Produktit 1</t>
    </r>
    <r>
      <rPr>
        <b/>
        <sz val="11"/>
        <color theme="1"/>
        <rFont val="Garamond"/>
        <family val="1"/>
      </rPr>
      <t xml:space="preserve"> sipas Artikujve Ekonomikë</t>
    </r>
  </si>
  <si>
    <t>Te dhena statistikore   te publikuara</t>
  </si>
  <si>
    <t>Publikimi i rezultateve të produkteve statistikore  tek përdoruesit .</t>
  </si>
  <si>
    <r>
      <t>Detajimi i Kostos Totale të</t>
    </r>
    <r>
      <rPr>
        <b/>
        <sz val="11"/>
        <color rgb="FFFF0000"/>
        <rFont val="Garamond"/>
        <family val="1"/>
      </rPr>
      <t xml:space="preserve"> Produktit 2 </t>
    </r>
    <r>
      <rPr>
        <b/>
        <sz val="11"/>
        <color theme="1"/>
        <rFont val="Garamond"/>
        <family val="1"/>
      </rPr>
      <t>sipas Artikujve Ekonomikë</t>
    </r>
  </si>
  <si>
    <t xml:space="preserve">% e punonjesve te trajnuar </t>
  </si>
  <si>
    <t>Rritja e numrit te auditimeve</t>
  </si>
  <si>
    <t xml:space="preserve"> Rritja e numrit  te Grave në pozicione drejtuese</t>
  </si>
  <si>
    <t>Blerja paisjeve teknologjise se informacionit  për të paisur punonjësit me bazën e nevojshme  per grumbullimin edhe perpunimin e te dhenave</t>
  </si>
  <si>
    <t>FORMAT 2: FORMATI STANDARD I PËRGATITJES SË KËRKESAVE BUXHETORE PBA 2020-2022</t>
  </si>
  <si>
    <r>
      <t xml:space="preserve">Detajimi i Kostos Totale të </t>
    </r>
    <r>
      <rPr>
        <b/>
        <sz val="12"/>
        <color rgb="FFFF0000"/>
        <rFont val="Times New Roman"/>
        <family val="1"/>
        <charset val="238"/>
      </rPr>
      <t>Produktit 1</t>
    </r>
    <r>
      <rPr>
        <b/>
        <sz val="12"/>
        <color theme="1"/>
        <rFont val="Times New Roman"/>
        <family val="1"/>
        <charset val="238"/>
      </rPr>
      <t xml:space="preserve"> sipas Artikujve Ekonomikë</t>
    </r>
  </si>
  <si>
    <r>
      <t xml:space="preserve">Kapitulli 01 </t>
    </r>
    <r>
      <rPr>
        <b/>
        <i/>
        <sz val="12"/>
        <color theme="1"/>
        <rFont val="Times New Roman"/>
        <family val="1"/>
        <charset val="238"/>
      </rPr>
      <t>((OUTPUT CODE 90201AA)</t>
    </r>
  </si>
  <si>
    <r>
      <t>Kapitulli 01 (</t>
    </r>
    <r>
      <rPr>
        <b/>
        <i/>
        <sz val="12"/>
        <color theme="1"/>
        <rFont val="Times New Roman"/>
        <family val="1"/>
        <charset val="238"/>
      </rPr>
      <t>OUTPUT CODE 90201AA)</t>
    </r>
  </si>
  <si>
    <r>
      <t xml:space="preserve">Kapitulli 01 </t>
    </r>
    <r>
      <rPr>
        <b/>
        <i/>
        <sz val="12"/>
        <color theme="1"/>
        <rFont val="Times New Roman"/>
        <family val="1"/>
        <charset val="238"/>
      </rPr>
      <t>(OUTPUT CODE 90201AA)</t>
    </r>
  </si>
  <si>
    <r>
      <t xml:space="preserve">Kapitulli 01 </t>
    </r>
    <r>
      <rPr>
        <b/>
        <i/>
        <sz val="12"/>
        <color theme="1"/>
        <rFont val="Times New Roman"/>
        <family val="1"/>
        <charset val="238"/>
      </rPr>
      <t>(OUTPUT CODE 90201AB)</t>
    </r>
  </si>
  <si>
    <r>
      <rPr>
        <b/>
        <sz val="12"/>
        <color rgb="FFFF0000"/>
        <rFont val="Times New Roman"/>
        <family val="1"/>
        <charset val="238"/>
      </rPr>
      <t>Produkti 3</t>
    </r>
    <r>
      <rPr>
        <sz val="12"/>
        <color theme="1"/>
        <rFont val="Times New Roman"/>
        <family val="1"/>
        <charset val="238"/>
      </rPr>
      <t>(shto produkte sipas rastit)</t>
    </r>
  </si>
  <si>
    <r>
      <t>Detajimi i Kostos Totale të</t>
    </r>
    <r>
      <rPr>
        <b/>
        <sz val="12"/>
        <color rgb="FFFF0000"/>
        <rFont val="Times New Roman"/>
        <family val="1"/>
        <charset val="238"/>
      </rPr>
      <t xml:space="preserve"> Produktit X </t>
    </r>
    <r>
      <rPr>
        <b/>
        <sz val="12"/>
        <color theme="1"/>
        <rFont val="Times New Roman"/>
        <family val="1"/>
        <charset val="238"/>
      </rPr>
      <t>sipas Artikujve Ekonomikë</t>
    </r>
  </si>
  <si>
    <r>
      <t xml:space="preserve">Kapitulli 01 </t>
    </r>
    <r>
      <rPr>
        <b/>
        <i/>
        <sz val="12"/>
        <color theme="1"/>
        <rFont val="Times New Roman"/>
        <family val="1"/>
        <charset val="238"/>
      </rPr>
      <t>(OUTPUT CODE 90201AC)</t>
    </r>
  </si>
  <si>
    <t>18AA401</t>
  </si>
  <si>
    <r>
      <t xml:space="preserve">Detajimi i Kostos Totale të </t>
    </r>
    <r>
      <rPr>
        <b/>
        <sz val="12"/>
        <color rgb="FFFF0000"/>
        <rFont val="Garamond"/>
        <family val="1"/>
      </rPr>
      <t>Produktit 1</t>
    </r>
    <r>
      <rPr>
        <b/>
        <sz val="12"/>
        <color theme="1"/>
        <rFont val="Garamond"/>
        <family val="1"/>
      </rPr>
      <t xml:space="preserve"> sipas Artikujve Ekonomikë</t>
    </r>
  </si>
  <si>
    <t>Sistem ne funksion te infrastruktures  se klasifikuar</t>
  </si>
  <si>
    <t>18AA402</t>
  </si>
  <si>
    <t>18AA404</t>
  </si>
  <si>
    <r>
      <t>Sasia (m</t>
    </r>
    <r>
      <rPr>
        <vertAlign val="superscript"/>
        <sz val="12"/>
        <color theme="1"/>
        <rFont val="Times New Roman"/>
        <family val="1"/>
        <charset val="238"/>
      </rPr>
      <t>2</t>
    </r>
    <r>
      <rPr>
        <sz val="12"/>
        <color theme="1"/>
        <rFont val="Times New Roman"/>
        <family val="1"/>
        <charset val="238"/>
      </rPr>
      <t>)</t>
    </r>
  </si>
  <si>
    <r>
      <t xml:space="preserve">Detajimi i Kostos Totale të </t>
    </r>
    <r>
      <rPr>
        <b/>
        <sz val="12"/>
        <color rgb="FFFF0000"/>
        <rFont val="Garamond"/>
        <family val="1"/>
      </rPr>
      <t xml:space="preserve">Produktit 1 </t>
    </r>
    <r>
      <rPr>
        <b/>
        <sz val="12"/>
        <color theme="1"/>
        <rFont val="Garamond"/>
        <family val="1"/>
      </rPr>
      <t>sipas Artikujve Ekonomikë</t>
    </r>
  </si>
  <si>
    <r>
      <t>m</t>
    </r>
    <r>
      <rPr>
        <vertAlign val="superscript"/>
        <sz val="12"/>
        <color theme="1"/>
        <rFont val="Times New Roman"/>
        <family val="1"/>
        <charset val="238"/>
      </rPr>
      <t>2</t>
    </r>
  </si>
  <si>
    <r>
      <t xml:space="preserve">600. Pagat </t>
    </r>
    <r>
      <rPr>
        <b/>
        <sz val="9"/>
        <color theme="1"/>
        <rFont val="Garamond"/>
        <family val="1"/>
      </rPr>
      <t xml:space="preserve"> (</t>
    </r>
    <r>
      <rPr>
        <b/>
        <sz val="9"/>
        <color theme="1"/>
        <rFont val="Times New Roman"/>
        <family val="1"/>
        <charset val="238"/>
      </rPr>
      <t xml:space="preserve">OUTPUT CODE </t>
    </r>
    <r>
      <rPr>
        <b/>
        <sz val="9"/>
        <color theme="1"/>
        <rFont val="Garamond"/>
        <family val="1"/>
      </rPr>
      <t>90202AA)</t>
    </r>
  </si>
  <si>
    <r>
      <t xml:space="preserve">Kapitulli 01 </t>
    </r>
    <r>
      <rPr>
        <b/>
        <i/>
        <sz val="9"/>
        <color theme="1"/>
        <rFont val="Garamond"/>
        <family val="1"/>
        <charset val="238"/>
      </rPr>
      <t>(OUTPUT CODE 90202AA)</t>
    </r>
  </si>
  <si>
    <r>
      <t xml:space="preserve">Kapitulli 01 </t>
    </r>
    <r>
      <rPr>
        <b/>
        <i/>
        <sz val="9"/>
        <color theme="1"/>
        <rFont val="Garamond"/>
        <family val="1"/>
        <charset val="238"/>
      </rPr>
      <t>( OUTPUT CODE 90202AA)</t>
    </r>
  </si>
  <si>
    <r>
      <t>Kapitulli 01 (</t>
    </r>
    <r>
      <rPr>
        <b/>
        <i/>
        <sz val="9"/>
        <color theme="1"/>
        <rFont val="Garamond"/>
        <family val="1"/>
        <charset val="238"/>
      </rPr>
      <t>OUTPUT CODE 90202AB)</t>
    </r>
  </si>
  <si>
    <r>
      <t xml:space="preserve">Kapitulli 01 </t>
    </r>
    <r>
      <rPr>
        <b/>
        <i/>
        <sz val="9"/>
        <color theme="1"/>
        <rFont val="Garamond"/>
        <family val="1"/>
        <charset val="238"/>
      </rPr>
      <t>(OUTPUT CODE 90202AC)</t>
    </r>
  </si>
  <si>
    <t>1001001</t>
  </si>
  <si>
    <t xml:space="preserve">Pajisje kompjuterike dhe elektronike </t>
  </si>
  <si>
    <t>Të identifikojë, mbledhë dhe krijojë një arkiv të integruar të të gjitha dokumenteve të njohura të prodhuara nga/ose të lidhura me veprimtarinë e ish-Sigurimit dhe të sigurojë qasje të rregullt në informacionin në dosje në përputhje me dispozitat e ligjit.</t>
  </si>
  <si>
    <t>Të sigurojë qasje të rregullt në informacionin në dosje në përputhje me dispozitat e ligjit; Të zhvillojë kërkime, kurse arsimore dhe kurrikula, dhe të angazhohet me publikun nëpërmjet komunikimit strategjik; Skanimin e individëve që kërkojnë të aplikojnë në detyra publike për lidhjet me ish-sigurimin të shtetit;Të konsolidojë në një arkiv të vetëm të gjitha dokumentet e prodhuara nga ish-Sigurimi i Shtetit.</t>
  </si>
  <si>
    <t>Numri i rritur i kërkesave</t>
  </si>
  <si>
    <t>Numri i aktiviteteve dhe botimeve nga AIDSSH</t>
  </si>
  <si>
    <t>Treguesit e Performancës për Objektivin 1**</t>
  </si>
  <si>
    <t>Numri i rritur i faqjeve të vëna në dispozicion</t>
  </si>
  <si>
    <t>Numri i ankesave</t>
  </si>
  <si>
    <t>Shpenzimet Korrente</t>
  </si>
  <si>
    <t>Produkti 1***</t>
  </si>
  <si>
    <t>Pranimi, identifikimi, deklasifikimi, përpunimi, dekodifikimi i kërkesës dhe përgjigja ndaj kërkuesit(individë, institucione publike dhe private, studiues)</t>
  </si>
  <si>
    <t xml:space="preserve">Numër </t>
  </si>
  <si>
    <t>Blerje pajisje informatike për funksionimin dhe rritjen e cilësisë së punës</t>
  </si>
  <si>
    <t>M950002</t>
  </si>
  <si>
    <t>Ndryshimi në % i totalit të shpenzimeve të Programit</t>
  </si>
  <si>
    <t>Numri i Punonjësve Organik të Programit Buxhetor</t>
  </si>
  <si>
    <t>Numri i Punonjësve me Kontratë të Programit Buxhetor</t>
  </si>
  <si>
    <t xml:space="preserve"> "Planifikim, Menaxhim dhe Administrim"</t>
  </si>
  <si>
    <t xml:space="preserve">Libra për të botuar - Enciklopedia vëllimi i VIII dhe Kolana e pervitshme e librave </t>
  </si>
  <si>
    <t>18AD501</t>
  </si>
  <si>
    <t>Pajisje/Mobilim dhe informatizim i posteve të punës dhe zëvendësim i pajisjeve të konstatuara jashtë funksioni</t>
  </si>
  <si>
    <t>Pajisje</t>
  </si>
  <si>
    <r>
      <t>Shënim: Shpjegoni supozimet dhe llogaritjet për Produktin 1 (Metoda 2)</t>
    </r>
    <r>
      <rPr>
        <b/>
        <sz val="8"/>
        <color rgb="FFFF0000"/>
        <rFont val="Garamond"/>
        <family val="1"/>
      </rPr>
      <t>***</t>
    </r>
  </si>
  <si>
    <t>18AC202</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</si>
  <si>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</si>
  <si>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 xml:space="preserve"> numër</t>
  </si>
  <si>
    <r>
      <rPr>
        <b/>
        <sz val="8"/>
        <color indexed="10"/>
        <rFont val="Garamond"/>
        <family val="1"/>
      </rPr>
      <t>Produkti 2</t>
    </r>
    <r>
      <rPr>
        <sz val="8"/>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</si>
  <si>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</si>
  <si>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t>Detajimi i Kostos Totale të</t>
    </r>
    <r>
      <rPr>
        <b/>
        <sz val="8"/>
        <color indexed="10"/>
        <rFont val="Garamond"/>
        <family val="1"/>
      </rPr>
      <t xml:space="preserve"> Produktit 2 </t>
    </r>
    <r>
      <rPr>
        <b/>
        <sz val="8"/>
        <color indexed="8"/>
        <rFont val="Garamond"/>
        <family val="1"/>
      </rPr>
      <t>sipas Artikujve Ekonomikë</t>
    </r>
  </si>
  <si>
    <r>
      <t xml:space="preserve">Detajimi i Kostos Totale të </t>
    </r>
    <r>
      <rPr>
        <b/>
        <sz val="8"/>
        <color indexed="10"/>
        <rFont val="Garamond"/>
        <family val="1"/>
      </rPr>
      <t xml:space="preserve">Produktit 2 </t>
    </r>
    <r>
      <rPr>
        <b/>
        <sz val="8"/>
        <color indexed="8"/>
        <rFont val="Garamond"/>
        <family val="1"/>
      </rPr>
      <t>sipas Artikujve Ekonomikë</t>
    </r>
  </si>
  <si>
    <t>Përmirësimi cilësor dhe sasior i punës për rritjen e efektivitetit dhe efiçencës në sigurimin e informacionit, kundër veprimtarive që cënojnë sigurinë kombëtare, duke dhënë kontribut më të madh në kuadër të NATO-s dhe BE-së.</t>
  </si>
  <si>
    <t>e pa matshme</t>
  </si>
  <si>
    <t>Realizimi i produktit informativ, mbi zhvillime e veprimtari që cënojnë sigurinë kombëtare dhe ndërkombëtare.</t>
  </si>
  <si>
    <t>Treguesit e Performancës në nivel objektivi është i pa matshëm</t>
  </si>
  <si>
    <t>Informacione për veprimtari që cënojnë sigurinë kombëtare.</t>
  </si>
  <si>
    <t>Informacione për zhvillime dhe veprimtari që cënojnë sigurinë kombëtare nga brenda dhe jashtë vendit si influencat e huaja, terrorizmi dhe ekstremizmi, krimi i organizuar, kultivimi, prodhimi dhe trafiku i narkotikëve, kërcënimet kibernetike, prodhimi dhe përhapja e armëve të dëmtimit në masë, krimet kundër mjedisit, për ruajtjen e integritetit, pavarësisë dhe rendit kushtetues.</t>
  </si>
  <si>
    <t>M180044</t>
  </si>
  <si>
    <t>M180037</t>
  </si>
  <si>
    <t>M180017</t>
  </si>
  <si>
    <t>Blerje dhe instalim kondicionerësh për kompletim dhe zëvendësim</t>
  </si>
  <si>
    <t>M180043</t>
  </si>
  <si>
    <t>Numër kondicionerësh</t>
  </si>
  <si>
    <t>M180046</t>
  </si>
  <si>
    <t>Realizimi ne kohe dhe cilesi i produktit kinematografik  Filmi Artistik  i gjate ,Veper Karriere ,Filmit Artistik te Gjate Veper e pare ,Filmit artistik  i shkurter,dokumentare .</t>
  </si>
  <si>
    <t>Filmi</t>
  </si>
  <si>
    <t>Qendra do të jetë në shërbim të Misionit të Ministrit të Shtetit për Diasporën në përfaqësimin dhe nxitjen e politikave të bashkëpunimit dhe të ndërveprimit me të gjithë shqiptarët, me qëllim fuqizimin e bashkëpunimin në të gjitha fushat me shqiptarët jashtë kufijve të Republikës së Shqipërisë dhe shtetet ku ata banojnë, si dhe ruajtjen e identitetit kombëtar përmes mësimit të gjuhës, kulturës së prejardhjes, si dhe njohja me trashëgiminë dhe thesarin kulturor, natyrore dhe historik kombëtar.</t>
  </si>
  <si>
    <t>Misioni i Qendrës së Botimeve për Diasporën është mbështetja e mësimit të gjuhës shqipe, njohja dhe përhapja e kulturës kombëtare në diasporë përmes botimit të teksteve shkollore, botimit të librave me përmbajtje letrare, historike, sociale, etj. si dhe organizimi dhe mbështetja e veprimtarive edukative, kulturore dhe sociale që kanë për qëllim ruajtjen dhe zhvillimin e identitetit kombëtar.</t>
  </si>
  <si>
    <t>000/lekë</t>
  </si>
  <si>
    <t xml:space="preserve">" Ushtrimi i veprimtarise audituese ne nje linje me standartet nderkombetare te auditimit mbi perdorimin me efektivitet, eficence dhe ekonomicitet te fondeve publike ne funksion te rritjes se pergjegjshmerise se menaxhimit te financave e pasurisw publike duke sjelle vlere te shtuar per shoqerine dhe ndryshim ne jeten e qytetareve” </t>
  </si>
  <si>
    <r>
      <rPr>
        <sz val="9"/>
        <color theme="1"/>
        <rFont val="Garamond"/>
        <family val="1"/>
      </rPr>
      <t>Rritja e impaktit te veprimtarise audituese nepermjet adresimit te rekomandimeve dhe</t>
    </r>
    <r>
      <rPr>
        <b/>
        <sz val="9"/>
        <color theme="1"/>
        <rFont val="Garamond"/>
        <family val="1"/>
      </rPr>
      <t xml:space="preserve"> trendit ne rritje te nivelit te zbatimit terekomandimeve</t>
    </r>
    <r>
      <rPr>
        <b/>
        <sz val="10"/>
        <color theme="1"/>
        <rFont val="Garamond"/>
        <family val="1"/>
      </rPr>
      <t xml:space="preserve"> </t>
    </r>
  </si>
  <si>
    <t xml:space="preserve">“Mbulimi me auditime financiare perputhshmerie dhe performance i njesive te sektorit publik nepermjet konsolidimit te auditimeve te perputhshmerise rritjes se auditimeve financiare dhe te performances ne nje linje me Standartet Nderkombetare te Auditimit ISSAI”  </t>
  </si>
  <si>
    <t xml:space="preserve">Rritja e Numrit te Auditimeve te Performances (4 cdo vit) Auditimeve  Financiare dhe konsolidimi auditimeve te perputhshmerise 
</t>
  </si>
  <si>
    <t>Auditime te perputhshmerise,rregullshmerise Financiare dhe performance</t>
  </si>
  <si>
    <r>
      <rPr>
        <b/>
        <sz val="12"/>
        <color rgb="FFFF0000"/>
        <rFont val="Garamond"/>
        <family val="1"/>
      </rPr>
      <t>Produkti 2</t>
    </r>
    <r>
      <rPr>
        <sz val="12"/>
        <color theme="1"/>
        <rFont val="Garamond"/>
        <family val="1"/>
      </rPr>
      <t>(shto produkte sipas rastit)</t>
    </r>
  </si>
  <si>
    <r>
      <t>Detajimi i Kostos Totale të</t>
    </r>
    <r>
      <rPr>
        <b/>
        <sz val="12"/>
        <color rgb="FFFF0000"/>
        <rFont val="Garamond"/>
        <family val="1"/>
      </rPr>
      <t xml:space="preserve"> Produktit X </t>
    </r>
    <r>
      <rPr>
        <b/>
        <sz val="12"/>
        <color theme="1"/>
        <rFont val="Garamond"/>
        <family val="1"/>
      </rPr>
      <t>sipas Artikujve Ekonomikë</t>
    </r>
  </si>
  <si>
    <r>
      <rPr>
        <b/>
        <sz val="12"/>
        <color rgb="FFFF0000"/>
        <rFont val="Garamond"/>
        <family val="1"/>
      </rPr>
      <t>Produkti 3</t>
    </r>
    <r>
      <rPr>
        <sz val="12"/>
        <color theme="1"/>
        <rFont val="Garamond"/>
        <family val="1"/>
      </rPr>
      <t>(shto produkte sipas rastit)</t>
    </r>
  </si>
  <si>
    <r>
      <t xml:space="preserve">Detajimi i Kostos Totale të </t>
    </r>
    <r>
      <rPr>
        <b/>
        <sz val="12"/>
        <color rgb="FFFF0000"/>
        <rFont val="Garamond"/>
        <family val="1"/>
      </rPr>
      <t xml:space="preserve">Produktit </t>
    </r>
    <r>
      <rPr>
        <b/>
        <sz val="12"/>
        <color theme="1"/>
        <rFont val="Garamond"/>
        <family val="1"/>
      </rPr>
      <t xml:space="preserve"> sipas Artikujve Ekonomikë</t>
    </r>
  </si>
  <si>
    <t>Forcimi i rolit të Auditimit të Jashtëm në mbikqyrjen e partneritetit publik-privat në Shqipëri</t>
  </si>
  <si>
    <t>Nr trajnime</t>
  </si>
  <si>
    <t>MXXXXX</t>
  </si>
  <si>
    <t>Produkti 5 (shto produkte sipas rastit)</t>
  </si>
  <si>
    <t xml:space="preserve">Shpenzimet Korrente </t>
  </si>
  <si>
    <t>Pajisje zyre sipas nevojave të institucionit (rafte arkive, rafte dokumentash, tavolina pune, karrige)</t>
  </si>
  <si>
    <t>Pajisje elektronike sipas nevojave të institucionit (kompjuter Desktop,)</t>
  </si>
  <si>
    <t>18AA201</t>
  </si>
  <si>
    <t>ADMINISTRIMI I UJRAVE</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</si>
  <si>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</si>
  <si>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10%</t>
  </si>
  <si>
    <t>Rritja e numrit të regjistrimeve ne kadastren kombetare ujore te burimeve ujore, shpimeve hidrologjike dhe puseve te germuar te perdorur per uje dhe per nevoja te ndryshme</t>
  </si>
  <si>
    <t>20%</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</si>
  <si>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</si>
  <si>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</si>
  <si>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</si>
  <si>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</si>
  <si>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 xml:space="preserve">Numer dokumentash </t>
  </si>
  <si>
    <r>
      <t xml:space="preserve">Detajimi i Kostos Totale të </t>
    </r>
    <r>
      <rPr>
        <b/>
        <sz val="9"/>
        <color rgb="FFFF0000"/>
        <rFont val="Garamond"/>
        <family val="1"/>
      </rPr>
      <t>Produktit 1</t>
    </r>
    <r>
      <rPr>
        <b/>
        <sz val="9"/>
        <color theme="1"/>
        <rFont val="Garamond"/>
        <family val="1"/>
      </rPr>
      <t xml:space="preserve"> sipas Artikujve Ekonomikë</t>
    </r>
  </si>
  <si>
    <t>98708AB</t>
  </si>
  <si>
    <t>Sistemi i furnizimit me të dhëna i Kadastrës Kombëtare të Ujit i përmirësuar</t>
  </si>
  <si>
    <t xml:space="preserve">Zhvillimi i kadastrës së ujit në formën e një sistemi GIS. Kadastra e ujit do të përbëhet nga një bazë të dhënash për burimet e kërkuara të Gjeo-Referencuara. Zhvillimi i një databaze dixhitale për matjen e cilësisë së ujërave. Regjistri kombëtar i lejeve të burimeve ujore. Shtimi i numrit të të dhënave në Kadastër, analiza e tyre me qëllim përditësimin e informacionit të burimeve ujore. </t>
  </si>
  <si>
    <r>
      <t>Detajimi i Kostos Totale të</t>
    </r>
    <r>
      <rPr>
        <b/>
        <sz val="9"/>
        <color rgb="FFFF0000"/>
        <rFont val="Garamond"/>
        <family val="1"/>
      </rPr>
      <t xml:space="preserve"> Produktit 2 </t>
    </r>
    <r>
      <rPr>
        <b/>
        <sz val="9"/>
        <color theme="1"/>
        <rFont val="Garamond"/>
        <family val="1"/>
      </rPr>
      <t>sipas Artikujve Ekonomikë</t>
    </r>
  </si>
  <si>
    <t xml:space="preserve">Kodi i Produktit </t>
  </si>
  <si>
    <t>98708AC</t>
  </si>
  <si>
    <t>Zbatimi  i  politikave dhe i dokumentave strategjik dhe planifikues, me qellim menaxhimin e integruar të burimeve ujore</t>
  </si>
  <si>
    <r>
      <t>Detajimi i Kostos Totale të</t>
    </r>
    <r>
      <rPr>
        <b/>
        <sz val="9"/>
        <color rgb="FFFF0000"/>
        <rFont val="Garamond"/>
        <family val="1"/>
      </rPr>
      <t xml:space="preserve"> Produktit 3 </t>
    </r>
    <r>
      <rPr>
        <b/>
        <sz val="9"/>
        <color theme="1"/>
        <rFont val="Garamond"/>
        <family val="1"/>
      </rPr>
      <t>sipas Artikujve Ekonomikë</t>
    </r>
  </si>
  <si>
    <t xml:space="preserve">Menaxhimi i Integruar i burimeve ujore </t>
  </si>
  <si>
    <t xml:space="preserve">Kodi I projektit 18AQ001 dhe Kodi I TVSH 18AQ002 </t>
  </si>
  <si>
    <t>Mbeshtetje e BE-se dhe ADA per Menaxhimin e Integruar të Burimeve Ujrave në Shqiperi me qëllim përmiresimin e zbatimit të reformës kombëtare të ujit dhe përparimi i vendit drejt kërkesave te Legjislacionit të BE -se per sektorin e Ujit.</t>
  </si>
  <si>
    <t>Numer Projekesh</t>
  </si>
  <si>
    <r>
      <t xml:space="preserve">Detajimi i Kostos Totale të </t>
    </r>
    <r>
      <rPr>
        <b/>
        <sz val="9"/>
        <color rgb="FFFF0000"/>
        <rFont val="Garamond"/>
        <family val="1"/>
      </rPr>
      <t xml:space="preserve">Produktit 1 </t>
    </r>
    <r>
      <rPr>
        <b/>
        <sz val="9"/>
        <color theme="1"/>
        <rFont val="Garamond"/>
        <family val="1"/>
      </rPr>
      <t>sipas Artikujve Ekonomikë</t>
    </r>
  </si>
  <si>
    <t>18 AQ 101</t>
  </si>
  <si>
    <t>18 AQ 201</t>
  </si>
  <si>
    <r>
      <t xml:space="preserve">Detajimi i Kostos Totale të </t>
    </r>
    <r>
      <rPr>
        <b/>
        <sz val="9"/>
        <color rgb="FFFF0000"/>
        <rFont val="Garamond"/>
        <family val="1"/>
      </rPr>
      <t xml:space="preserve">Produktit 4 </t>
    </r>
    <r>
      <rPr>
        <b/>
        <sz val="9"/>
        <color theme="1"/>
        <rFont val="Garamond"/>
        <family val="1"/>
      </rPr>
      <t>sipas Artikujve Ekonomikë</t>
    </r>
  </si>
  <si>
    <t>Agjencia Kombetare e Diaspores</t>
  </si>
  <si>
    <t>Nëpërmjet këtij programi synohet të krijohet një kuadër I plotë I politikëbërjes për diasporën, krijimi I instrumentave të dobishëm në ndihmë të qeverisë dhe aktorëve të tjerë për të fuqizuar bashkëpunimin me diasporën dhe migracionin e ligjshëm.</t>
  </si>
  <si>
    <t>Nxitja dhe zhvillimi i politikave shtetërore për përfshirjen dhe kontributin e komuniteteve shqiptare në jetën kulturore, socio-ekonomike dhe politike të Shqipërisë.</t>
  </si>
  <si>
    <t>"Pjesëmarrja e Diasporës në jetën kulturore, socio-ekonomike dhe politike"</t>
  </si>
  <si>
    <t>"Bashkëpunim dhe koordinim të aktiviteteve me institucionet shtetërore, shoqërinë civile dhe organizatat brenda dhe jashtë vendit, për përmirësimin e pozitës së diasporës në botë."</t>
  </si>
  <si>
    <t>"Të drejtat e diasporës të mbrojtura"</t>
  </si>
  <si>
    <t>Aktivitete ne diaspore</t>
  </si>
  <si>
    <t>Nr. Aktiviteteve</t>
  </si>
  <si>
    <t>Takime të realizuara në diasporë</t>
  </si>
  <si>
    <t xml:space="preserve"> Bashkëpunimin dhe koordinimin e aktiviteteve me institucionet shtetërore, shoqërinë civile dhe organizatat brenda dhe jashtë vendit, për përmirësimin e pozitës së diasporës në botë,
• Ruajtjen dhe zhvillimin e gjuhës, vlerave kombëtare dhe kulturore të diasporës,
• Informimin e diasporës mbi proceset politike në vendin e origjinës,</t>
  </si>
  <si>
    <t>Nr. Takimesh</t>
  </si>
  <si>
    <r>
      <t xml:space="preserve">Detajimi i Kostos Totale të </t>
    </r>
    <r>
      <rPr>
        <b/>
        <sz val="12"/>
        <color indexed="10"/>
        <rFont val="Garamond"/>
        <family val="1"/>
      </rPr>
      <t>Produktit 1</t>
    </r>
    <r>
      <rPr>
        <b/>
        <sz val="12"/>
        <color indexed="8"/>
        <rFont val="Garamond"/>
        <family val="1"/>
      </rPr>
      <t xml:space="preserve"> sipas Artikujve Ekonomikë</t>
    </r>
  </si>
  <si>
    <t>Ndryshimi në % i Pagave si pasojë e ndryshimit të kostos së produktit</t>
  </si>
  <si>
    <r>
      <t>Ndryshimi në % i Pagave si pasojë e ndryshimit të sasisë së produktit</t>
    </r>
    <r>
      <rPr>
        <b/>
        <i/>
        <sz val="9"/>
        <color rgb="FFFF0000"/>
        <rFont val="Garamond"/>
        <family val="1"/>
      </rPr>
      <t>**</t>
    </r>
  </si>
  <si>
    <t>Ndryshimi në % i Sigurimeve Shoqerore dhe Shendetësore si pasojë e ndryshimit të kostos së produktit</t>
  </si>
  <si>
    <r>
      <t>Ndryshimi në % i Sigurimeve Shoqërore dhe Shendetësore si pasojë e ndryshimit të sasisë së produktit</t>
    </r>
    <r>
      <rPr>
        <b/>
        <i/>
        <sz val="9"/>
        <color rgb="FFFF0000"/>
        <rFont val="Garamond"/>
        <family val="1"/>
      </rPr>
      <t>**</t>
    </r>
  </si>
  <si>
    <t>Ndryshimi në % i Mallrave dhe Shërbimeve si pasojë e ndryshimit të kostos së produktit</t>
  </si>
  <si>
    <r>
      <t>Ndryshimi në % i Mallrave dhe Shërbimeve si pasojë e ndryshimit të sasisë së produktit</t>
    </r>
    <r>
      <rPr>
        <b/>
        <i/>
        <sz val="9"/>
        <color rgb="FFFF0000"/>
        <rFont val="Garamond"/>
        <family val="1"/>
      </rPr>
      <t>**</t>
    </r>
  </si>
  <si>
    <t>Ndryshimi në % i Subvencioneve si pasojë e ndryshimit të kostos së produktit</t>
  </si>
  <si>
    <r>
      <t>Ndryshimi në % i Subvencioneve si pasojë e ndryshimit të sasisë së produktit</t>
    </r>
    <r>
      <rPr>
        <b/>
        <i/>
        <sz val="9"/>
        <color rgb="FFFF0000"/>
        <rFont val="Garamond"/>
        <family val="1"/>
      </rPr>
      <t>**</t>
    </r>
  </si>
  <si>
    <t>Ndryshimi në % i Transfertave të brendshme si pasojë e ndryshimit të kostos së produktit</t>
  </si>
  <si>
    <r>
      <t>Ndryshimi në % i Transfertave të brendshme si pasojë e ndryshimit të sasisë së produktit</t>
    </r>
    <r>
      <rPr>
        <b/>
        <i/>
        <sz val="9"/>
        <color rgb="FFFF0000"/>
        <rFont val="Garamond"/>
        <family val="1"/>
      </rPr>
      <t>**</t>
    </r>
  </si>
  <si>
    <t>Ndryshimi në % i Transfertave të jashtme si pasojë e ndryshimit të kostos së produktit</t>
  </si>
  <si>
    <r>
      <t>Ndryshimi në % i Transfertave të jashtme si pasojë e ndryshimit të sasisë së produktit</t>
    </r>
    <r>
      <rPr>
        <b/>
        <i/>
        <sz val="9"/>
        <color rgb="FFFF0000"/>
        <rFont val="Garamond"/>
        <family val="1"/>
      </rPr>
      <t>**</t>
    </r>
  </si>
  <si>
    <t>Ndryshimi në % i Transfertave për familjet dhe individët si pasojë e ndryshimit të kostos së produktit</t>
  </si>
  <si>
    <r>
      <t>Ndryshimi në % i Transfertave për familjet dhe individët si pasojë e ndryshimit të sasisë së produktit</t>
    </r>
    <r>
      <rPr>
        <b/>
        <i/>
        <sz val="9"/>
        <color rgb="FFFF0000"/>
        <rFont val="Garamond"/>
        <family val="1"/>
      </rPr>
      <t>**</t>
    </r>
  </si>
  <si>
    <r>
      <rPr>
        <b/>
        <sz val="8"/>
        <color rgb="FFFF0000"/>
        <rFont val="Garamond"/>
        <family val="1"/>
      </rPr>
      <t>Produkti X</t>
    </r>
    <r>
      <rPr>
        <sz val="8"/>
        <color theme="1"/>
        <rFont val="Garamond"/>
        <family val="1"/>
      </rPr>
      <t xml:space="preserve"> (shto produkte sipas rastit)</t>
    </r>
  </si>
  <si>
    <t>Shënim: Shpjegoni supozimet dhe llogaritjet për Produktin X</t>
  </si>
  <si>
    <t>Kosto totale e produktit sipas artikujve ekonomikë</t>
  </si>
  <si>
    <t>Emërtimi i Projektit të Investimeve</t>
  </si>
  <si>
    <t>Ndryshimi në % i Pagave</t>
  </si>
  <si>
    <t>Ndryshimi në % i Sigurimeve Shoqërore dhe Shëndetësore</t>
  </si>
  <si>
    <t>Ndryshimi në % i Mallrave dhe Shërbimeve</t>
  </si>
  <si>
    <t>Ndryshimi në % i Subvencioneve</t>
  </si>
  <si>
    <t>Ndryshimi në % i Transfertave të brendshme</t>
  </si>
  <si>
    <t>Ndryshimi në % i Transfertave të jashtme</t>
  </si>
  <si>
    <t>Ndryshimi në % i Transfertave për familjet dhe individët</t>
  </si>
  <si>
    <t>Ndryshimi në % i Aktiveve të Patrupëzuara</t>
  </si>
  <si>
    <t>Ndryshimi në % i Aktiveve të Trupëzuara</t>
  </si>
  <si>
    <r>
      <t xml:space="preserve">Shënim: </t>
    </r>
    <r>
      <rPr>
        <i/>
        <sz val="8"/>
        <color theme="1"/>
        <rFont val="Garamond"/>
        <family val="1"/>
      </rPr>
      <t>Shpjegoni supozimet dhe llogaritjet (Metoda 1)</t>
    </r>
  </si>
  <si>
    <t xml:space="preserve">Blerje pajisje zyre dhe  kompjuterike </t>
  </si>
  <si>
    <t xml:space="preserve">Permiresimi i menaxhimit te burimeve financiare, njerezore dhe materiale ne funksion te misionit te institucionit, hetimit te procedurave te prokurimeve te kryera nga autoritetet kontraktore me fondet publike, si dhe permiresimit dhe perafrimit te kushteve  te punes me standardet e BE. </t>
  </si>
  <si>
    <t xml:space="preserve">Pajisje </t>
  </si>
  <si>
    <t>Mbikëqyrja e tregut për vendosjen e konkurrencës së lirë dhe efektive në treg nëpërmjet ndalimit të abuzimit me pozitën dominuese, evidentimit të marrëveshjeve të ndaluara si dhe kontrollit të përqëndrimeve dhe advokacia e konkurrencës.</t>
  </si>
  <si>
    <t>Mbikëqyrja dhe hetimi i tregjeve prodhuese dhe jo-prodhuese (abuzimi me pozitën dominuese dhe marrëveshjet e ndaluara) si dhe kontrolli perqendrimeve</t>
  </si>
  <si>
    <t>Shkelje te konstatuara te  konkurences</t>
  </si>
  <si>
    <t>40</t>
  </si>
  <si>
    <t>42</t>
  </si>
  <si>
    <t>Rezultatet nga raportet dhe monitorimet</t>
  </si>
  <si>
    <t>Vendime perqendrimesh</t>
  </si>
  <si>
    <t>Akte ligjore te vleresuara</t>
  </si>
  <si>
    <t>Trajnime, workshopoe per stafin</t>
  </si>
  <si>
    <t xml:space="preserve"> Marrëveshje të ndaluara dhe abuzimi me pozitën dominuese dhe perqendrime</t>
  </si>
  <si>
    <t>Realizimi I procedurave investigative në tregjet përkatëse deri në hartimin e raportit përfundimtar dhe marrjes së vendimit nga komisioni I konkurrencës</t>
  </si>
  <si>
    <t>Numër Vendime/Raporte</t>
  </si>
  <si>
    <t>18AC501</t>
  </si>
  <si>
    <t>Blerje pajisje informatike dhe zyre për përmirësimin e cilësisë së punës</t>
  </si>
  <si>
    <t xml:space="preserve">FORMAT 2.1 : FORMATI STANDARD I PËRGATITJES SË KËRKESAVE BUXHETORE PBA 2020-2022 </t>
  </si>
  <si>
    <t>Ndertim Godine e re per Vendruajtjen Shkoze.</t>
  </si>
  <si>
    <t>18A|401</t>
  </si>
  <si>
    <t>KËSHILLI KOMBËTAR I  KONTABILITETIT</t>
  </si>
  <si>
    <t>Planifikimi, Menaxhimi dhe Administrimi, konsiston ne planifikimin dhe menaxhimin e burimeve financiare, njerëzore dhe materiale për të realizuar detyrat funksionale të Këshillit Kombëtar të Kontabilitetit, në përputhje me Ligjin Nr. 25 datë 10.05.2018, "Për Kontabilitetin dhe Pasqyrat Financiare" si dhe për të plotësuar misionin që ka ky institucion "Hartimi i një seti standardesh kombëtare të kontabilitetit me cilësi të lartë, të kuptueshme, të detyrueshme për zbatim për njësitë ekonomike, si dhe përkthimi në gjuhën shqipe, pa ndryshime nga teksti origjinal, i SNK/SNFR për t'i bërë ato detyrimisht të zbatueshme nga shoqëritë me interes publik që veprojnë në territorin e Republikës së Shqipërisë".</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</si>
  <si>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</si>
  <si>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Blerje pajisje zyre dhe fond biblioteke</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</si>
  <si>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</si>
  <si>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Pajisje per zyra</t>
  </si>
  <si>
    <t>nr./cope</t>
  </si>
  <si>
    <t>numer/komplete/libra dhe tituj</t>
  </si>
  <si>
    <t>Automjete te rinovuara</t>
  </si>
  <si>
    <t>M300002</t>
  </si>
  <si>
    <t>Sisteme te informatizuar</t>
  </si>
  <si>
    <t>nr. sistemesh</t>
  </si>
  <si>
    <t>*</t>
  </si>
  <si>
    <t>18AF502</t>
  </si>
  <si>
    <t>cope ( sete )</t>
  </si>
  <si>
    <t>PROJEKTI 2</t>
  </si>
  <si>
    <r>
      <t xml:space="preserve">Detajimi i Kostos Totale të </t>
    </r>
    <r>
      <rPr>
        <b/>
        <sz val="8"/>
        <color rgb="FFFF0000"/>
        <rFont val="Garamond"/>
        <family val="1"/>
      </rPr>
      <t xml:space="preserve">Produktit 6 </t>
    </r>
    <r>
      <rPr>
        <b/>
        <sz val="8"/>
        <color theme="1"/>
        <rFont val="Garamond"/>
        <family val="1"/>
      </rPr>
      <t>sipas Artikujve Ekonomikë</t>
    </r>
  </si>
  <si>
    <r>
      <t xml:space="preserve">Detajimi i Kostos Totale të </t>
    </r>
    <r>
      <rPr>
        <b/>
        <sz val="8"/>
        <color rgb="FFFF0000"/>
        <rFont val="Garamond"/>
        <family val="1"/>
      </rPr>
      <t xml:space="preserve">Produktit 7 </t>
    </r>
    <r>
      <rPr>
        <b/>
        <sz val="8"/>
        <color theme="1"/>
        <rFont val="Garamond"/>
        <family val="1"/>
      </rPr>
      <t>sipas Artikujve Ekonomikë</t>
    </r>
  </si>
  <si>
    <r>
      <t xml:space="preserve">Detajimi i Kostos Totale të </t>
    </r>
    <r>
      <rPr>
        <b/>
        <sz val="8"/>
        <color rgb="FFFF0000"/>
        <rFont val="Garamond"/>
        <family val="1"/>
      </rPr>
      <t xml:space="preserve">Produktit 8 </t>
    </r>
    <r>
      <rPr>
        <b/>
        <sz val="8"/>
        <color theme="1"/>
        <rFont val="Garamond"/>
        <family val="1"/>
      </rPr>
      <t>sipas Artikujve Ekonomikë</t>
    </r>
  </si>
  <si>
    <t>Dosje te perfunduara kundrejt totalit te dosjeve per shqyrtim</t>
  </si>
  <si>
    <t xml:space="preserve">Kodi i Projektit të Investimeve   </t>
  </si>
  <si>
    <t>Blerje pajisje Zzyre dhe kompjuterike</t>
  </si>
  <si>
    <t>Blerje pajisje te ndryshme per mobilimin dhe funksionimin e zyrave dhe blerje pajisje te ndryshme elektronike dhe kompjuterike</t>
  </si>
  <si>
    <t xml:space="preserve">      FORMAT 2: FORMATI STANDARD I PËRGATITJES SË KËRKESAVE BUXHETORE PBA 2020-2022 </t>
  </si>
  <si>
    <t>Blerje kondicionere dhe orendi zyre</t>
  </si>
  <si>
    <t xml:space="preserve">Blerje kondicioneresh dhe orendi zyre për përmisimin e kushteve të punës në institucion </t>
  </si>
  <si>
    <t>numër</t>
  </si>
  <si>
    <t>Shënim: Shpjegoni supozimet dhe llogaritjet për Produktin 1</t>
  </si>
  <si>
    <t>Pajisje për nevojat e institucionit</t>
  </si>
  <si>
    <t>Blerje orendi zyre dhe kondicioner</t>
  </si>
  <si>
    <t>Shënim: Shpjegoni supozimet dhe llogaritjet për Produktin 2</t>
  </si>
  <si>
    <t>Funksionimi mbi bazen e standarteve me te mira te vendeve te BE-se i aktivitetit te Keshillit te Larte te Prokurorise si dhe planifikimi dhe administrimi me efiçence i fondeve buxhetore,me qellim arritjen e objektivave te caktuara nga KLP.</t>
  </si>
  <si>
    <t>Permiresimi i veprimtarise se prokurorise nepermjet vendimarrjes se Keshillit lidhur me miratimin e akteve nenligjore ne zbatim te ligjeve qe perbejne paketen e reformes ne drejtesi, si dhe sigurimin e kapaciteteve financiare te nevojshme.</t>
  </si>
  <si>
    <t>Keshilli i Larte i Prokurorise do te garantoje pavaresine e aktivitetit te tij, si dhe permiresimin e veprimtarise se prokurorise nepermjet vendimarrjes.</t>
  </si>
  <si>
    <t>Vendime te marra nga Keshilli</t>
  </si>
  <si>
    <t>Miratimi I akteve nenligjore ne zbatim te ligjeve, miratim I akteve per rregullimin e procedurave te brendshme , emerim dhe shkarkim i prokuroreve, miratim I rregullave per funksionimin e KLP-se,etj.</t>
  </si>
  <si>
    <r>
      <t>Ndryshimi në % i Pagave si pasojë e ndryshimit të sasisë së produktit</t>
    </r>
    <r>
      <rPr>
        <b/>
        <i/>
        <sz val="9"/>
        <rFont val="Garamond"/>
        <family val="1"/>
      </rPr>
      <t>**</t>
    </r>
  </si>
  <si>
    <r>
      <t>Ndryshimi në % i Sigurimeve Shoqërore dhe Shendetësore si pasojë e ndryshimit të sasisë së produktit</t>
    </r>
    <r>
      <rPr>
        <b/>
        <i/>
        <sz val="9"/>
        <rFont val="Garamond"/>
        <family val="1"/>
      </rPr>
      <t>**</t>
    </r>
  </si>
  <si>
    <r>
      <t>Ndryshimi në % i Mallrave dhe Shërbimeve si pasojë e ndryshimit të sasisë së produktit</t>
    </r>
    <r>
      <rPr>
        <b/>
        <i/>
        <sz val="9"/>
        <rFont val="Garamond"/>
        <family val="1"/>
      </rPr>
      <t>**</t>
    </r>
  </si>
  <si>
    <r>
      <t>Ndryshimi në % i Subvencioneve si pasojë e ndryshimit të sasisë së produktit</t>
    </r>
    <r>
      <rPr>
        <b/>
        <i/>
        <sz val="9"/>
        <rFont val="Garamond"/>
        <family val="1"/>
      </rPr>
      <t>**</t>
    </r>
  </si>
  <si>
    <r>
      <t>Ndryshimi në % i Transfertave të brendshme si pasojë e ndryshimit të sasisë së produktit</t>
    </r>
    <r>
      <rPr>
        <b/>
        <i/>
        <sz val="9"/>
        <rFont val="Garamond"/>
        <family val="1"/>
      </rPr>
      <t>**</t>
    </r>
  </si>
  <si>
    <r>
      <t>Ndryshimi në % i Transfertave të jashtme si pasojë e ndryshimit të sasisë së produktit</t>
    </r>
    <r>
      <rPr>
        <b/>
        <i/>
        <sz val="9"/>
        <rFont val="Garamond"/>
        <family val="1"/>
      </rPr>
      <t>**</t>
    </r>
  </si>
  <si>
    <r>
      <t>Ndryshimi në % i Transfertave për familjet dhe individët si pasojë e ndryshimit të sasisë së produktit</t>
    </r>
    <r>
      <rPr>
        <b/>
        <i/>
        <sz val="9"/>
        <rFont val="Garamond"/>
        <family val="1"/>
      </rPr>
      <t>**</t>
    </r>
  </si>
  <si>
    <r>
      <t>Shënim: Shpjegoni supozimet dhe llogaritjet për Produktin 1 (Metoda 2)</t>
    </r>
    <r>
      <rPr>
        <b/>
        <sz val="8"/>
        <rFont val="Garamond"/>
        <family val="1"/>
      </rPr>
      <t>***</t>
    </r>
  </si>
  <si>
    <t>Detajimi i Kostos Totale të Produktit X sipas Artikujve Ekonomikë</t>
  </si>
  <si>
    <t xml:space="preserve">Automjete </t>
  </si>
  <si>
    <t>Produkti 12</t>
  </si>
  <si>
    <t>Kosto totale e produktit 11</t>
  </si>
  <si>
    <t>Produkti 11</t>
  </si>
  <si>
    <t>Kosto totale e produktit 10</t>
  </si>
  <si>
    <t>Produkti 10</t>
  </si>
  <si>
    <t>buxheti 2020-2022</t>
  </si>
  <si>
    <t>FORMAT 2 : FORMATI STANDARD I PËRGATITJES SË KËRKESAVE BUXHETORE PBA 2020-2022</t>
  </si>
  <si>
    <t>FORMATI 1: MISIONI I NJËSISË SË QEVERISJES QENDRORE</t>
  </si>
  <si>
    <t>Emërtimi i Njësisë së Qeverisjes Qendrore</t>
  </si>
  <si>
    <t>Kodi i Njësisë së Qeverisjes Qendrore</t>
  </si>
  <si>
    <t>Misioni I Njësisë së Qeverisjes Qendrore</t>
  </si>
  <si>
    <t>Programet Buxhetore</t>
  </si>
  <si>
    <t>Kodi I Programit</t>
  </si>
  <si>
    <t>Blerje paisje ,sisteme,makineri të ndryshme</t>
  </si>
  <si>
    <t>Licenca  te blera</t>
  </si>
  <si>
    <t>Paisje kompjuterike  te blera</t>
  </si>
  <si>
    <t>M500002</t>
  </si>
  <si>
    <t xml:space="preserve">Paisje zyre te blera  </t>
  </si>
  <si>
    <t>M500004</t>
  </si>
  <si>
    <t>Rregjistrimi i Popullsise dhe Banesave</t>
  </si>
  <si>
    <t>Likujdim TVSH</t>
  </si>
  <si>
    <t>Likujdim detyrim TVSH per projektin sipas marreveshjes</t>
  </si>
  <si>
    <r>
      <t xml:space="preserve">Detajimi i Kostos Totale të </t>
    </r>
    <r>
      <rPr>
        <b/>
        <sz val="11"/>
        <color rgb="FFFF0000"/>
        <rFont val="Garamond"/>
        <family val="1"/>
      </rPr>
      <t>Produktit 2</t>
    </r>
    <r>
      <rPr>
        <b/>
        <sz val="11"/>
        <color theme="1"/>
        <rFont val="Garamond"/>
        <family val="1"/>
      </rPr>
      <t xml:space="preserve"> sipas Artikujve Ekonomikë</t>
    </r>
  </si>
  <si>
    <t>KOMISIONERI PËR TË DREJTËN E INFORMIMIT DHE MBROJTJEN E TË DHËNAVE PERSONALE (89)</t>
  </si>
  <si>
    <t>INSTITUTI I STUDIMIT PËR KRIMET DHE PASOJAT E KOMUNIZMIT  (92)</t>
  </si>
  <si>
    <t>Mobilje zyre</t>
  </si>
  <si>
    <t>Blerje pajisje dhe orendi zyre për funksionimin dhe rritjen e cilësisë së punës</t>
  </si>
  <si>
    <t>INSTAT</t>
  </si>
  <si>
    <t>Shpenzime për aparatura, pajisje teknike e vegla pune</t>
  </si>
  <si>
    <t>Blerje pajisje zyre dhe kompjuterike</t>
  </si>
  <si>
    <t>Blerje e pajisjeve të teknologjiisë së Informacionit</t>
  </si>
  <si>
    <t>Blerje pajisje të teknologjisë së informacionit (kompjutera, printera, fotokopje, skaner, ups-a, laptop, etj) për kompletim e zëvendësim</t>
  </si>
  <si>
    <t>Blerje pajisje e orendi zyre për kompletim e zëvendësim</t>
  </si>
  <si>
    <t>Shpenzime për blerje orendi zyre (karrige, rafte, kasaforta, poltronë, dollapë, perde, tavolina, etj) për kompletim e zëvendësim.</t>
  </si>
  <si>
    <t>Shpenzime për objekte ndërtimore</t>
  </si>
  <si>
    <t>Rikonstruksion i plote në hidroizolimet e tarraceve, suvatime të brendshme dhe të jashtme, lyerje e jashtme, meretim të xokulit, etj.</t>
  </si>
  <si>
    <t>Kosto totale e produktit4</t>
  </si>
  <si>
    <t>Hidroizolim i plotë i tarracës.</t>
  </si>
  <si>
    <t>Hidroizolim tarrace.</t>
  </si>
  <si>
    <t>Spostim i portës hyrëse në godinën e Drejtorisë Vlorë, për shkak të ndryshimit të planit urbanistik.</t>
  </si>
  <si>
    <t>Ekspertizë teknike të shkaqeve të deformimit të konstruksionit dhe hartimi i projektit përfundimtar të rikonstruksionit dhe garantimit të qendrueshmerise se objektit.</t>
  </si>
  <si>
    <t>000/lek</t>
  </si>
  <si>
    <t>Sasia (projekt)</t>
  </si>
  <si>
    <t>Kosto totale e produktit 8</t>
  </si>
  <si>
    <t>Rikonstruksion çatie dhe sisteme të jashtme në Godinën e Kukësit</t>
  </si>
  <si>
    <t>Rikonstruksion i plotë i çatisë dhe sistemime të jashtme.</t>
  </si>
  <si>
    <r>
      <t xml:space="preserve">Detajimi i Kostos Totale të </t>
    </r>
    <r>
      <rPr>
        <b/>
        <sz val="8"/>
        <color rgb="FFFF0000"/>
        <rFont val="Garamond"/>
        <family val="1"/>
      </rPr>
      <t xml:space="preserve">Produktit 9 </t>
    </r>
    <r>
      <rPr>
        <b/>
        <sz val="8"/>
        <color theme="1"/>
        <rFont val="Garamond"/>
        <family val="1"/>
      </rPr>
      <t>sipas Artikujve Ekonomikë</t>
    </r>
  </si>
  <si>
    <t>Rikonstruksion i tarracës dhe murit rrethues në Godinën Shkodër</t>
  </si>
  <si>
    <t>Rikonstruksion i plotë i tarracës dhe murit perimetral.</t>
  </si>
  <si>
    <t>m2+ml</t>
  </si>
  <si>
    <r>
      <t xml:space="preserve">Detajimi i Kostos Totale të </t>
    </r>
    <r>
      <rPr>
        <b/>
        <sz val="8"/>
        <color rgb="FFFF0000"/>
        <rFont val="Garamond"/>
        <family val="1"/>
      </rPr>
      <t xml:space="preserve">Produktit 10 </t>
    </r>
    <r>
      <rPr>
        <b/>
        <sz val="8"/>
        <color theme="1"/>
        <rFont val="Garamond"/>
        <family val="1"/>
      </rPr>
      <t>sipas Artikujve Ekonomikë</t>
    </r>
  </si>
  <si>
    <t>Blerje mjete dhe pajisje të tjera teknike</t>
  </si>
  <si>
    <t>Blerje mjete dhe pajisje të tjera teknike (pompë uji, korrëse bari, frigoriferë, banakë, numerator, lavatrice, etj) për sektorin mbështetës.</t>
  </si>
  <si>
    <r>
      <t xml:space="preserve">Detajimi i Kostos Totale të </t>
    </r>
    <r>
      <rPr>
        <b/>
        <sz val="8"/>
        <color rgb="FFFF0000"/>
        <rFont val="Garamond"/>
        <family val="1"/>
      </rPr>
      <t xml:space="preserve">Produktit 11 </t>
    </r>
    <r>
      <rPr>
        <b/>
        <sz val="8"/>
        <color theme="1"/>
        <rFont val="Garamond"/>
        <family val="1"/>
      </rPr>
      <t>sipas Artikujve Ekonomikë</t>
    </r>
  </si>
  <si>
    <t>Blerje mjete transporti</t>
  </si>
  <si>
    <t>Blerje Automjete për rinovimin e Parkut SHISH</t>
  </si>
  <si>
    <t>Blerje automjete për parkun e SHISH-it për kompletim e zëvendësim.</t>
  </si>
  <si>
    <r>
      <t xml:space="preserve">Detajimi i Kostos Totale të </t>
    </r>
    <r>
      <rPr>
        <b/>
        <sz val="8"/>
        <color rgb="FFFF0000"/>
        <rFont val="Garamond"/>
        <family val="1"/>
      </rPr>
      <t xml:space="preserve">Produktit 12 </t>
    </r>
    <r>
      <rPr>
        <b/>
        <sz val="8"/>
        <color theme="1"/>
        <rFont val="Garamond"/>
        <family val="1"/>
      </rPr>
      <t>sipas Artikujve Ekonomikë</t>
    </r>
  </si>
  <si>
    <t>Kosto totale e Produktit 12</t>
  </si>
  <si>
    <t xml:space="preserve">Qellimi i ATSH, eshte pasqyrimi i lajmit me vertetesi, shpjetesi dhe paanshmeri si dhe shperndarjen e materialeve mediatike brenda dhe jashte vendit nepermjet internet.  </t>
  </si>
  <si>
    <t>18AB001</t>
  </si>
  <si>
    <t>Pajisje kompjuterike dhe zyre</t>
  </si>
  <si>
    <t>M310001</t>
  </si>
  <si>
    <r>
      <t xml:space="preserve">Detajimi i Kostos Totale të </t>
    </r>
    <r>
      <rPr>
        <b/>
        <sz val="12"/>
        <color rgb="FFFF0000"/>
        <rFont val="Garamond"/>
        <family val="1"/>
      </rPr>
      <t xml:space="preserve">Produktit 2 </t>
    </r>
    <r>
      <rPr>
        <b/>
        <sz val="12"/>
        <color theme="1"/>
        <rFont val="Garamond"/>
        <family val="1"/>
      </rPr>
      <t>sipas Artikujve Ekonomikë</t>
    </r>
  </si>
  <si>
    <r>
      <t xml:space="preserve">Detajimi i Kostos Totale të </t>
    </r>
    <r>
      <rPr>
        <b/>
        <sz val="12"/>
        <color rgb="FFFF0000"/>
        <rFont val="Garamond"/>
        <family val="1"/>
      </rPr>
      <t xml:space="preserve">Produktit 1&amp;2 …X </t>
    </r>
    <r>
      <rPr>
        <b/>
        <sz val="12"/>
        <color theme="1"/>
        <rFont val="Garamond"/>
        <family val="1"/>
      </rPr>
      <t>sipas Artikujve Ekonomikë</t>
    </r>
  </si>
  <si>
    <r>
      <t xml:space="preserve">Detajimi i Kostos Totale të </t>
    </r>
    <r>
      <rPr>
        <b/>
        <sz val="12"/>
        <color rgb="FFFF0000"/>
        <rFont val="Garamond"/>
        <family val="1"/>
      </rPr>
      <t>Produktit X</t>
    </r>
    <r>
      <rPr>
        <b/>
        <sz val="12"/>
        <color theme="1"/>
        <rFont val="Garamond"/>
        <family val="1"/>
      </rPr>
      <t xml:space="preserve"> sipas Artikujve Ekonomikë</t>
    </r>
  </si>
  <si>
    <r>
      <t xml:space="preserve">Detajimi i Kostos Totale të </t>
    </r>
    <r>
      <rPr>
        <b/>
        <sz val="12"/>
        <color rgb="FFFF0000"/>
        <rFont val="Garamond"/>
        <family val="1"/>
      </rPr>
      <t xml:space="preserve">Produktit X </t>
    </r>
    <r>
      <rPr>
        <b/>
        <sz val="12"/>
        <color theme="1"/>
        <rFont val="Garamond"/>
        <family val="1"/>
      </rPr>
      <t>sipas Artikujve Ekonomikë</t>
    </r>
  </si>
  <si>
    <t>AGJENCIA TELEGRAFIKE SHQIPTARE</t>
  </si>
  <si>
    <t>Qellimi I kesaj politike eshte qe filmi shqiptar te behet sa me kompetitiv dhe I vleresuar ne festivale kombetare dhe nderkombetare .</t>
  </si>
  <si>
    <t>18AC201</t>
  </si>
  <si>
    <t xml:space="preserve">                           Pajisje elektronike dhe zyre te blera
</t>
  </si>
  <si>
    <t>Drejtuesi i Ekipit të Menaxhimit të Programit</t>
  </si>
  <si>
    <t>QENDRA E BOTIMIVE PËR DIASPORËN</t>
  </si>
  <si>
    <t>Numri i femijëve të certifikuar për gjuhen Shqipe</t>
  </si>
  <si>
    <t>8000</t>
  </si>
  <si>
    <t>10000</t>
  </si>
  <si>
    <t>15000</t>
  </si>
  <si>
    <t>20000</t>
  </si>
  <si>
    <t>Botimi, sigurimi dhe shpërndarja e teksteve mësimore dhe literaturës shtesë për komunitetin shqiptar në Diasporë</t>
  </si>
  <si>
    <t xml:space="preserve">Femijë të Diasporës të pajisur me tekste mësimore dhe libra plotësues </t>
  </si>
  <si>
    <t>Botimi, sigurimi dhe shpërndarja e teksteve dhe librave plotësues për diasporën</t>
  </si>
  <si>
    <t xml:space="preserve">Qendra e Botimeve për Diasporën ka për detyrë botimin dhe sigurimin e teksteve dhe libra plotësues për mësimdhënien në Diasporë. Rezultojnë rreth 170 shkolla në 10 shtete, me një numër prej 15.000 nxënësisht që kanë nëvoja të përvitshme për t'u pajisur me tekste shkollore dhe libra plotësues. Njëkohësisht këtë vit paraqitet e domosdoshme parashikimi në buxhet edhe i shpenzimeve për shpërndarjen, në veçanti të librave plotësues.     </t>
  </si>
  <si>
    <t>18AM001</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</si>
  <si>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</si>
  <si>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Blerje orendi per zyrat e AMBU me qëllim mirëfunksionimin e punës në institucion</t>
  </si>
  <si>
    <t>Kosto totale e produktit</t>
  </si>
  <si>
    <t xml:space="preserve"> Plani i Menaxhimit të Basenit Ujor Shkumbin</t>
  </si>
  <si>
    <t>Hartimi i PMBU Shkumbin</t>
  </si>
  <si>
    <t>Hartimi i Planit te Menaxhimit të Basenit Ujor Shkumbin është nje kërkesë e ligjit 111/2012, per menaxhimin e integruar te burimeve ujore dhe një mjet për arritjen e mbrojtjes, përmirësimit dhe përdorimit të qëndrueshëm të mjedisit ujor. Faza paraprake per hartimin e ketij plani eshte realizuar nga projekti IBECA, por per te plotesuar te gjitha kerkesat e direktives se ujit qe duhet te kete nje plan menaxhimi i basenit duhen plotesuar kapitujt dhe analizat perkatese.</t>
  </si>
  <si>
    <t>Nr  projekti</t>
  </si>
  <si>
    <t>Realizimi në kohë dhe me standart të lartë cilësie për shërbime ndaj Institucioneve të larta Qëndrore Shtetërore</t>
  </si>
  <si>
    <t>trend rritës</t>
  </si>
  <si>
    <t xml:space="preserve">trend rritës </t>
  </si>
  <si>
    <t xml:space="preserve">1. Organizim Eventesh dhe Pritje Përcjellje Personalitesh të vendit dhe të huaj                                                                                                     2.Mirëmbatjen dhe investimin e Rezidencave Qeveritare në gjithë Republikën e Shqiperisë                                                                                                                                                                                             3. Veprimtaria e sektorit të shërbimeve të përgjithshme në Kryeministi </t>
  </si>
  <si>
    <t xml:space="preserve">1. Produkti Evente: Realizimi në kohë dhe në standart te lartë cilësie për shërbimet ndaj institucioneve të larta qëndrore shtetërore me prioritet tre Krerët e Shtetit Pritje/Përcjellje Personalitesh të vendit dhe të huaj.                                                                                                             2. Mirëmbatjen dhe investimin e Rezidencave dhe Vilave Qeveritare:  në të gjithë territorin e Republikës së Shqipërisë ( Tiranë: Vila 30, Vila 31, Vila Dajt, Pall.Kongreseve, Pall. Brigadave, Vilat në Vlorë, Vila në Dhermi, Vilat në Pogradec, Vilat në Durrës, Vila Velipojë)                                                                                                                                                                                                 3. Veprimtaria e sektorit të shërbimeve të përgjithshme në Kryeministi:                                      Shërbimet mbështetese në Kryeministri mbulojnë dieta e shërbimeve, karburant, pjesëkëmbimi makinash, taksa vjetore makinash, shërbime mbështetese pastimi dhe mirëmbatjeje. </t>
  </si>
  <si>
    <t>Nr. Shërbimesh</t>
  </si>
  <si>
    <t xml:space="preserve">Projektim, mbikqyrje dhe kolaudim </t>
  </si>
  <si>
    <t xml:space="preserve">m2 </t>
  </si>
  <si>
    <t>Vendimmarrje gjyqesore e drejte, transparente e dhene brenda afateve ligjore.</t>
  </si>
  <si>
    <t>Fuqizimi i funksionit menaxhues për implementimin e sukseshëm të programit, konform kërkesave të kuadrit ligjor në fuqi per shqyrtimin e kërkesave dhe dhenien e vendimeve  gjyqesore te drejta, transparente e në afatet ligjore</t>
  </si>
  <si>
    <t>Treguesi 1: Raporti i numrit te vendimeve me numrin e kerkesave te paraqitura per gjykim</t>
  </si>
  <si>
    <t>Treguesi 2: Raporti i numrit te vendimeve te dhena, brenda afatit ligjor me numrin e vendimeve gjithsej</t>
  </si>
  <si>
    <t xml:space="preserve">Buxheti 2020-2022  </t>
  </si>
  <si>
    <t>18AI701</t>
  </si>
  <si>
    <t>Pajisje informatike( kompjuter,printer,skaner,sistem monitorimi video,sist.audio konference,skaner sigurie ,sist. hyrje-dalje biometrie, etj)</t>
  </si>
  <si>
    <t>Produkti 3(shto produkte sipas rastit)</t>
  </si>
  <si>
    <t>Orendi zyre(dollape, tavolina,rafte arkivi,kasaforta,frigorifere,grirese letre,fshese korenti,etj)</t>
  </si>
  <si>
    <t>Pajisje/Orendi/Mjete</t>
  </si>
  <si>
    <t>Numri i magjistrateve te emeruar,transferuar, kundrejt totalit te tyre</t>
  </si>
  <si>
    <t>Magjistrate te vleresuar kundrejt totalit te tyre</t>
  </si>
  <si>
    <t>Akte nenligjore te miratuara nga KLP kundrejt vendimeve te marra</t>
  </si>
  <si>
    <t>Emërtimi i Treguesit 1. Meqenese sistemi i drejtesise eshte mjaft i gjere dhe matja e perceptueshmerise se tij eshte e veshtire , eshte e pamundur te vendosim nje tregues ne nivel qellimi, por kjo do te realizohet ne vijim.</t>
  </si>
  <si>
    <t>Fusha e veprimit konsiston në ofrimin e shërbimit ndaj individit në mënyrë të pavarur, të paanshëm, fleksibël dhe transparente. 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</si>
  <si>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Mbrojtja e të drejtave, lirive dhe interesave të ligjshme të individit nga veprimet ose mosveprimet e paligjshme e të parregullta të organeve të administratës publike, si dhe të tretëve që veprojnë për llogari të saj.</t>
  </si>
  <si>
    <t>Riakreditimi si Institucion Kombëtar për të Drejtat e Njeriut, konformë Parime të Parisit, nga Aleanca Globale e Institucioneve Kombëtare për të Drejtat e Njeriut (GANHRI) me statusin A</t>
  </si>
  <si>
    <t>Rekomandime të suksesshme për adresimin e çeshtjeve të të drejtave të njeriut në favor të individëve apo  grupeve të diskriminuara pas rekomandimeve të AP ndaj totalit të rekomandimeve</t>
  </si>
  <si>
    <t>Standarde cilësore dhe përmirësime të punës së Administratës publike të arritura</t>
  </si>
  <si>
    <t xml:space="preserve"> Standarde cilësore dhe përmirësime të punës së Administratës publike të arritura, për çeshtje te barazise gjinore</t>
  </si>
  <si>
    <t xml:space="preserve">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
 </t>
  </si>
  <si>
    <t>Numri i rekomandimeve të AP që kanë gjetur zbatim ndaj totalit te rekomandimeve te dhena</t>
  </si>
  <si>
    <t xml:space="preserve">Nr i ankesave  te trajtuara, për shkeljen e te   drejtave te njeriut  me bazë gjinore </t>
  </si>
  <si>
    <t>Nr i ankesave për shkelje të të drejtave të grupeve vulnerabël, (Rom dhe Egjyptiane,PAK, LGBT,) të trajtuara</t>
  </si>
  <si>
    <t xml:space="preserve">Nr ankesash për shkelje të të drejtave të fëmijëve </t>
  </si>
  <si>
    <t>Nr inspektimeve/monitorimeve  te kryera</t>
  </si>
  <si>
    <t>Nr rekomandimesh te suksesshme per adresimin e shkeljeve me baze gjinore ndaj totalit te rekomandimeve</t>
  </si>
  <si>
    <t>Nr rekomandimesh per adresimin e shkeljeve te te drejtave te femijeve</t>
  </si>
  <si>
    <t>Nr rekomandimesh per adresimin e shkeljeve te te drejtave te grupeve vulnerabel, rome dhe egjyptiane</t>
  </si>
  <si>
    <t>Popullate e ndergjegjesuar per barazine gjinore dhe ceshtje te tjera te lidhura me te</t>
  </si>
  <si>
    <t>Administrate publike e ndergjegjesuar per respektimin e te drejtave te njeriut</t>
  </si>
  <si>
    <t>Administrate publike e ndergjgjesuar per ceshtje te barazise gjinore</t>
  </si>
  <si>
    <t>Popullate e ndergjegjesuar per te drejtat e femijeve dhe grupeve vulnerabel</t>
  </si>
  <si>
    <t>Kerkesa te trajtuara</t>
  </si>
  <si>
    <t>Numri i ankesave/kërkesave</t>
  </si>
  <si>
    <r>
      <t xml:space="preserve">Aktivitete ndergjegjësue </t>
    </r>
    <r>
      <rPr>
        <sz val="8"/>
        <color rgb="FFFF0000"/>
        <rFont val="Garamond"/>
        <family val="1"/>
      </rPr>
      <t>dhe promovuese</t>
    </r>
  </si>
  <si>
    <t>Trajnime, tryeza,dite te hapura,  aktivitete ndergjegjesuese per administraten publike dhe popullaten</t>
  </si>
  <si>
    <r>
      <t>Numri</t>
    </r>
    <r>
      <rPr>
        <sz val="8"/>
        <color rgb="FFFF0000"/>
        <rFont val="Garamond"/>
        <family val="1"/>
      </rPr>
      <t xml:space="preserve"> I aktiviteve</t>
    </r>
  </si>
  <si>
    <t>Inspektime/Monitorime  te kryera</t>
  </si>
  <si>
    <t>Inspektime/ Monitorime te kryera ne institucione dhe qendra rezidenciale, me iniciative te institucionit dhe/ose sipas ankesave te marra</t>
  </si>
  <si>
    <t>Numri i inspektimeve/monitorimeve</t>
  </si>
  <si>
    <t>Deklarata Pasurie sipas Llojeve të Kontrolluara.</t>
  </si>
  <si>
    <t xml:space="preserve">Numri i rasteve të hetimeve administrative kundër korrupsionit; </t>
  </si>
  <si>
    <t>Shkelje të konstatuara në procesin e deklarimit ;</t>
  </si>
  <si>
    <t>Pasuri të vlerësuara me ekspertë të pavarur.</t>
  </si>
  <si>
    <t xml:space="preserve"> Punonjës të trajnuar</t>
  </si>
  <si>
    <t xml:space="preserve">Blerje Pajisje Elektronike </t>
  </si>
  <si>
    <t>Orendi Zyre te Blera</t>
  </si>
  <si>
    <t>Blerje  Orendi Zyre për përmirësim tërësor të infrastrukturës institucionale.</t>
  </si>
  <si>
    <t>Produkti  4 (shto produkte sipas rastit)</t>
  </si>
  <si>
    <t xml:space="preserve">Remont Kapital Ashensori </t>
  </si>
  <si>
    <t>Blerje  dhe furnizim pjesë këmbimi për ashensorin duke realizuar kushte teknike dhe cilësore të punës në ILDKPKI</t>
  </si>
  <si>
    <t>Produkti  5 (shto produkte sipas rastit)</t>
  </si>
  <si>
    <t>Blerje pajisje te tjera zyre</t>
  </si>
  <si>
    <t>Blerje  dhe furnizim pajisje të ndryshme zyre si pompë uji, kondicioner,  e tj. për  përmirësimin e kushteve të punës të punonjësve  në ILDKPKI</t>
  </si>
  <si>
    <t>SHERBIMI PER SHQIPTARET JASHTE KUFIRIT DHE SHERBIMI NE GJUHE TE HUAJ</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</si>
  <si>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</si>
  <si>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RRITJE E SHIKUESHMERISE -AUDIENCA</t>
  </si>
  <si>
    <t>RRITJA E NUMRIT TE PRODHIMEVE</t>
  </si>
  <si>
    <t>NE RRITJE</t>
  </si>
  <si>
    <t>ZGJERIMI I TREGUT TE REKLAMAVE</t>
  </si>
  <si>
    <t>PRODHIME FILMIKE OSE VEPRIMTARI ARTISTIKE MBAREKOMBETARE</t>
  </si>
  <si>
    <t>REALIZIM I PROJEKTEVE CILESORE NE FUSHEN E RADIOS E TELEVIZIONIT,PERFSHIRE KETU AKTIVITETE TE RENDESISHME ARTISTIKE,SPORTIVE,KOMBETARE E NDERKOMBETARE ME PJESEMARRJE SHQIPTARE,SERIALE TELEVIZIVE,BASHKEPRODHIME ME TE TRETE ETJ.</t>
  </si>
  <si>
    <t>Numri i prodhimeve</t>
  </si>
  <si>
    <t>ne rritje</t>
  </si>
  <si>
    <t>Cilesia e transmetimit</t>
  </si>
  <si>
    <t>Te drejta ekskluzive transmetimi</t>
  </si>
  <si>
    <t>ORKESTRA SIMFONIKE E RTSH DHE KINEMATOGRAFISE</t>
  </si>
  <si>
    <t>FORMACION I QENDRUESHEM E BASHKEKOHOR I ORKESTRES SIMFONIKE TE RTSH-SE DHE ORGANIZIM I VAZHDUESHEM I AKTIVITETEVE TE SAJ KONCERTORE BRENDA E JASHTE VENDIT ME PJESEMARRJEN E HEREPASHERSHME TE TALENTEVE SHQIPTARE JASHTE SHQIPERISE,SI EDHE TE ARTISTEVE TE TALENTUAR NGA BOTA,PASURIM I ARKIVES ME PROGRAME MUZIKORE BASHKEKOHORE.</t>
  </si>
  <si>
    <t>Numer krijimesh te reja</t>
  </si>
  <si>
    <t xml:space="preserve">Numri I veprave te riprodhuara </t>
  </si>
  <si>
    <t>Numri I biletave te shitura per koncerte</t>
  </si>
  <si>
    <t>PROJEKTE TEKNIKE PER FUTJEN E TEKNOLOGJIVE TE REJA</t>
  </si>
  <si>
    <t>OPTIMIZIM I SINJALIT</t>
  </si>
  <si>
    <t>RRITJE</t>
  </si>
  <si>
    <t>Niveli i Shikueshmerise dhe cilesi e larte</t>
  </si>
  <si>
    <t>Niveli I mbulimit te sinjalit</t>
  </si>
  <si>
    <t>RADIOTELEVIZIONI SHQIPTAR</t>
  </si>
  <si>
    <t>GJYKATA KUSHTETUESE</t>
  </si>
  <si>
    <t>QENDRA KOMBETARE E KINEMATOGRAFISE</t>
  </si>
  <si>
    <t>VEPRIMTARIA AKADEMIKE</t>
  </si>
  <si>
    <t>01520</t>
  </si>
  <si>
    <t>1. (Veprimtaria e Ash për ShTI e zhvillim social-ekonomik të vendit                                         
Ash protagonist i zhvillimit të ShTI dhe zhvillimit ekonomik, social e kulturor të vendit.  Ky program synon realizimin e misionit të ASh në zhvillimet shkencore, teknologjike dhe intelektuale, në interes të integrimit europian të vendit, nëpërmjet: 
(i) hulumtimit të aspekteve më të rëndësishme social-ekonomike e trashëgimisë historiko-kulturore me qëllim ruajtjen e promovimin e vlerave me te mira kombëtare dhe zhvillimin e vlerave universale te demokracisë e respektimit të të drejtave të njeriut; 
(ii) hulumtimit të shkencave natyrore e teknike me qëllim përdorimin e metodologjive dhe teknologjive të përparuara; eficiente nga pikpamje ekonomike, të pranueshme nga pikpamja sociale dhe miqësore me mjedisin; 
(iii) rritjes së bashkëpunimit kombëtar e ndërkombëtar me institucionet e sistemit të ShTI dhe me akademitë e botës (ALLEA, TWOS, IAP) dhe organizma të tjera shkencore; 
(iv) vazhdimesisë së bashkëpunimit me Akademinë e Shkencave e Arteve të Kosovës, Kroaci, Mal te Zi dhe Maqedoni</t>
  </si>
  <si>
    <t xml:space="preserve">Fuqizimi i rolit të Akademisë së Shkencave, per te kryer misionin në zhvillimin e vendit, duke zbatuar prioritetet kombëtare në shkencë dhe nxitjes së kërkimeve në fushat përparësore, të zhvillimit ekonomik dhe teknologjik. 
</t>
  </si>
  <si>
    <t>Fusha te reja kerkimore te propozuara me interes shteteror per rritjen e nivelit te kerkimit shkencor baze, aplikimeve teknologjike dhe inovative ne sherbim te zhvillimit multiidisiplinor ne mbeshtetje te strategjive ekzistuese si dhe atyre qe do te formulohen sipas prioriteteve aktuale qe kerkon zhvillimi i vendit ne kohe</t>
  </si>
  <si>
    <t>Fuqizimi i rolit të Akademisë së Shkencave, e aftë të kryejë misonin në zhvillimin e vendit, duke zbatuar prioritetet kombëtare në shkencë dhe nxitjes së kërkimeve në fushat përparësore, të zhvillimit ekonomik dhe teknologjik</t>
  </si>
  <si>
    <t xml:space="preserve">Bashkëpunimi me institucione kërkimore dhe mësimore, brenda dhe jashtë vendit, që kanë kapacitetet e nevojshme fizike për kërkim, për kryerjen e studimeve në fusha të ndryshme të shkencës në përputhje me nevojat e zhvillimit të vendit.
</t>
  </si>
  <si>
    <t>1-  Mbeshtetje financiare per punonjesit shkencore te A.SH.SH.</t>
  </si>
  <si>
    <t xml:space="preserve"> 2- Transferimi i teknologjive inovative nga jashte nepermjet bashkepunimeve me rrjetin akademik nderkombetar (te 135  Akademive ),  te rrjetit te akademive evropiane e te institucioneve kerkimore shkencore me te cilat A.SH.SH. bashkepunon</t>
  </si>
  <si>
    <t>3- Kontribute shkencore per kerkim e zhvillim  nepermjet rezultateve te projekteve: Institucionale , qeveritare me tematike prioritare, ne kuader te programeve kombetare per kerkim dhe zhvillim shkencor , bilaterale (MASH -  Slloveni, Greqi, Maqedoni, Itali, Turqi, etj) dhe projekte te tjera ne bashkepunim me EU etj.</t>
  </si>
  <si>
    <t xml:space="preserve">4- Zhvillime te veprimtarive shkencore kombetare/nderkombetare: (konferenca, workshope, seminare, tavolina te rrumbullaketa, dite informimi, edukim shkencor) ne bashkepunim me partnere kombetare e nderkombetare brenda dhe jashte akademive </t>
  </si>
  <si>
    <t xml:space="preserve">5 -  Kontribut i A.SH.SH. mbeshtetes ne reformat e sistemit te kerkimit shkencor ne vend ne pergjithesi </t>
  </si>
  <si>
    <t xml:space="preserve">Veprimtaria shkencore te punonjesve te A.SH.SH. ne perputhje me misionin e saj 
</t>
  </si>
  <si>
    <t>Produkte  për K-Zh me impakt  në zhvillimin KZHT &amp;I,  bazë e të aplikuara në Shqipëri e Kosovë, e më gjerë. Përhapje e dijeve nëpërmjet  dokumenteve drejtuar paleve të interesuara për probleme të K-Zh ministrive të linjës, universiteteve, Qendrave transferimit të teknologjive, etj.</t>
  </si>
  <si>
    <t>numer Projekte, ekspedita, Ligjerata te ndersjellta te akademikeve</t>
  </si>
  <si>
    <t xml:space="preserve">Produkte   të kartave të eventeve për politikat shkencore dhe qeverisje (qendrore /vendore) të KSHT&amp;I me impakt  në K-Zh dhe prodhim.
</t>
  </si>
  <si>
    <t>Rezultate e kerkimit shkencor me impakt zhvillimin multidiplinor ne kerkimet baze dhe te aplikuara ne Shqiperi e Kosove e me gjere, te rrjetit te akademive evropiane. te projekteve: Institucionale , qeveritare ne kuader te programeve kombetare per kerkim dhe zhvillim shkencor dhe projekte te tjera ne bashkepunim me EU etj. Perhapje e dijeve nepermjet  dokumenteve drejtuar paleve te interesuara per probleme te kerkimit dhe zhvillimit :Ministrive te linjes, Universiteteve, Qendrave Kerkimore Shkencor publike/private dhe operatoreve prodhues ne fushat e interesit (nepermjet raportimeve perfundimtare te kerkimit me karta te perfundimit te konferencave, takimeve te perbashketa me palet e interesuara botimeve medias dhe takimeve in-situ me operatoret e interesuar te kerkimit dhe zhvillimit</t>
  </si>
  <si>
    <t>Projekte, ekspedita, Ligjerata te ndersjellta te akademikeve dhe botime ne fushat e strategjise rajonale per kerkim, zhvillim dhe inovacion</t>
  </si>
  <si>
    <t xml:space="preserve">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</si>
  <si>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 xml:space="preserve">
1-Botime e monografi te ndryshme : Njohja e produkteve shkencore te Akademikeve me kontribut ne kerkim e zhvillim ne Shqiperi nepermjet publikimeve shkencore kombetare,/ nderkombetare (revista "Journal of Natural end Teknical Sciences" dhe "Studia Albanica"
</t>
  </si>
  <si>
    <t xml:space="preserve">
3 - Mbeshtetje te kerkuesve te rinj te sukseshme ne shkence (rrjetin e Akademikeve te rinj e me gjere)</t>
  </si>
  <si>
    <t>Botimet</t>
  </si>
  <si>
    <t xml:space="preserve">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</si>
  <si>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Konkurse shkencore te organizuara</t>
  </si>
  <si>
    <t>çmimet shkencore vjetore dhe  procedura e organizimit të garave shkencore</t>
  </si>
  <si>
    <t>numer çmimesh shkencore vjetore</t>
  </si>
  <si>
    <t>Pasurim I Bibliotekes Shkencore</t>
  </si>
  <si>
    <t xml:space="preserve">Blerje libri </t>
  </si>
  <si>
    <t>Blerje libri per fondin e Bibliotekes shkencore</t>
  </si>
  <si>
    <t>Blerje program kompjuterik</t>
  </si>
  <si>
    <t xml:space="preserve">Blerje program kompjuterik financiar </t>
  </si>
  <si>
    <t>Rikonstruksion</t>
  </si>
  <si>
    <t>Blerje pajisje</t>
  </si>
  <si>
    <t>SHERBIMI INFORMATIV SHTETEROR</t>
  </si>
  <si>
    <t>DREJTORIA E SHERBIMEVE QEVERITARE</t>
  </si>
  <si>
    <t>AVOKATURA E SHTETIT</t>
  </si>
  <si>
    <t>FORMATI 1: MISIONI I DREJTORISE SE PERGJITHSHME RTSH</t>
  </si>
  <si>
    <t>DREJTORIA PERGJITHSHME RTSH</t>
  </si>
  <si>
    <t>19</t>
  </si>
  <si>
    <r>
      <t xml:space="preserve">RUAJTJA DHE PASQYRIMI I IDENTITETIT TE KULTURES SHQIPTARE NE TERESI , SI EDHE MBESHTETJA E KULTURES </t>
    </r>
    <r>
      <rPr>
        <sz val="8"/>
        <color indexed="8"/>
        <rFont val="Garamond"/>
        <family val="1"/>
      </rPr>
      <t>, KRIJIMTARISE LETRARE E ARTISTIKE SHQIPTARE , DUKE NXITUR LIRINE E KRIJIMIT</t>
    </r>
  </si>
  <si>
    <t>INFORMIM I VAZHDUESHEM I I SHQIPTAREVE QE JETOJNE JASHTE ME ZHVILLIMET POLITIKE,EKONOMIKE,SOCIALKULTURORE DHE SPORTIVE NE SHQIPERI,MBI PROCESET INTEGRUESE NE BE,POR EDHE MBI TRASHEGIMINEKULTURORE,HISTORIKETE POPULLIT TONE,MBI POTENCIALET TURISTIKE E ZHVILLIMIN E TIJ</t>
  </si>
  <si>
    <t>INVESTIME NE TEKNOLOGJI NE KUADER TE DIGJITALIZIMIT TE PRODHIMIT DHE TRANSMETIMITNE RTSH,SHPENZIME PER PERSHTATJEN E TEKNOLOGJISE EKZISTUESE,SHPENZIMET PER MIREMBAJTJEN E SISTEMIT TE INTEGRUAR TE DVB-T2 PER RTSH-NE</t>
  </si>
  <si>
    <t>DREJTORIA E PERGJITHSHME E ARKIVAVE</t>
  </si>
  <si>
    <t>Unifikimi i Procedeurave dhe Menaxhimi i dokumentacionit arkivor ne RSH-se, per te siguruar ruajtjen, permiresimin dhe dixhitalizimin e tij.</t>
  </si>
  <si>
    <t>xx</t>
  </si>
  <si>
    <t>Rafte të reja për vendruajtjen Shkozë</t>
  </si>
  <si>
    <t xml:space="preserve">Perpunimi i fondit arkivor dhe dixhitalizimi per te vene ne dispozicion te interesuarve informacione te ndryshme.
</t>
  </si>
  <si>
    <t>XXXX</t>
  </si>
  <si>
    <t>Ruajtje,restaurim, pershkrim, skanim dhesherbim i fondeve arkivore.</t>
  </si>
  <si>
    <t>0,0%</t>
  </si>
  <si>
    <t>Rikonstruksioni i ASHV Durres</t>
  </si>
  <si>
    <t>18A|302</t>
  </si>
  <si>
    <t>Rikonstruksioni i godinave te  ASHV-se Durres.</t>
  </si>
  <si>
    <t xml:space="preserve">Rikonstruksioni i godinave te  ASHV </t>
  </si>
  <si>
    <t>Ndertim muri mbajtes ne Shkoze</t>
  </si>
  <si>
    <t xml:space="preserve">FORMAT 2: </t>
  </si>
  <si>
    <t>FORMATI STANDARD I PËRGATITJES SË KËRKESAVE BUXHETORE PBA 2020-2022</t>
  </si>
  <si>
    <t>Standardet Ndërkombëtare të Raportimit Financiar                                       (të reja/amendime të përkthyera)</t>
  </si>
  <si>
    <t>Ligji 25/2018, datë 10.05.2018 "Për kontabilitetin dhe pasqyrat financiare", neni 3, pika 4 shprehet: "Standarde Ndërkombëtare të Raportimit Financiar (SNRF) janë standardet dhe interpretimet e hartuara dhe të publikuara nga Bordi i Standardeve Ndërkombëtare të Kontabilitetit, të përkthyera në shqip, nën përgjegjësinë e Këshillit Kombëtar të Kontabilitetit, pa ndryshime nga teksti origjinal në gjuhën angleze, të shpallura të detyrueshme për zbatim me urdhër të ministrit përgjegjës për financat".</t>
  </si>
  <si>
    <t>Mimoza Çobani</t>
  </si>
  <si>
    <t>Nënshkrimi</t>
  </si>
  <si>
    <t>31.01.2020</t>
  </si>
  <si>
    <t>Elira Hoxha</t>
  </si>
  <si>
    <t>Titullari i Institucionit / Ministri</t>
  </si>
  <si>
    <t>AKADEMIA E SHKENCAVE E R.SH.</t>
  </si>
  <si>
    <t xml:space="preserve">
2- Çmime kombertare/nderkombetare  (ne perputhje me ligjin)
</t>
  </si>
  <si>
    <r>
      <rPr>
        <b/>
        <sz val="12"/>
        <color rgb="FFFF0000"/>
        <rFont val="Garamond"/>
        <family val="1"/>
      </rPr>
      <t>Produkti 1</t>
    </r>
    <r>
      <rPr>
        <sz val="12"/>
        <color theme="1"/>
        <rFont val="Garamond"/>
        <family val="1"/>
      </rPr>
      <t>(shto produkte sipas rastit)</t>
    </r>
  </si>
  <si>
    <r>
      <rPr>
        <b/>
        <sz val="12"/>
        <color rgb="FFFF0000"/>
        <rFont val="Garamond"/>
        <family val="1"/>
      </rPr>
      <t xml:space="preserve">Produkti 2 </t>
    </r>
    <r>
      <rPr>
        <sz val="12"/>
        <color theme="1"/>
        <rFont val="Garamond"/>
        <family val="1"/>
      </rPr>
      <t>(shto produkte sipas rastit)</t>
    </r>
  </si>
  <si>
    <t>Rikonstruksion Godine</t>
  </si>
  <si>
    <t>Veprimtaria gjyqsore kushtetuese</t>
  </si>
  <si>
    <t>Inspektorati I Larte I Deklarimit dhe Kontrollit te Pasurive dhe Konfliktit te Interesit</t>
  </si>
  <si>
    <t>Keshilli i Larte i Prokurorise</t>
  </si>
  <si>
    <t>Sistem audio-video dhe perkthim per Keshillin e Larte te Prokurorise</t>
  </si>
  <si>
    <t>Komisioni i Rivleresimit</t>
  </si>
  <si>
    <t>Komisioneri Publik</t>
  </si>
  <si>
    <t xml:space="preserve">Veprimtaria e Komisionerit Publik </t>
  </si>
  <si>
    <t>03360</t>
  </si>
  <si>
    <t>Veprimtaria e Komisionerit Publik</t>
  </si>
  <si>
    <t xml:space="preserve">Procesi i Rivleresimit te gjyqtareve dhe prokuroreve ne Republiken e Shqiperise ka per qellim garantimin e e funksionimit te shtetit te se drejtes, pavaresine e sistemit te drejtesise si dhe rikthimin e besimit te publikut tek institucionet e ketij sistemi </t>
  </si>
  <si>
    <t xml:space="preserve">Numer ankimesh ose mosankimesh te publikuara brenda afatit ligjor </t>
  </si>
  <si>
    <t>Mbrojtja e interesit publik gjate kryerjes se procesit te rivleresimit, respektimi i parimit te paanesise dhe pavaresise, procesit te rregullt ligjor, transparences dhe frymes se bashkepunimit ndermjet dy komisionereve publike, Operacionit Nderkombetar te Monitorimit dhe institucioneve te tjera."</t>
  </si>
  <si>
    <t>Numer Çeshtjesh te njoftuara nga KPK, te shqyrtuara  nga Komisioneret Publike brenda afateve ligjore</t>
  </si>
  <si>
    <t>Vendime  te shqyrtuara</t>
  </si>
  <si>
    <t>Shqyrtim i vendimeve te njoftuara nga KPK</t>
  </si>
  <si>
    <r>
      <t xml:space="preserve">Detajimi i Kostos Totale të </t>
    </r>
    <r>
      <rPr>
        <b/>
        <sz val="14"/>
        <color indexed="10"/>
        <rFont val="Garamond"/>
        <family val="1"/>
      </rPr>
      <t>Produktit 1</t>
    </r>
    <r>
      <rPr>
        <b/>
        <sz val="14"/>
        <color indexed="8"/>
        <rFont val="Garamond"/>
        <family val="1"/>
      </rPr>
      <t xml:space="preserve"> sipas Artikujve Ekonomikë</t>
    </r>
  </si>
  <si>
    <t xml:space="preserve">Orendi/Pajisje/Mjete
</t>
  </si>
  <si>
    <t xml:space="preserve">Pajisje elektronike
</t>
  </si>
  <si>
    <t>M630013</t>
  </si>
  <si>
    <t xml:space="preserve">Blerje pajisje elektronike
</t>
  </si>
  <si>
    <t>sete pune</t>
  </si>
  <si>
    <r>
      <t xml:space="preserve">Detajimi i Kostos Totale të </t>
    </r>
    <r>
      <rPr>
        <b/>
        <sz val="14"/>
        <color indexed="10"/>
        <rFont val="Garamond"/>
        <family val="1"/>
      </rPr>
      <t xml:space="preserve">Produktit 1 </t>
    </r>
    <r>
      <rPr>
        <b/>
        <sz val="14"/>
        <color indexed="8"/>
        <rFont val="Garamond"/>
        <family val="1"/>
      </rPr>
      <t>sipas Artikujve Ekonomikë</t>
    </r>
  </si>
  <si>
    <t xml:space="preserve">Mobilje Zyre </t>
  </si>
  <si>
    <t xml:space="preserve">Blerje  mobilje zyre 
</t>
  </si>
  <si>
    <t>Sete Pune</t>
  </si>
  <si>
    <r>
      <t xml:space="preserve">Detajimi i Kostos Totale të </t>
    </r>
    <r>
      <rPr>
        <b/>
        <sz val="14"/>
        <color indexed="10"/>
        <rFont val="Garamond"/>
        <family val="1"/>
      </rPr>
      <t xml:space="preserve">Produktit 2 </t>
    </r>
    <r>
      <rPr>
        <b/>
        <sz val="14"/>
        <color indexed="8"/>
        <rFont val="Garamond"/>
        <family val="1"/>
      </rPr>
      <t>sipas Artikujve Ekonomikë</t>
    </r>
  </si>
  <si>
    <t>Adelina Kastrati</t>
  </si>
  <si>
    <t>Alketa Çeli</t>
  </si>
  <si>
    <t>26.12.2019</t>
  </si>
  <si>
    <t>Komisioni Prokurimeve Publike</t>
  </si>
  <si>
    <t xml:space="preserve">    FORMAT 2: FORMATI STANDARD I PËRGATITJES SË KËRKESAVE BUXHETORE PBA 2020-2022 </t>
  </si>
  <si>
    <t xml:space="preserve">Nr. rasteve me ndryshim ne vendimin e AK kundrejt totalit te ankimimeve </t>
  </si>
  <si>
    <t>M900001</t>
  </si>
  <si>
    <t>Komisioni Qendror i Zgjedhjeve</t>
  </si>
  <si>
    <t>01610</t>
  </si>
  <si>
    <t xml:space="preserve">Planifikimi, manaxhimi dhe administrimi i burimeve njerezore, mjeteve monetare me qellim perdorimin e tyre me efektivitet per realizimin e objektivave te Komisionit Qendror te Zgjedhjeve </t>
  </si>
  <si>
    <t xml:space="preserve">Perdorim me ekonomi, me efektivitet dhe eficence i burimeve njerezore, mjeteve monetare me qellim krijimin e kushteve sa me te mira te punes per trupen e KQZ-se dhe administraten e Komisionit Qendror te Zgjedhjeve </t>
  </si>
  <si>
    <t xml:space="preserve">Zbatimi i rekomandime te KLSH-se </t>
  </si>
  <si>
    <t xml:space="preserve">Permiresimi  dhe sigurimi i kushteve optimale te punes dhe rritje e kapaiteteve profesionale te punonjesve </t>
  </si>
  <si>
    <t xml:space="preserve"> Nr.punonjesish te trajnuar kundrejt totalit</t>
  </si>
  <si>
    <t xml:space="preserve">Ambjente pune te mirembajtura </t>
  </si>
  <si>
    <t xml:space="preserve">Realizimi i mirmbajtjes se ambjenteve per nje funksionim normal te punes </t>
  </si>
  <si>
    <t>numer zyrash</t>
  </si>
  <si>
    <t>Akte ligjore/nenligjore te hartuara</t>
  </si>
  <si>
    <t>Veprimtaria e perditshme ne realizimin e funksionit te institucionit, si dhe hartimi i akteve ligjore dhe nenligjore ne fushen e KQZ</t>
  </si>
  <si>
    <t xml:space="preserve">nr Aktesh </t>
  </si>
  <si>
    <t xml:space="preserve">pajisje informatike dhe zyre </t>
  </si>
  <si>
    <t>18AC301</t>
  </si>
  <si>
    <t>pajisje informatike dhe zyre per vazhdimin normal te aktivitetit</t>
  </si>
  <si>
    <t>Zgjedhjet e Pergjithshme dhe lokale</t>
  </si>
  <si>
    <t>01620</t>
  </si>
  <si>
    <t>Pergatitja, mbikqyrja, drejtimi dhe verifikimi i te gjitha aspekteve qe kane te bejne me zgjedhjet dhe referendumet dhe shpallja e rezultatit te tyre.</t>
  </si>
  <si>
    <t xml:space="preserve">Organizimi dhe manaxhimi i zgjedhjeve cilesore dhe me starndartet e kerkuara nepermjet pergatitjes infrastruktures zgjedhore cilesore, trajnimit dhe shperblimit te komisionereve te te gjitha niveleve si edhe shpalljen e rezultatit perfundimtar te zgjedhjeve ne kohe sa me te shkurter. </t>
  </si>
  <si>
    <t>Numri i ankimeve zgjedhore</t>
  </si>
  <si>
    <t>trend renes</t>
  </si>
  <si>
    <t>Numri i raporteve financiare te partive politike ne perputhje me raportet e audititmit dhe monitorimit.</t>
  </si>
  <si>
    <t xml:space="preserve">pjesmarrja ne zgjedhja </t>
  </si>
  <si>
    <t xml:space="preserve">Numri  vendimeve kolegjit </t>
  </si>
  <si>
    <t>Permiresimi  i kapaciteteve dhe sigurimi i infrastruktures se nevojshme per te zhvilluar nje proces zgjedhor te lire dhe demokratik</t>
  </si>
  <si>
    <t>Treguesit e Performancës në nivel Objektivi</t>
  </si>
  <si>
    <t>Sigurimi dhe shperndarja e bazes materiale zgjedhore brenda afateve ligjore</t>
  </si>
  <si>
    <t>Komisioner te trajnuar kundrejt totalit</t>
  </si>
  <si>
    <t xml:space="preserve">Proces zgjedhor i realizuar </t>
  </si>
  <si>
    <t xml:space="preserve">Trajnimi i komisionereve, edukimi i zgjedhesve si dhe sigurimi i logjistikes dhe infrastruktures zgjedhore </t>
  </si>
  <si>
    <t>numer procesesh</t>
  </si>
  <si>
    <t>Shkolla e Magjistratures</t>
  </si>
  <si>
    <t>Blerje softe</t>
  </si>
  <si>
    <t>M55000 (kod i ri)</t>
  </si>
  <si>
    <t>Blerje softe informatike profesionale</t>
  </si>
  <si>
    <t>Prokuroria e Pergjithshme</t>
  </si>
  <si>
    <r>
      <t xml:space="preserve">Detajimi i Kostos Totale të </t>
    </r>
    <r>
      <rPr>
        <b/>
        <sz val="9"/>
        <color rgb="FFFF0000"/>
        <rFont val="Garamond"/>
        <family val="1"/>
      </rPr>
      <t>Produktit X</t>
    </r>
    <r>
      <rPr>
        <b/>
        <sz val="9"/>
        <color theme="1"/>
        <rFont val="Garamond"/>
        <family val="1"/>
      </rPr>
      <t xml:space="preserve"> sipas Artikujve Ekonomikë</t>
    </r>
  </si>
  <si>
    <t>Paisje kundra zjarrit te blera</t>
  </si>
  <si>
    <t>Fond I Ngrire</t>
  </si>
  <si>
    <t xml:space="preserve">   </t>
  </si>
  <si>
    <t>fond I Ngrire</t>
  </si>
  <si>
    <t>Avokati Popullit</t>
  </si>
  <si>
    <t>Plani buxhetor</t>
  </si>
  <si>
    <t>sipas ligjit buxhetit</t>
  </si>
  <si>
    <t>Burime njerëzore të mirëmenaxhuara</t>
  </si>
  <si>
    <t>rritja e kapaciteteve njerezore per te suportuar ligjvenesit ne menyre sa me profesionale</t>
  </si>
  <si>
    <t>Marredhenie me mediat ( gazetaret qe ndjekin aktivitet parlamentar), marredheniet me publikun ( 40 peticione nga publiku), informacion ne kohe reale mbi mbledhjet e komisioneve ( 12 000 faqe per tu zbardhur nga debati parlamentar ne komisione e seanca plenare),dhe 80 kerkime per çeshtje parlamentare ne suport te deputeteve.</t>
  </si>
  <si>
    <t>Blerje pajisje zyre dhe makina e makineri te ndryshme</t>
  </si>
  <si>
    <t>blerja e lap top per deputetet dhe stafin politik, FV chiller ne arkivin e Kuvendit, sistem portabel perkthimi dhe pajisje pune</t>
  </si>
  <si>
    <t xml:space="preserve">Librat e kërkuara janë të identifikuar me titull, autor, vit botimi, ISBN dhe shtëpi botuese që janë kryesisht Oxford University Press dhe synojnë pasurimin e fondit të librit me literaturë bashkëkohore në fushën e të drejtës dhe politikave të BE-së. </t>
  </si>
  <si>
    <r>
      <t xml:space="preserve">SISTEMI ELEKTRONIK I VOTIMIT </t>
    </r>
    <r>
      <rPr>
        <b/>
        <sz val="14"/>
        <color theme="1"/>
        <rFont val="Times New Roman"/>
        <family val="1"/>
        <charset val="238"/>
      </rPr>
      <t>(18AA401 )</t>
    </r>
  </si>
  <si>
    <t>detyrim I papaguar I 2019</t>
  </si>
  <si>
    <r>
      <t xml:space="preserve">Sistem ne funksion te ngritjes se infrastruktures se klasifikuar </t>
    </r>
    <r>
      <rPr>
        <b/>
        <sz val="14"/>
        <color theme="1"/>
        <rFont val="Times New Roman"/>
        <family val="1"/>
        <charset val="238"/>
      </rPr>
      <t>(18AA402)</t>
    </r>
  </si>
  <si>
    <t>PROJEKT PER VLERESIMIN DHE RIAFTESIMIN E DY GODINAVE</t>
  </si>
  <si>
    <t>M020031</t>
  </si>
  <si>
    <t xml:space="preserve">projekt i ndertuar per riaftesimin e dy godinave </t>
  </si>
  <si>
    <t xml:space="preserve">Sistem per menaxhimin e punes dhe administrimin e dokumentacionit </t>
  </si>
  <si>
    <t>detyrim i prapambetur nga 2019</t>
  </si>
  <si>
    <t>NDERTIM I FAQES INTERNETIT KUVENDIT</t>
  </si>
  <si>
    <t>Kod I RI</t>
  </si>
  <si>
    <t xml:space="preserve">MAKINERI PER SHTYPSHKRONJEN </t>
  </si>
  <si>
    <t>Kod I Ri</t>
  </si>
  <si>
    <t>makineri e blere per te mundesuar produktivitet ne rritje sasio dhe cilesor ne shtypshkronjen e kuvendit</t>
  </si>
  <si>
    <t>Upgrade i sistemit e parlament</t>
  </si>
  <si>
    <t>M020014</t>
  </si>
  <si>
    <t>ne kontraten e nenshkruar mes paleve per sherbimin e mirembajtjes se sistemit e parlament, eshte parashikuar blerja e serverave, te cilat I bejne nje upgrade ketij sistemi</t>
  </si>
  <si>
    <t>Rikonstruksion i ambienteve</t>
  </si>
  <si>
    <t>FV I dyerve dhe dritareve te dy godinave te Kryesise se Kuvendit</t>
  </si>
  <si>
    <t>Ky produkt synon rritjen e sigurise duke vendosur  dritare me xham të blinduar  ( 71 cope) grila metalike  ( 71 cope) ne Kryesine e Kuvendit dhe 40 cope ne Sallen e Seancave, dhe 10 dyer te blinduara.</t>
  </si>
  <si>
    <t xml:space="preserve">copë </t>
  </si>
  <si>
    <t xml:space="preserve">Rikonstruksion i rrjetit elektrik te amortizuar ne vite dhe te pershtatur me nevojat e sistemeve elektrike dhe elektronike bashkekohore  te instaluara ne Kuvend </t>
  </si>
  <si>
    <t>Rivleresimi dhe riaftesimi I dy godinave te Kuvendit</t>
  </si>
  <si>
    <t>nr projekti</t>
  </si>
  <si>
    <t xml:space="preserve">Botimet parlamentare </t>
  </si>
  <si>
    <t>rritja e nivelit të ligjeve të miratura, të diskutura paraprakisht me grupet e interesit dhe shoqërinë civile, të përafruara me acquis communautaire.</t>
  </si>
  <si>
    <t>Numri i seancave plenare</t>
  </si>
  <si>
    <t xml:space="preserve">miratimi i akteve ligjore në Kuvend është një ëprmbledhje e punës së komisioneve parlamentare, diskutimeve, takimeve me grupet e interesit dhe shoqërinë civile, </t>
  </si>
  <si>
    <t>KUVENDI</t>
  </si>
  <si>
    <t>Instituti I Statistikave</t>
  </si>
  <si>
    <t>Cens 2020</t>
  </si>
  <si>
    <t>GM50002</t>
  </si>
  <si>
    <t xml:space="preserve">FORMAT 2.1 : FORMATI STANDARD I PËRGATITJES SË KËRKESAVE BUXHETORE PBA 2019-2021 </t>
  </si>
  <si>
    <t>2019-2022</t>
  </si>
  <si>
    <t>Per realizimin e misionit te saj AMSHC -ja ofron asistence financiare  dhe teknike per programet qe nxisin e forcojne qendrueshmerine e organizatave joftimprurese, bashkepunimin ndersektorial e nderkombetar, nismat civile, filantropine, vullnetarizmin e institucionet demokratike te shoqerise si dhe programe te tjera qe lehtesojne permbushjen e misionit te saj.</t>
  </si>
  <si>
    <t xml:space="preserve">Krijimi i kushteve per rritje  te  qendrueshme te  shoqerise civile ne vend permes nje shoqerie civile me vibrante dhe pjesemarrese ne vendimarrje dhe monitorim politikash publike. </t>
  </si>
  <si>
    <t xml:space="preserve">52 projekte </t>
  </si>
  <si>
    <t>40 monitorime ne terren</t>
  </si>
  <si>
    <t xml:space="preserve">Asistence teknike e Shoqerise Civile ne vend permes realizimit te trajnimeve informuese, workshopeve, </t>
  </si>
  <si>
    <t>25 takime/trajnime/workshops</t>
  </si>
  <si>
    <t>Mbeshtetje financiare  dhe monitorim per me shume projekte te OJF- ve sipas programeve te percaktuara nga Bordi Mbikqyres I AMSHC -se.</t>
  </si>
  <si>
    <t>Numer projektesh te Shoqerise Civile  te financuara ne vit ndaj numrit te pergjithshem te OJF ve qe aplikojne per financim.</t>
  </si>
  <si>
    <t>Numer projektesh te monitoruara ne terren</t>
  </si>
  <si>
    <t>Numer takimesh informative apo konsultative/ numer trajnimesh etj</t>
  </si>
  <si>
    <t>25 takime ne vit</t>
  </si>
  <si>
    <t xml:space="preserve"> Realizimi i thirrjeve per Projekt propozime dhe financimi I  projekteve te OJF- ve </t>
  </si>
  <si>
    <t xml:space="preserve">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 </t>
  </si>
  <si>
    <t xml:space="preserve">Numer projektesh te financuara ne vit </t>
  </si>
  <si>
    <t xml:space="preserve">Realizim ne terren i monitorimeve/inspektimeve te projekteve te financuara </t>
  </si>
  <si>
    <t>Projektet e financuara nga AMSHC- ja, ndiqen pergjate vitit dhe monitorohen si nga pikpamja e realizimit te aktiviteteve te pershkruara ne kontrate dhe ky monitorim mujnd te realizohet   edhe ne terren,  ashtu edhe nga ana financiare persa I takon dokumentave justifikues te OJF-ve ne lidhje me perdorimin e fondit.</t>
  </si>
  <si>
    <t xml:space="preserve">Numer projektesh te monitoruara /inspektuara </t>
  </si>
  <si>
    <t xml:space="preserve">Mbeshtetje /asistence  teknike  dhe informuese e OJF- ve </t>
  </si>
  <si>
    <t>Ky produkt nenkupton organizimin e trajnimeve, takimeve informuese apo konsultative me OJF -te dhe shoqerine civile ne vend me qellim rritjen e kapaciteteve te OJF ve ne vend permes rritjes se aftesimit te OJF - ve   per perthithjen e fondeve dhe perdorimin eficent te tyre ne realizimin e projekteve.</t>
  </si>
  <si>
    <t xml:space="preserve">Numer takimesh/trajnimesh organizuara </t>
  </si>
  <si>
    <t xml:space="preserve">Shpenzime administrative kapitale </t>
  </si>
  <si>
    <t>Blerje pajisje kompjuterike dhe mobilieri per nevojat e Institucionit</t>
  </si>
  <si>
    <t>AMSHC</t>
  </si>
  <si>
    <t xml:space="preserve">Komisioneri për Mbrojtjen nga Diskriminimi </t>
  </si>
  <si>
    <t>KMD</t>
  </si>
  <si>
    <t>Autoriteti per Informimin per Dokumentat e Ish-sigurimit te Shtetit</t>
  </si>
  <si>
    <t>18BV402</t>
  </si>
  <si>
    <t>M950003</t>
  </si>
  <si>
    <t>Kolaudim i punimeve të rikonstruksionit te godines</t>
  </si>
  <si>
    <t>Rikonstruksioni i godines</t>
  </si>
  <si>
    <t>Program software</t>
  </si>
  <si>
    <t>Blerje programi per rritjen e cilësisë së punës</t>
  </si>
  <si>
    <t>AIDISSH</t>
  </si>
  <si>
    <t>Presidenca</t>
  </si>
  <si>
    <t xml:space="preserve">Sigurimi i ekuilibrit midis organeve kushtetuese, që kryejnë drejtimin politik në vend, nëpërmjet ushtrimit të kompetencave të Presidentit të Republikës, të dhëna nga Kushteuta.
</t>
  </si>
  <si>
    <t>Sigurimi i ekuilibrit midis organeve kushtetuese, që kryejnë drejtimin politik në vend, si edhe zbatimi dhe respektimi nga të gjitha palet i Kushtetutës së Shqiperisë.</t>
  </si>
  <si>
    <t>Garantimi i zbatimit të Kushtetutës së Shqiperisë</t>
  </si>
  <si>
    <t>Ushtrimi i funksioneve kushtetuese të Presidentit nëpërmjet dekretimeve të ndryshme për shpallje ligjesh, shtetësinë shqiptare dhe për dekorata e tituj nderi</t>
  </si>
  <si>
    <t>Dekrete për ligje e shtetësi, ndaj totalit të propozuar</t>
  </si>
  <si>
    <t>Dekorata e tituj nderi të akorduara, ndaj totalit te propozuar</t>
  </si>
  <si>
    <t>Studimi i dosjeve për shpallje të ligjeve, studim dhe përpunim praktikash për dhënie e lënie të nënshtetësisë, si edhe për dhënie të dekoratave e titujve të nderit.</t>
  </si>
  <si>
    <t>nr dekretesh</t>
  </si>
  <si>
    <t>Synimet e politikës së jashtme të vendit, promovimi i Shqipërisë në arenën ndërkombëtare, si edhe njohja, nxitja dhe mbështetja e vlerave kombëtare në vend.</t>
  </si>
  <si>
    <t>Partnerë ndërkombetarë të takuar</t>
  </si>
  <si>
    <t xml:space="preserve">Partnere biznesi, organizata  dhe individë te takuar brenda vendit, kundrejt totalit te propozimeve </t>
  </si>
  <si>
    <t>Aktivitete  ndërkombëtare për promovimin e vendit</t>
  </si>
  <si>
    <t>Organizimi i pritjeve, përcjelljeve dhe trajtim të personaliteteve të ftuar nga Presidenti i Republikës, si edhe organizimi i vizitave të Presidentit të Republikës jashtë vendit.</t>
  </si>
  <si>
    <t>Organizimi i veprimtarive në Institucion, si  edhe organizimi i aktiviteteve brenda vendit.</t>
  </si>
  <si>
    <r>
      <t xml:space="preserve">Detajimi i Kostos Totale të </t>
    </r>
    <r>
      <rPr>
        <b/>
        <sz val="11"/>
        <color rgb="FFFF0000"/>
        <rFont val="Garamond"/>
        <family val="1"/>
      </rPr>
      <t xml:space="preserve">Produktit 1 </t>
    </r>
    <r>
      <rPr>
        <b/>
        <sz val="11"/>
        <color theme="1"/>
        <rFont val="Garamond"/>
        <family val="1"/>
      </rPr>
      <t>sipas Artikujve Ekonomikë</t>
    </r>
  </si>
  <si>
    <r>
      <t xml:space="preserve">Detajimi i Kostos Totale të </t>
    </r>
    <r>
      <rPr>
        <b/>
        <sz val="11"/>
        <color rgb="FFFF0000"/>
        <rFont val="Garamond"/>
        <family val="1"/>
      </rPr>
      <t xml:space="preserve">Produktit 2 </t>
    </r>
    <r>
      <rPr>
        <b/>
        <sz val="11"/>
        <color theme="1"/>
        <rFont val="Garamond"/>
        <family val="1"/>
      </rPr>
      <t>sipas Artikujve Ekonomikë</t>
    </r>
  </si>
  <si>
    <r>
      <t xml:space="preserve">Detajimi i Kostos Totale të </t>
    </r>
    <r>
      <rPr>
        <b/>
        <sz val="11"/>
        <color rgb="FFFF0000"/>
        <rFont val="Garamond"/>
        <family val="1"/>
      </rPr>
      <t xml:space="preserve">Produktit 5 </t>
    </r>
    <r>
      <rPr>
        <b/>
        <sz val="11"/>
        <color theme="1"/>
        <rFont val="Garamond"/>
        <family val="1"/>
      </rPr>
      <t>sipas Artikujve Ekonomikë</t>
    </r>
  </si>
  <si>
    <t>PRESIDENCA</t>
  </si>
  <si>
    <t xml:space="preserve">Komisioneri për Të Drejtën e Informimit dhe Mbrojten e të Dhënave Personale </t>
  </si>
  <si>
    <t>Përpunimi i ligjshëm i të dhënave personale,  duke respektuar dhe garantuar të drejtat dhe liritë themelore të njeriut të drejtën e ruajtjes së jetës private si dhe garantimi i aksesit ne informacion për publikun për ushtrimin e të drejtave  si dhe formimin e pikëpamjeve të publikut për gjendjen e shtetit dhe të shoqërisë.</t>
  </si>
  <si>
    <t>Mbrojtja dhe garantimi i dy të drejtave themelore te shtetasve, e drejta për informim dhe ruajtja e privatësisë.</t>
  </si>
  <si>
    <t xml:space="preserve">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 </t>
  </si>
  <si>
    <t xml:space="preserve">Rritja e nivelit të zbatimit të Akteve të Komisionerit (vendime, rekomandime, urdhra
</t>
  </si>
  <si>
    <t>Trend rrites me 5 %Trend rritës</t>
  </si>
  <si>
    <t xml:space="preserve"> Mbikëqyrje/ inspektime të kryera&amp;ankesa te trajtuara   
</t>
  </si>
  <si>
    <t xml:space="preserve">Mbikëqyrje të kryera sipas planit vjetor &amp; inspektime të realizuara sipas problematikave &amp;trajtim i ankesa te qytetareve </t>
  </si>
  <si>
    <t>Numer  mbikëqyrjeje/ankesa</t>
  </si>
  <si>
    <t>Pajisje elektronike dhe zyre te blera</t>
  </si>
  <si>
    <t>Rikonstruksion ambjentesh</t>
  </si>
  <si>
    <t xml:space="preserve">Projekt, Zbatimi, Mbikqyrja dhe Kolaudimi </t>
  </si>
  <si>
    <t xml:space="preserve">                           Rikonstruksion salle multifunksionale ( KDIMDP+Avokatura e Shtetit)
</t>
  </si>
  <si>
    <t>Numër godine</t>
  </si>
  <si>
    <t xml:space="preserve">Pajisje zyre te blera </t>
  </si>
  <si>
    <t xml:space="preserve">Nr Pajisje te Blera </t>
  </si>
  <si>
    <t xml:space="preserve">Kosto totale e produktit3 </t>
  </si>
  <si>
    <t>Blerje Pajisje Zyre /Mobilje</t>
  </si>
  <si>
    <t xml:space="preserve">                           Pajisje Zyre /Mobilje
</t>
  </si>
  <si>
    <t xml:space="preserve">Nr. Pajisje te Blera </t>
  </si>
  <si>
    <t>Instituti i Studimeve te Krimeve te Komunizmit</t>
  </si>
  <si>
    <t>Pergatitja dhe botimi i "Fjalorit enciklopedik të viktimave të terrorit Komunist", Vëllimi  VIII,  germa SH -  dhe  Kolanes 16-20 librave qe jane deshmi, memuare, studime shkencore, albume  etj</t>
  </si>
  <si>
    <t>Mbledhja,  perpunimi i dokumentave, intervistave per te pergatitur dhe botuar  "Fjalorin enciklopedik të viktimave të terrorit Komunist", Vëllimi VIII, germa SH-T dhe i i Kolanes se 16-20 librave qe jane deshmi, memuare, studime shkencore, albume etj, si pjese e kolanes se pervitshme te librave te botuar.</t>
  </si>
  <si>
    <t xml:space="preserve">Blerje pajisje, sisteme, makineri
</t>
  </si>
  <si>
    <t>Automjet I blere</t>
  </si>
  <si>
    <t>AGJENCIA E MENAXHIMIT TE BURIMEVE UJORE</t>
  </si>
  <si>
    <r>
      <t xml:space="preserve">Detajimi i Kostos Totale të </t>
    </r>
    <r>
      <rPr>
        <b/>
        <sz val="9"/>
        <color rgb="FFFF0000"/>
        <rFont val="Garamond"/>
        <family val="1"/>
      </rPr>
      <t xml:space="preserve">Produktit 2 </t>
    </r>
    <r>
      <rPr>
        <b/>
        <sz val="9"/>
        <color theme="1"/>
        <rFont val="Garamond"/>
        <family val="1"/>
      </rPr>
      <t>sipas Artikujve Ekonomikë</t>
    </r>
  </si>
  <si>
    <r>
      <t xml:space="preserve">Detajimi i Kostos Totale të </t>
    </r>
    <r>
      <rPr>
        <b/>
        <sz val="9"/>
        <color rgb="FFFF0000"/>
        <rFont val="Garamond"/>
        <family val="1"/>
        <charset val="238"/>
      </rPr>
      <t>Produktit 3</t>
    </r>
    <r>
      <rPr>
        <b/>
        <sz val="9"/>
        <color theme="1"/>
        <rFont val="Garamond"/>
        <family val="1"/>
        <charset val="238"/>
      </rPr>
      <t xml:space="preserve"> </t>
    </r>
    <r>
      <rPr>
        <sz val="9"/>
        <color theme="1"/>
        <rFont val="Garamond"/>
        <family val="1"/>
        <charset val="238"/>
      </rPr>
      <t>sipas Artikujve Ekonomikë</t>
    </r>
  </si>
  <si>
    <t>Rikonstruksione, Ndertime</t>
  </si>
  <si>
    <t>M180120</t>
  </si>
  <si>
    <t>Shpenzime për ndërtesa administrative në AQ</t>
  </si>
  <si>
    <t>M180031</t>
  </si>
  <si>
    <t xml:space="preserve">Shërbimi i Avokatisë Shtetërore </t>
  </si>
  <si>
    <t xml:space="preserve">Programi synon: Ofrimin e shërbimt  këshillimor për veprumtarinë juridike të personave juridik, veçanërisht për lidhjen e kontrateve të cilat parashikojnë efekte financiare për shtetin. përfaqësimin dhe mbrojtjen e interesave  pasurore të Shtetit Shqiptar pranë gjykatave kombëtare e ndërkombëtare dhe të huaja në çështjet gjyqësore, në të cilat një organ i administratës shtetërore ose Republika e Shqipërisë është palë, ofrimin e  asistencë juridike njësive të qeverisjes vendore sipas kritereve të përcaktuara në ligj, bashkërendimin e punës me prokurorinë për mbrojtjen në gjykim, të interesave të shtetit për çështje civile, zgjidhja e të cilave bëhet gjatë një procesi penal,  përcaktimin e rregullave  për unifikimin e praktikave  dhe formulimin  e kritereve  të përgjithshme  të asistencës juridike të shtetit dhe ndërmjetësimin për zgjidhjen me pajtim të mosmarrëveshjeve nepermjet organeve qendrore të administratës publike dhe enteve publike. Programi zhvillohet duke u bazuar ne ligjin 10018, date 13.11.2008 " Per Avokaturen e Shtetit", i ndryshuar </t>
  </si>
  <si>
    <t xml:space="preserve">Mbrojtja e interesave pasurorë të Shtetit Shqipëtar </t>
  </si>
  <si>
    <t>Ofrimi i shërbimit të këshillimit dhe përfaqesimit në çdo rast të parashikuar në ligj</t>
  </si>
  <si>
    <t xml:space="preserve">Ofrimi i shërbimit të këshillimit dhe përfaqesimit në 100% të  rasteve që janë të parashikuara në ligj </t>
  </si>
  <si>
    <t xml:space="preserve">% e  praktikave të përfunduara në raport me praktikat  gjithësej </t>
  </si>
  <si>
    <t xml:space="preserve">Asistenc Juridike nëpermjet:Ofrimit  të shërbimit të këshillimit dhe përfaqësimit në çdo rast të përfunduar </t>
  </si>
  <si>
    <t xml:space="preserve">Blerje pajisje zyre </t>
  </si>
  <si>
    <t xml:space="preserve">Pajisje zyre te  blera </t>
  </si>
  <si>
    <t>18AP901</t>
  </si>
  <si>
    <t xml:space="preserve">Pajisje elektronike te blera </t>
  </si>
  <si>
    <t>M140194</t>
  </si>
  <si>
    <t>AGJENCIA E PROKURIMIT PUBLIK</t>
  </si>
  <si>
    <t>Prioritet e DSHQ per vitin 2020 janë: Ofrimi I një shërbimi cilësor sipas standarteve bashkëkohore, në zbatim të bazës ligjore mbi të cilën ushtron veprimtarinë DSHQ, realizimi i  investimeve dhe mirëmbatjes me qëllim kthimin e Vilave dhe Rezidencave Qeveritare ne mjedise bashkëkohore, zbatimi i politikave që sigurojnë integritet, drejtësi dhe ndershmëri si në marrëdheniet e brendshme dhe ato te jashtme per nga pikepamja financiare por jo vetëm.</t>
  </si>
  <si>
    <t xml:space="preserve">Suvatimi me suva plastike  I fasadës  në Pallatin e Kongreseve </t>
  </si>
  <si>
    <t xml:space="preserve">Suvatimi me suva plastike  I fasadës  në Pallatin e Kongreseve   ( 1. Projektim, 2.Mbikqyrje, 3.Kolaudim) </t>
  </si>
  <si>
    <t xml:space="preserve">Shtrimi me tapet gome I dyshemesë së Hollit tek hyrja e Ish Europe House </t>
  </si>
  <si>
    <t xml:space="preserve">Perde Automatike per ndarjen e sallës së Koncerteve </t>
  </si>
  <si>
    <t xml:space="preserve">Perde Automatike për ndarjen e sallës së Koncerteve </t>
  </si>
  <si>
    <t>Rikostruksion objektesh</t>
  </si>
  <si>
    <t xml:space="preserve">Riparimi i dyshemesë dhe shkalleve të katit nëntoke të Pallatit të Kongreseve </t>
  </si>
  <si>
    <t xml:space="preserve">Riparimi i dyshemesë dhe shkalleve të katit nëntoke të Pallatit të Kongreseve  ( 1. Projektim, 2.Mbikqyrje, 3.Kolaudim) </t>
  </si>
  <si>
    <t xml:space="preserve">Restaurimi I serave ne mjediset e Pallatit te Brigadave </t>
  </si>
  <si>
    <t xml:space="preserve">Restaurimi I serave ne mjediset e Pallatit te Brigadave  ( 1. Projektim, 2.Mbikqyrje, 3.Kolaudim) </t>
  </si>
  <si>
    <t>QENDRA E BOTIMEVE PER DIASPOREN</t>
  </si>
  <si>
    <t>Blerje paisje zyre dhe elektronike</t>
  </si>
  <si>
    <t>Blerje automjeti tip furgon</t>
  </si>
  <si>
    <t>18CC9001</t>
  </si>
  <si>
    <t>Krijim Fondi Bibloteke</t>
  </si>
  <si>
    <t>Blerje te Drejtash Autori</t>
  </si>
  <si>
    <t>AGJENCIA KOMBETARE PER DIASPOREN</t>
  </si>
  <si>
    <t xml:space="preserve">Aktivitete për ruajtjen dhe zhvillimin e gjuhës, vlerave kombëtare dhe kulturore të Komunitetit shqiptar të ndryshme në Diasporë
</t>
  </si>
  <si>
    <t>Blerje Paisje të ndryshme</t>
  </si>
  <si>
    <t>Paisje te ndryshme</t>
  </si>
  <si>
    <t>KONTROLLI I LARTE I SHTETIT</t>
  </si>
  <si>
    <t>Pajisje komjuterike dhe softe</t>
  </si>
  <si>
    <t>Blerje pajisje kompjuterike dhe softe</t>
  </si>
  <si>
    <t>Pajisje zyre dhe orendi</t>
  </si>
  <si>
    <t>Blerje Paisje Zyre dhe Orendi</t>
  </si>
  <si>
    <t>19AA401; M240012</t>
  </si>
  <si>
    <t>Nr. Trajnimesh</t>
  </si>
  <si>
    <t>KOMITETI SHTETEROR PER KULTET</t>
  </si>
  <si>
    <t>Meshtetje per Kultet Fetare</t>
  </si>
  <si>
    <t>Mbështetje financiare për bashkësitë fetare, për përmirësimin e infrastrukturës së tyre administrative, arsimore, shpirtërore e kulturore.</t>
  </si>
  <si>
    <t>Forcimi i harmonisë fetare me anë të mbështetjes financiare  dhe hartimin e akteve ligjore dhe nënligjore për këtë qëllim.</t>
  </si>
  <si>
    <t>Financim i Bashkësive fetare</t>
  </si>
  <si>
    <t xml:space="preserve">Dokument/Studim </t>
  </si>
  <si>
    <t>Pajisje te blera kompjutrike</t>
  </si>
  <si>
    <t>18AQ301</t>
  </si>
  <si>
    <t>Kompjutera dhe pajisje të tjera shoqëruese të lidhura me to</t>
  </si>
  <si>
    <t>Numer pajisjesh</t>
  </si>
  <si>
    <t>Pajisje zyre</t>
  </si>
  <si>
    <t>18AQ302</t>
  </si>
  <si>
    <t xml:space="preserve">Pajisje zyre </t>
  </si>
  <si>
    <t>KOMISIONERI PER MBIKEQYRJEN E SHERBIMIT CIVIL</t>
  </si>
  <si>
    <t>"Rritja e nivelit të zbatimit të ligjit për shërbimin civil"</t>
  </si>
  <si>
    <t xml:space="preserve">Mbikëqyrje dhe inspektime të kryera
</t>
  </si>
  <si>
    <t>Mbikëqyrje të kryera sipas planit vjetor si dhe inspektime të realizuara sipas problematikave te ndryshme</t>
  </si>
  <si>
    <t>Numër misionesh mbikëqyrjeje</t>
  </si>
  <si>
    <r>
      <t xml:space="preserve">Detajimi i Kostos Totale të </t>
    </r>
    <r>
      <rPr>
        <b/>
        <sz val="14"/>
        <color rgb="FFFF0000"/>
        <rFont val="Garamond"/>
        <family val="1"/>
      </rPr>
      <t>Produktit 1</t>
    </r>
    <r>
      <rPr>
        <b/>
        <sz val="14"/>
        <color theme="1"/>
        <rFont val="Garamond"/>
        <family val="1"/>
      </rPr>
      <t xml:space="preserve"> sipas Artikujve Ekonomikë</t>
    </r>
  </si>
  <si>
    <r>
      <rPr>
        <b/>
        <sz val="14"/>
        <color rgb="FFFF0000"/>
        <rFont val="Garamond"/>
        <family val="1"/>
      </rPr>
      <t>Produkti 2</t>
    </r>
    <r>
      <rPr>
        <sz val="14"/>
        <color theme="1"/>
        <rFont val="Garamond"/>
        <family val="1"/>
      </rPr>
      <t>(shto produkte sipas rastit)</t>
    </r>
  </si>
  <si>
    <r>
      <t>Detajimi i Kostos Totale të</t>
    </r>
    <r>
      <rPr>
        <b/>
        <sz val="14"/>
        <color rgb="FFFF0000"/>
        <rFont val="Garamond"/>
        <family val="1"/>
      </rPr>
      <t xml:space="preserve"> Produktit X </t>
    </r>
    <r>
      <rPr>
        <b/>
        <sz val="14"/>
        <color theme="1"/>
        <rFont val="Garamond"/>
        <family val="1"/>
      </rPr>
      <t>sipas Artikujve Ekonomikë</t>
    </r>
  </si>
  <si>
    <r>
      <rPr>
        <b/>
        <sz val="14"/>
        <color rgb="FFFF0000"/>
        <rFont val="Garamond"/>
        <family val="1"/>
      </rPr>
      <t>Produkti 3</t>
    </r>
    <r>
      <rPr>
        <sz val="14"/>
        <color theme="1"/>
        <rFont val="Garamond"/>
        <family val="1"/>
      </rPr>
      <t>(shto produkte sipas rastit)</t>
    </r>
  </si>
  <si>
    <r>
      <t xml:space="preserve">Detajimi i Kostos Totale të </t>
    </r>
    <r>
      <rPr>
        <b/>
        <sz val="14"/>
        <color rgb="FFFF0000"/>
        <rFont val="Garamond"/>
        <family val="1"/>
      </rPr>
      <t xml:space="preserve">Produktit 1 </t>
    </r>
    <r>
      <rPr>
        <b/>
        <sz val="14"/>
        <color theme="1"/>
        <rFont val="Garamond"/>
        <family val="1"/>
      </rPr>
      <t>sipas Artikujve Ekonomikë</t>
    </r>
  </si>
  <si>
    <t>M570005+(FH kodi)</t>
  </si>
  <si>
    <r>
      <t xml:space="preserve">Detajimi i Kostos Totale të </t>
    </r>
    <r>
      <rPr>
        <b/>
        <sz val="14"/>
        <color rgb="FFFF0000"/>
        <rFont val="Garamond"/>
        <family val="1"/>
      </rPr>
      <t xml:space="preserve">Produktit 2 </t>
    </r>
    <r>
      <rPr>
        <b/>
        <sz val="14"/>
        <color theme="1"/>
        <rFont val="Garamond"/>
        <family val="1"/>
      </rPr>
      <t>sipas Artikujve Ekonomikë</t>
    </r>
  </si>
  <si>
    <r>
      <t xml:space="preserve">Detajimi i Kostos Totale të </t>
    </r>
    <r>
      <rPr>
        <b/>
        <sz val="14"/>
        <color rgb="FFFF0000"/>
        <rFont val="Garamond"/>
        <family val="1"/>
      </rPr>
      <t xml:space="preserve">Produktit 1&amp;2 …X </t>
    </r>
    <r>
      <rPr>
        <b/>
        <sz val="14"/>
        <color theme="1"/>
        <rFont val="Garamond"/>
        <family val="1"/>
      </rPr>
      <t>sipas Artikujve Ekonomikë</t>
    </r>
  </si>
  <si>
    <r>
      <t xml:space="preserve">Detajimi i Kostos Totale të </t>
    </r>
    <r>
      <rPr>
        <b/>
        <sz val="14"/>
        <color rgb="FFFF0000"/>
        <rFont val="Garamond"/>
        <family val="1"/>
      </rPr>
      <t>Produktit X</t>
    </r>
    <r>
      <rPr>
        <b/>
        <sz val="14"/>
        <color theme="1"/>
        <rFont val="Garamond"/>
        <family val="1"/>
      </rPr>
      <t xml:space="preserve"> sipas Artikujve Ekonomikë</t>
    </r>
  </si>
  <si>
    <r>
      <t xml:space="preserve">Detajimi i Kostos Totale të </t>
    </r>
    <r>
      <rPr>
        <b/>
        <sz val="14"/>
        <color rgb="FFFF0000"/>
        <rFont val="Garamond"/>
        <family val="1"/>
      </rPr>
      <t xml:space="preserve">Produktit X </t>
    </r>
    <r>
      <rPr>
        <b/>
        <sz val="14"/>
        <color theme="1"/>
        <rFont val="Garamond"/>
        <family val="1"/>
      </rPr>
      <t>sipas Artikujve Ekonomikë</t>
    </r>
  </si>
  <si>
    <t>Autoriteti Kombetar per Certifikimin Elektronik dhe Sigurine Kibernetike</t>
  </si>
  <si>
    <t>e-Qeverisja</t>
  </si>
  <si>
    <t>01140</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</si>
  <si>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</si>
  <si>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t>Auditime te infrastrukturave Kritike dhe te Rendesishme</t>
  </si>
  <si>
    <t>Auditime te Ofruesve te Kualifikuar te Sherbimeve te Besuara (OKSHB)</t>
  </si>
  <si>
    <t>46</t>
  </si>
  <si>
    <t>Numer incidentesh kibernetike te trajtuara dhe rapotuar</t>
  </si>
  <si>
    <t>Hartimi i Akteve Ligjore dhe Nenligjore</t>
  </si>
  <si>
    <t>Numer Aktesh</t>
  </si>
  <si>
    <t>Rikonstuksion zyrash</t>
  </si>
  <si>
    <t>​Sistemim / mirembajtje ambjente te brendshme​​</t>
  </si>
  <si>
    <t>M870036</t>
  </si>
  <si>
    <t>Rrjet i bre​ndshem​</t>
  </si>
  <si>
    <t>M870003</t>
  </si>
  <si>
    <t>rrjet</t>
  </si>
  <si>
    <t>M870019</t>
  </si>
  <si>
    <t>Blerje pajisje kompjuterike</t>
  </si>
  <si>
    <t>M870018</t>
  </si>
  <si>
    <t>Sistemi I menaxhimit te raporteve te incidenteve kibernetike</t>
  </si>
  <si>
    <t>Sistem per menaxhim incidentesh</t>
  </si>
  <si>
    <t>M870335</t>
  </si>
  <si>
    <t>Sistem</t>
  </si>
  <si>
    <t>Permiresimi per funksionimin e automatizuar te portal per bllokimin e faqeve te internetit me permbajtje te paligjshme</t>
  </si>
  <si>
    <t>Portali i permiresuar per bllokimin e faqeve te internetit me permbajtje te paligjshme</t>
  </si>
  <si>
    <t>M870301</t>
  </si>
  <si>
    <t>sistem</t>
  </si>
  <si>
    <t>Sistemi për menaxhimin e anomalive në rrjetet hyrës dhe dalës të ISP (Malicious Traffic Operation Center MTOC)</t>
  </si>
  <si>
    <t>Sistemi për menaxhimin e anomalive në rrjetet hyrës dhe dalës të ISP</t>
  </si>
  <si>
    <t>Sistemi për zbulimin, analizimin dhe parandalimin e sulmeve të mundshme kibernetike ndaj sistemeve të informacionit (HoneyPot Systems)</t>
  </si>
  <si>
    <t>Sistemi për zbulimin, analizimin dhe parandalimin e sulmeve të mundshme kibernetike ndaj sistemeve të informacionit</t>
  </si>
  <si>
    <t>Rikonstruksion ambientesh</t>
  </si>
  <si>
    <t>m2 te rikonstruktuar</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</si>
</sst>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quot;$&quot;#,##0_);\(&quot;$&quot;#,##0\)"/>
    <numFmt numFmtId="165" formatCode="_(* #,##0.00_);_(* \(#,##0.00\);_(* &quot;-&quot;??_);_(@_)"/>
    <numFmt numFmtId="166" formatCode="_-* #,##0.00_L_e_k_-;\-* #,##0.00_L_e_k_-;_-* &quot;-&quot;??_L_e_k_-;_-@_-"/>
    <numFmt numFmtId="167" formatCode="0.0%"/>
    <numFmt numFmtId="168" formatCode="#,##0.0"/>
    <numFmt numFmtId="169" formatCode="00000"/>
    <numFmt numFmtId="170" formatCode="_(* #,##0_);_(* \(#,##0\);_(* &quot;-&quot;??_);_(@_)"/>
    <numFmt numFmtId="171" formatCode="mmmm\ d\,\ yyyy"/>
    <numFmt numFmtId="172" formatCode="0;[Red]0"/>
    <numFmt numFmtId="173" formatCode="_-* #,##0_L_e_k_-;\-* #,##0_L_e_k_-;_-* &quot;-&quot;??_L_e_k_-;_-@_-"/>
    <numFmt numFmtId="174" formatCode="_(* #,##0.0_);_(* \(#,##0.0\);_(* &quot;-&quot;??_);_(@_)"/>
  </numFmts>
  <fonts count="159"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0"/>
      <color theme="1"/>
      <name val="Garamond"/>
      <family val="1"/>
    </font>
    <font>
      <sz val="10"/>
      <color theme="1"/>
      <name val="Garamond"/>
      <family val="1"/>
    </font>
    <font>
      <sz val="9"/>
      <color theme="1"/>
      <name val="Garamond"/>
      <family val="1"/>
    </font>
    <font>
      <sz val="8"/>
      <color theme="1"/>
      <name val="Garamond"/>
      <family val="1"/>
    </font>
    <font>
      <b/>
      <sz val="9"/>
      <color theme="1"/>
      <name val="Garamond"/>
      <family val="1"/>
    </font>
    <font>
      <b/>
      <sz val="8"/>
      <color theme="1"/>
      <name val="Garamond"/>
      <family val="1"/>
    </font>
    <font>
      <b/>
      <sz val="8"/>
      <color rgb="FFFF0000"/>
      <name val="Garamond"/>
      <family val="1"/>
    </font>
    <font>
      <i/>
      <sz val="9"/>
      <color theme="1"/>
      <name val="Garamond"/>
      <family val="1"/>
    </font>
    <font>
      <i/>
      <sz val="8"/>
      <color theme="1"/>
      <name val="Garamond"/>
      <family val="1"/>
    </font>
    <font>
      <b/>
      <i/>
      <sz val="9"/>
      <color rgb="FFFF0000"/>
      <name val="Garamond"/>
      <family val="1"/>
    </font>
    <font>
      <b/>
      <sz val="9"/>
      <color rgb="FFFF0000"/>
      <name val="Garamond"/>
      <family val="1"/>
    </font>
    <font>
      <b/>
      <i/>
      <sz val="9"/>
      <color theme="1"/>
      <name val="Garamond"/>
      <family val="1"/>
    </font>
    <font>
      <b/>
      <i/>
      <sz val="8"/>
      <color theme="1"/>
      <name val="Garamond"/>
      <family val="1"/>
    </font>
    <font>
      <b/>
      <sz val="9"/>
      <name val="Garamond"/>
      <family val="1"/>
    </font>
    <font>
      <b/>
      <sz val="8"/>
      <color indexed="10"/>
      <name val="Garamond"/>
      <family val="1"/>
    </font>
    <font>
      <b/>
      <sz val="8"/>
      <color indexed="8"/>
      <name val="Garamond"/>
      <family val="1"/>
    </font>
    <font>
      <sz val="12"/>
      <color theme="1"/>
      <name val="Calibri"/>
      <family val="2"/>
      <scheme val="minor"/>
    </font>
    <font>
      <sz val="12"/>
      <color theme="1"/>
      <name val="Garamond"/>
      <family val="1"/>
    </font>
    <font>
      <sz val="10"/>
      <name val="Arial"/>
      <family val="2"/>
    </font>
    <font>
      <sz val="11"/>
      <color theme="1"/>
      <name val="Garamond"/>
      <family val="1"/>
    </font>
    <font>
      <b/>
      <sz val="11"/>
      <color theme="1"/>
      <name val="Garamond"/>
      <family val="1"/>
    </font>
    <font>
      <sz val="9"/>
      <color theme="1"/>
      <name val="Times New Roman"/>
      <family val="1"/>
    </font>
    <font>
      <b/>
      <sz val="9"/>
      <color indexed="81"/>
      <name val="Tahoma"/>
      <family val="2"/>
    </font>
    <font>
      <sz val="9"/>
      <color indexed="81"/>
      <name val="Tahoma"/>
      <family val="2"/>
    </font>
    <font>
      <b/>
      <sz val="10"/>
      <color rgb="FFFF0000"/>
      <name val="Garamond"/>
      <family val="1"/>
    </font>
    <font>
      <sz val="11"/>
      <name val="Calibri"/>
      <family val="2"/>
      <scheme val="minor"/>
    </font>
    <font>
      <sz val="8"/>
      <color rgb="FFFF0000"/>
      <name val="Garamond"/>
      <family val="1"/>
    </font>
    <font>
      <sz val="8"/>
      <name val="Garamond"/>
      <family val="1"/>
    </font>
    <font>
      <b/>
      <sz val="8"/>
      <name val="Garamond"/>
      <family val="1"/>
    </font>
    <font>
      <sz val="10"/>
      <color rgb="FFFF0000"/>
      <name val="Garamond"/>
      <family val="1"/>
    </font>
    <font>
      <b/>
      <i/>
      <sz val="9"/>
      <name val="Garamond"/>
      <family val="1"/>
    </font>
    <font>
      <b/>
      <sz val="8"/>
      <color theme="1"/>
      <name val="Garamond"/>
      <family val="1"/>
      <charset val="238"/>
    </font>
    <font>
      <i/>
      <sz val="8"/>
      <name val="Garamond"/>
      <family val="1"/>
    </font>
    <font>
      <b/>
      <sz val="8"/>
      <color rgb="FF7030A0"/>
      <name val="Garamond"/>
      <family val="1"/>
    </font>
    <font>
      <sz val="9"/>
      <name val="Garamond"/>
      <family val="1"/>
    </font>
    <font>
      <sz val="10"/>
      <name val="Garamond"/>
      <family val="1"/>
    </font>
    <font>
      <b/>
      <sz val="10"/>
      <name val="Garamond"/>
      <family val="1"/>
    </font>
    <font>
      <sz val="8"/>
      <color theme="1"/>
      <name val="Times New Roman"/>
      <family val="1"/>
    </font>
    <font>
      <sz val="10"/>
      <color indexed="8"/>
      <name val="Arial"/>
      <family val="2"/>
    </font>
    <font>
      <sz val="10"/>
      <color theme="1"/>
      <name val="Times New Roman"/>
      <family val="1"/>
    </font>
    <font>
      <sz val="8"/>
      <color theme="1"/>
      <name val="Calibri"/>
      <family val="2"/>
      <scheme val="minor"/>
    </font>
    <font>
      <sz val="10"/>
      <name val="Arial"/>
      <family val="2"/>
      <charset val="238"/>
    </font>
    <font>
      <b/>
      <sz val="10"/>
      <color rgb="FFFF0000"/>
      <name val="Times New Roman"/>
      <family val="1"/>
    </font>
    <font>
      <b/>
      <sz val="8"/>
      <color rgb="FFFF0000"/>
      <name val="Times New Roman"/>
      <family val="1"/>
    </font>
    <font>
      <sz val="6"/>
      <name val="Times New Roman"/>
      <family val="1"/>
    </font>
    <font>
      <i/>
      <sz val="10"/>
      <color theme="1"/>
      <name val="Garamond"/>
      <family val="1"/>
    </font>
    <font>
      <b/>
      <sz val="11"/>
      <color rgb="FFFF0000"/>
      <name val="Garamond"/>
      <family val="1"/>
    </font>
    <font>
      <sz val="9"/>
      <color theme="1"/>
      <name val="Calibri"/>
      <family val="2"/>
      <scheme val="minor"/>
    </font>
    <font>
      <b/>
      <sz val="14"/>
      <color theme="1"/>
      <name val="Calibri"/>
      <family val="2"/>
      <scheme val="minor"/>
    </font>
    <font>
      <sz val="14"/>
      <color theme="1"/>
      <name val="Calibri"/>
      <family val="2"/>
      <scheme val="minor"/>
    </font>
    <font>
      <i/>
      <sz val="14"/>
      <color theme="1"/>
      <name val="Garamond"/>
      <family val="1"/>
    </font>
    <font>
      <sz val="11"/>
      <name val="Cambria"/>
      <family val="1"/>
    </font>
    <font>
      <b/>
      <sz val="11"/>
      <name val="Cambria"/>
      <family val="1"/>
    </font>
    <font>
      <b/>
      <sz val="10"/>
      <name val="Cambria"/>
      <family val="1"/>
    </font>
    <font>
      <sz val="9"/>
      <name val="Cambria"/>
      <family val="1"/>
    </font>
    <font>
      <b/>
      <sz val="9"/>
      <name val="Cambria"/>
      <family val="1"/>
    </font>
    <font>
      <sz val="8"/>
      <name val="Cambria"/>
      <family val="1"/>
    </font>
    <font>
      <b/>
      <sz val="8"/>
      <name val="Cambria"/>
      <family val="1"/>
    </font>
    <font>
      <b/>
      <i/>
      <sz val="8"/>
      <name val="Cambria"/>
      <family val="1"/>
    </font>
    <font>
      <i/>
      <sz val="9"/>
      <name val="Cambria"/>
      <family val="1"/>
    </font>
    <font>
      <b/>
      <i/>
      <sz val="9"/>
      <name val="Cambria"/>
      <family val="1"/>
    </font>
    <font>
      <i/>
      <sz val="8"/>
      <name val="Cambria"/>
      <family val="1"/>
    </font>
    <font>
      <sz val="10"/>
      <name val="Cambria"/>
      <family val="1"/>
    </font>
    <font>
      <sz val="7"/>
      <color theme="1"/>
      <name val="Garamond"/>
      <family val="1"/>
    </font>
    <font>
      <b/>
      <i/>
      <sz val="9"/>
      <color theme="8"/>
      <name val="Garamond"/>
      <family val="1"/>
    </font>
    <font>
      <sz val="8"/>
      <color theme="1"/>
      <name val="Times Roman"/>
      <family val="1"/>
    </font>
    <font>
      <sz val="11"/>
      <color rgb="FFFF0000"/>
      <name val="Calibri"/>
      <family val="2"/>
      <scheme val="minor"/>
    </font>
    <font>
      <sz val="11"/>
      <color theme="4" tint="-0.249977111117893"/>
      <name val="Garamond"/>
      <family val="1"/>
    </font>
    <font>
      <i/>
      <sz val="11"/>
      <color theme="1"/>
      <name val="Garamond"/>
      <family val="1"/>
    </font>
    <font>
      <b/>
      <i/>
      <sz val="11"/>
      <color rgb="FFFF0000"/>
      <name val="Garamond"/>
      <family val="1"/>
    </font>
    <font>
      <sz val="11"/>
      <name val="Garamond"/>
      <family val="1"/>
    </font>
    <font>
      <sz val="11"/>
      <color rgb="FF0070C0"/>
      <name val="Garamond"/>
      <family val="1"/>
    </font>
    <font>
      <b/>
      <sz val="11"/>
      <name val="Garamond"/>
      <family val="1"/>
    </font>
    <font>
      <sz val="12"/>
      <color theme="1"/>
      <name val="Times New Roman"/>
      <family val="1"/>
      <charset val="238"/>
    </font>
    <font>
      <b/>
      <sz val="12"/>
      <color theme="1"/>
      <name val="Times New Roman"/>
      <family val="1"/>
      <charset val="238"/>
    </font>
    <font>
      <b/>
      <sz val="12"/>
      <color rgb="FFFF0000"/>
      <name val="Times New Roman"/>
      <family val="1"/>
      <charset val="238"/>
    </font>
    <font>
      <sz val="12"/>
      <color rgb="FFFF0000"/>
      <name val="Times New Roman"/>
      <family val="1"/>
      <charset val="238"/>
    </font>
    <font>
      <sz val="12"/>
      <name val="Times New Roman"/>
      <family val="1"/>
      <charset val="238"/>
    </font>
    <font>
      <i/>
      <sz val="12"/>
      <color theme="1"/>
      <name val="Times New Roman"/>
      <family val="1"/>
      <charset val="238"/>
    </font>
    <font>
      <b/>
      <i/>
      <sz val="12"/>
      <color theme="1"/>
      <name val="Times New Roman"/>
      <family val="1"/>
      <charset val="238"/>
    </font>
    <font>
      <b/>
      <i/>
      <sz val="12"/>
      <color rgb="FFFF0000"/>
      <name val="Times New Roman"/>
      <family val="1"/>
      <charset val="238"/>
    </font>
    <font>
      <b/>
      <sz val="14"/>
      <color theme="1"/>
      <name val="Times New Roman"/>
      <family val="1"/>
    </font>
    <font>
      <b/>
      <sz val="12"/>
      <color theme="1"/>
      <name val="Times New Roman"/>
      <family val="1"/>
    </font>
    <font>
      <b/>
      <sz val="12"/>
      <name val="Times New Roman"/>
      <family val="1"/>
    </font>
    <font>
      <b/>
      <sz val="12"/>
      <name val="Times New Roman"/>
      <family val="1"/>
      <charset val="238"/>
    </font>
    <font>
      <b/>
      <sz val="14"/>
      <name val="Times New Roman"/>
      <family val="1"/>
      <charset val="238"/>
    </font>
    <font>
      <i/>
      <sz val="12"/>
      <color theme="1"/>
      <name val="Garamond"/>
      <family val="1"/>
    </font>
    <font>
      <b/>
      <sz val="14"/>
      <color theme="1"/>
      <name val="Times New Roman"/>
      <family val="1"/>
      <charset val="238"/>
    </font>
    <font>
      <b/>
      <sz val="12"/>
      <color theme="1"/>
      <name val="Garamond"/>
      <family val="1"/>
    </font>
    <font>
      <b/>
      <sz val="12"/>
      <color rgb="FFFF0000"/>
      <name val="Garamond"/>
      <family val="1"/>
    </font>
    <font>
      <vertAlign val="superscript"/>
      <sz val="12"/>
      <color theme="1"/>
      <name val="Times New Roman"/>
      <family val="1"/>
      <charset val="238"/>
    </font>
    <font>
      <i/>
      <sz val="9"/>
      <color theme="1"/>
      <name val="Calibri"/>
      <family val="2"/>
      <scheme val="minor"/>
    </font>
    <font>
      <b/>
      <sz val="9"/>
      <color theme="1"/>
      <name val="Times New Roman"/>
      <family val="1"/>
      <charset val="238"/>
    </font>
    <font>
      <b/>
      <i/>
      <sz val="9"/>
      <color theme="1"/>
      <name val="Garamond"/>
      <family val="1"/>
      <charset val="238"/>
    </font>
    <font>
      <b/>
      <sz val="9"/>
      <color theme="1"/>
      <name val="Calibri"/>
      <family val="2"/>
      <scheme val="minor"/>
    </font>
    <font>
      <b/>
      <sz val="10"/>
      <color theme="1"/>
      <name val="Calibri"/>
      <family val="2"/>
      <scheme val="minor"/>
    </font>
    <font>
      <sz val="12"/>
      <color theme="1"/>
      <name val="Times New Roman"/>
      <family val="1"/>
    </font>
    <font>
      <sz val="8"/>
      <color indexed="8"/>
      <name val="Garamond"/>
      <family val="1"/>
    </font>
    <font>
      <b/>
      <sz val="12"/>
      <name val="Garamond"/>
      <family val="1"/>
    </font>
    <font>
      <sz val="12"/>
      <color rgb="FFFF0000"/>
      <name val="Garamond"/>
      <family val="1"/>
    </font>
    <font>
      <sz val="12"/>
      <name val="Garamond"/>
      <family val="1"/>
    </font>
    <font>
      <b/>
      <i/>
      <sz val="12"/>
      <color rgb="FFFF0000"/>
      <name val="Garamond"/>
      <family val="1"/>
    </font>
    <font>
      <b/>
      <sz val="12"/>
      <color rgb="FFFF0000"/>
      <name val="Garamond"/>
      <family val="1"/>
      <charset val="238"/>
    </font>
    <font>
      <b/>
      <sz val="12"/>
      <color theme="1"/>
      <name val="Calibri"/>
      <family val="2"/>
      <scheme val="minor"/>
    </font>
    <font>
      <b/>
      <sz val="12"/>
      <color rgb="FFFF0000"/>
      <name val="Calibri"/>
      <family val="2"/>
      <scheme val="minor"/>
    </font>
    <font>
      <sz val="8"/>
      <color theme="1"/>
      <name val="Garamond"/>
      <family val="1"/>
      <charset val="238"/>
    </font>
    <font>
      <b/>
      <sz val="9"/>
      <color rgb="FFFF0000"/>
      <name val="Calibri"/>
      <family val="2"/>
      <scheme val="minor"/>
    </font>
    <font>
      <b/>
      <sz val="9"/>
      <color theme="1"/>
      <name val="Garamond"/>
      <family val="1"/>
      <charset val="238"/>
    </font>
    <font>
      <sz val="9"/>
      <color rgb="FFFF0000"/>
      <name val="Garamond"/>
      <family val="1"/>
    </font>
    <font>
      <b/>
      <sz val="9"/>
      <name val="Garamond"/>
      <family val="1"/>
      <charset val="238"/>
    </font>
    <font>
      <sz val="9"/>
      <color theme="1"/>
      <name val="Garamond"/>
      <family val="1"/>
      <charset val="238"/>
    </font>
    <font>
      <i/>
      <sz val="9"/>
      <color theme="1"/>
      <name val="Garamond"/>
      <family val="1"/>
      <charset val="238"/>
    </font>
    <font>
      <b/>
      <sz val="12"/>
      <color indexed="10"/>
      <name val="Garamond"/>
      <family val="1"/>
    </font>
    <font>
      <b/>
      <sz val="12"/>
      <color indexed="8"/>
      <name val="Garamond"/>
      <family val="1"/>
    </font>
    <font>
      <b/>
      <sz val="9"/>
      <color rgb="FFFF0000"/>
      <name val="Times New Roman"/>
      <family val="1"/>
    </font>
    <font>
      <b/>
      <i/>
      <sz val="12"/>
      <color theme="1"/>
      <name val="Garamond"/>
      <family val="1"/>
    </font>
    <font>
      <b/>
      <i/>
      <sz val="10"/>
      <name val="Cambria"/>
      <family val="1"/>
    </font>
    <font>
      <b/>
      <sz val="11"/>
      <name val="Calibri"/>
      <family val="2"/>
      <charset val="238"/>
      <scheme val="minor"/>
    </font>
    <font>
      <i/>
      <sz val="9"/>
      <name val="Garamond"/>
      <family val="1"/>
    </font>
    <font>
      <sz val="8"/>
      <name val="Arial"/>
      <family val="2"/>
    </font>
    <font>
      <b/>
      <i/>
      <sz val="8"/>
      <name val="Garamond"/>
      <family val="1"/>
    </font>
    <font>
      <sz val="10"/>
      <color theme="1"/>
      <name val="Calibri"/>
      <family val="2"/>
      <scheme val="minor"/>
    </font>
    <font>
      <b/>
      <sz val="12"/>
      <color theme="1"/>
      <name val="Garamond"/>
      <family val="1"/>
      <charset val="238"/>
    </font>
    <font>
      <b/>
      <sz val="14"/>
      <color theme="1"/>
      <name val="Garamond"/>
      <family val="1"/>
      <charset val="238"/>
    </font>
    <font>
      <b/>
      <sz val="10"/>
      <color rgb="FFFF0000"/>
      <name val="Calibri"/>
      <family val="2"/>
      <scheme val="minor"/>
    </font>
    <font>
      <b/>
      <sz val="9"/>
      <name val="Calibri"/>
      <family val="2"/>
      <charset val="238"/>
      <scheme val="minor"/>
    </font>
    <font>
      <b/>
      <sz val="9"/>
      <color rgb="FFFF0000"/>
      <name val="Garamond"/>
      <family val="1"/>
      <charset val="238"/>
    </font>
    <font>
      <b/>
      <i/>
      <sz val="14"/>
      <color rgb="FF000000"/>
      <name val="Times New Roman"/>
      <family val="1"/>
    </font>
    <font>
      <b/>
      <sz val="12"/>
      <color rgb="FF000000"/>
      <name val="Times New Roman"/>
      <family val="1"/>
    </font>
    <font>
      <sz val="10"/>
      <color theme="1"/>
      <name val="Cambria"/>
      <family val="1"/>
    </font>
    <font>
      <sz val="6"/>
      <color theme="1"/>
      <name val="Garamond"/>
      <family val="1"/>
    </font>
    <font>
      <b/>
      <sz val="16"/>
      <color theme="1"/>
      <name val="Calibri"/>
      <family val="2"/>
      <scheme val="minor"/>
    </font>
    <font>
      <sz val="14"/>
      <color theme="1"/>
      <name val="Garamond"/>
      <family val="1"/>
    </font>
    <font>
      <b/>
      <sz val="20"/>
      <color theme="1"/>
      <name val="Garamond"/>
      <family val="1"/>
    </font>
    <font>
      <sz val="8"/>
      <name val="Times New Roman"/>
      <family val="1"/>
    </font>
    <font>
      <sz val="9"/>
      <name val="Calibri"/>
      <family val="2"/>
      <scheme val="minor"/>
    </font>
    <font>
      <b/>
      <sz val="14"/>
      <name val="Calibri"/>
      <family val="2"/>
      <charset val="238"/>
      <scheme val="minor"/>
    </font>
    <font>
      <b/>
      <sz val="14"/>
      <color theme="1"/>
      <name val="Garamond"/>
      <family val="1"/>
    </font>
    <font>
      <i/>
      <sz val="14"/>
      <color rgb="FF000000"/>
      <name val="Times New Roman"/>
      <family val="1"/>
    </font>
    <font>
      <b/>
      <sz val="14"/>
      <color rgb="FFFF0000"/>
      <name val="Garamond"/>
      <family val="1"/>
    </font>
    <font>
      <b/>
      <sz val="14"/>
      <color indexed="10"/>
      <name val="Garamond"/>
      <family val="1"/>
    </font>
    <font>
      <b/>
      <sz val="14"/>
      <color indexed="8"/>
      <name val="Garamond"/>
      <family val="1"/>
    </font>
    <font>
      <sz val="14"/>
      <color theme="1"/>
      <name val="Garamond"/>
      <family val="1"/>
      <charset val="238"/>
    </font>
    <font>
      <b/>
      <i/>
      <sz val="14"/>
      <color rgb="FFFF0000"/>
      <name val="Garamond"/>
      <family val="1"/>
    </font>
    <font>
      <b/>
      <sz val="14"/>
      <name val="Garamond"/>
      <family val="1"/>
    </font>
    <font>
      <b/>
      <i/>
      <sz val="12"/>
      <name val="Times New Roman"/>
      <family val="1"/>
      <charset val="238"/>
    </font>
    <font>
      <i/>
      <sz val="12"/>
      <name val="Times New Roman"/>
      <family val="1"/>
      <charset val="238"/>
    </font>
    <font>
      <sz val="9"/>
      <color indexed="81"/>
      <name val="Tahoma"/>
      <family val="2"/>
      <charset val="238"/>
    </font>
    <font>
      <b/>
      <sz val="16"/>
      <color theme="1"/>
      <name val="Times New Roman"/>
      <family val="1"/>
    </font>
    <font>
      <b/>
      <sz val="12"/>
      <color indexed="8"/>
      <name val="Arial"/>
      <family val="2"/>
    </font>
    <font>
      <b/>
      <sz val="16"/>
      <color rgb="FFFF0000"/>
      <name val="Calibri"/>
      <family val="2"/>
      <scheme val="minor"/>
    </font>
    <font>
      <sz val="14"/>
      <name val="Garamond"/>
      <family val="1"/>
    </font>
    <font>
      <sz val="14"/>
      <color rgb="FFFF0000"/>
      <name val="Garamond"/>
      <family val="1"/>
    </font>
    <font>
      <b/>
      <sz val="14"/>
      <color rgb="FFFF0000"/>
      <name val="Garamond"/>
      <family val="1"/>
      <charset val="238"/>
    </font>
    <font>
      <b/>
      <sz val="8"/>
      <color rgb="FFFF0000"/>
      <name val="Garamond"/>
      <family val="1"/>
      <charset val="238"/>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s>
  <borders count="123">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diagonal/>
    </border>
    <border>
      <left style="medium">
        <color rgb="FF2E74B5"/>
      </left>
      <right/>
      <top style="medium">
        <color rgb="FF2E74B5"/>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medium">
        <color rgb="FF2E74B5"/>
      </left>
      <right/>
      <top/>
      <bottom style="medium">
        <color rgb="FF2E74B5"/>
      </bottom>
      <diagonal/>
    </border>
    <border>
      <left/>
      <right/>
      <top/>
      <bottom style="medium">
        <color rgb="FF2E74B5"/>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style="medium">
        <color rgb="FF2E74B5"/>
      </right>
      <top style="medium">
        <color rgb="FF2E74B5"/>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2E74B5"/>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2E74B5"/>
      </right>
      <top style="medium">
        <color indexed="64"/>
      </top>
      <bottom style="medium">
        <color indexed="64"/>
      </bottom>
      <diagonal/>
    </border>
    <border>
      <left/>
      <right style="medium">
        <color rgb="FF2E74B5"/>
      </right>
      <top style="medium">
        <color rgb="FF2E74B5"/>
      </top>
      <bottom style="medium">
        <color indexed="64"/>
      </bottom>
      <diagonal/>
    </border>
    <border>
      <left style="medium">
        <color indexed="64"/>
      </left>
      <right style="medium">
        <color rgb="FF2E74B5"/>
      </right>
      <top style="medium">
        <color indexed="64"/>
      </top>
      <bottom/>
      <diagonal/>
    </border>
    <border>
      <left style="medium">
        <color indexed="64"/>
      </left>
      <right style="medium">
        <color rgb="FF2E74B5"/>
      </right>
      <top/>
      <bottom/>
      <diagonal/>
    </border>
    <border>
      <left style="medium">
        <color indexed="64"/>
      </left>
      <right style="medium">
        <color rgb="FF2E74B5"/>
      </right>
      <top/>
      <bottom style="medium">
        <color indexed="64"/>
      </bottom>
      <diagonal/>
    </border>
    <border>
      <left/>
      <right style="medium">
        <color rgb="FF2E74B5"/>
      </right>
      <top style="medium">
        <color indexed="64"/>
      </top>
      <bottom/>
      <diagonal/>
    </border>
    <border>
      <left/>
      <right style="medium">
        <color rgb="FF2E74B5"/>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rgb="FF2E74B5"/>
      </right>
      <top/>
      <bottom style="medium">
        <color rgb="FF2E74B5"/>
      </bottom>
      <diagonal/>
    </border>
    <border>
      <left/>
      <right style="medium">
        <color indexed="64"/>
      </right>
      <top/>
      <bottom style="medium">
        <color rgb="FF2E74B5"/>
      </bottom>
      <diagonal/>
    </border>
    <border>
      <left style="medium">
        <color indexed="64"/>
      </left>
      <right style="medium">
        <color rgb="FF2E74B5"/>
      </right>
      <top style="medium">
        <color rgb="FF2E74B5"/>
      </top>
      <bottom style="medium">
        <color rgb="FF2E74B5"/>
      </bottom>
      <diagonal/>
    </border>
    <border>
      <left/>
      <right style="medium">
        <color indexed="64"/>
      </right>
      <top style="medium">
        <color rgb="FF2E74B5"/>
      </top>
      <bottom style="medium">
        <color rgb="FF2E74B5"/>
      </bottom>
      <diagonal/>
    </border>
    <border>
      <left style="medium">
        <color indexed="64"/>
      </left>
      <right/>
      <top style="medium">
        <color rgb="FF2E74B5"/>
      </top>
      <bottom style="medium">
        <color rgb="FF2E74B5"/>
      </bottom>
      <diagonal/>
    </border>
    <border>
      <left/>
      <right/>
      <top style="medium">
        <color indexed="64"/>
      </top>
      <bottom style="medium">
        <color rgb="FF2E74B5"/>
      </bottom>
      <diagonal/>
    </border>
    <border>
      <left/>
      <right style="medium">
        <color indexed="64"/>
      </right>
      <top style="medium">
        <color indexed="64"/>
      </top>
      <bottom style="medium">
        <color rgb="FF2E74B5"/>
      </bottom>
      <diagonal/>
    </border>
    <border>
      <left style="medium">
        <color indexed="64"/>
      </left>
      <right style="medium">
        <color rgb="FF2E74B5"/>
      </right>
      <top style="medium">
        <color rgb="FF2E74B5"/>
      </top>
      <bottom/>
      <diagonal/>
    </border>
    <border>
      <left style="medium">
        <color rgb="FF2E74B5"/>
      </left>
      <right style="medium">
        <color indexed="64"/>
      </right>
      <top/>
      <bottom style="medium">
        <color rgb="FF2E74B5"/>
      </bottom>
      <diagonal/>
    </border>
    <border>
      <left style="medium">
        <color indexed="64"/>
      </left>
      <right style="medium">
        <color indexed="64"/>
      </right>
      <top/>
      <bottom style="medium">
        <color indexed="64"/>
      </bottom>
      <diagonal/>
    </border>
    <border>
      <left style="medium">
        <color indexed="64"/>
      </left>
      <right style="medium">
        <color rgb="FF2E74B5"/>
      </right>
      <top style="medium">
        <color indexed="64"/>
      </top>
      <bottom style="medium">
        <color rgb="FF2E74B5"/>
      </bottom>
      <diagonal/>
    </border>
    <border>
      <left style="medium">
        <color rgb="FF2E74B5"/>
      </left>
      <right/>
      <top style="medium">
        <color indexed="64"/>
      </top>
      <bottom style="medium">
        <color rgb="FF2E74B5"/>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2E74B5"/>
      </left>
      <right/>
      <top style="medium">
        <color indexed="64"/>
      </top>
      <bottom/>
      <diagonal/>
    </border>
    <border>
      <left/>
      <right/>
      <top style="thin">
        <color indexed="64"/>
      </top>
      <bottom style="medium">
        <color rgb="FF2E74B5"/>
      </bottom>
      <diagonal/>
    </border>
    <border>
      <left style="medium">
        <color rgb="FF2E74B5"/>
      </left>
      <right/>
      <top style="thin">
        <color indexed="64"/>
      </top>
      <bottom style="medium">
        <color rgb="FF2E74B5"/>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rgb="FF2E74B5"/>
      </left>
      <right style="medium">
        <color rgb="FF2E74B5"/>
      </right>
      <top/>
      <bottom style="medium">
        <color theme="8" tint="-0.249977111117893"/>
      </bottom>
      <diagonal/>
    </border>
    <border>
      <left/>
      <right style="medium">
        <color rgb="FF2E74B5"/>
      </right>
      <top/>
      <bottom style="medium">
        <color theme="8" tint="-0.249977111117893"/>
      </bottom>
      <diagonal/>
    </border>
    <border>
      <left style="medium">
        <color rgb="FF2E74B5"/>
      </left>
      <right style="medium">
        <color rgb="FF2E74B5"/>
      </right>
      <top style="medium">
        <color theme="8" tint="-0.249977111117893"/>
      </top>
      <bottom style="medium">
        <color theme="8" tint="-0.249977111117893"/>
      </bottom>
      <diagonal/>
    </border>
    <border>
      <left/>
      <right style="medium">
        <color rgb="FF2E74B5"/>
      </right>
      <top style="medium">
        <color theme="8" tint="-0.249977111117893"/>
      </top>
      <bottom style="medium">
        <color theme="8" tint="-0.249977111117893"/>
      </bottom>
      <diagonal/>
    </border>
    <border>
      <left/>
      <right style="medium">
        <color rgb="FF2E74B5"/>
      </right>
      <top style="medium">
        <color theme="8" tint="-0.249977111117893"/>
      </top>
      <bottom style="medium">
        <color rgb="FF2E74B5"/>
      </bottom>
      <diagonal/>
    </border>
    <border>
      <left style="medium">
        <color rgb="FF2E74B5"/>
      </left>
      <right style="thin">
        <color indexed="64"/>
      </right>
      <top style="medium">
        <color rgb="FF2E74B5"/>
      </top>
      <bottom style="medium">
        <color rgb="FF2E74B5"/>
      </bottom>
      <diagonal/>
    </border>
    <border>
      <left style="medium">
        <color rgb="FF2E74B5"/>
      </left>
      <right style="thin">
        <color indexed="64"/>
      </right>
      <top/>
      <bottom style="medium">
        <color rgb="FF2E74B5"/>
      </bottom>
      <diagonal/>
    </border>
    <border>
      <left style="medium">
        <color theme="4" tint="-0.24994659260841701"/>
      </left>
      <right/>
      <top style="medium">
        <color rgb="FF2E74B5"/>
      </top>
      <bottom style="medium">
        <color rgb="FF2E74B5"/>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rgb="FF2E74B5"/>
      </right>
      <top style="medium">
        <color rgb="FF2E74B5"/>
      </top>
      <bottom style="medium">
        <color indexed="64"/>
      </bottom>
      <diagonal/>
    </border>
    <border>
      <left/>
      <right style="medium">
        <color indexed="64"/>
      </right>
      <top style="medium">
        <color rgb="FF2E74B5"/>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rgb="FF2E74B5"/>
      </left>
      <right style="medium">
        <color rgb="FF2E74B5"/>
      </right>
      <top style="medium">
        <color indexed="64"/>
      </top>
      <bottom style="medium">
        <color rgb="FF2E74B5"/>
      </bottom>
      <diagonal/>
    </border>
    <border>
      <left style="medium">
        <color rgb="FF2E74B5"/>
      </left>
      <right style="medium">
        <color indexed="64"/>
      </right>
      <top style="medium">
        <color indexed="64"/>
      </top>
      <bottom style="medium">
        <color rgb="FF2E74B5"/>
      </bottom>
      <diagonal/>
    </border>
    <border>
      <left style="medium">
        <color indexed="64"/>
      </left>
      <right/>
      <top style="medium">
        <color rgb="FF2E74B5"/>
      </top>
      <bottom/>
      <diagonal/>
    </border>
    <border>
      <left/>
      <right style="medium">
        <color indexed="64"/>
      </right>
      <top style="medium">
        <color rgb="FF2E74B5"/>
      </top>
      <bottom/>
      <diagonal/>
    </border>
    <border>
      <left style="medium">
        <color indexed="64"/>
      </left>
      <right/>
      <top/>
      <bottom style="medium">
        <color rgb="FF2E74B5"/>
      </bottom>
      <diagonal/>
    </border>
    <border>
      <left style="medium">
        <color rgb="FF2E74B5"/>
      </left>
      <right style="medium">
        <color rgb="FF2E74B5"/>
      </right>
      <top/>
      <bottom style="medium">
        <color indexed="64"/>
      </bottom>
      <diagonal/>
    </border>
    <border>
      <left style="medium">
        <color rgb="FF2E74B5"/>
      </left>
      <right style="medium">
        <color indexed="64"/>
      </right>
      <top/>
      <bottom style="medium">
        <color indexed="64"/>
      </bottom>
      <diagonal/>
    </border>
    <border>
      <left style="medium">
        <color indexed="64"/>
      </left>
      <right style="medium">
        <color rgb="FF2E74B5"/>
      </right>
      <top/>
      <bottom style="medium">
        <color theme="8" tint="-0.249977111117893"/>
      </bottom>
      <diagonal/>
    </border>
    <border>
      <left/>
      <right style="medium">
        <color indexed="64"/>
      </right>
      <top/>
      <bottom style="medium">
        <color theme="8" tint="-0.249977111117893"/>
      </bottom>
      <diagonal/>
    </border>
    <border>
      <left style="medium">
        <color indexed="64"/>
      </left>
      <right style="medium">
        <color rgb="FF2E74B5"/>
      </right>
      <top style="medium">
        <color theme="8" tint="-0.249977111117893"/>
      </top>
      <bottom style="medium">
        <color theme="8" tint="-0.249977111117893"/>
      </bottom>
      <diagonal/>
    </border>
    <border>
      <left/>
      <right style="medium">
        <color indexed="64"/>
      </right>
      <top style="medium">
        <color theme="8" tint="-0.249977111117893"/>
      </top>
      <bottom style="medium">
        <color theme="8" tint="-0.249977111117893"/>
      </bottom>
      <diagonal/>
    </border>
    <border>
      <left style="medium">
        <color indexed="64"/>
      </left>
      <right style="medium">
        <color rgb="FF2E74B5"/>
      </right>
      <top style="medium">
        <color theme="8" tint="-0.249977111117893"/>
      </top>
      <bottom/>
      <diagonal/>
    </border>
    <border>
      <left style="medium">
        <color rgb="FF2E74B5"/>
      </left>
      <right style="medium">
        <color rgb="FF2E74B5"/>
      </right>
      <top style="medium">
        <color theme="8" tint="-0.249977111117893"/>
      </top>
      <bottom/>
      <diagonal/>
    </border>
    <border>
      <left/>
      <right style="medium">
        <color rgb="FF2E74B5"/>
      </right>
      <top style="medium">
        <color theme="8" tint="-0.249977111117893"/>
      </top>
      <bottom/>
      <diagonal/>
    </border>
    <border>
      <left/>
      <right style="medium">
        <color indexed="64"/>
      </right>
      <top style="medium">
        <color theme="8" tint="-0.249977111117893"/>
      </top>
      <bottom/>
      <diagonal/>
    </border>
    <border>
      <left style="medium">
        <color indexed="64"/>
      </left>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style="medium">
        <color indexed="64"/>
      </left>
      <right style="medium">
        <color rgb="FF2E74B5"/>
      </right>
      <top style="medium">
        <color theme="8" tint="-0.249977111117893"/>
      </top>
      <bottom style="medium">
        <color rgb="FF2E74B5"/>
      </bottom>
      <diagonal/>
    </border>
    <border>
      <left/>
      <right style="medium">
        <color indexed="64"/>
      </right>
      <top style="medium">
        <color theme="8" tint="-0.249977111117893"/>
      </top>
      <bottom style="medium">
        <color rgb="FF2E74B5"/>
      </bottom>
      <diagonal/>
    </border>
    <border>
      <left style="medium">
        <color indexed="64"/>
      </left>
      <right style="medium">
        <color rgb="FF2E74B5"/>
      </right>
      <top style="medium">
        <color rgb="FF2E74B5"/>
      </top>
      <bottom style="medium">
        <color theme="8" tint="-0.249977111117893"/>
      </bottom>
      <diagonal/>
    </border>
    <border>
      <left/>
      <right style="medium">
        <color rgb="FF2E74B5"/>
      </right>
      <top style="medium">
        <color indexed="64"/>
      </top>
      <bottom style="medium">
        <color rgb="FF2E74B5"/>
      </bottom>
      <diagonal/>
    </border>
    <border>
      <left style="medium">
        <color indexed="64"/>
      </left>
      <right style="medium">
        <color rgb="FF2E74B5"/>
      </right>
      <top style="medium">
        <color rgb="FF2E74B5"/>
      </top>
      <bottom style="thin">
        <color indexed="64"/>
      </bottom>
      <diagonal/>
    </border>
    <border>
      <left/>
      <right style="medium">
        <color rgb="FF2E74B5"/>
      </right>
      <top style="thin">
        <color indexed="64"/>
      </top>
      <bottom style="medium">
        <color rgb="FF2E74B5"/>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rgb="FF2E74B5"/>
      </top>
      <bottom style="medium">
        <color rgb="FF2E74B5"/>
      </bottom>
      <diagonal/>
    </border>
    <border>
      <left style="thin">
        <color indexed="64"/>
      </left>
      <right style="medium">
        <color rgb="FF2E74B5"/>
      </right>
      <top style="medium">
        <color rgb="FF2E74B5"/>
      </top>
      <bottom style="medium">
        <color rgb="FF2E74B5"/>
      </bottom>
      <diagonal/>
    </border>
    <border>
      <left style="medium">
        <color rgb="FF2E74B5"/>
      </left>
      <right/>
      <top style="medium">
        <color rgb="FF2E74B5"/>
      </top>
      <bottom style="medium">
        <color indexed="64"/>
      </bottom>
      <diagonal/>
    </border>
    <border>
      <left/>
      <right/>
      <top style="medium">
        <color rgb="FF2E74B5"/>
      </top>
      <bottom style="medium">
        <color indexed="64"/>
      </bottom>
      <diagonal/>
    </border>
    <border>
      <left style="medium">
        <color rgb="FF2E74B5"/>
      </left>
      <right/>
      <top style="medium">
        <color indexed="64"/>
      </top>
      <bottom style="medium">
        <color indexed="64"/>
      </bottom>
      <diagonal/>
    </border>
    <border>
      <left style="medium">
        <color indexed="64"/>
      </left>
      <right/>
      <top style="medium">
        <color rgb="FF2E74B5"/>
      </top>
      <bottom style="medium">
        <color indexed="64"/>
      </bottom>
      <diagonal/>
    </border>
    <border>
      <left style="medium">
        <color rgb="FF2E74B5"/>
      </left>
      <right style="thin">
        <color indexed="64"/>
      </right>
      <top style="medium">
        <color rgb="FF2E74B5"/>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rgb="FF2E74B5"/>
      </bottom>
      <diagonal/>
    </border>
    <border>
      <left style="medium">
        <color indexed="64"/>
      </left>
      <right style="medium">
        <color indexed="64"/>
      </right>
      <top/>
      <bottom/>
      <diagonal/>
    </border>
    <border>
      <left style="thin">
        <color indexed="64"/>
      </left>
      <right/>
      <top/>
      <bottom style="medium">
        <color rgb="FF2E74B5"/>
      </bottom>
      <diagonal/>
    </border>
    <border>
      <left style="medium">
        <color rgb="FF2E74B5"/>
      </left>
      <right/>
      <top style="medium">
        <color rgb="FF2E74B5"/>
      </top>
      <bottom style="thin">
        <color indexed="64"/>
      </bottom>
      <diagonal/>
    </border>
    <border>
      <left/>
      <right/>
      <top style="medium">
        <color rgb="FF2E74B5"/>
      </top>
      <bottom style="thin">
        <color indexed="64"/>
      </bottom>
      <diagonal/>
    </border>
    <border>
      <left/>
      <right style="thin">
        <color indexed="64"/>
      </right>
      <top style="medium">
        <color rgb="FF2E74B5"/>
      </top>
      <bottom style="thin">
        <color indexed="64"/>
      </bottom>
      <diagonal/>
    </border>
    <border>
      <left style="medium">
        <color theme="4"/>
      </left>
      <right style="thin">
        <color indexed="64"/>
      </right>
      <top style="medium">
        <color rgb="FF2E74B5"/>
      </top>
      <bottom style="medium">
        <color theme="4"/>
      </bottom>
      <diagonal/>
    </border>
    <border>
      <left style="medium">
        <color rgb="FF2E74B5"/>
      </left>
      <right/>
      <top style="medium">
        <color theme="4"/>
      </top>
      <bottom style="medium">
        <color rgb="FF2E74B5"/>
      </bottom>
      <diagonal/>
    </border>
    <border>
      <left/>
      <right/>
      <top style="medium">
        <color theme="4"/>
      </top>
      <bottom style="medium">
        <color rgb="FF2E74B5"/>
      </bottom>
      <diagonal/>
    </border>
    <border>
      <left/>
      <right style="medium">
        <color rgb="FF2E74B5"/>
      </right>
      <top style="medium">
        <color theme="4"/>
      </top>
      <bottom style="medium">
        <color rgb="FF2E74B5"/>
      </bottom>
      <diagonal/>
    </border>
  </borders>
  <cellStyleXfs count="29">
    <xf numFmtId="0" fontId="0" fillId="0" borderId="0"/>
    <xf numFmtId="9" fontId="1" fillId="0" borderId="0" applyFont="0" applyFill="0" applyBorder="0" applyAlignment="0" applyProtection="0"/>
    <xf numFmtId="0" fontId="20" fillId="0" borderId="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22"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3" fontId="22" fillId="0" borderId="0" applyFill="0" applyBorder="0" applyAlignment="0" applyProtection="0"/>
    <xf numFmtId="164" fontId="22" fillId="0" borderId="0" applyFill="0" applyBorder="0" applyAlignment="0" applyProtection="0"/>
    <xf numFmtId="171" fontId="22" fillId="0" borderId="0" applyFill="0" applyBorder="0" applyAlignment="0" applyProtection="0"/>
    <xf numFmtId="2" fontId="22" fillId="0" borderId="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42" fillId="0" borderId="0">
      <alignment vertical="top"/>
    </xf>
    <xf numFmtId="10" fontId="22" fillId="0" borderId="0" applyFill="0" applyBorder="0" applyAlignment="0" applyProtection="0"/>
    <xf numFmtId="0" fontId="45"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45" fillId="0" borderId="0"/>
    <xf numFmtId="166" fontId="1" fillId="0" borderId="0" applyFont="0" applyFill="0" applyBorder="0" applyAlignment="0" applyProtection="0"/>
    <xf numFmtId="10" fontId="22" fillId="0" borderId="0" applyFill="0" applyBorder="0" applyAlignment="0" applyProtection="0"/>
  </cellStyleXfs>
  <cellXfs count="1993">
    <xf numFmtId="0" fontId="0" fillId="0" borderId="0" xfId="0"/>
    <xf numFmtId="0" fontId="2" fillId="0" borderId="0" xfId="0" applyFont="1" applyAlignment="1"/>
    <xf numFmtId="0" fontId="4" fillId="3" borderId="1" xfId="0" applyFont="1" applyFill="1" applyBorder="1" applyAlignment="1">
      <alignment horizontal="left" vertical="center" wrapText="1"/>
    </xf>
    <xf numFmtId="0" fontId="4" fillId="4" borderId="1" xfId="0" applyFont="1" applyFill="1" applyBorder="1" applyAlignment="1">
      <alignment vertical="center" wrapText="1"/>
    </xf>
    <xf numFmtId="9" fontId="7" fillId="3" borderId="8" xfId="0" applyNumberFormat="1" applyFont="1" applyFill="1" applyBorder="1" applyAlignment="1">
      <alignment horizontal="center" vertical="center"/>
    </xf>
    <xf numFmtId="0" fontId="7" fillId="3" borderId="7" xfId="0" applyFont="1" applyFill="1" applyBorder="1" applyAlignment="1">
      <alignment horizontal="left" vertical="center" wrapText="1"/>
    </xf>
    <xf numFmtId="0" fontId="8" fillId="4" borderId="7" xfId="0" applyFont="1" applyFill="1" applyBorder="1" applyAlignment="1">
      <alignment vertical="center" wrapText="1"/>
    </xf>
    <xf numFmtId="0" fontId="10" fillId="4" borderId="7" xfId="0" applyFont="1" applyFill="1" applyBorder="1" applyAlignment="1">
      <alignment horizontal="left" vertical="center" wrapText="1"/>
    </xf>
    <xf numFmtId="0" fontId="9" fillId="3" borderId="6" xfId="0" applyFont="1" applyFill="1" applyBorder="1" applyAlignment="1">
      <alignment horizontal="center" vertical="center" wrapText="1"/>
    </xf>
    <xf numFmtId="3" fontId="7" fillId="3" borderId="7" xfId="0" applyNumberFormat="1" applyFont="1" applyFill="1" applyBorder="1" applyAlignment="1">
      <alignment horizontal="center" vertical="center" wrapText="1"/>
    </xf>
    <xf numFmtId="167" fontId="7" fillId="3" borderId="8" xfId="0" applyNumberFormat="1" applyFont="1" applyFill="1" applyBorder="1" applyAlignment="1">
      <alignment horizontal="center" vertical="center"/>
    </xf>
    <xf numFmtId="3" fontId="0" fillId="0" borderId="0" xfId="0" applyNumberFormat="1"/>
    <xf numFmtId="0" fontId="6" fillId="0" borderId="7" xfId="0" applyFont="1" applyBorder="1" applyAlignment="1">
      <alignment horizontal="left" vertical="center" wrapText="1" indent="1"/>
    </xf>
    <xf numFmtId="3" fontId="7" fillId="0" borderId="8" xfId="0" applyNumberFormat="1" applyFont="1" applyBorder="1" applyAlignment="1">
      <alignment horizontal="center" vertical="center"/>
    </xf>
    <xf numFmtId="3" fontId="12" fillId="0" borderId="8" xfId="0" applyNumberFormat="1" applyFont="1" applyBorder="1" applyAlignment="1">
      <alignment horizontal="center" vertical="center"/>
    </xf>
    <xf numFmtId="0" fontId="13" fillId="0" borderId="9" xfId="0" applyFont="1" applyBorder="1" applyAlignment="1">
      <alignment horizontal="left" vertical="center" wrapText="1" indent="1"/>
    </xf>
    <xf numFmtId="0" fontId="14" fillId="2" borderId="7" xfId="0" applyFont="1" applyFill="1" applyBorder="1" applyAlignment="1">
      <alignment vertical="center" wrapText="1"/>
    </xf>
    <xf numFmtId="3" fontId="9" fillId="2" borderId="8" xfId="0" applyNumberFormat="1" applyFont="1" applyFill="1" applyBorder="1" applyAlignment="1">
      <alignment horizontal="center" vertical="center"/>
    </xf>
    <xf numFmtId="0" fontId="7" fillId="4" borderId="7" xfId="0" applyFont="1" applyFill="1" applyBorder="1" applyAlignment="1">
      <alignment horizontal="left" vertical="center" wrapText="1"/>
    </xf>
    <xf numFmtId="0" fontId="14" fillId="5" borderId="7" xfId="0" applyFont="1" applyFill="1" applyBorder="1" applyAlignment="1">
      <alignment vertical="center" wrapText="1"/>
    </xf>
    <xf numFmtId="3" fontId="9" fillId="5" borderId="8" xfId="0" applyNumberFormat="1" applyFont="1" applyFill="1" applyBorder="1" applyAlignment="1">
      <alignment horizontal="center" vertical="center"/>
    </xf>
    <xf numFmtId="3" fontId="9" fillId="4" borderId="8" xfId="0" applyNumberFormat="1" applyFont="1" applyFill="1" applyBorder="1" applyAlignment="1">
      <alignment horizontal="center" vertical="center"/>
    </xf>
    <xf numFmtId="0" fontId="15" fillId="3" borderId="7" xfId="0" applyFont="1" applyFill="1" applyBorder="1" applyAlignment="1">
      <alignment vertical="center" wrapText="1"/>
    </xf>
    <xf numFmtId="3" fontId="16" fillId="3" borderId="8" xfId="0" applyNumberFormat="1" applyFont="1" applyFill="1" applyBorder="1" applyAlignment="1">
      <alignment horizontal="center" vertical="center"/>
    </xf>
    <xf numFmtId="167" fontId="16" fillId="0" borderId="8" xfId="0" applyNumberFormat="1" applyFont="1" applyBorder="1" applyAlignment="1">
      <alignment horizontal="center" vertical="center"/>
    </xf>
    <xf numFmtId="0" fontId="11" fillId="0" borderId="7" xfId="0" applyFont="1" applyBorder="1" applyAlignment="1">
      <alignment horizontal="left" vertical="center" wrapText="1" indent="1"/>
    </xf>
    <xf numFmtId="167" fontId="12" fillId="0" borderId="8" xfId="0" applyNumberFormat="1" applyFont="1" applyBorder="1" applyAlignment="1">
      <alignment horizontal="center" vertical="center"/>
    </xf>
    <xf numFmtId="0" fontId="8" fillId="0" borderId="0" xfId="0" applyFont="1" applyBorder="1" applyAlignment="1">
      <alignment horizontal="left" vertical="center" wrapText="1" indent="1"/>
    </xf>
    <xf numFmtId="3" fontId="7" fillId="0" borderId="0" xfId="0" applyNumberFormat="1" applyFont="1" applyBorder="1" applyAlignment="1">
      <alignment horizontal="center" vertical="center"/>
    </xf>
    <xf numFmtId="4" fontId="0" fillId="0" borderId="0" xfId="0" applyNumberFormat="1"/>
    <xf numFmtId="3" fontId="7" fillId="3" borderId="8" xfId="0" applyNumberFormat="1" applyFont="1" applyFill="1" applyBorder="1" applyAlignment="1">
      <alignment horizontal="center" vertical="center"/>
    </xf>
    <xf numFmtId="0" fontId="23" fillId="0" borderId="0" xfId="0" applyFont="1"/>
    <xf numFmtId="0" fontId="0" fillId="0" borderId="0" xfId="0" applyFont="1"/>
    <xf numFmtId="0" fontId="29" fillId="0" borderId="0" xfId="0" applyFont="1"/>
    <xf numFmtId="0" fontId="14" fillId="0" borderId="9" xfId="0" applyFont="1" applyBorder="1" applyAlignment="1">
      <alignment horizontal="left" vertical="center" wrapText="1" indent="1"/>
    </xf>
    <xf numFmtId="3" fontId="9" fillId="0" borderId="8" xfId="0" applyNumberFormat="1" applyFont="1" applyBorder="1" applyAlignment="1">
      <alignment horizontal="center" vertical="center"/>
    </xf>
    <xf numFmtId="0" fontId="7" fillId="4" borderId="7" xfId="0" applyFont="1" applyFill="1" applyBorder="1" applyAlignment="1">
      <alignment vertical="center" wrapText="1"/>
    </xf>
    <xf numFmtId="3" fontId="16" fillId="0" borderId="8" xfId="0" applyNumberFormat="1" applyFont="1" applyBorder="1" applyAlignment="1">
      <alignment horizontal="center" vertical="center"/>
    </xf>
    <xf numFmtId="9" fontId="12" fillId="0" borderId="8" xfId="1" applyFont="1" applyBorder="1" applyAlignment="1">
      <alignment horizontal="center" vertical="center"/>
    </xf>
    <xf numFmtId="9" fontId="7" fillId="0" borderId="8" xfId="1" applyFont="1" applyBorder="1" applyAlignment="1">
      <alignment horizontal="center" vertical="center"/>
    </xf>
    <xf numFmtId="3" fontId="7" fillId="0" borderId="7" xfId="0" applyNumberFormat="1" applyFont="1" applyFill="1" applyBorder="1" applyAlignment="1">
      <alignment horizontal="center" vertical="center" wrapText="1"/>
    </xf>
    <xf numFmtId="3" fontId="12" fillId="0" borderId="8" xfId="0" applyNumberFormat="1" applyFont="1" applyFill="1" applyBorder="1" applyAlignment="1">
      <alignment horizontal="center" vertical="center"/>
    </xf>
    <xf numFmtId="3" fontId="7" fillId="0" borderId="8" xfId="0" applyNumberFormat="1" applyFont="1" applyFill="1" applyBorder="1" applyAlignment="1">
      <alignment horizontal="center" vertical="center"/>
    </xf>
    <xf numFmtId="3" fontId="31" fillId="0" borderId="8" xfId="0" applyNumberFormat="1" applyFont="1" applyBorder="1" applyAlignment="1">
      <alignment horizontal="center" vertical="center"/>
    </xf>
    <xf numFmtId="0" fontId="34" fillId="0" borderId="9" xfId="0" applyFont="1" applyBorder="1" applyAlignment="1">
      <alignment horizontal="left" vertical="center" wrapText="1" indent="1"/>
    </xf>
    <xf numFmtId="3" fontId="31" fillId="3" borderId="7" xfId="0" applyNumberFormat="1" applyFont="1" applyFill="1" applyBorder="1" applyAlignment="1">
      <alignment horizontal="center" vertical="center" wrapText="1"/>
    </xf>
    <xf numFmtId="0" fontId="32" fillId="4" borderId="7" xfId="0" applyFont="1" applyFill="1" applyBorder="1" applyAlignment="1">
      <alignment horizontal="left" vertical="center" wrapText="1"/>
    </xf>
    <xf numFmtId="0" fontId="10" fillId="4" borderId="7" xfId="0" applyFont="1" applyFill="1" applyBorder="1" applyAlignment="1">
      <alignment vertical="center" wrapText="1"/>
    </xf>
    <xf numFmtId="0" fontId="0" fillId="3" borderId="0" xfId="0" applyFill="1"/>
    <xf numFmtId="0" fontId="6" fillId="3" borderId="7" xfId="0" applyFont="1" applyFill="1" applyBorder="1" applyAlignment="1">
      <alignment horizontal="left" vertical="center" wrapText="1" indent="1"/>
    </xf>
    <xf numFmtId="3" fontId="9" fillId="3" borderId="8" xfId="0" applyNumberFormat="1" applyFont="1" applyFill="1" applyBorder="1" applyAlignment="1">
      <alignment horizontal="center" vertical="center"/>
    </xf>
    <xf numFmtId="9" fontId="31" fillId="3" borderId="8" xfId="0" applyNumberFormat="1" applyFont="1" applyFill="1" applyBorder="1" applyAlignment="1">
      <alignment horizontal="center" vertical="center"/>
    </xf>
    <xf numFmtId="3" fontId="36" fillId="0" borderId="8" xfId="0" applyNumberFormat="1" applyFont="1" applyBorder="1" applyAlignment="1">
      <alignment horizontal="center" vertical="center"/>
    </xf>
    <xf numFmtId="49" fontId="37" fillId="3" borderId="7" xfId="0" applyNumberFormat="1" applyFont="1" applyFill="1" applyBorder="1" applyAlignment="1">
      <alignment vertical="center" wrapText="1"/>
    </xf>
    <xf numFmtId="3" fontId="9" fillId="2" borderId="15" xfId="0" applyNumberFormat="1" applyFont="1" applyFill="1" applyBorder="1" applyAlignment="1">
      <alignment horizontal="center" vertical="center"/>
    </xf>
    <xf numFmtId="0" fontId="7" fillId="0" borderId="7" xfId="0" applyFont="1" applyFill="1" applyBorder="1" applyAlignment="1">
      <alignment horizontal="left" vertical="center" wrapText="1"/>
    </xf>
    <xf numFmtId="0" fontId="38" fillId="0" borderId="7" xfId="0" applyFont="1" applyBorder="1" applyAlignment="1">
      <alignment horizontal="left" vertical="center" wrapText="1" indent="1"/>
    </xf>
    <xf numFmtId="0" fontId="17" fillId="4" borderId="7" xfId="0" applyFont="1" applyFill="1" applyBorder="1" applyAlignment="1">
      <alignment vertical="center" wrapText="1"/>
    </xf>
    <xf numFmtId="3" fontId="31" fillId="3" borderId="8" xfId="0" applyNumberFormat="1" applyFont="1" applyFill="1" applyBorder="1" applyAlignment="1">
      <alignment horizontal="center" vertical="center"/>
    </xf>
    <xf numFmtId="0" fontId="32" fillId="3" borderId="8" xfId="0" applyFont="1" applyFill="1" applyBorder="1" applyAlignment="1">
      <alignment horizontal="center" vertical="center" wrapText="1"/>
    </xf>
    <xf numFmtId="0" fontId="32" fillId="3" borderId="6" xfId="0" applyFont="1" applyFill="1" applyBorder="1" applyAlignment="1">
      <alignment horizontal="center" vertical="center" wrapText="1"/>
    </xf>
    <xf numFmtId="167" fontId="31" fillId="3" borderId="8" xfId="0" applyNumberFormat="1" applyFont="1" applyFill="1" applyBorder="1" applyAlignment="1">
      <alignment horizontal="center" vertical="center"/>
    </xf>
    <xf numFmtId="0" fontId="31" fillId="3" borderId="7" xfId="0" applyFont="1" applyFill="1" applyBorder="1" applyAlignment="1">
      <alignment horizontal="left" vertical="center" wrapText="1"/>
    </xf>
    <xf numFmtId="0" fontId="31" fillId="4" borderId="7" xfId="0" applyFont="1" applyFill="1" applyBorder="1" applyAlignment="1">
      <alignment horizontal="left" vertical="center" wrapText="1"/>
    </xf>
    <xf numFmtId="3" fontId="36" fillId="0" borderId="6" xfId="0" applyNumberFormat="1" applyFont="1" applyBorder="1" applyAlignment="1">
      <alignment horizontal="center" vertical="center"/>
    </xf>
    <xf numFmtId="3" fontId="12" fillId="0" borderId="6" xfId="0" applyNumberFormat="1" applyFont="1" applyBorder="1" applyAlignment="1">
      <alignment horizontal="center" vertical="center"/>
    </xf>
    <xf numFmtId="0" fontId="14" fillId="2" borderId="16" xfId="0" applyFont="1" applyFill="1" applyBorder="1" applyAlignment="1">
      <alignment vertical="center" wrapText="1"/>
    </xf>
    <xf numFmtId="0" fontId="0" fillId="0" borderId="0" xfId="0" applyFill="1"/>
    <xf numFmtId="9" fontId="7" fillId="0" borderId="8" xfId="0" applyNumberFormat="1" applyFont="1" applyFill="1" applyBorder="1" applyAlignment="1">
      <alignment horizontal="center" vertical="center"/>
    </xf>
    <xf numFmtId="3" fontId="25" fillId="3" borderId="7" xfId="0" applyNumberFormat="1" applyFont="1" applyFill="1" applyBorder="1" applyAlignment="1">
      <alignment horizontal="center" vertical="center" wrapText="1"/>
    </xf>
    <xf numFmtId="4" fontId="7" fillId="3" borderId="7" xfId="0" applyNumberFormat="1" applyFont="1" applyFill="1" applyBorder="1" applyAlignment="1">
      <alignment horizontal="center" vertical="center" wrapText="1"/>
    </xf>
    <xf numFmtId="1" fontId="7" fillId="3" borderId="8" xfId="0" applyNumberFormat="1" applyFont="1" applyFill="1" applyBorder="1" applyAlignment="1">
      <alignment horizontal="center" vertical="center"/>
    </xf>
    <xf numFmtId="0" fontId="11" fillId="3" borderId="7" xfId="0" applyFont="1" applyFill="1" applyBorder="1" applyAlignment="1">
      <alignment horizontal="left" vertical="center" wrapText="1" indent="1"/>
    </xf>
    <xf numFmtId="170" fontId="0" fillId="0" borderId="0" xfId="6" applyNumberFormat="1" applyFont="1"/>
    <xf numFmtId="0" fontId="31" fillId="3" borderId="7" xfId="0" applyFont="1" applyFill="1" applyBorder="1" applyAlignment="1">
      <alignment vertical="center" wrapText="1"/>
    </xf>
    <xf numFmtId="0" fontId="25" fillId="3" borderId="7" xfId="0" applyFont="1" applyFill="1" applyBorder="1" applyAlignment="1">
      <alignment vertical="center" wrapText="1"/>
    </xf>
    <xf numFmtId="9" fontId="7" fillId="6" borderId="8" xfId="0" applyNumberFormat="1" applyFont="1" applyFill="1" applyBorder="1" applyAlignment="1">
      <alignment horizontal="center" vertical="center"/>
    </xf>
    <xf numFmtId="0" fontId="7" fillId="6" borderId="7" xfId="0" applyFont="1" applyFill="1" applyBorder="1" applyAlignment="1">
      <alignment vertical="center" wrapText="1"/>
    </xf>
    <xf numFmtId="0" fontId="7" fillId="6" borderId="8" xfId="0" applyNumberFormat="1" applyFont="1" applyFill="1" applyBorder="1" applyAlignment="1">
      <alignment horizontal="center" vertical="center"/>
    </xf>
    <xf numFmtId="0" fontId="3" fillId="0" borderId="0" xfId="0" applyFont="1"/>
    <xf numFmtId="0" fontId="7" fillId="6" borderId="7" xfId="0" applyFont="1" applyFill="1" applyBorder="1" applyAlignment="1">
      <alignment horizontal="left" vertical="center" wrapText="1"/>
    </xf>
    <xf numFmtId="0" fontId="44" fillId="0" borderId="0" xfId="0" applyFont="1" applyAlignment="1">
      <alignment wrapText="1"/>
    </xf>
    <xf numFmtId="167" fontId="0" fillId="0" borderId="0" xfId="1" applyNumberFormat="1" applyFont="1"/>
    <xf numFmtId="167" fontId="7" fillId="0" borderId="8" xfId="1" applyNumberFormat="1" applyFont="1" applyBorder="1" applyAlignment="1">
      <alignment horizontal="center" vertical="center"/>
    </xf>
    <xf numFmtId="3" fontId="30" fillId="6" borderId="8" xfId="1" applyNumberFormat="1" applyFont="1" applyFill="1" applyBorder="1" applyAlignment="1">
      <alignment horizontal="center" vertical="center"/>
    </xf>
    <xf numFmtId="9" fontId="30" fillId="6" borderId="8" xfId="0" applyNumberFormat="1" applyFont="1" applyFill="1" applyBorder="1" applyAlignment="1">
      <alignment horizontal="center" vertical="center"/>
    </xf>
    <xf numFmtId="9" fontId="10" fillId="4" borderId="1" xfId="0" applyNumberFormat="1" applyFont="1" applyFill="1" applyBorder="1" applyAlignment="1">
      <alignment horizontal="center" vertical="center" wrapText="1"/>
    </xf>
    <xf numFmtId="0" fontId="13" fillId="0" borderId="24" xfId="0" applyFont="1" applyBorder="1" applyAlignment="1">
      <alignment horizontal="left" vertical="center" wrapText="1" indent="1"/>
    </xf>
    <xf numFmtId="0" fontId="10" fillId="4" borderId="1" xfId="0" applyFont="1" applyFill="1" applyBorder="1" applyAlignment="1">
      <alignment vertical="center" wrapText="1"/>
    </xf>
    <xf numFmtId="3" fontId="7" fillId="6" borderId="8" xfId="1" applyNumberFormat="1" applyFont="1" applyFill="1" applyBorder="1" applyAlignment="1">
      <alignment horizontal="center" vertical="center"/>
    </xf>
    <xf numFmtId="0" fontId="7" fillId="4" borderId="2" xfId="0" applyFont="1" applyFill="1" applyBorder="1" applyAlignment="1">
      <alignment vertical="center"/>
    </xf>
    <xf numFmtId="0" fontId="7" fillId="4" borderId="3" xfId="0" applyFont="1" applyFill="1" applyBorder="1" applyAlignment="1">
      <alignment vertical="center"/>
    </xf>
    <xf numFmtId="0" fontId="7" fillId="4" borderId="4" xfId="0" applyFont="1" applyFill="1" applyBorder="1" applyAlignment="1">
      <alignment vertical="center"/>
    </xf>
    <xf numFmtId="0" fontId="10" fillId="4" borderId="1" xfId="0" applyFont="1" applyFill="1" applyBorder="1" applyAlignment="1">
      <alignment horizontal="left" vertical="center" wrapText="1"/>
    </xf>
    <xf numFmtId="0" fontId="10" fillId="4" borderId="1" xfId="0" applyFont="1" applyFill="1" applyBorder="1" applyAlignment="1">
      <alignment horizontal="center" vertical="center" wrapText="1"/>
    </xf>
    <xf numFmtId="3" fontId="7" fillId="3" borderId="8" xfId="1" applyNumberFormat="1" applyFont="1" applyFill="1" applyBorder="1" applyAlignment="1">
      <alignment horizontal="center" vertical="center"/>
    </xf>
    <xf numFmtId="0" fontId="10" fillId="4" borderId="7" xfId="0" applyFont="1" applyFill="1" applyBorder="1" applyAlignment="1">
      <alignment horizontal="left" vertical="center"/>
    </xf>
    <xf numFmtId="0" fontId="13" fillId="0" borderId="7" xfId="0" applyFont="1" applyBorder="1" applyAlignment="1">
      <alignment horizontal="left" vertical="center" wrapText="1" indent="1"/>
    </xf>
    <xf numFmtId="0" fontId="10" fillId="4" borderId="58" xfId="0" applyFont="1" applyFill="1" applyBorder="1" applyAlignment="1">
      <alignment vertical="center" wrapText="1"/>
    </xf>
    <xf numFmtId="0" fontId="48" fillId="0" borderId="29" xfId="0" applyFont="1" applyBorder="1" applyAlignment="1">
      <alignment wrapText="1"/>
    </xf>
    <xf numFmtId="3" fontId="7" fillId="6" borderId="8" xfId="0" applyNumberFormat="1" applyFont="1" applyFill="1" applyBorder="1" applyAlignment="1">
      <alignment horizontal="center" vertical="center"/>
    </xf>
    <xf numFmtId="0" fontId="7" fillId="3" borderId="28" xfId="0" applyFont="1" applyFill="1" applyBorder="1" applyAlignment="1">
      <alignment horizontal="left" vertical="center" wrapText="1"/>
    </xf>
    <xf numFmtId="0" fontId="7" fillId="4" borderId="2" xfId="0" applyFont="1" applyFill="1" applyBorder="1" applyAlignment="1">
      <alignment vertical="center" wrapText="1"/>
    </xf>
    <xf numFmtId="0" fontId="7" fillId="4" borderId="1" xfId="0" applyFont="1" applyFill="1" applyBorder="1" applyAlignment="1">
      <alignment vertical="center"/>
    </xf>
    <xf numFmtId="0" fontId="11" fillId="0" borderId="9" xfId="0" applyFont="1" applyBorder="1" applyAlignment="1">
      <alignment horizontal="left" vertical="center" wrapText="1" indent="1"/>
    </xf>
    <xf numFmtId="0" fontId="7" fillId="4" borderId="1" xfId="0" applyFont="1" applyFill="1" applyBorder="1" applyAlignment="1">
      <alignment vertical="center" wrapText="1"/>
    </xf>
    <xf numFmtId="3" fontId="5" fillId="3" borderId="7" xfId="0" applyNumberFormat="1" applyFont="1" applyFill="1" applyBorder="1" applyAlignment="1">
      <alignment horizontal="center" vertical="center" wrapText="1"/>
    </xf>
    <xf numFmtId="0" fontId="5" fillId="3" borderId="59" xfId="0" applyFont="1" applyFill="1" applyBorder="1" applyAlignment="1">
      <alignment horizontal="center" vertical="center" wrapText="1"/>
    </xf>
    <xf numFmtId="167" fontId="5" fillId="3" borderId="60" xfId="0" applyNumberFormat="1" applyFont="1" applyFill="1" applyBorder="1" applyAlignment="1">
      <alignment horizontal="center" vertical="center"/>
    </xf>
    <xf numFmtId="0" fontId="5" fillId="3" borderId="61" xfId="0" applyFont="1" applyFill="1" applyBorder="1" applyAlignment="1">
      <alignment horizontal="center" vertical="center" wrapText="1"/>
    </xf>
    <xf numFmtId="167" fontId="5" fillId="3" borderId="62"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3" fontId="49" fillId="0" borderId="8" xfId="0" applyNumberFormat="1" applyFont="1" applyFill="1" applyBorder="1" applyAlignment="1">
      <alignment horizontal="center" vertical="center"/>
    </xf>
    <xf numFmtId="4" fontId="49" fillId="0" borderId="8" xfId="0" applyNumberFormat="1" applyFont="1" applyFill="1" applyBorder="1" applyAlignment="1">
      <alignment horizontal="center" vertical="center"/>
    </xf>
    <xf numFmtId="4" fontId="5" fillId="0" borderId="8" xfId="0" applyNumberFormat="1" applyFont="1" applyFill="1" applyBorder="1" applyAlignment="1">
      <alignment horizontal="center" vertical="center"/>
    </xf>
    <xf numFmtId="4" fontId="49" fillId="0" borderId="8" xfId="1" applyNumberFormat="1" applyFont="1" applyFill="1" applyBorder="1" applyAlignment="1">
      <alignment horizontal="center" vertical="center"/>
    </xf>
    <xf numFmtId="3" fontId="4" fillId="2" borderId="8" xfId="0" applyNumberFormat="1" applyFont="1" applyFill="1" applyBorder="1" applyAlignment="1">
      <alignment horizontal="center" vertical="center"/>
    </xf>
    <xf numFmtId="167" fontId="5" fillId="3" borderId="8" xfId="0" applyNumberFormat="1" applyFont="1" applyFill="1" applyBorder="1" applyAlignment="1">
      <alignment horizontal="center" vertical="center"/>
    </xf>
    <xf numFmtId="3" fontId="5" fillId="0" borderId="60" xfId="0" applyNumberFormat="1" applyFont="1" applyBorder="1" applyAlignment="1">
      <alignment horizontal="center" vertical="center"/>
    </xf>
    <xf numFmtId="3" fontId="49" fillId="0" borderId="8" xfId="0" applyNumberFormat="1" applyFont="1" applyBorder="1" applyAlignment="1">
      <alignment horizontal="center" vertical="center"/>
    </xf>
    <xf numFmtId="3" fontId="5" fillId="0" borderId="8" xfId="0" applyNumberFormat="1" applyFont="1" applyBorder="1" applyAlignment="1">
      <alignment horizontal="center" vertical="center"/>
    </xf>
    <xf numFmtId="0" fontId="23" fillId="4" borderId="2" xfId="0" applyFont="1" applyFill="1" applyBorder="1" applyAlignment="1">
      <alignment vertical="center" wrapText="1"/>
    </xf>
    <xf numFmtId="3" fontId="7" fillId="0" borderId="63" xfId="0" applyNumberFormat="1" applyFont="1" applyBorder="1" applyAlignment="1">
      <alignment horizontal="center" vertical="center"/>
    </xf>
    <xf numFmtId="3" fontId="5" fillId="0" borderId="63" xfId="0" applyNumberFormat="1" applyFont="1" applyBorder="1" applyAlignment="1">
      <alignment horizontal="center" vertical="center"/>
    </xf>
    <xf numFmtId="3" fontId="9" fillId="2" borderId="60" xfId="0" applyNumberFormat="1" applyFont="1" applyFill="1" applyBorder="1" applyAlignment="1">
      <alignment horizontal="center" vertical="center"/>
    </xf>
    <xf numFmtId="0" fontId="51" fillId="0" borderId="0" xfId="0" applyFont="1"/>
    <xf numFmtId="49" fontId="37" fillId="3" borderId="64" xfId="0" applyNumberFormat="1" applyFont="1" applyFill="1" applyBorder="1" applyAlignment="1">
      <alignment vertical="center" wrapText="1"/>
    </xf>
    <xf numFmtId="49" fontId="37" fillId="3" borderId="65" xfId="0" applyNumberFormat="1" applyFont="1" applyFill="1" applyBorder="1" applyAlignment="1">
      <alignment vertical="center" wrapText="1"/>
    </xf>
    <xf numFmtId="170" fontId="0" fillId="0" borderId="0" xfId="0" applyNumberFormat="1"/>
    <xf numFmtId="3" fontId="7" fillId="0" borderId="0" xfId="0" applyNumberFormat="1" applyFont="1" applyFill="1" applyBorder="1" applyAlignment="1">
      <alignment horizontal="center" vertical="center"/>
    </xf>
    <xf numFmtId="3" fontId="32" fillId="0" borderId="8" xfId="0" applyNumberFormat="1" applyFont="1" applyBorder="1" applyAlignment="1">
      <alignment horizontal="center" vertical="center"/>
    </xf>
    <xf numFmtId="3" fontId="54" fillId="0" borderId="8" xfId="0" applyNumberFormat="1" applyFont="1" applyBorder="1" applyAlignment="1">
      <alignment horizontal="center" vertical="center"/>
    </xf>
    <xf numFmtId="0" fontId="32" fillId="4" borderId="7" xfId="0" applyFont="1" applyFill="1" applyBorder="1" applyAlignment="1">
      <alignment horizontal="center" vertical="center" wrapText="1"/>
    </xf>
    <xf numFmtId="0" fontId="10" fillId="4" borderId="7" xfId="0" applyFont="1" applyFill="1" applyBorder="1" applyAlignment="1">
      <alignment horizontal="left" vertical="top" wrapText="1"/>
    </xf>
    <xf numFmtId="0" fontId="55" fillId="0" borderId="0" xfId="0" applyFont="1"/>
    <xf numFmtId="0" fontId="56" fillId="0" borderId="0" xfId="0" applyFont="1" applyAlignment="1">
      <alignment horizontal="center"/>
    </xf>
    <xf numFmtId="0" fontId="57" fillId="3" borderId="51" xfId="0" applyFont="1" applyFill="1" applyBorder="1" applyAlignment="1">
      <alignment horizontal="left" vertical="center" wrapText="1"/>
    </xf>
    <xf numFmtId="0" fontId="57" fillId="3" borderId="43" xfId="0" applyFont="1" applyFill="1" applyBorder="1" applyAlignment="1">
      <alignment horizontal="left" vertical="center" wrapText="1"/>
    </xf>
    <xf numFmtId="0" fontId="59" fillId="4" borderId="48" xfId="0" applyFont="1" applyFill="1" applyBorder="1" applyAlignment="1">
      <alignment vertical="center" wrapText="1"/>
    </xf>
    <xf numFmtId="0" fontId="60" fillId="3" borderId="39" xfId="0" applyFont="1" applyFill="1" applyBorder="1" applyAlignment="1">
      <alignment horizontal="center" vertical="center" wrapText="1"/>
    </xf>
    <xf numFmtId="0" fontId="60" fillId="3" borderId="23" xfId="0" applyFont="1" applyFill="1" applyBorder="1" applyAlignment="1">
      <alignment horizontal="center" vertical="center" wrapText="1"/>
    </xf>
    <xf numFmtId="9" fontId="60" fillId="4" borderId="28" xfId="0" applyNumberFormat="1" applyFont="1" applyFill="1" applyBorder="1" applyAlignment="1">
      <alignment horizontal="center" vertical="center"/>
    </xf>
    <xf numFmtId="0" fontId="60" fillId="0" borderId="0" xfId="0" applyFont="1"/>
    <xf numFmtId="9" fontId="60" fillId="4" borderId="16" xfId="0" applyNumberFormat="1" applyFont="1" applyFill="1" applyBorder="1" applyAlignment="1">
      <alignment horizontal="center" vertical="center"/>
    </xf>
    <xf numFmtId="10" fontId="60" fillId="4" borderId="16" xfId="0" applyNumberFormat="1" applyFont="1" applyFill="1" applyBorder="1" applyAlignment="1">
      <alignment horizontal="center" vertical="center"/>
    </xf>
    <xf numFmtId="0" fontId="60" fillId="0" borderId="54" xfId="0" applyFont="1" applyBorder="1" applyAlignment="1">
      <alignment vertical="center" wrapText="1"/>
    </xf>
    <xf numFmtId="10" fontId="60" fillId="4" borderId="67" xfId="0" applyNumberFormat="1" applyFont="1" applyFill="1" applyBorder="1" applyAlignment="1">
      <alignment horizontal="center" vertical="center"/>
    </xf>
    <xf numFmtId="10" fontId="60" fillId="4" borderId="68" xfId="0" applyNumberFormat="1" applyFont="1" applyFill="1" applyBorder="1" applyAlignment="1">
      <alignment horizontal="center" vertical="center"/>
    </xf>
    <xf numFmtId="0" fontId="60" fillId="3" borderId="41" xfId="0" applyFont="1" applyFill="1" applyBorder="1" applyAlignment="1">
      <alignment horizontal="left" vertical="center" wrapText="1"/>
    </xf>
    <xf numFmtId="9" fontId="60" fillId="6" borderId="22" xfId="0" applyNumberFormat="1" applyFont="1" applyFill="1" applyBorder="1" applyAlignment="1">
      <alignment horizontal="center" vertical="center"/>
    </xf>
    <xf numFmtId="9" fontId="60" fillId="6" borderId="50" xfId="0" applyNumberFormat="1" applyFont="1" applyFill="1" applyBorder="1" applyAlignment="1">
      <alignment horizontal="center" vertical="center"/>
    </xf>
    <xf numFmtId="9" fontId="60" fillId="6" borderId="23" xfId="0" applyNumberFormat="1" applyFont="1" applyFill="1" applyBorder="1" applyAlignment="1">
      <alignment horizontal="center" vertical="center"/>
    </xf>
    <xf numFmtId="0" fontId="59" fillId="4" borderId="41" xfId="0" applyFont="1" applyFill="1" applyBorder="1" applyAlignment="1">
      <alignment vertical="center" wrapText="1"/>
    </xf>
    <xf numFmtId="0" fontId="60" fillId="4" borderId="41" xfId="0" applyFont="1" applyFill="1" applyBorder="1" applyAlignment="1">
      <alignment horizontal="left" vertical="center" wrapText="1"/>
    </xf>
    <xf numFmtId="3" fontId="60" fillId="4" borderId="8" xfId="1" applyNumberFormat="1" applyFont="1" applyFill="1" applyBorder="1" applyAlignment="1">
      <alignment horizontal="center" vertical="center"/>
    </xf>
    <xf numFmtId="9" fontId="60" fillId="4" borderId="8" xfId="0" applyNumberFormat="1" applyFont="1" applyFill="1" applyBorder="1" applyAlignment="1">
      <alignment horizontal="center" vertical="center"/>
    </xf>
    <xf numFmtId="0" fontId="61" fillId="4" borderId="41" xfId="0" applyFont="1" applyFill="1" applyBorder="1" applyAlignment="1">
      <alignment horizontal="left" vertical="center" wrapText="1"/>
    </xf>
    <xf numFmtId="0" fontId="61" fillId="3" borderId="6" xfId="0" applyFont="1" applyFill="1" applyBorder="1" applyAlignment="1">
      <alignment horizontal="center" vertical="center" wrapText="1"/>
    </xf>
    <xf numFmtId="0" fontId="61" fillId="3" borderId="20" xfId="0" applyFont="1" applyFill="1" applyBorder="1" applyAlignment="1">
      <alignment horizontal="center" vertical="center" wrapText="1"/>
    </xf>
    <xf numFmtId="0" fontId="61" fillId="3" borderId="8" xfId="0" applyFont="1" applyFill="1" applyBorder="1" applyAlignment="1">
      <alignment horizontal="center" vertical="center" wrapText="1"/>
    </xf>
    <xf numFmtId="0" fontId="61" fillId="3" borderId="42" xfId="0" applyFont="1" applyFill="1" applyBorder="1" applyAlignment="1">
      <alignment horizontal="center" vertical="center" wrapText="1"/>
    </xf>
    <xf numFmtId="3" fontId="60" fillId="3" borderId="7" xfId="0" applyNumberFormat="1" applyFont="1" applyFill="1" applyBorder="1" applyAlignment="1">
      <alignment horizontal="center" vertical="center" wrapText="1"/>
    </xf>
    <xf numFmtId="3" fontId="60" fillId="3" borderId="49" xfId="0" applyNumberFormat="1" applyFont="1" applyFill="1" applyBorder="1" applyAlignment="1">
      <alignment horizontal="center" vertical="center" wrapText="1"/>
    </xf>
    <xf numFmtId="0" fontId="60" fillId="3" borderId="7" xfId="0" applyFont="1" applyFill="1" applyBorder="1" applyAlignment="1">
      <alignment horizontal="center" vertical="center" wrapText="1"/>
    </xf>
    <xf numFmtId="167" fontId="60" fillId="3" borderId="8" xfId="0" applyNumberFormat="1" applyFont="1" applyFill="1" applyBorder="1" applyAlignment="1">
      <alignment horizontal="center" vertical="center"/>
    </xf>
    <xf numFmtId="167" fontId="60" fillId="3" borderId="42" xfId="0" applyNumberFormat="1" applyFont="1" applyFill="1" applyBorder="1" applyAlignment="1">
      <alignment horizontal="center" vertical="center"/>
    </xf>
    <xf numFmtId="0" fontId="58" fillId="0" borderId="41" xfId="0" applyFont="1" applyBorder="1" applyAlignment="1">
      <alignment horizontal="left" vertical="center" wrapText="1" indent="1"/>
    </xf>
    <xf numFmtId="0" fontId="64" fillId="0" borderId="41" xfId="0" applyFont="1" applyBorder="1" applyAlignment="1">
      <alignment horizontal="left" vertical="center" wrapText="1" indent="1"/>
    </xf>
    <xf numFmtId="3" fontId="60" fillId="0" borderId="8" xfId="0" applyNumberFormat="1" applyFont="1" applyBorder="1" applyAlignment="1">
      <alignment horizontal="center" vertical="center"/>
    </xf>
    <xf numFmtId="3" fontId="60" fillId="0" borderId="42" xfId="0" applyNumberFormat="1" applyFont="1" applyBorder="1" applyAlignment="1">
      <alignment horizontal="center" vertical="center"/>
    </xf>
    <xf numFmtId="0" fontId="63" fillId="0" borderId="41" xfId="0" applyFont="1" applyBorder="1" applyAlignment="1">
      <alignment horizontal="left" vertical="center" wrapText="1" indent="1"/>
    </xf>
    <xf numFmtId="3" fontId="65" fillId="0" borderId="8" xfId="0" applyNumberFormat="1" applyFont="1" applyBorder="1" applyAlignment="1">
      <alignment horizontal="center" vertical="center"/>
    </xf>
    <xf numFmtId="0" fontId="64" fillId="0" borderId="36" xfId="0" applyFont="1" applyBorder="1" applyAlignment="1">
      <alignment horizontal="left" vertical="center" wrapText="1" indent="1"/>
    </xf>
    <xf numFmtId="0" fontId="59" fillId="2" borderId="30" xfId="0" applyFont="1" applyFill="1" applyBorder="1" applyAlignment="1">
      <alignment vertical="center" wrapText="1"/>
    </xf>
    <xf numFmtId="3" fontId="61" fillId="2" borderId="33" xfId="0" applyNumberFormat="1" applyFont="1" applyFill="1" applyBorder="1" applyAlignment="1">
      <alignment horizontal="center" vertical="center"/>
    </xf>
    <xf numFmtId="0" fontId="61" fillId="4" borderId="41" xfId="0" applyFont="1" applyFill="1" applyBorder="1" applyAlignment="1">
      <alignment horizontal="left" vertical="top" wrapText="1"/>
    </xf>
    <xf numFmtId="0" fontId="61" fillId="4" borderId="7" xfId="0" applyFont="1" applyFill="1" applyBorder="1" applyAlignment="1">
      <alignment horizontal="left" vertical="top" wrapText="1"/>
    </xf>
    <xf numFmtId="9" fontId="61" fillId="4" borderId="1" xfId="0" applyNumberFormat="1" applyFont="1" applyFill="1" applyBorder="1" applyAlignment="1">
      <alignment horizontal="center" vertical="top" wrapText="1"/>
    </xf>
    <xf numFmtId="0" fontId="61" fillId="4" borderId="43" xfId="0" applyFont="1" applyFill="1" applyBorder="1" applyAlignment="1">
      <alignment horizontal="left" vertical="center" wrapText="1"/>
    </xf>
    <xf numFmtId="0" fontId="60" fillId="4" borderId="2" xfId="0" applyFont="1" applyFill="1" applyBorder="1" applyAlignment="1">
      <alignment vertical="center"/>
    </xf>
    <xf numFmtId="0" fontId="61" fillId="4" borderId="1" xfId="0" applyFont="1" applyFill="1" applyBorder="1" applyAlignment="1">
      <alignment vertical="center" wrapText="1"/>
    </xf>
    <xf numFmtId="0" fontId="60" fillId="3" borderId="7" xfId="0" applyFont="1" applyFill="1" applyBorder="1" applyAlignment="1">
      <alignment horizontal="left" vertical="center" wrapText="1"/>
    </xf>
    <xf numFmtId="0" fontId="60" fillId="3" borderId="49" xfId="0" applyFont="1" applyFill="1" applyBorder="1" applyAlignment="1">
      <alignment horizontal="left" vertical="center" wrapText="1"/>
    </xf>
    <xf numFmtId="3" fontId="65" fillId="0" borderId="42" xfId="0" applyNumberFormat="1" applyFont="1" applyBorder="1" applyAlignment="1">
      <alignment horizontal="center" vertical="center"/>
    </xf>
    <xf numFmtId="0" fontId="60" fillId="3" borderId="49" xfId="0" applyFont="1" applyFill="1" applyBorder="1" applyAlignment="1">
      <alignment horizontal="center" vertical="center" wrapText="1"/>
    </xf>
    <xf numFmtId="0" fontId="59" fillId="5" borderId="30" xfId="0" applyFont="1" applyFill="1" applyBorder="1" applyAlignment="1">
      <alignment vertical="center" wrapText="1"/>
    </xf>
    <xf numFmtId="3" fontId="61" fillId="5" borderId="33" xfId="0" applyNumberFormat="1" applyFont="1" applyFill="1" applyBorder="1" applyAlignment="1">
      <alignment horizontal="center" vertical="center"/>
    </xf>
    <xf numFmtId="3" fontId="61" fillId="5" borderId="32" xfId="0" applyNumberFormat="1" applyFont="1" applyFill="1" applyBorder="1" applyAlignment="1">
      <alignment horizontal="center" vertical="center"/>
    </xf>
    <xf numFmtId="3" fontId="61" fillId="4" borderId="8" xfId="0" applyNumberFormat="1" applyFont="1" applyFill="1" applyBorder="1" applyAlignment="1">
      <alignment horizontal="center" vertical="center"/>
    </xf>
    <xf numFmtId="3" fontId="61" fillId="0" borderId="8" xfId="0" applyNumberFormat="1" applyFont="1" applyBorder="1" applyAlignment="1">
      <alignment horizontal="center" vertical="center"/>
    </xf>
    <xf numFmtId="3" fontId="61" fillId="0" borderId="42" xfId="0" applyNumberFormat="1" applyFont="1" applyBorder="1" applyAlignment="1">
      <alignment horizontal="center" vertical="center"/>
    </xf>
    <xf numFmtId="0" fontId="59" fillId="2" borderId="37" xfId="0" applyFont="1" applyFill="1" applyBorder="1" applyAlignment="1">
      <alignment vertical="center" wrapText="1"/>
    </xf>
    <xf numFmtId="3" fontId="61" fillId="2" borderId="39" xfId="0" applyNumberFormat="1" applyFont="1" applyFill="1" applyBorder="1" applyAlignment="1">
      <alignment horizontal="center" vertical="center"/>
    </xf>
    <xf numFmtId="3" fontId="61" fillId="2" borderId="23" xfId="0" applyNumberFormat="1" applyFont="1" applyFill="1" applyBorder="1" applyAlignment="1">
      <alignment horizontal="center" vertical="center"/>
    </xf>
    <xf numFmtId="0" fontId="2" fillId="0" borderId="0" xfId="0" applyFont="1" applyAlignment="1">
      <alignment horizontal="center" vertical="center"/>
    </xf>
    <xf numFmtId="3" fontId="7" fillId="0" borderId="8" xfId="1" applyNumberFormat="1" applyFont="1" applyFill="1" applyBorder="1" applyAlignment="1">
      <alignment horizontal="center" vertical="center"/>
    </xf>
    <xf numFmtId="3" fontId="30" fillId="0" borderId="8" xfId="1" applyNumberFormat="1" applyFont="1" applyFill="1" applyBorder="1" applyAlignment="1">
      <alignment horizontal="center" vertical="center"/>
    </xf>
    <xf numFmtId="9" fontId="30" fillId="0" borderId="8" xfId="0" applyNumberFormat="1" applyFont="1" applyFill="1" applyBorder="1" applyAlignment="1">
      <alignment horizontal="center" vertical="center"/>
    </xf>
    <xf numFmtId="1" fontId="31" fillId="3" borderId="8" xfId="0" applyNumberFormat="1" applyFont="1" applyFill="1" applyBorder="1" applyAlignment="1">
      <alignment horizontal="center" vertical="center"/>
    </xf>
    <xf numFmtId="0" fontId="6" fillId="0" borderId="7" xfId="0" applyFont="1" applyFill="1" applyBorder="1" applyAlignment="1">
      <alignment horizontal="left" vertical="center" wrapText="1" indent="1"/>
    </xf>
    <xf numFmtId="0" fontId="11" fillId="0" borderId="7" xfId="0" applyFont="1" applyFill="1" applyBorder="1" applyAlignment="1">
      <alignment horizontal="left" vertical="center" wrapText="1" indent="1"/>
    </xf>
    <xf numFmtId="0" fontId="17" fillId="4" borderId="7" xfId="0" applyFont="1" applyFill="1" applyBorder="1" applyAlignment="1">
      <alignment horizontal="left" vertical="center" wrapText="1"/>
    </xf>
    <xf numFmtId="0" fontId="9" fillId="4" borderId="3" xfId="0" applyFont="1" applyFill="1" applyBorder="1" applyAlignment="1">
      <alignment vertical="center"/>
    </xf>
    <xf numFmtId="0" fontId="7" fillId="3" borderId="14" xfId="0" applyFont="1" applyFill="1" applyBorder="1" applyAlignment="1">
      <alignment horizontal="left" vertical="center" wrapText="1"/>
    </xf>
    <xf numFmtId="9" fontId="7" fillId="6" borderId="16" xfId="0" applyNumberFormat="1" applyFont="1" applyFill="1" applyBorder="1" applyAlignment="1">
      <alignment horizontal="center" vertical="center"/>
    </xf>
    <xf numFmtId="0" fontId="6" fillId="0" borderId="7" xfId="0" applyFont="1" applyFill="1" applyBorder="1" applyAlignment="1">
      <alignment horizontal="center" vertical="center" wrapText="1"/>
    </xf>
    <xf numFmtId="9" fontId="9" fillId="6" borderId="8" xfId="0" applyNumberFormat="1" applyFont="1" applyFill="1" applyBorder="1" applyAlignment="1">
      <alignment horizontal="center" vertical="center"/>
    </xf>
    <xf numFmtId="1" fontId="9" fillId="6" borderId="8" xfId="0" applyNumberFormat="1" applyFont="1" applyFill="1" applyBorder="1" applyAlignment="1">
      <alignment horizontal="center" vertical="center"/>
    </xf>
    <xf numFmtId="1" fontId="7" fillId="6" borderId="8" xfId="0" applyNumberFormat="1" applyFont="1" applyFill="1" applyBorder="1" applyAlignment="1">
      <alignment horizontal="center" vertical="center"/>
    </xf>
    <xf numFmtId="3" fontId="9" fillId="6" borderId="8" xfId="1" applyNumberFormat="1" applyFont="1" applyFill="1" applyBorder="1" applyAlignment="1">
      <alignment horizontal="center" vertical="center"/>
    </xf>
    <xf numFmtId="1" fontId="10" fillId="0" borderId="8" xfId="0" applyNumberFormat="1" applyFont="1" applyFill="1" applyBorder="1" applyAlignment="1">
      <alignment horizontal="center" vertical="center"/>
    </xf>
    <xf numFmtId="3" fontId="10" fillId="6" borderId="8" xfId="1" applyNumberFormat="1" applyFont="1" applyFill="1" applyBorder="1" applyAlignment="1">
      <alignment horizontal="center" vertical="center"/>
    </xf>
    <xf numFmtId="3" fontId="30" fillId="3" borderId="8" xfId="1" applyNumberFormat="1" applyFont="1" applyFill="1" applyBorder="1" applyAlignment="1">
      <alignment horizontal="center" vertical="center"/>
    </xf>
    <xf numFmtId="9" fontId="30" fillId="3" borderId="8" xfId="0" applyNumberFormat="1" applyFont="1" applyFill="1" applyBorder="1" applyAlignment="1">
      <alignment horizontal="center" vertical="center"/>
    </xf>
    <xf numFmtId="0" fontId="10" fillId="3" borderId="7" xfId="0" applyFont="1" applyFill="1" applyBorder="1" applyAlignment="1">
      <alignment horizontal="left" vertical="center" wrapText="1"/>
    </xf>
    <xf numFmtId="3" fontId="12" fillId="3" borderId="8" xfId="0" applyNumberFormat="1" applyFont="1" applyFill="1" applyBorder="1" applyAlignment="1">
      <alignment horizontal="center" vertical="center"/>
    </xf>
    <xf numFmtId="0" fontId="9" fillId="3" borderId="7" xfId="0" applyFont="1" applyFill="1" applyBorder="1" applyAlignment="1">
      <alignment horizontal="center" vertical="center" wrapText="1"/>
    </xf>
    <xf numFmtId="0" fontId="24" fillId="3" borderId="1" xfId="0" applyFont="1" applyFill="1" applyBorder="1" applyAlignment="1">
      <alignment horizontal="left" vertical="center" wrapText="1"/>
    </xf>
    <xf numFmtId="0" fontId="24" fillId="4" borderId="1" xfId="0" applyFont="1" applyFill="1" applyBorder="1" applyAlignment="1">
      <alignment vertical="center" wrapText="1"/>
    </xf>
    <xf numFmtId="0" fontId="23" fillId="3" borderId="6" xfId="0" applyFont="1" applyFill="1" applyBorder="1" applyAlignment="1">
      <alignment horizontal="center" vertical="center" wrapText="1"/>
    </xf>
    <xf numFmtId="0" fontId="23" fillId="3" borderId="8" xfId="0" applyFont="1" applyFill="1" applyBorder="1" applyAlignment="1">
      <alignment horizontal="center" vertical="center" wrapText="1"/>
    </xf>
    <xf numFmtId="9" fontId="23" fillId="6" borderId="8" xfId="0" applyNumberFormat="1" applyFont="1" applyFill="1" applyBorder="1" applyAlignment="1">
      <alignment horizontal="center" vertical="center"/>
    </xf>
    <xf numFmtId="0" fontId="39" fillId="3" borderId="14" xfId="0" applyFont="1" applyFill="1" applyBorder="1" applyAlignment="1">
      <alignment horizontal="left" vertical="center" wrapText="1"/>
    </xf>
    <xf numFmtId="9" fontId="6" fillId="3" borderId="8" xfId="0" applyNumberFormat="1" applyFont="1" applyFill="1" applyBorder="1" applyAlignment="1">
      <alignment horizontal="center" vertical="center"/>
    </xf>
    <xf numFmtId="0" fontId="23" fillId="3" borderId="7" xfId="0" applyFont="1" applyFill="1" applyBorder="1" applyAlignment="1">
      <alignment horizontal="left" vertical="center" wrapText="1"/>
    </xf>
    <xf numFmtId="0" fontId="24" fillId="4" borderId="7" xfId="0" applyFont="1" applyFill="1" applyBorder="1" applyAlignment="1">
      <alignment vertical="center" wrapText="1"/>
    </xf>
    <xf numFmtId="0" fontId="32" fillId="3" borderId="7" xfId="0" applyFont="1" applyFill="1" applyBorder="1" applyAlignment="1">
      <alignment vertical="center"/>
    </xf>
    <xf numFmtId="0" fontId="50" fillId="4" borderId="7" xfId="0" applyFont="1" applyFill="1" applyBorder="1" applyAlignment="1">
      <alignment horizontal="left" vertical="center" wrapText="1"/>
    </xf>
    <xf numFmtId="0" fontId="24" fillId="3" borderId="8" xfId="0" applyFont="1" applyFill="1" applyBorder="1" applyAlignment="1">
      <alignment horizontal="center" vertical="center" wrapText="1"/>
    </xf>
    <xf numFmtId="3" fontId="23" fillId="3" borderId="7" xfId="0" applyNumberFormat="1" applyFont="1" applyFill="1" applyBorder="1" applyAlignment="1">
      <alignment horizontal="center" vertical="center" wrapText="1"/>
    </xf>
    <xf numFmtId="167" fontId="23" fillId="3" borderId="8" xfId="0" applyNumberFormat="1" applyFont="1" applyFill="1" applyBorder="1" applyAlignment="1">
      <alignment horizontal="center" vertical="center"/>
    </xf>
    <xf numFmtId="0" fontId="23" fillId="0" borderId="7" xfId="0" applyFont="1" applyBorder="1" applyAlignment="1">
      <alignment horizontal="left" vertical="center" wrapText="1" indent="1"/>
    </xf>
    <xf numFmtId="3" fontId="23" fillId="0" borderId="8" xfId="0" applyNumberFormat="1" applyFont="1" applyBorder="1" applyAlignment="1">
      <alignment horizontal="center" vertical="center"/>
    </xf>
    <xf numFmtId="0" fontId="72" fillId="0" borderId="7" xfId="0" applyFont="1" applyBorder="1" applyAlignment="1">
      <alignment horizontal="left" vertical="center" wrapText="1" indent="1"/>
    </xf>
    <xf numFmtId="3" fontId="72" fillId="0" borderId="8" xfId="0" applyNumberFormat="1" applyFont="1" applyBorder="1" applyAlignment="1">
      <alignment horizontal="center" vertical="center"/>
    </xf>
    <xf numFmtId="3" fontId="72" fillId="2" borderId="8" xfId="0" applyNumberFormat="1" applyFont="1" applyFill="1" applyBorder="1" applyAlignment="1">
      <alignment horizontal="center" vertical="center"/>
    </xf>
    <xf numFmtId="9" fontId="23" fillId="0" borderId="8" xfId="1" applyFont="1" applyBorder="1" applyAlignment="1">
      <alignment horizontal="center" vertical="center"/>
    </xf>
    <xf numFmtId="167" fontId="23" fillId="0" borderId="8" xfId="1" applyNumberFormat="1" applyFont="1" applyBorder="1" applyAlignment="1">
      <alignment horizontal="center" vertical="center"/>
    </xf>
    <xf numFmtId="0" fontId="73" fillId="0" borderId="9" xfId="0" applyFont="1" applyBorder="1" applyAlignment="1">
      <alignment horizontal="left" vertical="center" wrapText="1" indent="1"/>
    </xf>
    <xf numFmtId="0" fontId="50" fillId="2" borderId="7" xfId="0" applyFont="1" applyFill="1" applyBorder="1" applyAlignment="1">
      <alignment vertical="center" wrapText="1"/>
    </xf>
    <xf numFmtId="3" fontId="24" fillId="2" borderId="8" xfId="0" applyNumberFormat="1" applyFont="1" applyFill="1" applyBorder="1" applyAlignment="1">
      <alignment horizontal="center" vertical="center"/>
    </xf>
    <xf numFmtId="0" fontId="50" fillId="4" borderId="7" xfId="0" applyFont="1" applyFill="1" applyBorder="1" applyAlignment="1">
      <alignment vertical="center" wrapText="1"/>
    </xf>
    <xf numFmtId="3" fontId="23" fillId="3" borderId="8" xfId="0" applyNumberFormat="1" applyFont="1" applyFill="1" applyBorder="1" applyAlignment="1">
      <alignment horizontal="center" vertical="center"/>
    </xf>
    <xf numFmtId="167" fontId="72" fillId="0" borderId="8" xfId="0" applyNumberFormat="1" applyFont="1" applyBorder="1" applyAlignment="1">
      <alignment horizontal="center" vertical="center"/>
    </xf>
    <xf numFmtId="0" fontId="50" fillId="0" borderId="9" xfId="0" applyFont="1" applyBorder="1" applyAlignment="1">
      <alignment horizontal="left" vertical="center" wrapText="1" indent="1"/>
    </xf>
    <xf numFmtId="0" fontId="23" fillId="6" borderId="7" xfId="0" applyFont="1" applyFill="1" applyBorder="1" applyAlignment="1">
      <alignment vertical="center" wrapText="1"/>
    </xf>
    <xf numFmtId="3" fontId="23" fillId="6" borderId="8" xfId="1" applyNumberFormat="1" applyFont="1" applyFill="1" applyBorder="1" applyAlignment="1">
      <alignment horizontal="center" vertical="center"/>
    </xf>
    <xf numFmtId="0" fontId="23" fillId="6" borderId="7" xfId="0" applyFont="1" applyFill="1" applyBorder="1" applyAlignment="1">
      <alignment horizontal="left" vertical="center" wrapText="1"/>
    </xf>
    <xf numFmtId="9" fontId="74" fillId="6" borderId="8" xfId="0" applyNumberFormat="1" applyFont="1" applyFill="1" applyBorder="1" applyAlignment="1">
      <alignment horizontal="center" vertical="center"/>
    </xf>
    <xf numFmtId="3" fontId="23" fillId="2" borderId="8" xfId="0" applyNumberFormat="1" applyFont="1" applyFill="1" applyBorder="1" applyAlignment="1">
      <alignment horizontal="center" vertical="center"/>
    </xf>
    <xf numFmtId="0" fontId="50" fillId="4" borderId="7" xfId="0" applyFont="1" applyFill="1" applyBorder="1" applyAlignment="1">
      <alignment horizontal="left" vertical="center"/>
    </xf>
    <xf numFmtId="0" fontId="50" fillId="4" borderId="1" xfId="0" applyFont="1" applyFill="1" applyBorder="1" applyAlignment="1">
      <alignment horizontal="left" vertical="center" wrapText="1"/>
    </xf>
    <xf numFmtId="0" fontId="23" fillId="4" borderId="2" xfId="0" applyFont="1" applyFill="1" applyBorder="1" applyAlignment="1">
      <alignment vertical="center"/>
    </xf>
    <xf numFmtId="0" fontId="50" fillId="4" borderId="1" xfId="0" applyFont="1" applyFill="1" applyBorder="1" applyAlignment="1">
      <alignment vertical="center" wrapText="1"/>
    </xf>
    <xf numFmtId="0" fontId="23" fillId="4" borderId="3" xfId="0" applyFont="1" applyFill="1" applyBorder="1" applyAlignment="1">
      <alignment vertical="center"/>
    </xf>
    <xf numFmtId="0" fontId="23" fillId="4" borderId="4" xfId="0" applyFont="1" applyFill="1" applyBorder="1" applyAlignment="1">
      <alignment vertical="center"/>
    </xf>
    <xf numFmtId="0" fontId="50" fillId="5" borderId="7" xfId="0" applyFont="1" applyFill="1" applyBorder="1" applyAlignment="1">
      <alignment vertical="center" wrapText="1"/>
    </xf>
    <xf numFmtId="3" fontId="24" fillId="5" borderId="8" xfId="0" applyNumberFormat="1" applyFont="1" applyFill="1" applyBorder="1" applyAlignment="1">
      <alignment horizontal="center" vertical="center"/>
    </xf>
    <xf numFmtId="3" fontId="24" fillId="4" borderId="8" xfId="0" applyNumberFormat="1" applyFont="1" applyFill="1" applyBorder="1" applyAlignment="1">
      <alignment horizontal="center" vertical="center"/>
    </xf>
    <xf numFmtId="3" fontId="24" fillId="0" borderId="8" xfId="0" applyNumberFormat="1" applyFont="1" applyBorder="1" applyAlignment="1">
      <alignment horizontal="center" vertical="center"/>
    </xf>
    <xf numFmtId="0" fontId="17" fillId="0" borderId="0" xfId="0" applyFont="1" applyBorder="1"/>
    <xf numFmtId="0" fontId="77" fillId="0" borderId="0" xfId="0" applyFont="1"/>
    <xf numFmtId="0" fontId="78" fillId="3" borderId="1" xfId="0" applyFont="1" applyFill="1" applyBorder="1" applyAlignment="1">
      <alignment horizontal="left" vertical="center" wrapText="1"/>
    </xf>
    <xf numFmtId="0" fontId="78" fillId="4" borderId="1" xfId="0" applyFont="1" applyFill="1" applyBorder="1" applyAlignment="1">
      <alignment vertical="center" wrapText="1"/>
    </xf>
    <xf numFmtId="0" fontId="77" fillId="3" borderId="7" xfId="0" applyFont="1" applyFill="1" applyBorder="1" applyAlignment="1">
      <alignment vertical="center" wrapText="1"/>
    </xf>
    <xf numFmtId="9" fontId="77" fillId="6" borderId="8" xfId="0" applyNumberFormat="1" applyFont="1" applyFill="1" applyBorder="1" applyAlignment="1">
      <alignment horizontal="center" vertical="center"/>
    </xf>
    <xf numFmtId="0" fontId="77" fillId="3" borderId="7" xfId="0" applyFont="1" applyFill="1" applyBorder="1" applyAlignment="1">
      <alignment horizontal="left" vertical="center" wrapText="1"/>
    </xf>
    <xf numFmtId="0" fontId="78" fillId="4" borderId="7" xfId="0" applyFont="1" applyFill="1" applyBorder="1" applyAlignment="1">
      <alignment vertical="center" wrapText="1"/>
    </xf>
    <xf numFmtId="0" fontId="77" fillId="6" borderId="7" xfId="0" applyFont="1" applyFill="1" applyBorder="1" applyAlignment="1">
      <alignment vertical="center" wrapText="1"/>
    </xf>
    <xf numFmtId="3" fontId="77" fillId="6" borderId="8" xfId="1" applyNumberFormat="1" applyFont="1" applyFill="1" applyBorder="1" applyAlignment="1">
      <alignment horizontal="center" vertical="center"/>
    </xf>
    <xf numFmtId="0" fontId="77" fillId="6" borderId="7" xfId="0" applyFont="1" applyFill="1" applyBorder="1" applyAlignment="1">
      <alignment horizontal="left" vertical="center" wrapText="1"/>
    </xf>
    <xf numFmtId="3" fontId="80" fillId="6" borderId="8" xfId="1" applyNumberFormat="1" applyFont="1" applyFill="1" applyBorder="1" applyAlignment="1">
      <alignment horizontal="center" vertical="center"/>
    </xf>
    <xf numFmtId="9" fontId="80" fillId="6" borderId="8" xfId="0" applyNumberFormat="1" applyFont="1" applyFill="1" applyBorder="1" applyAlignment="1">
      <alignment horizontal="center" vertical="center"/>
    </xf>
    <xf numFmtId="0" fontId="79" fillId="4" borderId="7" xfId="0" applyFont="1" applyFill="1" applyBorder="1" applyAlignment="1">
      <alignment horizontal="left" vertical="center" wrapText="1"/>
    </xf>
    <xf numFmtId="0" fontId="78" fillId="3" borderId="6" xfId="0" applyFont="1" applyFill="1" applyBorder="1" applyAlignment="1">
      <alignment horizontal="center" vertical="center" wrapText="1"/>
    </xf>
    <xf numFmtId="0" fontId="78" fillId="3" borderId="8" xfId="0" applyFont="1" applyFill="1" applyBorder="1" applyAlignment="1">
      <alignment horizontal="center" vertical="center" wrapText="1"/>
    </xf>
    <xf numFmtId="3" fontId="77" fillId="3" borderId="7" xfId="0" applyNumberFormat="1" applyFont="1" applyFill="1" applyBorder="1" applyAlignment="1">
      <alignment horizontal="center" vertical="center" wrapText="1"/>
    </xf>
    <xf numFmtId="167" fontId="77" fillId="3" borderId="8" xfId="0" applyNumberFormat="1" applyFont="1" applyFill="1" applyBorder="1" applyAlignment="1">
      <alignment horizontal="center" vertical="center"/>
    </xf>
    <xf numFmtId="0" fontId="77" fillId="0" borderId="7" xfId="0" applyFont="1" applyBorder="1" applyAlignment="1">
      <alignment horizontal="left" vertical="center" wrapText="1" indent="1"/>
    </xf>
    <xf numFmtId="3" fontId="77" fillId="0" borderId="8" xfId="0" applyNumberFormat="1" applyFont="1" applyBorder="1" applyAlignment="1">
      <alignment horizontal="center" vertical="center"/>
    </xf>
    <xf numFmtId="0" fontId="82" fillId="0" borderId="7" xfId="0" applyFont="1" applyBorder="1" applyAlignment="1">
      <alignment horizontal="left" vertical="center" wrapText="1" indent="1"/>
    </xf>
    <xf numFmtId="167" fontId="82" fillId="0" borderId="8" xfId="0" applyNumberFormat="1" applyFont="1" applyBorder="1" applyAlignment="1">
      <alignment horizontal="center" vertical="center"/>
    </xf>
    <xf numFmtId="3" fontId="82" fillId="0" borderId="8" xfId="0" applyNumberFormat="1" applyFont="1" applyBorder="1" applyAlignment="1">
      <alignment horizontal="center" vertical="center"/>
    </xf>
    <xf numFmtId="9" fontId="77" fillId="0" borderId="8" xfId="1" applyFont="1" applyBorder="1" applyAlignment="1">
      <alignment horizontal="center" vertical="center"/>
    </xf>
    <xf numFmtId="167" fontId="77" fillId="0" borderId="8" xfId="1" applyNumberFormat="1" applyFont="1" applyBorder="1" applyAlignment="1">
      <alignment horizontal="center" vertical="center"/>
    </xf>
    <xf numFmtId="0" fontId="84" fillId="0" borderId="9" xfId="0" applyFont="1" applyBorder="1" applyAlignment="1">
      <alignment horizontal="left" vertical="center" wrapText="1" indent="1"/>
    </xf>
    <xf numFmtId="0" fontId="79" fillId="2" borderId="7" xfId="0" applyFont="1" applyFill="1" applyBorder="1" applyAlignment="1">
      <alignment vertical="center" wrapText="1"/>
    </xf>
    <xf numFmtId="3" fontId="78" fillId="2" borderId="8" xfId="0" applyNumberFormat="1" applyFont="1" applyFill="1" applyBorder="1" applyAlignment="1">
      <alignment horizontal="center" vertical="center"/>
    </xf>
    <xf numFmtId="0" fontId="79" fillId="4" borderId="7" xfId="0" applyFont="1" applyFill="1" applyBorder="1" applyAlignment="1">
      <alignment vertical="center" wrapText="1"/>
    </xf>
    <xf numFmtId="0" fontId="79" fillId="0" borderId="9" xfId="0" applyFont="1" applyBorder="1" applyAlignment="1">
      <alignment horizontal="left" vertical="center" wrapText="1" indent="1"/>
    </xf>
    <xf numFmtId="0" fontId="77" fillId="4" borderId="7" xfId="0" applyFont="1" applyFill="1" applyBorder="1" applyAlignment="1">
      <alignment vertical="center" wrapText="1"/>
    </xf>
    <xf numFmtId="3" fontId="77" fillId="0" borderId="7" xfId="0" applyNumberFormat="1" applyFont="1" applyFill="1" applyBorder="1" applyAlignment="1">
      <alignment horizontal="center" vertical="center" wrapText="1"/>
    </xf>
    <xf numFmtId="3" fontId="82" fillId="0" borderId="8" xfId="0" applyNumberFormat="1" applyFont="1" applyFill="1" applyBorder="1" applyAlignment="1">
      <alignment horizontal="center" vertical="center"/>
    </xf>
    <xf numFmtId="3" fontId="77" fillId="0" borderId="8" xfId="0" applyNumberFormat="1" applyFont="1" applyFill="1" applyBorder="1" applyAlignment="1">
      <alignment horizontal="center" vertical="center"/>
    </xf>
    <xf numFmtId="0" fontId="79" fillId="3" borderId="14" xfId="0" applyFont="1" applyFill="1" applyBorder="1" applyAlignment="1">
      <alignment vertical="center" wrapText="1"/>
    </xf>
    <xf numFmtId="3" fontId="78" fillId="3" borderId="15" xfId="0" applyNumberFormat="1" applyFont="1" applyFill="1" applyBorder="1" applyAlignment="1">
      <alignment horizontal="center" vertical="center"/>
    </xf>
    <xf numFmtId="3" fontId="78" fillId="3" borderId="8" xfId="0" applyNumberFormat="1" applyFont="1" applyFill="1" applyBorder="1" applyAlignment="1">
      <alignment horizontal="center" vertical="center"/>
    </xf>
    <xf numFmtId="9" fontId="79" fillId="4" borderId="1" xfId="0" applyNumberFormat="1" applyFont="1" applyFill="1" applyBorder="1" applyAlignment="1">
      <alignment horizontal="center" vertical="center" wrapText="1"/>
    </xf>
    <xf numFmtId="9" fontId="85" fillId="4" borderId="2" xfId="0" applyNumberFormat="1" applyFont="1" applyFill="1" applyBorder="1" applyAlignment="1">
      <alignment vertical="center"/>
    </xf>
    <xf numFmtId="9" fontId="86" fillId="4" borderId="4" xfId="0" applyNumberFormat="1" applyFont="1" applyFill="1" applyBorder="1" applyAlignment="1">
      <alignment vertical="center"/>
    </xf>
    <xf numFmtId="0" fontId="79" fillId="4" borderId="7" xfId="0" applyFont="1" applyFill="1" applyBorder="1" applyAlignment="1">
      <alignment horizontal="left" vertical="center"/>
    </xf>
    <xf numFmtId="0" fontId="87" fillId="4" borderId="2" xfId="0" applyFont="1" applyFill="1" applyBorder="1" applyAlignment="1">
      <alignment vertical="center"/>
    </xf>
    <xf numFmtId="9" fontId="88" fillId="4" borderId="1" xfId="0" applyNumberFormat="1" applyFont="1" applyFill="1" applyBorder="1" applyAlignment="1">
      <alignment horizontal="center" vertical="center" wrapText="1"/>
    </xf>
    <xf numFmtId="0" fontId="89" fillId="4" borderId="3" xfId="0" applyFont="1" applyFill="1" applyBorder="1" applyAlignment="1">
      <alignment vertical="center"/>
    </xf>
    <xf numFmtId="0" fontId="79" fillId="4" borderId="4" xfId="0" applyFont="1" applyFill="1" applyBorder="1" applyAlignment="1">
      <alignment vertical="center"/>
    </xf>
    <xf numFmtId="0" fontId="87" fillId="4" borderId="2" xfId="0" applyFont="1" applyFill="1" applyBorder="1" applyAlignment="1">
      <alignment horizontal="center" vertical="top" wrapText="1"/>
    </xf>
    <xf numFmtId="3" fontId="21" fillId="0" borderId="8" xfId="0" applyNumberFormat="1" applyFont="1" applyBorder="1" applyAlignment="1">
      <alignment horizontal="center" vertical="center"/>
    </xf>
    <xf numFmtId="3" fontId="90" fillId="0" borderId="8" xfId="0" applyNumberFormat="1" applyFont="1" applyBorder="1" applyAlignment="1">
      <alignment horizontal="center" vertical="center"/>
    </xf>
    <xf numFmtId="0" fontId="80" fillId="4" borderId="7" xfId="0" applyFont="1" applyFill="1" applyBorder="1" applyAlignment="1">
      <alignment horizontal="left" vertical="center" wrapText="1"/>
    </xf>
    <xf numFmtId="0" fontId="88" fillId="4" borderId="7" xfId="0" applyFont="1" applyFill="1" applyBorder="1" applyAlignment="1">
      <alignment horizontal="left" vertical="center" wrapText="1"/>
    </xf>
    <xf numFmtId="9" fontId="81" fillId="4" borderId="1" xfId="0" applyNumberFormat="1" applyFont="1" applyFill="1" applyBorder="1" applyAlignment="1">
      <alignment horizontal="center" vertical="center" wrapText="1"/>
    </xf>
    <xf numFmtId="9" fontId="86" fillId="4" borderId="2" xfId="0" applyNumberFormat="1" applyFont="1" applyFill="1" applyBorder="1" applyAlignment="1">
      <alignment vertical="center"/>
    </xf>
    <xf numFmtId="3" fontId="81" fillId="3" borderId="7" xfId="0" applyNumberFormat="1" applyFont="1" applyFill="1" applyBorder="1" applyAlignment="1">
      <alignment horizontal="center" vertical="center" wrapText="1"/>
    </xf>
    <xf numFmtId="0" fontId="79" fillId="5" borderId="7" xfId="0" applyFont="1" applyFill="1" applyBorder="1" applyAlignment="1">
      <alignment vertical="center" wrapText="1"/>
    </xf>
    <xf numFmtId="3" fontId="78" fillId="5" borderId="8" xfId="0" applyNumberFormat="1" applyFont="1" applyFill="1" applyBorder="1" applyAlignment="1">
      <alignment horizontal="center" vertical="center"/>
    </xf>
    <xf numFmtId="3" fontId="78" fillId="4" borderId="8" xfId="0" applyNumberFormat="1" applyFont="1" applyFill="1" applyBorder="1" applyAlignment="1">
      <alignment horizontal="center" vertical="center"/>
    </xf>
    <xf numFmtId="3" fontId="78" fillId="0" borderId="8" xfId="0" applyNumberFormat="1" applyFont="1" applyBorder="1" applyAlignment="1">
      <alignment horizontal="center" vertical="center"/>
    </xf>
    <xf numFmtId="0" fontId="5" fillId="6" borderId="7" xfId="0" applyFont="1" applyFill="1" applyBorder="1" applyAlignment="1">
      <alignment horizontal="left" vertical="center" wrapText="1"/>
    </xf>
    <xf numFmtId="0" fontId="28" fillId="4" borderId="7" xfId="0" applyFont="1" applyFill="1" applyBorder="1" applyAlignment="1">
      <alignment horizontal="left" vertical="center" wrapText="1"/>
    </xf>
    <xf numFmtId="9" fontId="33" fillId="6" borderId="8" xfId="0" applyNumberFormat="1" applyFont="1" applyFill="1" applyBorder="1" applyAlignment="1">
      <alignment horizontal="center" vertical="center"/>
    </xf>
    <xf numFmtId="0" fontId="98" fillId="0" borderId="0" xfId="0" applyFont="1" applyAlignment="1"/>
    <xf numFmtId="3" fontId="12" fillId="0" borderId="4" xfId="0" applyNumberFormat="1" applyFont="1" applyBorder="1" applyAlignment="1">
      <alignment horizontal="center" vertical="center"/>
    </xf>
    <xf numFmtId="0" fontId="6" fillId="0" borderId="1" xfId="0" applyFont="1" applyBorder="1" applyAlignment="1">
      <alignment horizontal="left" vertical="center" wrapText="1" indent="1"/>
    </xf>
    <xf numFmtId="3" fontId="7" fillId="0" borderId="4" xfId="0" applyNumberFormat="1" applyFont="1" applyBorder="1" applyAlignment="1">
      <alignment horizontal="center" vertical="center"/>
    </xf>
    <xf numFmtId="167" fontId="1" fillId="0" borderId="0" xfId="1" applyNumberFormat="1" applyFont="1"/>
    <xf numFmtId="3" fontId="0" fillId="0" borderId="0" xfId="0" applyNumberFormat="1" applyFill="1"/>
    <xf numFmtId="0" fontId="92" fillId="4" borderId="1" xfId="0" applyFont="1" applyFill="1" applyBorder="1" applyAlignment="1">
      <alignment vertical="center" wrapText="1"/>
    </xf>
    <xf numFmtId="0" fontId="21" fillId="3" borderId="6" xfId="0" applyFont="1" applyFill="1" applyBorder="1" applyAlignment="1">
      <alignment horizontal="center" vertical="center" wrapText="1"/>
    </xf>
    <xf numFmtId="0" fontId="5" fillId="3" borderId="7" xfId="0" applyFont="1" applyFill="1" applyBorder="1" applyAlignment="1">
      <alignment vertical="top" wrapText="1"/>
    </xf>
    <xf numFmtId="9" fontId="21" fillId="6" borderId="8" xfId="0" applyNumberFormat="1" applyFont="1" applyFill="1" applyBorder="1" applyAlignment="1">
      <alignment horizontal="center" vertical="center"/>
    </xf>
    <xf numFmtId="0" fontId="92" fillId="4" borderId="7" xfId="0" applyFont="1" applyFill="1" applyBorder="1" applyAlignment="1">
      <alignment vertical="center" wrapText="1"/>
    </xf>
    <xf numFmtId="0" fontId="21" fillId="6" borderId="7" xfId="0" applyFont="1" applyFill="1" applyBorder="1" applyAlignment="1">
      <alignment vertical="center" wrapText="1"/>
    </xf>
    <xf numFmtId="3" fontId="21" fillId="6" borderId="8" xfId="1" applyNumberFormat="1" applyFont="1" applyFill="1" applyBorder="1" applyAlignment="1">
      <alignment horizontal="center" vertical="center"/>
    </xf>
    <xf numFmtId="9" fontId="103" fillId="6" borderId="8" xfId="0" applyNumberFormat="1" applyFont="1" applyFill="1" applyBorder="1" applyAlignment="1">
      <alignment horizontal="center" vertical="center"/>
    </xf>
    <xf numFmtId="0" fontId="93" fillId="4" borderId="7"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92" fillId="3" borderId="6" xfId="0" applyFont="1" applyFill="1" applyBorder="1" applyAlignment="1">
      <alignment horizontal="center" vertical="center" wrapText="1"/>
    </xf>
    <xf numFmtId="0" fontId="92" fillId="3" borderId="8" xfId="0" applyFont="1" applyFill="1" applyBorder="1" applyAlignment="1">
      <alignment horizontal="center" vertical="center" wrapText="1"/>
    </xf>
    <xf numFmtId="3" fontId="21" fillId="3" borderId="7" xfId="0" applyNumberFormat="1" applyFont="1" applyFill="1" applyBorder="1" applyAlignment="1">
      <alignment horizontal="center" vertical="center" wrapText="1"/>
    </xf>
    <xf numFmtId="167" fontId="21" fillId="3" borderId="8" xfId="0" applyNumberFormat="1" applyFont="1" applyFill="1" applyBorder="1" applyAlignment="1">
      <alignment horizontal="center" vertical="center"/>
    </xf>
    <xf numFmtId="0" fontId="21" fillId="0" borderId="7" xfId="0" applyFont="1" applyBorder="1" applyAlignment="1">
      <alignment horizontal="left" vertical="center" wrapText="1" indent="1"/>
    </xf>
    <xf numFmtId="0" fontId="90" fillId="0" borderId="7" xfId="0" applyFont="1" applyBorder="1" applyAlignment="1">
      <alignment horizontal="left" vertical="center" wrapText="1" indent="1"/>
    </xf>
    <xf numFmtId="1" fontId="90" fillId="0" borderId="8" xfId="1" applyNumberFormat="1" applyFont="1" applyBorder="1" applyAlignment="1">
      <alignment horizontal="center" vertical="center"/>
    </xf>
    <xf numFmtId="3" fontId="21" fillId="3" borderId="8" xfId="0" applyNumberFormat="1" applyFont="1" applyFill="1" applyBorder="1" applyAlignment="1">
      <alignment horizontal="center" vertical="center"/>
    </xf>
    <xf numFmtId="9" fontId="21" fillId="0" borderId="8" xfId="1" applyFont="1" applyBorder="1" applyAlignment="1">
      <alignment horizontal="center" vertical="center"/>
    </xf>
    <xf numFmtId="167" fontId="21" fillId="0" borderId="8" xfId="1" applyNumberFormat="1" applyFont="1" applyBorder="1" applyAlignment="1">
      <alignment horizontal="center" vertical="center"/>
    </xf>
    <xf numFmtId="0" fontId="105" fillId="0" borderId="9" xfId="0" applyFont="1" applyBorder="1" applyAlignment="1">
      <alignment horizontal="left" vertical="center" wrapText="1" indent="1"/>
    </xf>
    <xf numFmtId="0" fontId="93" fillId="2" borderId="7" xfId="0" applyFont="1" applyFill="1" applyBorder="1" applyAlignment="1">
      <alignment vertical="center" wrapText="1"/>
    </xf>
    <xf numFmtId="3" fontId="92" fillId="2" borderId="8" xfId="0" applyNumberFormat="1" applyFont="1" applyFill="1" applyBorder="1" applyAlignment="1">
      <alignment horizontal="center" vertical="center"/>
    </xf>
    <xf numFmtId="0" fontId="21" fillId="4" borderId="7" xfId="0" applyFont="1" applyFill="1" applyBorder="1" applyAlignment="1">
      <alignment vertical="center" wrapText="1"/>
    </xf>
    <xf numFmtId="167" fontId="90" fillId="0" borderId="8" xfId="0" applyNumberFormat="1" applyFont="1" applyBorder="1" applyAlignment="1">
      <alignment horizontal="center" vertical="center"/>
    </xf>
    <xf numFmtId="0" fontId="93" fillId="0" borderId="9" xfId="0" applyFont="1" applyBorder="1" applyAlignment="1">
      <alignment horizontal="left" vertical="center" wrapText="1" indent="1"/>
    </xf>
    <xf numFmtId="3" fontId="21" fillId="0" borderId="7" xfId="0" applyNumberFormat="1" applyFont="1" applyFill="1" applyBorder="1" applyAlignment="1">
      <alignment horizontal="center" vertical="center" wrapText="1"/>
    </xf>
    <xf numFmtId="3" fontId="90" fillId="0" borderId="8" xfId="0" applyNumberFormat="1" applyFont="1" applyFill="1" applyBorder="1" applyAlignment="1">
      <alignment horizontal="center" vertical="center"/>
    </xf>
    <xf numFmtId="3" fontId="21" fillId="0" borderId="8" xfId="0" applyNumberFormat="1" applyFont="1" applyFill="1" applyBorder="1" applyAlignment="1">
      <alignment horizontal="center" vertical="center"/>
    </xf>
    <xf numFmtId="3" fontId="90" fillId="0" borderId="6" xfId="0" applyNumberFormat="1" applyFont="1" applyBorder="1" applyAlignment="1">
      <alignment horizontal="center" vertical="center"/>
    </xf>
    <xf numFmtId="0" fontId="21" fillId="4" borderId="7" xfId="0" applyFont="1" applyFill="1" applyBorder="1" applyAlignment="1">
      <alignment horizontal="left" vertical="center" wrapText="1"/>
    </xf>
    <xf numFmtId="0" fontId="106" fillId="4" borderId="1" xfId="0" applyFont="1" applyFill="1" applyBorder="1" applyAlignment="1">
      <alignment vertical="center" wrapText="1"/>
    </xf>
    <xf numFmtId="0" fontId="93" fillId="4" borderId="1" xfId="0" applyFont="1" applyFill="1" applyBorder="1" applyAlignment="1">
      <alignment horizontal="left" vertical="center" wrapText="1"/>
    </xf>
    <xf numFmtId="0" fontId="21" fillId="4" borderId="2" xfId="0" applyFont="1" applyFill="1" applyBorder="1" applyAlignment="1">
      <alignment vertical="center"/>
    </xf>
    <xf numFmtId="0" fontId="93" fillId="4" borderId="58" xfId="0" applyFont="1" applyFill="1" applyBorder="1" applyAlignment="1">
      <alignment vertical="center" wrapText="1"/>
    </xf>
    <xf numFmtId="0" fontId="21" fillId="4" borderId="3" xfId="0" applyFont="1" applyFill="1" applyBorder="1" applyAlignment="1">
      <alignment vertical="center"/>
    </xf>
    <xf numFmtId="0" fontId="21" fillId="4" borderId="4" xfId="0" applyFont="1" applyFill="1" applyBorder="1" applyAlignment="1">
      <alignment vertical="center"/>
    </xf>
    <xf numFmtId="0" fontId="93" fillId="5" borderId="7" xfId="0" applyFont="1" applyFill="1" applyBorder="1" applyAlignment="1">
      <alignment vertical="center" wrapText="1"/>
    </xf>
    <xf numFmtId="3" fontId="92" fillId="5" borderId="8" xfId="0" applyNumberFormat="1" applyFont="1" applyFill="1" applyBorder="1" applyAlignment="1">
      <alignment horizontal="center" vertical="center"/>
    </xf>
    <xf numFmtId="3" fontId="92" fillId="4" borderId="8" xfId="0" applyNumberFormat="1" applyFont="1" applyFill="1" applyBorder="1" applyAlignment="1">
      <alignment horizontal="center" vertical="center"/>
    </xf>
    <xf numFmtId="3" fontId="92" fillId="0" borderId="8" xfId="0" applyNumberFormat="1" applyFont="1" applyBorder="1" applyAlignment="1">
      <alignment horizontal="center" vertical="center"/>
    </xf>
    <xf numFmtId="0" fontId="20" fillId="0" borderId="0" xfId="0" applyFont="1"/>
    <xf numFmtId="0" fontId="9" fillId="4" borderId="2" xfId="0" applyFont="1" applyFill="1" applyBorder="1" applyAlignment="1">
      <alignment vertical="center" wrapText="1"/>
    </xf>
    <xf numFmtId="3" fontId="12" fillId="0" borderId="15" xfId="0" applyNumberFormat="1" applyFont="1" applyBorder="1" applyAlignment="1">
      <alignment horizontal="center" vertical="center"/>
    </xf>
    <xf numFmtId="3" fontId="7" fillId="0" borderId="15" xfId="0" applyNumberFormat="1" applyFont="1" applyBorder="1" applyAlignment="1">
      <alignment horizontal="center" vertical="center"/>
    </xf>
    <xf numFmtId="0" fontId="9" fillId="3" borderId="0" xfId="0" applyFont="1" applyFill="1" applyBorder="1" applyAlignment="1">
      <alignment horizontal="center" vertical="center" wrapText="1"/>
    </xf>
    <xf numFmtId="167" fontId="0" fillId="0" borderId="0" xfId="1" applyNumberFormat="1" applyFont="1" applyFill="1"/>
    <xf numFmtId="0" fontId="98" fillId="0" borderId="0" xfId="0" applyFont="1" applyFill="1" applyAlignment="1">
      <alignment horizontal="left" vertical="top" wrapText="1"/>
    </xf>
    <xf numFmtId="0" fontId="8" fillId="3" borderId="1" xfId="0" applyFont="1" applyFill="1" applyBorder="1" applyAlignment="1">
      <alignment horizontal="left" vertical="center" wrapText="1"/>
    </xf>
    <xf numFmtId="0" fontId="8" fillId="4" borderId="1" xfId="0" applyFont="1" applyFill="1" applyBorder="1" applyAlignment="1">
      <alignment vertical="center" wrapText="1"/>
    </xf>
    <xf numFmtId="0" fontId="6" fillId="3" borderId="7" xfId="0" applyFont="1" applyFill="1" applyBorder="1" applyAlignment="1">
      <alignment vertical="center" wrapText="1"/>
    </xf>
    <xf numFmtId="9" fontId="6" fillId="0" borderId="8" xfId="0" applyNumberFormat="1" applyFont="1" applyFill="1" applyBorder="1" applyAlignment="1">
      <alignment horizontal="center" vertical="center"/>
    </xf>
    <xf numFmtId="0" fontId="6" fillId="3" borderId="7" xfId="0" applyFont="1" applyFill="1" applyBorder="1" applyAlignment="1">
      <alignment horizontal="left" vertical="center" wrapText="1"/>
    </xf>
    <xf numFmtId="9" fontId="6" fillId="0" borderId="0" xfId="0" applyNumberFormat="1" applyFont="1" applyFill="1" applyBorder="1" applyAlignment="1">
      <alignment horizontal="center" vertical="center"/>
    </xf>
    <xf numFmtId="0" fontId="6" fillId="6" borderId="7" xfId="0" applyFont="1" applyFill="1" applyBorder="1" applyAlignment="1">
      <alignment vertical="center" wrapText="1"/>
    </xf>
    <xf numFmtId="9" fontId="6" fillId="6" borderId="8" xfId="0" applyNumberFormat="1" applyFont="1" applyFill="1" applyBorder="1" applyAlignment="1">
      <alignment horizontal="center" vertical="center"/>
    </xf>
    <xf numFmtId="0" fontId="6" fillId="6" borderId="9" xfId="0" applyFont="1" applyFill="1" applyBorder="1" applyAlignment="1">
      <alignment horizontal="left" vertical="center" wrapText="1"/>
    </xf>
    <xf numFmtId="49" fontId="38" fillId="0" borderId="8" xfId="1" applyNumberFormat="1" applyFont="1" applyFill="1" applyBorder="1" applyAlignment="1">
      <alignment horizontal="center" vertical="center"/>
    </xf>
    <xf numFmtId="9" fontId="38" fillId="0" borderId="6" xfId="0" applyNumberFormat="1" applyFont="1" applyFill="1" applyBorder="1" applyAlignment="1">
      <alignment horizontal="center" vertical="center"/>
    </xf>
    <xf numFmtId="9" fontId="38" fillId="0" borderId="8" xfId="0" applyNumberFormat="1" applyFont="1" applyFill="1" applyBorder="1" applyAlignment="1">
      <alignment horizontal="center" vertical="center"/>
    </xf>
    <xf numFmtId="0" fontId="6" fillId="6" borderId="16" xfId="0" applyFont="1" applyFill="1" applyBorder="1" applyAlignment="1">
      <alignment horizontal="left" vertical="center" wrapText="1"/>
    </xf>
    <xf numFmtId="49" fontId="38" fillId="0" borderId="15" xfId="1" applyNumberFormat="1" applyFont="1" applyFill="1" applyBorder="1" applyAlignment="1">
      <alignment horizontal="center" vertical="center"/>
    </xf>
    <xf numFmtId="9" fontId="38" fillId="0" borderId="16" xfId="0" applyNumberFormat="1" applyFont="1" applyFill="1" applyBorder="1" applyAlignment="1">
      <alignment horizontal="center" vertical="center"/>
    </xf>
    <xf numFmtId="0" fontId="6" fillId="6" borderId="14" xfId="0" applyFont="1" applyFill="1" applyBorder="1" applyAlignment="1">
      <alignment horizontal="left" vertical="center" wrapText="1"/>
    </xf>
    <xf numFmtId="3" fontId="112" fillId="6" borderId="15" xfId="1" applyNumberFormat="1" applyFont="1" applyFill="1" applyBorder="1" applyAlignment="1">
      <alignment horizontal="center" vertical="center"/>
    </xf>
    <xf numFmtId="9" fontId="112" fillId="6" borderId="15" xfId="0" applyNumberFormat="1" applyFont="1" applyFill="1" applyBorder="1" applyAlignment="1">
      <alignment horizontal="center" vertical="center"/>
    </xf>
    <xf numFmtId="9" fontId="112" fillId="6" borderId="8" xfId="0" applyNumberFormat="1" applyFont="1" applyFill="1" applyBorder="1" applyAlignment="1">
      <alignment horizontal="center" vertical="center"/>
    </xf>
    <xf numFmtId="0" fontId="14" fillId="4" borderId="7" xfId="0" applyFont="1" applyFill="1" applyBorder="1" applyAlignment="1">
      <alignment horizontal="left" vertical="center" wrapText="1"/>
    </xf>
    <xf numFmtId="0" fontId="51" fillId="0" borderId="0" xfId="0" applyFont="1" applyFill="1"/>
    <xf numFmtId="0" fontId="8" fillId="3" borderId="6" xfId="0" applyFont="1" applyFill="1" applyBorder="1" applyAlignment="1">
      <alignment horizontal="center" vertical="center" wrapText="1"/>
    </xf>
    <xf numFmtId="0" fontId="8" fillId="3" borderId="8" xfId="0" applyFont="1" applyFill="1" applyBorder="1" applyAlignment="1">
      <alignment horizontal="center" vertical="center" wrapText="1"/>
    </xf>
    <xf numFmtId="3" fontId="6" fillId="3" borderId="7" xfId="0" applyNumberFormat="1" applyFont="1" applyFill="1" applyBorder="1" applyAlignment="1">
      <alignment horizontal="center" vertical="center" wrapText="1"/>
    </xf>
    <xf numFmtId="167" fontId="6" fillId="3" borderId="8" xfId="0" applyNumberFormat="1" applyFont="1" applyFill="1" applyBorder="1" applyAlignment="1">
      <alignment horizontal="center" vertical="center"/>
    </xf>
    <xf numFmtId="3" fontId="114" fillId="0" borderId="8" xfId="0" applyNumberFormat="1" applyFont="1" applyFill="1" applyBorder="1" applyAlignment="1">
      <alignment horizontal="center" vertical="center"/>
    </xf>
    <xf numFmtId="3" fontId="114" fillId="3" borderId="8" xfId="0" applyNumberFormat="1" applyFont="1" applyFill="1" applyBorder="1" applyAlignment="1">
      <alignment horizontal="center" vertical="center"/>
    </xf>
    <xf numFmtId="3" fontId="11" fillId="0" borderId="8" xfId="0" applyNumberFormat="1" applyFont="1" applyFill="1" applyBorder="1" applyAlignment="1">
      <alignment horizontal="center" vertical="center"/>
    </xf>
    <xf numFmtId="167" fontId="11" fillId="0" borderId="8" xfId="0" applyNumberFormat="1" applyFont="1" applyFill="1" applyBorder="1" applyAlignment="1">
      <alignment horizontal="center" vertical="center"/>
    </xf>
    <xf numFmtId="3" fontId="51" fillId="0" borderId="0" xfId="0" applyNumberFormat="1" applyFont="1"/>
    <xf numFmtId="3" fontId="6" fillId="0" borderId="8" xfId="0" applyNumberFormat="1" applyFont="1" applyFill="1" applyBorder="1" applyAlignment="1">
      <alignment horizontal="center" vertical="center"/>
    </xf>
    <xf numFmtId="3" fontId="97" fillId="0" borderId="8" xfId="0" applyNumberFormat="1" applyFont="1" applyFill="1" applyBorder="1" applyAlignment="1">
      <alignment horizontal="center" vertical="center"/>
    </xf>
    <xf numFmtId="3" fontId="111" fillId="0" borderId="8" xfId="0" applyNumberFormat="1" applyFont="1" applyBorder="1" applyAlignment="1">
      <alignment horizontal="center" vertical="center"/>
    </xf>
    <xf numFmtId="3" fontId="11" fillId="0" borderId="8" xfId="0" applyNumberFormat="1" applyFont="1" applyBorder="1" applyAlignment="1">
      <alignment horizontal="center" vertical="center"/>
    </xf>
    <xf numFmtId="3" fontId="6" fillId="0" borderId="8" xfId="0" applyNumberFormat="1" applyFont="1" applyBorder="1" applyAlignment="1">
      <alignment horizontal="center" vertical="center"/>
    </xf>
    <xf numFmtId="9" fontId="6" fillId="0" borderId="8" xfId="1" applyFont="1" applyBorder="1" applyAlignment="1">
      <alignment horizontal="center" vertical="center"/>
    </xf>
    <xf numFmtId="167" fontId="6" fillId="0" borderId="8" xfId="1" applyNumberFormat="1" applyFont="1" applyBorder="1" applyAlignment="1">
      <alignment horizontal="center" vertical="center"/>
    </xf>
    <xf numFmtId="3" fontId="8" fillId="2" borderId="8" xfId="0" applyNumberFormat="1" applyFont="1" applyFill="1" applyBorder="1" applyAlignment="1">
      <alignment horizontal="center" vertical="center"/>
    </xf>
    <xf numFmtId="0" fontId="14" fillId="4" borderId="7" xfId="0" applyFont="1" applyFill="1" applyBorder="1" applyAlignment="1">
      <alignment vertical="center" wrapText="1"/>
    </xf>
    <xf numFmtId="9" fontId="6" fillId="0" borderId="7" xfId="0" applyNumberFormat="1" applyFont="1" applyFill="1" applyBorder="1" applyAlignment="1">
      <alignment horizontal="center" vertical="center" wrapText="1"/>
    </xf>
    <xf numFmtId="3" fontId="6" fillId="0" borderId="7" xfId="0" applyNumberFormat="1" applyFont="1" applyFill="1" applyBorder="1" applyAlignment="1">
      <alignment horizontal="center" vertical="center" wrapText="1"/>
    </xf>
    <xf numFmtId="167" fontId="6" fillId="0" borderId="8" xfId="0" applyNumberFormat="1" applyFont="1" applyFill="1" applyBorder="1" applyAlignment="1">
      <alignment horizontal="center" vertical="center"/>
    </xf>
    <xf numFmtId="3" fontId="111" fillId="0" borderId="8" xfId="0" applyNumberFormat="1" applyFont="1" applyFill="1" applyBorder="1" applyAlignment="1">
      <alignment horizontal="center" vertical="center"/>
    </xf>
    <xf numFmtId="0" fontId="14" fillId="0" borderId="16" xfId="0" applyFont="1" applyBorder="1" applyAlignment="1">
      <alignment horizontal="left" vertical="center" wrapText="1" indent="1"/>
    </xf>
    <xf numFmtId="0" fontId="113" fillId="4" borderId="7" xfId="0" applyFont="1" applyFill="1" applyBorder="1" applyAlignment="1">
      <alignment horizontal="center" vertical="center" wrapText="1"/>
    </xf>
    <xf numFmtId="9" fontId="14" fillId="4" borderId="1" xfId="0" applyNumberFormat="1" applyFont="1" applyFill="1" applyBorder="1" applyAlignment="1">
      <alignment horizontal="center" vertical="center" wrapText="1"/>
    </xf>
    <xf numFmtId="0" fontId="14" fillId="4" borderId="7" xfId="0" applyFont="1" applyFill="1" applyBorder="1" applyAlignment="1">
      <alignment horizontal="left" vertical="center"/>
    </xf>
    <xf numFmtId="0" fontId="14" fillId="4" borderId="1" xfId="0" applyFont="1" applyFill="1" applyBorder="1" applyAlignment="1">
      <alignment horizontal="left" vertical="center" wrapText="1"/>
    </xf>
    <xf numFmtId="0" fontId="6" fillId="3" borderId="14" xfId="0" applyFont="1" applyFill="1" applyBorder="1" applyAlignment="1">
      <alignment horizontal="left" vertical="center" wrapText="1"/>
    </xf>
    <xf numFmtId="3" fontId="97" fillId="0" borderId="8" xfId="0" applyNumberFormat="1" applyFont="1" applyBorder="1" applyAlignment="1">
      <alignment horizontal="center" vertical="center"/>
    </xf>
    <xf numFmtId="3" fontId="8" fillId="5" borderId="8" xfId="0" applyNumberFormat="1" applyFont="1" applyFill="1" applyBorder="1" applyAlignment="1">
      <alignment horizontal="center" vertical="center"/>
    </xf>
    <xf numFmtId="3" fontId="8" fillId="0" borderId="8" xfId="0" applyNumberFormat="1" applyFont="1" applyFill="1" applyBorder="1" applyAlignment="1">
      <alignment horizontal="center" vertical="center"/>
    </xf>
    <xf numFmtId="0" fontId="92" fillId="3" borderId="1" xfId="0" applyFont="1" applyFill="1" applyBorder="1" applyAlignment="1">
      <alignment horizontal="left" vertical="center" wrapText="1"/>
    </xf>
    <xf numFmtId="0" fontId="93" fillId="4" borderId="7" xfId="0" applyFont="1" applyFill="1" applyBorder="1" applyAlignment="1">
      <alignment horizontal="left" vertical="center"/>
    </xf>
    <xf numFmtId="0" fontId="93" fillId="4" borderId="1" xfId="0" applyFont="1" applyFill="1" applyBorder="1" applyAlignment="1">
      <alignment vertical="center" wrapText="1"/>
    </xf>
    <xf numFmtId="0" fontId="8" fillId="0" borderId="9" xfId="0" applyFont="1" applyBorder="1" applyAlignment="1">
      <alignment horizontal="left" vertical="center" wrapText="1" indent="1"/>
    </xf>
    <xf numFmtId="0" fontId="25" fillId="3" borderId="7" xfId="0" applyFont="1" applyFill="1" applyBorder="1" applyAlignment="1">
      <alignment horizontal="left" vertical="center" wrapText="1"/>
    </xf>
    <xf numFmtId="0" fontId="118" fillId="3" borderId="7" xfId="0" applyFont="1" applyFill="1" applyBorder="1" applyAlignment="1">
      <alignment horizontal="left" vertical="center" wrapText="1"/>
    </xf>
    <xf numFmtId="9" fontId="21" fillId="3" borderId="7" xfId="1" applyFont="1" applyFill="1" applyBorder="1" applyAlignment="1">
      <alignment horizontal="center" vertical="center" wrapText="1"/>
    </xf>
    <xf numFmtId="0" fontId="21" fillId="3" borderId="8" xfId="6" applyNumberFormat="1" applyFont="1" applyFill="1" applyBorder="1" applyAlignment="1">
      <alignment horizontal="center" vertical="center"/>
    </xf>
    <xf numFmtId="49" fontId="21" fillId="3" borderId="8" xfId="6" applyNumberFormat="1" applyFont="1" applyFill="1" applyBorder="1" applyAlignment="1">
      <alignment horizontal="center" vertical="center"/>
    </xf>
    <xf numFmtId="9" fontId="21" fillId="3" borderId="8" xfId="0" applyNumberFormat="1" applyFont="1" applyFill="1" applyBorder="1" applyAlignment="1">
      <alignment horizontal="center" vertical="center"/>
    </xf>
    <xf numFmtId="0" fontId="119" fillId="3" borderId="7" xfId="0" applyFont="1" applyFill="1" applyBorder="1" applyAlignment="1">
      <alignment vertical="center" wrapText="1"/>
    </xf>
    <xf numFmtId="3" fontId="119" fillId="3" borderId="8" xfId="0" applyNumberFormat="1" applyFont="1" applyFill="1" applyBorder="1" applyAlignment="1">
      <alignment horizontal="center" vertical="center"/>
    </xf>
    <xf numFmtId="167" fontId="119" fillId="0" borderId="8" xfId="0" applyNumberFormat="1" applyFont="1" applyBorder="1" applyAlignment="1">
      <alignment horizontal="center" vertical="center"/>
    </xf>
    <xf numFmtId="0" fontId="92" fillId="0" borderId="7" xfId="0" applyFont="1" applyBorder="1" applyAlignment="1">
      <alignment horizontal="left" vertical="center" wrapText="1" indent="1"/>
    </xf>
    <xf numFmtId="0" fontId="4" fillId="3" borderId="51" xfId="0" applyFont="1" applyFill="1" applyBorder="1" applyAlignment="1">
      <alignment horizontal="left" vertical="center" wrapText="1"/>
    </xf>
    <xf numFmtId="0" fontId="4" fillId="3" borderId="43" xfId="0" applyFont="1" applyFill="1" applyBorder="1" applyAlignment="1">
      <alignment horizontal="left" vertical="center" wrapText="1"/>
    </xf>
    <xf numFmtId="0" fontId="4" fillId="4" borderId="43" xfId="0" applyFont="1" applyFill="1" applyBorder="1" applyAlignment="1">
      <alignment vertical="center" wrapText="1"/>
    </xf>
    <xf numFmtId="0" fontId="7" fillId="3" borderId="20" xfId="0" applyFont="1" applyFill="1" applyBorder="1" applyAlignment="1">
      <alignment horizontal="center" vertical="center" wrapText="1"/>
    </xf>
    <xf numFmtId="0" fontId="7" fillId="3" borderId="42" xfId="0" applyFont="1" applyFill="1" applyBorder="1" applyAlignment="1">
      <alignment horizontal="center" vertical="center" wrapText="1"/>
    </xf>
    <xf numFmtId="0" fontId="23" fillId="3" borderId="41" xfId="0" applyFont="1" applyFill="1" applyBorder="1" applyAlignment="1">
      <alignment vertical="center" wrapText="1"/>
    </xf>
    <xf numFmtId="9" fontId="7" fillId="6" borderId="42" xfId="0" applyNumberFormat="1" applyFont="1" applyFill="1" applyBorder="1" applyAlignment="1">
      <alignment horizontal="center" vertical="center"/>
    </xf>
    <xf numFmtId="0" fontId="8" fillId="4" borderId="41" xfId="0" applyFont="1" applyFill="1" applyBorder="1" applyAlignment="1">
      <alignment vertical="center" wrapText="1"/>
    </xf>
    <xf numFmtId="0" fontId="7" fillId="6" borderId="41" xfId="0" applyFont="1" applyFill="1" applyBorder="1" applyAlignment="1">
      <alignment vertical="center" wrapText="1"/>
    </xf>
    <xf numFmtId="0" fontId="28" fillId="4" borderId="41"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9" fillId="3" borderId="20" xfId="0" applyFont="1" applyFill="1" applyBorder="1" applyAlignment="1">
      <alignment horizontal="center" vertical="center" wrapText="1"/>
    </xf>
    <xf numFmtId="0" fontId="9" fillId="3" borderId="42" xfId="0" applyFont="1" applyFill="1" applyBorder="1" applyAlignment="1">
      <alignment horizontal="center" vertical="center" wrapText="1"/>
    </xf>
    <xf numFmtId="3" fontId="5" fillId="3" borderId="49" xfId="0" applyNumberFormat="1" applyFont="1" applyFill="1" applyBorder="1" applyAlignment="1">
      <alignment horizontal="center" vertical="center" wrapText="1"/>
    </xf>
    <xf numFmtId="0" fontId="7" fillId="3" borderId="37" xfId="0" applyFont="1" applyFill="1" applyBorder="1" applyAlignment="1">
      <alignment horizontal="left" vertical="center" wrapText="1"/>
    </xf>
    <xf numFmtId="3" fontId="5" fillId="3" borderId="83" xfId="0" applyNumberFormat="1" applyFont="1" applyFill="1" applyBorder="1" applyAlignment="1">
      <alignment horizontal="center" vertical="center" wrapText="1"/>
    </xf>
    <xf numFmtId="3" fontId="5" fillId="3" borderId="84" xfId="0" applyNumberFormat="1" applyFont="1" applyFill="1" applyBorder="1" applyAlignment="1">
      <alignment horizontal="center" vertical="center" wrapText="1"/>
    </xf>
    <xf numFmtId="0" fontId="7" fillId="3" borderId="51" xfId="0" applyFont="1" applyFill="1" applyBorder="1" applyAlignment="1">
      <alignment horizontal="left" vertical="center" wrapText="1"/>
    </xf>
    <xf numFmtId="3" fontId="5" fillId="3" borderId="78" xfId="0" applyNumberFormat="1" applyFont="1" applyFill="1" applyBorder="1" applyAlignment="1">
      <alignment horizontal="center" vertical="center" wrapText="1"/>
    </xf>
    <xf numFmtId="3" fontId="5" fillId="3" borderId="79" xfId="0" applyNumberFormat="1" applyFont="1" applyFill="1" applyBorder="1" applyAlignment="1">
      <alignment horizontal="center" vertical="center" wrapText="1"/>
    </xf>
    <xf numFmtId="0" fontId="7" fillId="3" borderId="85" xfId="0" applyFont="1" applyFill="1" applyBorder="1" applyAlignment="1">
      <alignment horizontal="left" vertical="center" wrapText="1"/>
    </xf>
    <xf numFmtId="167" fontId="5" fillId="3" borderId="86" xfId="0" applyNumberFormat="1" applyFont="1" applyFill="1" applyBorder="1" applyAlignment="1">
      <alignment horizontal="center" vertical="center"/>
    </xf>
    <xf numFmtId="0" fontId="7" fillId="3" borderId="87" xfId="0" applyFont="1" applyFill="1" applyBorder="1" applyAlignment="1">
      <alignment horizontal="left" vertical="center" wrapText="1"/>
    </xf>
    <xf numFmtId="167" fontId="5" fillId="3" borderId="88" xfId="0" applyNumberFormat="1" applyFont="1" applyFill="1" applyBorder="1" applyAlignment="1">
      <alignment horizontal="center" vertical="center"/>
    </xf>
    <xf numFmtId="0" fontId="7" fillId="3" borderId="89" xfId="0" applyFont="1" applyFill="1" applyBorder="1" applyAlignment="1">
      <alignment horizontal="left" vertical="center" wrapText="1"/>
    </xf>
    <xf numFmtId="0" fontId="5" fillId="3" borderId="90" xfId="0" applyFont="1" applyFill="1" applyBorder="1" applyAlignment="1">
      <alignment horizontal="center" vertical="center" wrapText="1"/>
    </xf>
    <xf numFmtId="167" fontId="5" fillId="3" borderId="91" xfId="0" applyNumberFormat="1" applyFont="1" applyFill="1" applyBorder="1" applyAlignment="1">
      <alignment horizontal="center" vertical="center"/>
    </xf>
    <xf numFmtId="167" fontId="5" fillId="3" borderId="92" xfId="0" applyNumberFormat="1" applyFont="1" applyFill="1" applyBorder="1" applyAlignment="1">
      <alignment horizontal="center" vertical="center"/>
    </xf>
    <xf numFmtId="0" fontId="6" fillId="0" borderId="41" xfId="0" applyFont="1" applyBorder="1" applyAlignment="1">
      <alignment horizontal="left" vertical="center" wrapText="1" indent="1"/>
    </xf>
    <xf numFmtId="3" fontId="5" fillId="0" borderId="42" xfId="0" applyNumberFormat="1" applyFont="1" applyFill="1" applyBorder="1" applyAlignment="1">
      <alignment horizontal="center" vertical="center"/>
    </xf>
    <xf numFmtId="0" fontId="11" fillId="0" borderId="41" xfId="0" applyFont="1" applyBorder="1" applyAlignment="1">
      <alignment horizontal="left" vertical="center" wrapText="1" indent="1"/>
    </xf>
    <xf numFmtId="4" fontId="49" fillId="0" borderId="42" xfId="1" applyNumberFormat="1" applyFont="1" applyFill="1" applyBorder="1" applyAlignment="1">
      <alignment horizontal="center" vertical="center"/>
    </xf>
    <xf numFmtId="4" fontId="49" fillId="0" borderId="42" xfId="0" applyNumberFormat="1" applyFont="1" applyFill="1" applyBorder="1" applyAlignment="1">
      <alignment horizontal="center" vertical="center"/>
    </xf>
    <xf numFmtId="3" fontId="49" fillId="0" borderId="42" xfId="0" applyNumberFormat="1" applyFont="1" applyFill="1" applyBorder="1" applyAlignment="1">
      <alignment horizontal="center" vertical="center"/>
    </xf>
    <xf numFmtId="0" fontId="13" fillId="0" borderId="48" xfId="0" applyFont="1" applyBorder="1" applyAlignment="1">
      <alignment horizontal="left" vertical="center" wrapText="1" indent="1"/>
    </xf>
    <xf numFmtId="0" fontId="14" fillId="2" borderId="95" xfId="0" applyFont="1" applyFill="1" applyBorder="1" applyAlignment="1">
      <alignment vertical="center" wrapText="1"/>
    </xf>
    <xf numFmtId="3" fontId="4" fillId="2" borderId="42" xfId="0" applyNumberFormat="1" applyFont="1" applyFill="1" applyBorder="1" applyAlignment="1">
      <alignment horizontal="center" vertical="center"/>
    </xf>
    <xf numFmtId="167" fontId="5" fillId="3" borderId="42" xfId="0" applyNumberFormat="1" applyFont="1" applyFill="1" applyBorder="1" applyAlignment="1">
      <alignment horizontal="center" vertical="center"/>
    </xf>
    <xf numFmtId="3" fontId="5" fillId="0" borderId="39" xfId="0" applyNumberFormat="1" applyFont="1" applyBorder="1" applyAlignment="1">
      <alignment horizontal="center" vertical="center"/>
    </xf>
    <xf numFmtId="3" fontId="5" fillId="0" borderId="23" xfId="0" applyNumberFormat="1" applyFont="1" applyBorder="1" applyAlignment="1">
      <alignment horizontal="center" vertical="center"/>
    </xf>
    <xf numFmtId="0" fontId="11" fillId="0" borderId="95" xfId="0" applyFont="1" applyBorder="1" applyAlignment="1">
      <alignment horizontal="left" vertical="center" wrapText="1" indent="1"/>
    </xf>
    <xf numFmtId="0" fontId="6" fillId="0" borderId="85" xfId="0" applyFont="1" applyBorder="1" applyAlignment="1">
      <alignment horizontal="left" vertical="center" wrapText="1" indent="1"/>
    </xf>
    <xf numFmtId="3" fontId="5" fillId="0" borderId="86" xfId="0" applyNumberFormat="1" applyFont="1" applyBorder="1" applyAlignment="1">
      <alignment horizontal="center" vertical="center"/>
    </xf>
    <xf numFmtId="3" fontId="5" fillId="0" borderId="96" xfId="0" applyNumberFormat="1" applyFont="1" applyBorder="1" applyAlignment="1">
      <alignment horizontal="center" vertical="center"/>
    </xf>
    <xf numFmtId="3" fontId="5" fillId="0" borderId="42" xfId="0" applyNumberFormat="1" applyFont="1" applyBorder="1" applyAlignment="1">
      <alignment horizontal="center" vertical="center"/>
    </xf>
    <xf numFmtId="4" fontId="49" fillId="0" borderId="8" xfId="0" applyNumberFormat="1" applyFont="1" applyBorder="1" applyAlignment="1">
      <alignment horizontal="center" vertical="center"/>
    </xf>
    <xf numFmtId="4" fontId="49" fillId="0" borderId="42" xfId="0" applyNumberFormat="1" applyFont="1" applyBorder="1" applyAlignment="1">
      <alignment horizontal="center" vertical="center"/>
    </xf>
    <xf numFmtId="3" fontId="49" fillId="0" borderId="42" xfId="0" applyNumberFormat="1" applyFont="1" applyBorder="1" applyAlignment="1">
      <alignment horizontal="center" vertical="center"/>
    </xf>
    <xf numFmtId="0" fontId="14" fillId="2" borderId="41" xfId="0" applyFont="1" applyFill="1" applyBorder="1" applyAlignment="1">
      <alignment vertical="center" wrapText="1"/>
    </xf>
    <xf numFmtId="0" fontId="7" fillId="4" borderId="41" xfId="0" applyFont="1" applyFill="1" applyBorder="1" applyAlignment="1">
      <alignment vertical="center" wrapText="1"/>
    </xf>
    <xf numFmtId="3" fontId="7" fillId="0" borderId="49" xfId="0" applyNumberFormat="1" applyFont="1" applyFill="1" applyBorder="1" applyAlignment="1">
      <alignment horizontal="center" vertical="center" wrapText="1"/>
    </xf>
    <xf numFmtId="3" fontId="7" fillId="3" borderId="49" xfId="0" applyNumberFormat="1" applyFont="1" applyFill="1" applyBorder="1" applyAlignment="1">
      <alignment horizontal="center" vertical="center" wrapText="1"/>
    </xf>
    <xf numFmtId="167" fontId="7" fillId="3" borderId="42" xfId="0" applyNumberFormat="1" applyFont="1" applyFill="1" applyBorder="1" applyAlignment="1">
      <alignment horizontal="center" vertical="center"/>
    </xf>
    <xf numFmtId="3" fontId="7" fillId="0" borderId="42" xfId="0" applyNumberFormat="1" applyFont="1" applyBorder="1" applyAlignment="1">
      <alignment horizontal="center" vertical="center"/>
    </xf>
    <xf numFmtId="167" fontId="12" fillId="0" borderId="42" xfId="0" applyNumberFormat="1" applyFont="1" applyBorder="1" applyAlignment="1">
      <alignment horizontal="center" vertical="center"/>
    </xf>
    <xf numFmtId="3" fontId="7" fillId="0" borderId="42" xfId="0" applyNumberFormat="1" applyFont="1" applyFill="1" applyBorder="1" applyAlignment="1">
      <alignment horizontal="center" vertical="center"/>
    </xf>
    <xf numFmtId="0" fontId="14" fillId="0" borderId="36" xfId="0" applyFont="1" applyBorder="1" applyAlignment="1">
      <alignment horizontal="left" vertical="center" wrapText="1" indent="1"/>
    </xf>
    <xf numFmtId="3" fontId="12" fillId="0" borderId="42" xfId="0" applyNumberFormat="1" applyFont="1" applyBorder="1" applyAlignment="1">
      <alignment horizontal="center" vertical="center"/>
    </xf>
    <xf numFmtId="3" fontId="9" fillId="2" borderId="42" xfId="0" applyNumberFormat="1" applyFont="1" applyFill="1" applyBorder="1" applyAlignment="1">
      <alignment horizontal="center" vertical="center"/>
    </xf>
    <xf numFmtId="0" fontId="10" fillId="4" borderId="43" xfId="0" applyFont="1" applyFill="1" applyBorder="1" applyAlignment="1">
      <alignment horizontal="left" vertical="center" wrapText="1"/>
    </xf>
    <xf numFmtId="0" fontId="5" fillId="3" borderId="49" xfId="0" applyFont="1" applyFill="1" applyBorder="1" applyAlignment="1">
      <alignment horizontal="center" vertical="center" wrapText="1"/>
    </xf>
    <xf numFmtId="3" fontId="7" fillId="0" borderId="96" xfId="0" applyNumberFormat="1" applyFont="1" applyBorder="1" applyAlignment="1">
      <alignment horizontal="center" vertical="center"/>
    </xf>
    <xf numFmtId="0" fontId="11" fillId="0" borderId="85" xfId="0" applyFont="1" applyBorder="1" applyAlignment="1">
      <alignment horizontal="left" vertical="center" wrapText="1" indent="1"/>
    </xf>
    <xf numFmtId="0" fontId="6" fillId="0" borderId="51" xfId="0" applyFont="1" applyBorder="1" applyAlignment="1">
      <alignment horizontal="left" vertical="center" wrapText="1" indent="1"/>
    </xf>
    <xf numFmtId="3" fontId="5" fillId="0" borderId="98" xfId="0" applyNumberFormat="1" applyFont="1" applyBorder="1" applyAlignment="1">
      <alignment horizontal="center" vertical="center"/>
    </xf>
    <xf numFmtId="3" fontId="5" fillId="0" borderId="47" xfId="0" applyNumberFormat="1" applyFont="1" applyBorder="1" applyAlignment="1">
      <alignment horizontal="center" vertical="center"/>
    </xf>
    <xf numFmtId="3" fontId="12" fillId="0" borderId="60" xfId="0" applyNumberFormat="1" applyFont="1" applyBorder="1" applyAlignment="1">
      <alignment horizontal="center" vertical="center"/>
    </xf>
    <xf numFmtId="3" fontId="12" fillId="0" borderId="86" xfId="0" applyNumberFormat="1" applyFont="1" applyBorder="1" applyAlignment="1">
      <alignment horizontal="center" vertical="center"/>
    </xf>
    <xf numFmtId="3" fontId="12" fillId="0" borderId="63" xfId="0" applyNumberFormat="1" applyFont="1" applyBorder="1" applyAlignment="1">
      <alignment horizontal="center" vertical="center"/>
    </xf>
    <xf numFmtId="3" fontId="12" fillId="0" borderId="96" xfId="0" applyNumberFormat="1" applyFont="1" applyBorder="1" applyAlignment="1">
      <alignment horizontal="center" vertical="center"/>
    </xf>
    <xf numFmtId="0" fontId="13" fillId="0" borderId="36" xfId="0" applyFont="1" applyBorder="1" applyAlignment="1">
      <alignment horizontal="left" vertical="center" wrapText="1" indent="1"/>
    </xf>
    <xf numFmtId="0" fontId="13" fillId="0" borderId="97" xfId="0" applyFont="1" applyBorder="1" applyAlignment="1">
      <alignment horizontal="left" vertical="center" wrapText="1" indent="1"/>
    </xf>
    <xf numFmtId="0" fontId="10" fillId="4" borderId="41" xfId="0" applyFont="1" applyFill="1" applyBorder="1" applyAlignment="1">
      <alignment horizontal="left" vertical="center" wrapText="1"/>
    </xf>
    <xf numFmtId="0" fontId="10" fillId="4" borderId="41" xfId="0" applyFont="1" applyFill="1" applyBorder="1" applyAlignment="1">
      <alignment horizontal="left" vertical="center"/>
    </xf>
    <xf numFmtId="4" fontId="5" fillId="0" borderId="8" xfId="0" applyNumberFormat="1" applyFont="1" applyBorder="1" applyAlignment="1">
      <alignment horizontal="center" vertical="center"/>
    </xf>
    <xf numFmtId="4" fontId="5" fillId="0" borderId="42" xfId="0" applyNumberFormat="1" applyFont="1" applyBorder="1" applyAlignment="1">
      <alignment horizontal="center" vertical="center"/>
    </xf>
    <xf numFmtId="0" fontId="11" fillId="0" borderId="37" xfId="0" applyFont="1" applyBorder="1" applyAlignment="1">
      <alignment horizontal="left" vertical="center" wrapText="1" indent="1"/>
    </xf>
    <xf numFmtId="3" fontId="49" fillId="0" borderId="39" xfId="0" applyNumberFormat="1" applyFont="1" applyBorder="1" applyAlignment="1">
      <alignment horizontal="center" vertical="center"/>
    </xf>
    <xf numFmtId="0" fontId="11" fillId="0" borderId="51" xfId="0" applyFont="1" applyBorder="1" applyAlignment="1">
      <alignment horizontal="left" vertical="center" wrapText="1" indent="1"/>
    </xf>
    <xf numFmtId="3" fontId="49" fillId="0" borderId="98" xfId="0" applyNumberFormat="1" applyFont="1" applyBorder="1" applyAlignment="1">
      <alignment horizontal="center" vertical="center"/>
    </xf>
    <xf numFmtId="0" fontId="13" fillId="0" borderId="99" xfId="0" applyFont="1" applyBorder="1" applyAlignment="1">
      <alignment horizontal="left" vertical="center" wrapText="1" indent="1"/>
    </xf>
    <xf numFmtId="0" fontId="7" fillId="3" borderId="49" xfId="0" applyFont="1" applyFill="1" applyBorder="1" applyAlignment="1">
      <alignment horizontal="left" vertical="center" wrapText="1"/>
    </xf>
    <xf numFmtId="0" fontId="7" fillId="4" borderId="44" xfId="0" applyFont="1" applyFill="1" applyBorder="1" applyAlignment="1">
      <alignment vertical="center"/>
    </xf>
    <xf numFmtId="3" fontId="12" fillId="0" borderId="20" xfId="0" applyNumberFormat="1" applyFont="1" applyBorder="1" applyAlignment="1">
      <alignment horizontal="center" vertical="center"/>
    </xf>
    <xf numFmtId="0" fontId="14" fillId="5" borderId="95" xfId="0" applyFont="1" applyFill="1" applyBorder="1" applyAlignment="1">
      <alignment vertical="center" wrapText="1"/>
    </xf>
    <xf numFmtId="3" fontId="9" fillId="5" borderId="63" xfId="0" applyNumberFormat="1" applyFont="1" applyFill="1" applyBorder="1" applyAlignment="1">
      <alignment horizontal="center" vertical="center"/>
    </xf>
    <xf numFmtId="3" fontId="9" fillId="5" borderId="96" xfId="0" applyNumberFormat="1" applyFont="1" applyFill="1" applyBorder="1" applyAlignment="1">
      <alignment horizontal="center" vertical="center"/>
    </xf>
    <xf numFmtId="0" fontId="14" fillId="2" borderId="85" xfId="0" applyFont="1" applyFill="1" applyBorder="1" applyAlignment="1">
      <alignment vertical="center" wrapText="1"/>
    </xf>
    <xf numFmtId="9" fontId="60" fillId="4" borderId="75" xfId="0" applyNumberFormat="1" applyFont="1" applyFill="1" applyBorder="1" applyAlignment="1">
      <alignment horizontal="center" vertical="center"/>
    </xf>
    <xf numFmtId="9" fontId="60" fillId="4" borderId="74" xfId="0" applyNumberFormat="1" applyFont="1" applyFill="1" applyBorder="1" applyAlignment="1">
      <alignment horizontal="center" vertical="center"/>
    </xf>
    <xf numFmtId="10" fontId="60" fillId="4" borderId="73" xfId="0" applyNumberFormat="1" applyFont="1" applyFill="1" applyBorder="1" applyAlignment="1">
      <alignment horizontal="center" vertical="center"/>
    </xf>
    <xf numFmtId="9" fontId="60" fillId="4" borderId="73" xfId="0" applyNumberFormat="1" applyFont="1" applyFill="1" applyBorder="1" applyAlignment="1">
      <alignment horizontal="center" vertical="center"/>
    </xf>
    <xf numFmtId="3" fontId="59" fillId="0" borderId="6" xfId="0" applyNumberFormat="1" applyFont="1" applyBorder="1" applyAlignment="1">
      <alignment horizontal="center" vertical="center"/>
    </xf>
    <xf numFmtId="3" fontId="59" fillId="0" borderId="20" xfId="0" applyNumberFormat="1" applyFont="1" applyBorder="1" applyAlignment="1">
      <alignment horizontal="center" vertical="center"/>
    </xf>
    <xf numFmtId="0" fontId="61" fillId="0" borderId="41" xfId="0" applyFont="1" applyFill="1" applyBorder="1" applyAlignment="1">
      <alignment horizontal="left" vertical="top" wrapText="1"/>
    </xf>
    <xf numFmtId="0" fontId="60" fillId="4" borderId="3" xfId="0" applyFont="1" applyFill="1" applyBorder="1" applyAlignment="1">
      <alignment vertical="center"/>
    </xf>
    <xf numFmtId="0" fontId="60" fillId="4" borderId="44" xfId="0" applyFont="1" applyFill="1" applyBorder="1" applyAlignment="1">
      <alignment vertical="center"/>
    </xf>
    <xf numFmtId="168" fontId="60" fillId="3" borderId="7" xfId="0" applyNumberFormat="1" applyFont="1" applyFill="1" applyBorder="1" applyAlignment="1">
      <alignment horizontal="center" vertical="center" wrapText="1"/>
    </xf>
    <xf numFmtId="0" fontId="70" fillId="0" borderId="0" xfId="0" applyFont="1"/>
    <xf numFmtId="0" fontId="7" fillId="4" borderId="1" xfId="0" applyFont="1" applyFill="1" applyBorder="1" applyAlignment="1">
      <alignment horizontal="left" vertical="center" wrapText="1"/>
    </xf>
    <xf numFmtId="0" fontId="40" fillId="3" borderId="1" xfId="0" applyFont="1" applyFill="1" applyBorder="1" applyAlignment="1">
      <alignment horizontal="left" vertical="center" wrapText="1"/>
    </xf>
    <xf numFmtId="0" fontId="40" fillId="4" borderId="1" xfId="0" applyFont="1" applyFill="1" applyBorder="1" applyAlignment="1">
      <alignment vertical="center" wrapText="1"/>
    </xf>
    <xf numFmtId="0" fontId="31" fillId="3" borderId="6"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122" fillId="0" borderId="7" xfId="0" applyFont="1" applyBorder="1" applyAlignment="1">
      <alignment horizontal="left" vertical="center" wrapText="1" indent="1"/>
    </xf>
    <xf numFmtId="9" fontId="36" fillId="0" borderId="8" xfId="1" applyFont="1" applyBorder="1" applyAlignment="1">
      <alignment horizontal="center" vertical="center"/>
    </xf>
    <xf numFmtId="167" fontId="36" fillId="0" borderId="8" xfId="0" applyNumberFormat="1" applyFont="1" applyBorder="1" applyAlignment="1">
      <alignment horizontal="center" vertical="center"/>
    </xf>
    <xf numFmtId="3" fontId="31" fillId="0" borderId="15" xfId="0" applyNumberFormat="1" applyFont="1" applyBorder="1" applyAlignment="1">
      <alignment horizontal="center" vertical="center"/>
    </xf>
    <xf numFmtId="3" fontId="123" fillId="0" borderId="16" xfId="26" applyNumberFormat="1" applyFont="1" applyBorder="1" applyAlignment="1">
      <alignment horizontal="center"/>
    </xf>
    <xf numFmtId="0" fontId="17" fillId="2" borderId="7" xfId="0" applyFont="1" applyFill="1" applyBorder="1" applyAlignment="1">
      <alignment vertical="center" wrapText="1"/>
    </xf>
    <xf numFmtId="3" fontId="32" fillId="2" borderId="8" xfId="0" applyNumberFormat="1" applyFont="1" applyFill="1" applyBorder="1" applyAlignment="1">
      <alignment horizontal="center" vertical="center"/>
    </xf>
    <xf numFmtId="0" fontId="17" fillId="5" borderId="7" xfId="0" applyFont="1" applyFill="1" applyBorder="1" applyAlignment="1">
      <alignment vertical="center" wrapText="1"/>
    </xf>
    <xf numFmtId="3" fontId="32" fillId="5" borderId="8" xfId="0" applyNumberFormat="1" applyFont="1" applyFill="1" applyBorder="1" applyAlignment="1">
      <alignment horizontal="center" vertical="center"/>
    </xf>
    <xf numFmtId="3" fontId="32" fillId="4" borderId="8" xfId="0" applyNumberFormat="1" applyFont="1" applyFill="1" applyBorder="1" applyAlignment="1">
      <alignment horizontal="center" vertical="center"/>
    </xf>
    <xf numFmtId="0" fontId="34" fillId="3" borderId="7" xfId="0" applyFont="1" applyFill="1" applyBorder="1" applyAlignment="1">
      <alignment vertical="center" wrapText="1"/>
    </xf>
    <xf numFmtId="3" fontId="124" fillId="3" borderId="8" xfId="0" applyNumberFormat="1" applyFont="1" applyFill="1" applyBorder="1" applyAlignment="1">
      <alignment horizontal="center" vertical="center"/>
    </xf>
    <xf numFmtId="167" fontId="124" fillId="0" borderId="8" xfId="0" applyNumberFormat="1" applyFont="1" applyBorder="1" applyAlignment="1">
      <alignment horizontal="center" vertical="center"/>
    </xf>
    <xf numFmtId="0" fontId="23" fillId="3" borderId="7" xfId="0" applyFont="1" applyFill="1" applyBorder="1" applyAlignment="1">
      <alignment vertical="center" wrapText="1"/>
    </xf>
    <xf numFmtId="0" fontId="24" fillId="2" borderId="0" xfId="0" applyFont="1" applyFill="1"/>
    <xf numFmtId="0" fontId="0" fillId="2" borderId="0" xfId="0" applyFill="1"/>
    <xf numFmtId="0" fontId="8" fillId="3" borderId="7" xfId="0" applyFont="1" applyFill="1" applyBorder="1" applyAlignment="1">
      <alignment vertical="center" wrapText="1"/>
    </xf>
    <xf numFmtId="0" fontId="74" fillId="4" borderId="7" xfId="0" applyFont="1" applyFill="1" applyBorder="1" applyAlignment="1">
      <alignment horizontal="left" vertical="center" wrapText="1"/>
    </xf>
    <xf numFmtId="9" fontId="74" fillId="4" borderId="1" xfId="0" applyNumberFormat="1" applyFont="1" applyFill="1" applyBorder="1" applyAlignment="1">
      <alignment horizontal="center" vertical="center" wrapText="1"/>
    </xf>
    <xf numFmtId="9" fontId="74" fillId="4" borderId="2" xfId="0" applyNumberFormat="1" applyFont="1" applyFill="1" applyBorder="1" applyAlignment="1">
      <alignment vertical="center"/>
    </xf>
    <xf numFmtId="9" fontId="74" fillId="4" borderId="4" xfId="0" applyNumberFormat="1" applyFont="1" applyFill="1" applyBorder="1" applyAlignment="1">
      <alignment vertical="center"/>
    </xf>
    <xf numFmtId="3" fontId="23" fillId="3" borderId="8" xfId="0" applyNumberFormat="1" applyFont="1" applyFill="1" applyBorder="1" applyAlignment="1">
      <alignment horizontal="center" vertical="center" wrapText="1"/>
    </xf>
    <xf numFmtId="3" fontId="7" fillId="3" borderId="4" xfId="0" applyNumberFormat="1" applyFont="1" applyFill="1" applyBorder="1" applyAlignment="1">
      <alignment horizontal="center" vertical="center"/>
    </xf>
    <xf numFmtId="0" fontId="9" fillId="3" borderId="12" xfId="0" applyFont="1" applyFill="1" applyBorder="1" applyAlignment="1">
      <alignment horizontal="center" vertical="center" wrapText="1"/>
    </xf>
    <xf numFmtId="0" fontId="11" fillId="0" borderId="1" xfId="0" applyFont="1" applyBorder="1" applyAlignment="1">
      <alignment horizontal="left" vertical="center" wrapText="1" indent="1"/>
    </xf>
    <xf numFmtId="167" fontId="12" fillId="0" borderId="4" xfId="0" applyNumberFormat="1" applyFont="1" applyBorder="1" applyAlignment="1">
      <alignment horizontal="center" vertical="center"/>
    </xf>
    <xf numFmtId="0" fontId="7" fillId="0" borderId="7" xfId="0" applyFont="1" applyFill="1" applyBorder="1" applyAlignment="1">
      <alignment vertical="center" wrapText="1"/>
    </xf>
    <xf numFmtId="0" fontId="2" fillId="0" borderId="0" xfId="0" applyFont="1" applyFill="1" applyAlignment="1">
      <alignment horizontal="center"/>
    </xf>
    <xf numFmtId="0" fontId="4" fillId="4" borderId="1" xfId="0" applyFont="1" applyFill="1" applyBorder="1" applyAlignment="1">
      <alignment horizontal="center" vertical="center" wrapText="1"/>
    </xf>
    <xf numFmtId="0" fontId="29" fillId="0" borderId="0" xfId="0" applyFont="1" applyFill="1"/>
    <xf numFmtId="0" fontId="13" fillId="0" borderId="5" xfId="0" applyFont="1" applyBorder="1" applyAlignment="1">
      <alignment horizontal="left" vertical="center" wrapText="1" indent="1"/>
    </xf>
    <xf numFmtId="0" fontId="8" fillId="0" borderId="0" xfId="0" applyFont="1"/>
    <xf numFmtId="0" fontId="0" fillId="7" borderId="0" xfId="0" applyFill="1"/>
    <xf numFmtId="0" fontId="17" fillId="0" borderId="75" xfId="0" applyFont="1" applyBorder="1"/>
    <xf numFmtId="0" fontId="17" fillId="0" borderId="16" xfId="0" applyFont="1" applyBorder="1"/>
    <xf numFmtId="0" fontId="17" fillId="0" borderId="72" xfId="0" applyFont="1" applyBorder="1"/>
    <xf numFmtId="3" fontId="21" fillId="3" borderId="8" xfId="1" applyNumberFormat="1" applyFont="1" applyFill="1" applyBorder="1" applyAlignment="1">
      <alignment horizontal="center" vertical="center"/>
    </xf>
    <xf numFmtId="9" fontId="103" fillId="3" borderId="8" xfId="0" applyNumberFormat="1" applyFont="1" applyFill="1" applyBorder="1" applyAlignment="1">
      <alignment horizontal="center" vertical="center"/>
    </xf>
    <xf numFmtId="3" fontId="103" fillId="3" borderId="8" xfId="1" applyNumberFormat="1" applyFont="1" applyFill="1" applyBorder="1" applyAlignment="1">
      <alignment horizontal="center" vertical="center"/>
    </xf>
    <xf numFmtId="9" fontId="93" fillId="4" borderId="1" xfId="0" applyNumberFormat="1" applyFont="1" applyFill="1" applyBorder="1" applyAlignment="1">
      <alignment horizontal="center" vertical="center" wrapText="1"/>
    </xf>
    <xf numFmtId="0" fontId="105" fillId="0" borderId="24" xfId="0" applyFont="1" applyBorder="1" applyAlignment="1">
      <alignment horizontal="left" vertical="center" wrapText="1" indent="1"/>
    </xf>
    <xf numFmtId="0" fontId="17" fillId="0" borderId="74" xfId="0" applyFont="1" applyBorder="1"/>
    <xf numFmtId="0" fontId="17" fillId="0" borderId="73" xfId="0" applyFont="1" applyBorder="1"/>
    <xf numFmtId="0" fontId="17" fillId="0" borderId="71" xfId="0" applyFont="1" applyBorder="1"/>
    <xf numFmtId="9" fontId="7" fillId="6" borderId="8" xfId="0" quotePrefix="1" applyNumberFormat="1" applyFont="1" applyFill="1" applyBorder="1" applyAlignment="1">
      <alignment horizontal="center" vertical="center"/>
    </xf>
    <xf numFmtId="3" fontId="31" fillId="0" borderId="8" xfId="0" applyNumberFormat="1" applyFont="1" applyFill="1" applyBorder="1" applyAlignment="1">
      <alignment horizontal="center" vertical="center"/>
    </xf>
    <xf numFmtId="0" fontId="7" fillId="3" borderId="14" xfId="0" applyFont="1" applyFill="1" applyBorder="1" applyAlignment="1">
      <alignment vertical="center" wrapText="1"/>
    </xf>
    <xf numFmtId="0" fontId="125" fillId="0" borderId="0" xfId="0" applyFont="1"/>
    <xf numFmtId="0" fontId="39" fillId="0" borderId="16" xfId="0" applyFont="1" applyFill="1" applyBorder="1" applyAlignment="1">
      <alignment horizontal="left" vertical="top" wrapText="1"/>
    </xf>
    <xf numFmtId="0" fontId="39" fillId="6" borderId="14" xfId="0" applyFont="1" applyFill="1" applyBorder="1" applyAlignment="1">
      <alignment vertical="center" wrapText="1"/>
    </xf>
    <xf numFmtId="0" fontId="95" fillId="0" borderId="0" xfId="0" applyFont="1" applyAlignment="1">
      <alignment horizontal="left" wrapText="1"/>
    </xf>
    <xf numFmtId="0" fontId="95" fillId="0" borderId="0" xfId="0" applyFont="1" applyAlignment="1">
      <alignment wrapText="1"/>
    </xf>
    <xf numFmtId="0" fontId="129" fillId="0" borderId="2" xfId="0" applyFont="1" applyFill="1" applyBorder="1" applyAlignment="1">
      <alignment horizontal="center" vertical="center" wrapText="1"/>
    </xf>
    <xf numFmtId="0" fontId="130" fillId="4" borderId="7" xfId="0" applyFont="1" applyFill="1" applyBorder="1" applyAlignment="1">
      <alignment horizontal="left" vertical="center" wrapText="1"/>
    </xf>
    <xf numFmtId="9" fontId="130" fillId="4" borderId="1" xfId="0" applyNumberFormat="1" applyFont="1" applyFill="1" applyBorder="1" applyAlignment="1">
      <alignment horizontal="center" vertical="center" wrapText="1"/>
    </xf>
    <xf numFmtId="0" fontId="114" fillId="3" borderId="7" xfId="0" applyFont="1" applyFill="1" applyBorder="1" applyAlignment="1">
      <alignment horizontal="left" vertical="center" wrapText="1"/>
    </xf>
    <xf numFmtId="0" fontId="114" fillId="3" borderId="5" xfId="0" applyFont="1" applyFill="1" applyBorder="1" applyAlignment="1">
      <alignment horizontal="center" vertical="center" wrapText="1"/>
    </xf>
    <xf numFmtId="0" fontId="111" fillId="3" borderId="6" xfId="0" applyFont="1" applyFill="1" applyBorder="1" applyAlignment="1">
      <alignment horizontal="center" vertical="center" wrapText="1"/>
    </xf>
    <xf numFmtId="0" fontId="114" fillId="3" borderId="7" xfId="0" applyFont="1" applyFill="1" applyBorder="1" applyAlignment="1">
      <alignment horizontal="center" vertical="center" wrapText="1"/>
    </xf>
    <xf numFmtId="0" fontId="111" fillId="3" borderId="8" xfId="0" applyFont="1" applyFill="1" applyBorder="1" applyAlignment="1">
      <alignment horizontal="center" vertical="center" wrapText="1"/>
    </xf>
    <xf numFmtId="3" fontId="114" fillId="3" borderId="7" xfId="0" applyNumberFormat="1" applyFont="1" applyFill="1" applyBorder="1" applyAlignment="1">
      <alignment horizontal="center" vertical="center" wrapText="1"/>
    </xf>
    <xf numFmtId="167" fontId="114" fillId="3" borderId="8" xfId="0" applyNumberFormat="1" applyFont="1" applyFill="1" applyBorder="1" applyAlignment="1">
      <alignment horizontal="center" vertical="center"/>
    </xf>
    <xf numFmtId="0" fontId="114" fillId="0" borderId="7" xfId="0" applyFont="1" applyBorder="1" applyAlignment="1">
      <alignment horizontal="left" vertical="center" wrapText="1" indent="1"/>
    </xf>
    <xf numFmtId="0" fontId="115" fillId="0" borderId="7" xfId="0" applyFont="1" applyBorder="1" applyAlignment="1">
      <alignment horizontal="left" vertical="center" wrapText="1" indent="1"/>
    </xf>
    <xf numFmtId="3" fontId="114" fillId="0" borderId="8" xfId="0" applyNumberFormat="1" applyFont="1" applyBorder="1" applyAlignment="1">
      <alignment horizontal="center" vertical="center"/>
    </xf>
    <xf numFmtId="0" fontId="111" fillId="0" borderId="7" xfId="0" applyFont="1" applyBorder="1" applyAlignment="1">
      <alignment horizontal="left" vertical="center" wrapText="1" indent="1"/>
    </xf>
    <xf numFmtId="0" fontId="111" fillId="2" borderId="7" xfId="0" applyFont="1" applyFill="1" applyBorder="1" applyAlignment="1">
      <alignment horizontal="left" vertical="center" wrapText="1" indent="1"/>
    </xf>
    <xf numFmtId="3" fontId="111" fillId="2" borderId="8" xfId="0" applyNumberFormat="1" applyFont="1" applyFill="1" applyBorder="1" applyAlignment="1">
      <alignment horizontal="center" vertical="center"/>
    </xf>
    <xf numFmtId="0" fontId="113" fillId="4" borderId="7" xfId="0" applyFont="1" applyFill="1" applyBorder="1" applyAlignment="1">
      <alignment horizontal="left" vertical="center" wrapText="1"/>
    </xf>
    <xf numFmtId="173" fontId="51" fillId="0" borderId="0" xfId="0" applyNumberFormat="1" applyFont="1"/>
    <xf numFmtId="3" fontId="8" fillId="3" borderId="8" xfId="0" applyNumberFormat="1" applyFont="1" applyFill="1" applyBorder="1" applyAlignment="1">
      <alignment horizontal="center" vertical="center"/>
    </xf>
    <xf numFmtId="3" fontId="7" fillId="3" borderId="1" xfId="0" applyNumberFormat="1" applyFont="1" applyFill="1" applyBorder="1" applyAlignment="1">
      <alignment horizontal="center" vertical="center" wrapText="1"/>
    </xf>
    <xf numFmtId="0" fontId="102" fillId="4" borderId="7" xfId="0" applyFont="1" applyFill="1" applyBorder="1" applyAlignment="1">
      <alignment horizontal="left" vertical="center" wrapText="1"/>
    </xf>
    <xf numFmtId="0" fontId="5" fillId="0" borderId="41" xfId="0" applyFont="1" applyFill="1" applyBorder="1" applyAlignment="1">
      <alignment horizontal="left" vertical="center" wrapText="1"/>
    </xf>
    <xf numFmtId="3" fontId="33" fillId="6" borderId="8" xfId="1" applyNumberFormat="1" applyFont="1" applyFill="1" applyBorder="1" applyAlignment="1">
      <alignment horizontal="center" vertical="center"/>
    </xf>
    <xf numFmtId="9" fontId="33" fillId="6" borderId="42" xfId="0" applyNumberFormat="1" applyFont="1" applyFill="1" applyBorder="1" applyAlignment="1">
      <alignment horizontal="center" vertical="center"/>
    </xf>
    <xf numFmtId="0" fontId="7" fillId="3" borderId="30" xfId="0" applyFont="1" applyFill="1" applyBorder="1" applyAlignment="1">
      <alignment horizontal="left" vertical="center" wrapText="1"/>
    </xf>
    <xf numFmtId="0" fontId="9" fillId="3" borderId="38"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11" fillId="0" borderId="30" xfId="0" applyFont="1" applyBorder="1" applyAlignment="1">
      <alignment horizontal="left" vertical="center" wrapText="1" indent="1"/>
    </xf>
    <xf numFmtId="3" fontId="7" fillId="0" borderId="39" xfId="0" applyNumberFormat="1" applyFont="1" applyBorder="1" applyAlignment="1">
      <alignment horizontal="center" vertical="center"/>
    </xf>
    <xf numFmtId="3" fontId="7" fillId="0" borderId="23" xfId="0" applyNumberFormat="1" applyFont="1" applyBorder="1" applyAlignment="1">
      <alignment horizontal="center" vertical="center"/>
    </xf>
    <xf numFmtId="3" fontId="7" fillId="0" borderId="33" xfId="0" applyNumberFormat="1" applyFont="1" applyBorder="1" applyAlignment="1">
      <alignment horizontal="center" vertical="center"/>
    </xf>
    <xf numFmtId="3" fontId="7" fillId="0" borderId="32" xfId="0" applyNumberFormat="1" applyFont="1" applyBorder="1" applyAlignment="1">
      <alignment horizontal="center" vertical="center"/>
    </xf>
    <xf numFmtId="9" fontId="7" fillId="3" borderId="6" xfId="0" applyNumberFormat="1" applyFont="1" applyFill="1" applyBorder="1" applyAlignment="1">
      <alignment horizontal="center" vertical="center"/>
    </xf>
    <xf numFmtId="9" fontId="7" fillId="3" borderId="16" xfId="0" applyNumberFormat="1" applyFont="1" applyFill="1" applyBorder="1" applyAlignment="1">
      <alignment horizontal="center" vertical="center"/>
    </xf>
    <xf numFmtId="0" fontId="7" fillId="3" borderId="13" xfId="0" applyFont="1" applyFill="1" applyBorder="1" applyAlignment="1">
      <alignment vertical="center" wrapText="1"/>
    </xf>
    <xf numFmtId="9" fontId="7" fillId="3" borderId="76" xfId="0" applyNumberFormat="1" applyFont="1" applyFill="1" applyBorder="1" applyAlignment="1">
      <alignment horizontal="center" vertical="center"/>
    </xf>
    <xf numFmtId="0" fontId="7" fillId="3" borderId="16" xfId="0" applyFont="1" applyFill="1" applyBorder="1" applyAlignment="1">
      <alignment vertical="center" wrapText="1"/>
    </xf>
    <xf numFmtId="0" fontId="7" fillId="3" borderId="110" xfId="0" applyFont="1" applyFill="1" applyBorder="1" applyAlignment="1">
      <alignment vertical="center" wrapText="1"/>
    </xf>
    <xf numFmtId="0" fontId="31" fillId="3" borderId="16" xfId="0" applyFont="1" applyFill="1" applyBorder="1" applyAlignment="1">
      <alignment vertical="center" wrapText="1"/>
    </xf>
    <xf numFmtId="0" fontId="61" fillId="3" borderId="38"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131" fillId="0" borderId="0" xfId="0" applyFont="1" applyAlignment="1">
      <alignment horizontal="justify" vertical="center"/>
    </xf>
    <xf numFmtId="9" fontId="60" fillId="4" borderId="111" xfId="0" applyNumberFormat="1" applyFont="1" applyFill="1" applyBorder="1" applyAlignment="1">
      <alignment horizontal="center" vertical="center"/>
    </xf>
    <xf numFmtId="0" fontId="132" fillId="0" borderId="0" xfId="0" applyFont="1" applyAlignment="1">
      <alignment vertical="center"/>
    </xf>
    <xf numFmtId="9" fontId="60" fillId="4" borderId="27" xfId="0" applyNumberFormat="1" applyFont="1" applyFill="1" applyBorder="1" applyAlignment="1">
      <alignment horizontal="center" vertical="center"/>
    </xf>
    <xf numFmtId="0" fontId="100" fillId="0" borderId="0" xfId="0" applyFont="1" applyAlignment="1">
      <alignment horizontal="left" vertical="center" indent="5"/>
    </xf>
    <xf numFmtId="9" fontId="60" fillId="4" borderId="112" xfId="6" applyNumberFormat="1" applyFont="1" applyFill="1" applyBorder="1" applyAlignment="1">
      <alignment horizontal="center" vertical="center"/>
    </xf>
    <xf numFmtId="0" fontId="60" fillId="6" borderId="51" xfId="0" applyFont="1" applyFill="1" applyBorder="1" applyAlignment="1">
      <alignment horizontal="left" vertical="center" wrapText="1"/>
    </xf>
    <xf numFmtId="9" fontId="60" fillId="6" borderId="46" xfId="0" applyNumberFormat="1" applyFont="1" applyFill="1" applyBorder="1" applyAlignment="1">
      <alignment horizontal="center" vertical="center"/>
    </xf>
    <xf numFmtId="9" fontId="60" fillId="6" borderId="113" xfId="0" applyNumberFormat="1" applyFont="1" applyFill="1" applyBorder="1" applyAlignment="1">
      <alignment horizontal="center" vertical="center"/>
    </xf>
    <xf numFmtId="9" fontId="60" fillId="6" borderId="47" xfId="0" applyNumberFormat="1" applyFont="1" applyFill="1" applyBorder="1" applyAlignment="1">
      <alignment horizontal="center" vertical="center"/>
    </xf>
    <xf numFmtId="0" fontId="0" fillId="0" borderId="0" xfId="0" applyAlignment="1">
      <alignment vertical="center"/>
    </xf>
    <xf numFmtId="0" fontId="60" fillId="6" borderId="37" xfId="0" applyFont="1" applyFill="1" applyBorder="1" applyAlignment="1">
      <alignment horizontal="left" vertical="center" wrapText="1"/>
    </xf>
    <xf numFmtId="3" fontId="59" fillId="3" borderId="8" xfId="0" applyNumberFormat="1" applyFont="1" applyFill="1" applyBorder="1" applyAlignment="1">
      <alignment horizontal="center" vertical="center"/>
    </xf>
    <xf numFmtId="3" fontId="59" fillId="3" borderId="42" xfId="0" applyNumberFormat="1" applyFont="1" applyFill="1" applyBorder="1" applyAlignment="1">
      <alignment horizontal="center" vertical="center"/>
    </xf>
    <xf numFmtId="3" fontId="63" fillId="3" borderId="8" xfId="0" applyNumberFormat="1" applyFont="1" applyFill="1" applyBorder="1" applyAlignment="1">
      <alignment horizontal="center" vertical="center"/>
    </xf>
    <xf numFmtId="3" fontId="63" fillId="3" borderId="42" xfId="0" applyNumberFormat="1" applyFont="1" applyFill="1" applyBorder="1" applyAlignment="1">
      <alignment horizontal="center" vertical="center"/>
    </xf>
    <xf numFmtId="3" fontId="65" fillId="3" borderId="8" xfId="0" applyNumberFormat="1" applyFont="1" applyFill="1" applyBorder="1" applyAlignment="1">
      <alignment horizontal="center" vertical="center"/>
    </xf>
    <xf numFmtId="167" fontId="65" fillId="3" borderId="8" xfId="0" applyNumberFormat="1" applyFont="1" applyFill="1" applyBorder="1" applyAlignment="1">
      <alignment horizontal="center" vertical="center"/>
    </xf>
    <xf numFmtId="167" fontId="65" fillId="3" borderId="42" xfId="0" applyNumberFormat="1" applyFont="1" applyFill="1" applyBorder="1" applyAlignment="1">
      <alignment horizontal="center" vertical="center"/>
    </xf>
    <xf numFmtId="3" fontId="60" fillId="3" borderId="8" xfId="0" applyNumberFormat="1" applyFont="1" applyFill="1" applyBorder="1" applyAlignment="1">
      <alignment horizontal="center" vertical="center"/>
    </xf>
    <xf numFmtId="3" fontId="60" fillId="3" borderId="42" xfId="0" applyNumberFormat="1" applyFont="1" applyFill="1" applyBorder="1" applyAlignment="1">
      <alignment horizontal="center" vertical="center"/>
    </xf>
    <xf numFmtId="167" fontId="60" fillId="3" borderId="8" xfId="1" applyNumberFormat="1" applyFont="1" applyFill="1" applyBorder="1" applyAlignment="1">
      <alignment horizontal="center" vertical="center"/>
    </xf>
    <xf numFmtId="9" fontId="60" fillId="3" borderId="8" xfId="1" applyFont="1" applyFill="1" applyBorder="1" applyAlignment="1">
      <alignment horizontal="center" vertical="center"/>
    </xf>
    <xf numFmtId="9" fontId="60" fillId="3" borderId="42" xfId="1" applyFont="1" applyFill="1" applyBorder="1" applyAlignment="1">
      <alignment horizontal="center" vertical="center"/>
    </xf>
    <xf numFmtId="3" fontId="59" fillId="3" borderId="6" xfId="0" applyNumberFormat="1" applyFont="1" applyFill="1" applyBorder="1" applyAlignment="1">
      <alignment horizontal="center" vertical="center"/>
    </xf>
    <xf numFmtId="3" fontId="59" fillId="3" borderId="20" xfId="0" applyNumberFormat="1" applyFont="1" applyFill="1" applyBorder="1" applyAlignment="1">
      <alignment horizontal="center" vertical="center"/>
    </xf>
    <xf numFmtId="174" fontId="60" fillId="3" borderId="7" xfId="6" applyNumberFormat="1" applyFont="1" applyFill="1" applyBorder="1" applyAlignment="1">
      <alignment vertical="center" wrapText="1"/>
    </xf>
    <xf numFmtId="174" fontId="59" fillId="0" borderId="6" xfId="6" applyNumberFormat="1" applyFont="1" applyBorder="1" applyAlignment="1">
      <alignment horizontal="center" vertical="center"/>
    </xf>
    <xf numFmtId="0" fontId="64" fillId="5" borderId="30" xfId="0" applyFont="1" applyFill="1" applyBorder="1" applyAlignment="1">
      <alignment horizontal="left" vertical="center" wrapText="1" indent="1"/>
    </xf>
    <xf numFmtId="3" fontId="59" fillId="5" borderId="31" xfId="0" applyNumberFormat="1" applyFont="1" applyFill="1" applyBorder="1" applyAlignment="1">
      <alignment horizontal="center" vertical="center"/>
    </xf>
    <xf numFmtId="174" fontId="59" fillId="5" borderId="31" xfId="6" applyNumberFormat="1" applyFont="1" applyFill="1" applyBorder="1" applyAlignment="1">
      <alignment horizontal="center" vertical="center"/>
    </xf>
    <xf numFmtId="3" fontId="59" fillId="5" borderId="32" xfId="0" applyNumberFormat="1" applyFont="1" applyFill="1" applyBorder="1" applyAlignment="1">
      <alignment horizontal="center" vertical="center"/>
    </xf>
    <xf numFmtId="3" fontId="65" fillId="0" borderId="6" xfId="0" applyNumberFormat="1" applyFont="1" applyBorder="1" applyAlignment="1">
      <alignment horizontal="center" vertical="center"/>
    </xf>
    <xf numFmtId="3" fontId="61" fillId="0" borderId="6"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5" fillId="5" borderId="31" xfId="0" applyNumberFormat="1" applyFont="1" applyFill="1" applyBorder="1" applyAlignment="1">
      <alignment horizontal="center" vertical="center"/>
    </xf>
    <xf numFmtId="3" fontId="61" fillId="5" borderId="31" xfId="0" applyNumberFormat="1" applyFont="1" applyFill="1" applyBorder="1" applyAlignment="1">
      <alignment horizontal="center" vertical="center"/>
    </xf>
    <xf numFmtId="3" fontId="65" fillId="5" borderId="32" xfId="0" applyNumberFormat="1" applyFont="1" applyFill="1" applyBorder="1" applyAlignment="1">
      <alignment horizontal="center" vertical="center"/>
    </xf>
    <xf numFmtId="0" fontId="64" fillId="5" borderId="48" xfId="0" applyFont="1" applyFill="1" applyBorder="1" applyAlignment="1">
      <alignment horizontal="left" vertical="center" wrapText="1" indent="1"/>
    </xf>
    <xf numFmtId="3" fontId="62" fillId="5" borderId="11" xfId="0" applyNumberFormat="1" applyFont="1" applyFill="1" applyBorder="1" applyAlignment="1">
      <alignment horizontal="center" vertical="center"/>
    </xf>
    <xf numFmtId="3" fontId="57" fillId="5" borderId="81" xfId="0" applyNumberFormat="1" applyFont="1" applyFill="1" applyBorder="1" applyAlignment="1">
      <alignment horizontal="center" vertical="center"/>
    </xf>
    <xf numFmtId="0" fontId="58" fillId="3" borderId="41" xfId="0" applyFont="1" applyFill="1" applyBorder="1" applyAlignment="1">
      <alignment horizontal="left" vertical="center" wrapText="1" indent="1"/>
    </xf>
    <xf numFmtId="3" fontId="65" fillId="3" borderId="42" xfId="0" applyNumberFormat="1" applyFont="1" applyFill="1" applyBorder="1" applyAlignment="1">
      <alignment horizontal="center" vertical="center"/>
    </xf>
    <xf numFmtId="0" fontId="64" fillId="3" borderId="69" xfId="0" applyFont="1" applyFill="1" applyBorder="1" applyAlignment="1">
      <alignment horizontal="left" vertical="center" wrapText="1" indent="1"/>
    </xf>
    <xf numFmtId="3" fontId="62" fillId="3" borderId="34" xfId="0" applyNumberFormat="1" applyFont="1" applyFill="1" applyBorder="1" applyAlignment="1">
      <alignment horizontal="center" vertical="center"/>
    </xf>
    <xf numFmtId="3" fontId="61" fillId="3" borderId="70" xfId="0" applyNumberFormat="1" applyFont="1" applyFill="1" applyBorder="1" applyAlignment="1">
      <alignment horizontal="center" vertical="center"/>
    </xf>
    <xf numFmtId="3" fontId="62" fillId="5" borderId="31" xfId="0" applyNumberFormat="1" applyFont="1" applyFill="1" applyBorder="1" applyAlignment="1">
      <alignment horizontal="center" vertical="center"/>
    </xf>
    <xf numFmtId="3" fontId="62" fillId="5" borderId="33" xfId="0" applyNumberFormat="1" applyFont="1" applyFill="1" applyBorder="1" applyAlignment="1">
      <alignment horizontal="center" vertical="center"/>
    </xf>
    <xf numFmtId="0" fontId="61" fillId="4" borderId="7" xfId="0" applyFont="1" applyFill="1" applyBorder="1" applyAlignment="1">
      <alignment vertical="center" wrapText="1"/>
    </xf>
    <xf numFmtId="0" fontId="60" fillId="4" borderId="15" xfId="0" applyFont="1" applyFill="1" applyBorder="1" applyAlignment="1">
      <alignment vertical="center"/>
    </xf>
    <xf numFmtId="0" fontId="60" fillId="4" borderId="42" xfId="0" applyFont="1" applyFill="1" applyBorder="1" applyAlignment="1">
      <alignment vertical="center"/>
    </xf>
    <xf numFmtId="0" fontId="133" fillId="0" borderId="0" xfId="0" applyFont="1"/>
    <xf numFmtId="3" fontId="61" fillId="3" borderId="8" xfId="0" applyNumberFormat="1" applyFont="1" applyFill="1" applyBorder="1" applyAlignment="1">
      <alignment horizontal="center" vertical="center"/>
    </xf>
    <xf numFmtId="0" fontId="8" fillId="3" borderId="0" xfId="0" applyFont="1" applyFill="1" applyBorder="1"/>
    <xf numFmtId="0" fontId="8" fillId="3" borderId="0"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7" xfId="0" applyFont="1" applyFill="1" applyBorder="1" applyAlignment="1">
      <alignment vertical="center" wrapText="1"/>
    </xf>
    <xf numFmtId="0" fontId="2" fillId="0" borderId="0" xfId="0" applyFont="1" applyAlignment="1">
      <alignment horizontal="center"/>
    </xf>
    <xf numFmtId="0" fontId="21" fillId="3" borderId="7" xfId="0" applyFont="1" applyFill="1" applyBorder="1" applyAlignment="1">
      <alignment horizontal="center" vertical="center" wrapText="1"/>
    </xf>
    <xf numFmtId="0" fontId="21" fillId="4" borderId="2" xfId="0" applyFont="1" applyFill="1" applyBorder="1" applyAlignment="1">
      <alignment horizontal="center" vertical="center"/>
    </xf>
    <xf numFmtId="0" fontId="21" fillId="3" borderId="8" xfId="0" applyFont="1" applyFill="1" applyBorder="1" applyAlignment="1">
      <alignment horizontal="center" vertical="center" wrapText="1"/>
    </xf>
    <xf numFmtId="0" fontId="21" fillId="3" borderId="7" xfId="0" applyFont="1" applyFill="1" applyBorder="1" applyAlignment="1">
      <alignment vertical="center" wrapText="1"/>
    </xf>
    <xf numFmtId="0" fontId="107" fillId="0" borderId="0" xfId="0" applyFont="1" applyAlignment="1">
      <alignment horizontal="center"/>
    </xf>
    <xf numFmtId="0" fontId="17" fillId="0" borderId="0" xfId="0" applyFont="1" applyBorder="1" applyAlignment="1">
      <alignment horizontal="center" vertical="center" wrapText="1"/>
    </xf>
    <xf numFmtId="0" fontId="7" fillId="3" borderId="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2"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31" fillId="3" borderId="8" xfId="1" applyNumberFormat="1" applyFont="1" applyFill="1" applyBorder="1" applyAlignment="1">
      <alignment horizontal="center" vertical="center"/>
    </xf>
    <xf numFmtId="10" fontId="7" fillId="3" borderId="7" xfId="0" applyNumberFormat="1" applyFont="1" applyFill="1" applyBorder="1" applyAlignment="1">
      <alignment horizontal="center" vertical="center" wrapText="1"/>
    </xf>
    <xf numFmtId="0" fontId="2" fillId="0" borderId="0" xfId="0" applyFont="1" applyAlignment="1">
      <alignment vertical="center"/>
    </xf>
    <xf numFmtId="0" fontId="2" fillId="0" borderId="0" xfId="0" applyFont="1" applyAlignment="1">
      <alignment horizontal="left" vertical="center"/>
    </xf>
    <xf numFmtId="0" fontId="9" fillId="3" borderId="16" xfId="0" applyFont="1" applyFill="1" applyBorder="1" applyAlignment="1">
      <alignment horizontal="center" vertical="center" wrapText="1"/>
    </xf>
    <xf numFmtId="167" fontId="12" fillId="0" borderId="16" xfId="0" applyNumberFormat="1" applyFont="1" applyBorder="1" applyAlignment="1">
      <alignment horizontal="center" vertical="center"/>
    </xf>
    <xf numFmtId="0" fontId="14" fillId="2" borderId="0" xfId="0" applyFont="1" applyFill="1" applyBorder="1" applyAlignment="1">
      <alignment vertical="center" wrapText="1"/>
    </xf>
    <xf numFmtId="3" fontId="9" fillId="2" borderId="0" xfId="0" applyNumberFormat="1" applyFont="1" applyFill="1" applyBorder="1" applyAlignment="1">
      <alignment horizontal="center" vertical="center"/>
    </xf>
    <xf numFmtId="0" fontId="17" fillId="0" borderId="74" xfId="0" applyFont="1" applyBorder="1" applyAlignment="1">
      <alignment horizontal="center" vertical="center"/>
    </xf>
    <xf numFmtId="0" fontId="17" fillId="0" borderId="73" xfId="0" applyFont="1" applyBorder="1" applyAlignment="1">
      <alignment horizontal="center" vertical="center"/>
    </xf>
    <xf numFmtId="0" fontId="17" fillId="0" borderId="71" xfId="0" applyFont="1" applyBorder="1" applyAlignment="1">
      <alignment horizontal="center" vertical="center"/>
    </xf>
    <xf numFmtId="0" fontId="17" fillId="0" borderId="0" xfId="0" applyFont="1" applyBorder="1" applyAlignment="1">
      <alignment horizontal="left"/>
    </xf>
    <xf numFmtId="1" fontId="90" fillId="0" borderId="8" xfId="0" applyNumberFormat="1" applyFont="1" applyBorder="1" applyAlignment="1">
      <alignment horizontal="center" vertical="center"/>
    </xf>
    <xf numFmtId="3" fontId="119" fillId="0" borderId="8" xfId="0" applyNumberFormat="1" applyFont="1" applyBorder="1" applyAlignment="1">
      <alignment horizontal="center" vertical="center"/>
    </xf>
    <xf numFmtId="1" fontId="21" fillId="0" borderId="8" xfId="1" applyNumberFormat="1" applyFont="1" applyBorder="1" applyAlignment="1">
      <alignment horizontal="center" vertical="center"/>
    </xf>
    <xf numFmtId="2" fontId="90" fillId="0" borderId="8" xfId="0" applyNumberFormat="1" applyFont="1" applyBorder="1" applyAlignment="1">
      <alignment horizontal="center" vertical="center"/>
    </xf>
    <xf numFmtId="2" fontId="21" fillId="0" borderId="8" xfId="1" applyNumberFormat="1" applyFont="1" applyBorder="1" applyAlignment="1">
      <alignment horizontal="center" vertical="center"/>
    </xf>
    <xf numFmtId="0" fontId="21" fillId="3" borderId="2" xfId="0" applyFont="1" applyFill="1" applyBorder="1" applyAlignment="1">
      <alignment vertical="center" wrapText="1"/>
    </xf>
    <xf numFmtId="0" fontId="21" fillId="0" borderId="7" xfId="0" applyFont="1" applyFill="1" applyBorder="1" applyAlignment="1">
      <alignment vertical="center" wrapText="1"/>
    </xf>
    <xf numFmtId="0" fontId="21" fillId="0" borderId="7" xfId="0" applyFont="1" applyFill="1" applyBorder="1" applyAlignment="1">
      <alignment horizontal="left" vertical="center" wrapText="1"/>
    </xf>
    <xf numFmtId="0" fontId="92" fillId="0" borderId="6" xfId="0" applyFont="1" applyFill="1" applyBorder="1" applyAlignment="1">
      <alignment horizontal="center" vertical="center" wrapText="1"/>
    </xf>
    <xf numFmtId="0" fontId="92" fillId="0" borderId="8" xfId="0" applyFont="1" applyFill="1" applyBorder="1" applyAlignment="1">
      <alignment horizontal="center" vertical="center" wrapText="1"/>
    </xf>
    <xf numFmtId="0" fontId="21" fillId="0" borderId="7" xfId="0" applyFont="1" applyFill="1" applyBorder="1" applyAlignment="1">
      <alignment horizontal="center" vertical="center" wrapText="1"/>
    </xf>
    <xf numFmtId="167" fontId="21" fillId="0" borderId="8" xfId="0" applyNumberFormat="1" applyFont="1" applyFill="1" applyBorder="1" applyAlignment="1">
      <alignment horizontal="center" vertical="center"/>
    </xf>
    <xf numFmtId="0" fontId="21" fillId="0" borderId="7" xfId="0" applyFont="1" applyFill="1" applyBorder="1" applyAlignment="1">
      <alignment horizontal="left" vertical="center" wrapText="1" indent="1"/>
    </xf>
    <xf numFmtId="0" fontId="90" fillId="0" borderId="7" xfId="0" applyFont="1" applyFill="1" applyBorder="1" applyAlignment="1">
      <alignment horizontal="left" vertical="center" wrapText="1" indent="1"/>
    </xf>
    <xf numFmtId="0" fontId="92" fillId="0" borderId="7" xfId="0" applyFont="1" applyFill="1" applyBorder="1" applyAlignment="1">
      <alignment horizontal="left" vertical="center" wrapText="1" indent="1"/>
    </xf>
    <xf numFmtId="3" fontId="119" fillId="0" borderId="8" xfId="0" applyNumberFormat="1" applyFont="1" applyFill="1" applyBorder="1" applyAlignment="1">
      <alignment horizontal="center" vertical="center"/>
    </xf>
    <xf numFmtId="3" fontId="92" fillId="0" borderId="8" xfId="0" applyNumberFormat="1" applyFont="1" applyFill="1" applyBorder="1" applyAlignment="1">
      <alignment horizontal="center" vertical="center"/>
    </xf>
    <xf numFmtId="0" fontId="93" fillId="0" borderId="9" xfId="0" applyFont="1" applyFill="1" applyBorder="1" applyAlignment="1">
      <alignment horizontal="left" vertical="center" wrapText="1" indent="1"/>
    </xf>
    <xf numFmtId="0" fontId="93" fillId="0" borderId="7" xfId="0" applyFont="1" applyFill="1" applyBorder="1" applyAlignment="1">
      <alignment vertical="center" wrapText="1"/>
    </xf>
    <xf numFmtId="0" fontId="21" fillId="4" borderId="2" xfId="0" applyFont="1" applyFill="1" applyBorder="1" applyAlignment="1">
      <alignment vertical="center" wrapText="1"/>
    </xf>
    <xf numFmtId="0" fontId="5" fillId="3" borderId="7"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7" fillId="3" borderId="9" xfId="0" applyFont="1" applyFill="1" applyBorder="1" applyAlignment="1">
      <alignment vertical="center" wrapText="1"/>
    </xf>
    <xf numFmtId="0" fontId="7" fillId="3" borderId="7" xfId="0" applyFont="1" applyFill="1" applyBorder="1" applyAlignment="1">
      <alignment vertical="center" wrapText="1"/>
    </xf>
    <xf numFmtId="0" fontId="9" fillId="4" borderId="3" xfId="0" applyFont="1" applyFill="1" applyBorder="1" applyAlignment="1">
      <alignment horizontal="center" vertical="center"/>
    </xf>
    <xf numFmtId="0" fontId="77" fillId="3" borderId="7" xfId="0" applyFont="1" applyFill="1" applyBorder="1" applyAlignment="1">
      <alignment horizontal="center" vertical="center" wrapText="1"/>
    </xf>
    <xf numFmtId="0" fontId="78" fillId="0" borderId="0" xfId="0" applyFont="1" applyAlignment="1">
      <alignment horizontal="center"/>
    </xf>
    <xf numFmtId="0" fontId="6" fillId="3" borderId="6"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 fillId="0" borderId="0" xfId="0" applyFont="1" applyAlignment="1">
      <alignment horizontal="center"/>
    </xf>
    <xf numFmtId="0" fontId="21" fillId="3" borderId="8"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17" fillId="0" borderId="0" xfId="0" applyFont="1" applyBorder="1" applyAlignment="1">
      <alignment horizontal="center" vertical="center" wrapText="1"/>
    </xf>
    <xf numFmtId="9" fontId="60" fillId="4" borderId="42" xfId="0" applyNumberFormat="1" applyFont="1" applyFill="1" applyBorder="1" applyAlignment="1">
      <alignment horizontal="center" vertical="center"/>
    </xf>
    <xf numFmtId="0" fontId="7" fillId="3" borderId="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7" fillId="0" borderId="7" xfId="0" applyFont="1" applyFill="1" applyBorder="1" applyAlignment="1">
      <alignment horizontal="center" vertical="center" wrapText="1"/>
    </xf>
    <xf numFmtId="3" fontId="9" fillId="2" borderId="86" xfId="0" applyNumberFormat="1" applyFont="1" applyFill="1" applyBorder="1" applyAlignment="1">
      <alignment horizontal="center" vertical="center"/>
    </xf>
    <xf numFmtId="0" fontId="99" fillId="0" borderId="0" xfId="0" applyFont="1" applyAlignment="1"/>
    <xf numFmtId="0" fontId="138" fillId="0" borderId="77" xfId="0" applyFont="1" applyBorder="1" applyAlignment="1">
      <alignment vertical="center"/>
    </xf>
    <xf numFmtId="0" fontId="138" fillId="0" borderId="53" xfId="0" applyFont="1" applyBorder="1" applyAlignment="1">
      <alignment vertical="center"/>
    </xf>
    <xf numFmtId="170" fontId="60" fillId="3" borderId="7" xfId="6" applyNumberFormat="1" applyFont="1" applyFill="1" applyBorder="1" applyAlignment="1">
      <alignment horizontal="center" vertical="center" wrapText="1"/>
    </xf>
    <xf numFmtId="0" fontId="60" fillId="4" borderId="14" xfId="0" applyFont="1" applyFill="1" applyBorder="1" applyAlignment="1">
      <alignment vertical="center"/>
    </xf>
    <xf numFmtId="0" fontId="32" fillId="3" borderId="7" xfId="0" applyFont="1" applyFill="1" applyBorder="1" applyAlignment="1">
      <alignment horizontal="left" vertical="center" wrapText="1"/>
    </xf>
    <xf numFmtId="0" fontId="8" fillId="5" borderId="7" xfId="0" applyFont="1" applyFill="1" applyBorder="1" applyAlignment="1">
      <alignment vertical="center" wrapText="1"/>
    </xf>
    <xf numFmtId="0" fontId="107" fillId="0" borderId="0" xfId="0" applyFont="1"/>
    <xf numFmtId="0" fontId="22" fillId="0" borderId="0" xfId="7"/>
    <xf numFmtId="0" fontId="135" fillId="0" borderId="0" xfId="7" applyFont="1" applyFill="1" applyAlignment="1">
      <alignment horizontal="left"/>
    </xf>
    <xf numFmtId="0" fontId="52" fillId="0" borderId="0" xfId="7" applyFont="1" applyFill="1" applyAlignment="1">
      <alignment horizontal="center"/>
    </xf>
    <xf numFmtId="0" fontId="53" fillId="0" borderId="0" xfId="7" applyFont="1" applyFill="1"/>
    <xf numFmtId="0" fontId="141" fillId="0" borderId="1" xfId="7" applyFont="1" applyFill="1" applyBorder="1" applyAlignment="1">
      <alignment horizontal="left" vertical="center" wrapText="1"/>
    </xf>
    <xf numFmtId="0" fontId="141" fillId="0" borderId="1" xfId="7" applyFont="1" applyFill="1" applyBorder="1" applyAlignment="1">
      <alignment vertical="center" wrapText="1"/>
    </xf>
    <xf numFmtId="0" fontId="142" fillId="0" borderId="0" xfId="7" applyFont="1" applyFill="1"/>
    <xf numFmtId="0" fontId="141" fillId="0" borderId="6" xfId="7" applyFont="1" applyFill="1" applyBorder="1" applyAlignment="1">
      <alignment horizontal="center" vertical="center" wrapText="1"/>
    </xf>
    <xf numFmtId="0" fontId="141" fillId="0" borderId="8" xfId="7" applyFont="1" applyFill="1" applyBorder="1" applyAlignment="1">
      <alignment horizontal="center" vertical="center" wrapText="1"/>
    </xf>
    <xf numFmtId="0" fontId="136" fillId="0" borderId="7" xfId="7" applyFont="1" applyFill="1" applyBorder="1" applyAlignment="1">
      <alignment vertical="center" wrapText="1"/>
    </xf>
    <xf numFmtId="9" fontId="136" fillId="0" borderId="8" xfId="7" applyNumberFormat="1" applyFont="1" applyFill="1" applyBorder="1" applyAlignment="1">
      <alignment horizontal="center" vertical="center"/>
    </xf>
    <xf numFmtId="0" fontId="141" fillId="0" borderId="7" xfId="7" applyFont="1" applyFill="1" applyBorder="1" applyAlignment="1">
      <alignment vertical="center" wrapText="1"/>
    </xf>
    <xf numFmtId="3" fontId="136" fillId="0" borderId="8" xfId="28" applyNumberFormat="1" applyFont="1" applyFill="1" applyBorder="1" applyAlignment="1">
      <alignment horizontal="center" vertical="center"/>
    </xf>
    <xf numFmtId="1" fontId="136" fillId="0" borderId="8" xfId="7" applyNumberFormat="1" applyFont="1" applyFill="1" applyBorder="1" applyAlignment="1">
      <alignment horizontal="center" vertical="center"/>
    </xf>
    <xf numFmtId="0" fontId="143" fillId="0" borderId="7" xfId="7" applyFont="1" applyFill="1" applyBorder="1" applyAlignment="1">
      <alignment horizontal="left" vertical="center" wrapText="1"/>
    </xf>
    <xf numFmtId="0" fontId="136" fillId="0" borderId="7" xfId="7" applyFont="1" applyFill="1" applyBorder="1" applyAlignment="1">
      <alignment horizontal="left" vertical="center" wrapText="1"/>
    </xf>
    <xf numFmtId="0" fontId="136" fillId="0" borderId="14" xfId="7" applyFont="1" applyFill="1" applyBorder="1" applyAlignment="1">
      <alignment horizontal="left" vertical="center" wrapText="1"/>
    </xf>
    <xf numFmtId="3" fontId="141" fillId="0" borderId="7" xfId="7" applyNumberFormat="1" applyFont="1" applyFill="1" applyBorder="1" applyAlignment="1">
      <alignment horizontal="center" vertical="center" wrapText="1"/>
    </xf>
    <xf numFmtId="3" fontId="136" fillId="0" borderId="7" xfId="7" applyNumberFormat="1" applyFont="1" applyFill="1" applyBorder="1" applyAlignment="1">
      <alignment horizontal="center" vertical="center" wrapText="1"/>
    </xf>
    <xf numFmtId="0" fontId="136" fillId="0" borderId="7" xfId="7" applyFont="1" applyFill="1" applyBorder="1" applyAlignment="1">
      <alignment horizontal="center" vertical="center" wrapText="1"/>
    </xf>
    <xf numFmtId="167" fontId="136" fillId="0" borderId="8" xfId="7" applyNumberFormat="1" applyFont="1" applyFill="1" applyBorder="1" applyAlignment="1">
      <alignment horizontal="center" vertical="center"/>
    </xf>
    <xf numFmtId="0" fontId="136" fillId="0" borderId="7" xfId="7" applyFont="1" applyFill="1" applyBorder="1" applyAlignment="1">
      <alignment horizontal="left" vertical="center" wrapText="1" indent="1"/>
    </xf>
    <xf numFmtId="3" fontId="146" fillId="0" borderId="8" xfId="7" applyNumberFormat="1" applyFont="1" applyFill="1" applyBorder="1" applyAlignment="1">
      <alignment horizontal="center" vertical="center"/>
    </xf>
    <xf numFmtId="0" fontId="54" fillId="0" borderId="7" xfId="7" applyFont="1" applyFill="1" applyBorder="1" applyAlignment="1">
      <alignment horizontal="left" vertical="center" wrapText="1" indent="1"/>
    </xf>
    <xf numFmtId="3" fontId="54" fillId="0" borderId="8" xfId="7" applyNumberFormat="1" applyFont="1" applyFill="1" applyBorder="1" applyAlignment="1">
      <alignment horizontal="center" vertical="center"/>
    </xf>
    <xf numFmtId="3" fontId="136" fillId="0" borderId="8" xfId="7" applyNumberFormat="1" applyFont="1" applyFill="1" applyBorder="1" applyAlignment="1">
      <alignment horizontal="center" vertical="center"/>
    </xf>
    <xf numFmtId="10" fontId="136" fillId="0" borderId="8" xfId="28" applyFont="1" applyFill="1" applyBorder="1" applyAlignment="1">
      <alignment horizontal="center" vertical="center"/>
    </xf>
    <xf numFmtId="167" fontId="136" fillId="0" borderId="8" xfId="28" applyNumberFormat="1" applyFont="1" applyFill="1" applyBorder="1" applyAlignment="1">
      <alignment horizontal="center" vertical="center"/>
    </xf>
    <xf numFmtId="3" fontId="147" fillId="0" borderId="8" xfId="7" applyNumberFormat="1" applyFont="1" applyFill="1" applyBorder="1" applyAlignment="1">
      <alignment horizontal="left" vertical="center"/>
    </xf>
    <xf numFmtId="0" fontId="143" fillId="0" borderId="7" xfId="7" applyFont="1" applyFill="1" applyBorder="1" applyAlignment="1">
      <alignment vertical="center" wrapText="1"/>
    </xf>
    <xf numFmtId="3" fontId="141" fillId="0" borderId="8" xfId="7" applyNumberFormat="1" applyFont="1" applyFill="1" applyBorder="1" applyAlignment="1">
      <alignment horizontal="center" vertical="center"/>
    </xf>
    <xf numFmtId="0" fontId="148" fillId="0" borderId="7" xfId="7" applyFont="1" applyFill="1" applyBorder="1" applyAlignment="1">
      <alignment horizontal="left" vertical="center" wrapText="1"/>
    </xf>
    <xf numFmtId="9" fontId="143" fillId="0" borderId="1" xfId="7" applyNumberFormat="1" applyFont="1" applyFill="1" applyBorder="1" applyAlignment="1">
      <alignment horizontal="center" vertical="center" wrapText="1"/>
    </xf>
    <xf numFmtId="0" fontId="143" fillId="0" borderId="7" xfId="7" applyFont="1" applyFill="1" applyBorder="1" applyAlignment="1">
      <alignment horizontal="left" vertical="center"/>
    </xf>
    <xf numFmtId="0" fontId="147" fillId="0" borderId="5" xfId="7" applyFont="1" applyFill="1" applyBorder="1" applyAlignment="1">
      <alignment horizontal="left" vertical="center" wrapText="1" indent="1"/>
    </xf>
    <xf numFmtId="3" fontId="54" fillId="0" borderId="6" xfId="7" applyNumberFormat="1" applyFont="1" applyFill="1" applyBorder="1" applyAlignment="1">
      <alignment horizontal="center" vertical="center"/>
    </xf>
    <xf numFmtId="0" fontId="147" fillId="0" borderId="40" xfId="7" applyFont="1" applyFill="1" applyBorder="1" applyAlignment="1">
      <alignment horizontal="left" vertical="center" wrapText="1" indent="1"/>
    </xf>
    <xf numFmtId="3" fontId="54" fillId="0" borderId="31" xfId="7" applyNumberFormat="1" applyFont="1" applyFill="1" applyBorder="1" applyAlignment="1">
      <alignment horizontal="center" vertical="center"/>
    </xf>
    <xf numFmtId="3" fontId="54" fillId="0" borderId="32" xfId="7" applyNumberFormat="1" applyFont="1" applyFill="1" applyBorder="1" applyAlignment="1">
      <alignment horizontal="center" vertical="center"/>
    </xf>
    <xf numFmtId="0" fontId="147" fillId="0" borderId="24" xfId="7" applyFont="1" applyFill="1" applyBorder="1" applyAlignment="1">
      <alignment horizontal="left" vertical="center" wrapText="1" indent="1"/>
    </xf>
    <xf numFmtId="0" fontId="141" fillId="5" borderId="7" xfId="7" applyFont="1" applyFill="1" applyBorder="1" applyAlignment="1">
      <alignment vertical="center" wrapText="1"/>
    </xf>
    <xf numFmtId="3" fontId="141" fillId="5" borderId="8" xfId="7" applyNumberFormat="1" applyFont="1" applyFill="1" applyBorder="1" applyAlignment="1">
      <alignment horizontal="center" vertical="center"/>
    </xf>
    <xf numFmtId="3" fontId="22" fillId="0" borderId="0" xfId="7" applyNumberFormat="1"/>
    <xf numFmtId="0" fontId="143" fillId="0" borderId="0" xfId="7" applyFont="1" applyFill="1" applyBorder="1" applyAlignment="1">
      <alignment vertical="center" wrapText="1"/>
    </xf>
    <xf numFmtId="3" fontId="141" fillId="0" borderId="0" xfId="7" applyNumberFormat="1" applyFont="1" applyFill="1" applyBorder="1" applyAlignment="1">
      <alignment horizontal="center" vertical="center"/>
    </xf>
    <xf numFmtId="0" fontId="40" fillId="0" borderId="75" xfId="7" applyFont="1" applyBorder="1"/>
    <xf numFmtId="0" fontId="40" fillId="0" borderId="74" xfId="7" applyFont="1" applyBorder="1" applyAlignment="1">
      <alignment horizontal="center"/>
    </xf>
    <xf numFmtId="0" fontId="40" fillId="0" borderId="16" xfId="7" applyFont="1" applyBorder="1"/>
    <xf numFmtId="0" fontId="40" fillId="0" borderId="73" xfId="7" applyFont="1" applyBorder="1"/>
    <xf numFmtId="0" fontId="40" fillId="0" borderId="72" xfId="7" applyFont="1" applyBorder="1"/>
    <xf numFmtId="0" fontId="17" fillId="0" borderId="71" xfId="7" applyFont="1" applyBorder="1" applyAlignment="1">
      <alignment horizontal="center"/>
    </xf>
    <xf numFmtId="0" fontId="53" fillId="0" borderId="0" xfId="7" applyFont="1"/>
    <xf numFmtId="9" fontId="7" fillId="3" borderId="8" xfId="1" applyNumberFormat="1" applyFont="1" applyFill="1" applyBorder="1" applyAlignment="1">
      <alignment horizontal="center" vertical="center"/>
    </xf>
    <xf numFmtId="1" fontId="7" fillId="3" borderId="8" xfId="1" applyNumberFormat="1" applyFont="1" applyFill="1" applyBorder="1" applyAlignment="1">
      <alignment horizontal="center" vertical="center"/>
    </xf>
    <xf numFmtId="3" fontId="6" fillId="6" borderId="8" xfId="1" applyNumberFormat="1" applyFont="1" applyFill="1" applyBorder="1" applyAlignment="1">
      <alignment horizontal="center" vertical="center"/>
    </xf>
    <xf numFmtId="0" fontId="6" fillId="6" borderId="7" xfId="0" applyFont="1" applyFill="1" applyBorder="1" applyAlignment="1">
      <alignment horizontal="left" vertical="center" wrapText="1"/>
    </xf>
    <xf numFmtId="3" fontId="112" fillId="6" borderId="8" xfId="1" applyNumberFormat="1" applyFont="1" applyFill="1" applyBorder="1" applyAlignment="1">
      <alignment horizontal="center" vertical="center"/>
    </xf>
    <xf numFmtId="167" fontId="11" fillId="0" borderId="8" xfId="0" applyNumberFormat="1" applyFont="1" applyBorder="1" applyAlignment="1">
      <alignment horizontal="center" vertical="center"/>
    </xf>
    <xf numFmtId="0" fontId="8" fillId="4" borderId="2" xfId="0" applyFont="1" applyFill="1" applyBorder="1" applyAlignment="1">
      <alignment vertical="center"/>
    </xf>
    <xf numFmtId="0" fontId="14" fillId="4" borderId="1" xfId="0" applyFont="1" applyFill="1" applyBorder="1" applyAlignment="1">
      <alignment vertical="center" wrapText="1"/>
    </xf>
    <xf numFmtId="0" fontId="6" fillId="4" borderId="3" xfId="0" applyFont="1" applyFill="1" applyBorder="1" applyAlignment="1">
      <alignment vertical="center"/>
    </xf>
    <xf numFmtId="0" fontId="6" fillId="4" borderId="4" xfId="0" applyFont="1" applyFill="1" applyBorder="1" applyAlignment="1">
      <alignment vertical="center"/>
    </xf>
    <xf numFmtId="3" fontId="11" fillId="0" borderId="6" xfId="0" applyNumberFormat="1" applyFont="1" applyBorder="1" applyAlignment="1">
      <alignment horizontal="center" vertical="center"/>
    </xf>
    <xf numFmtId="0" fontId="13" fillId="0" borderId="16" xfId="0" applyFont="1" applyBorder="1" applyAlignment="1">
      <alignment horizontal="left" vertical="center" wrapText="1" indent="1"/>
    </xf>
    <xf numFmtId="3" fontId="11" fillId="0" borderId="16" xfId="0" applyNumberFormat="1" applyFont="1" applyBorder="1" applyAlignment="1">
      <alignment horizontal="center" vertical="center"/>
    </xf>
    <xf numFmtId="0" fontId="6" fillId="4" borderId="7" xfId="0" applyFont="1" applyFill="1" applyBorder="1" applyAlignment="1">
      <alignment horizontal="left" vertical="center" wrapText="1"/>
    </xf>
    <xf numFmtId="0" fontId="6" fillId="4" borderId="1" xfId="0" applyFont="1" applyFill="1" applyBorder="1" applyAlignment="1">
      <alignment vertical="center" wrapText="1"/>
    </xf>
    <xf numFmtId="0" fontId="6" fillId="4" borderId="2" xfId="0" applyFont="1" applyFill="1" applyBorder="1" applyAlignment="1">
      <alignment vertical="center"/>
    </xf>
    <xf numFmtId="0" fontId="14" fillId="4" borderId="58" xfId="0" applyFont="1" applyFill="1" applyBorder="1" applyAlignment="1">
      <alignment vertical="center" wrapText="1"/>
    </xf>
    <xf numFmtId="3" fontId="8" fillId="4" borderId="8" xfId="0" applyNumberFormat="1" applyFont="1" applyFill="1" applyBorder="1" applyAlignment="1">
      <alignment horizontal="center" vertical="center"/>
    </xf>
    <xf numFmtId="3" fontId="8" fillId="0" borderId="8" xfId="0" applyNumberFormat="1" applyFont="1" applyBorder="1" applyAlignment="1">
      <alignment horizontal="center" vertical="center"/>
    </xf>
    <xf numFmtId="0" fontId="78" fillId="0" borderId="0" xfId="0" applyFont="1" applyAlignment="1"/>
    <xf numFmtId="0" fontId="24" fillId="3" borderId="8" xfId="0" applyFont="1" applyFill="1" applyBorder="1" applyAlignment="1">
      <alignment horizontal="center" vertical="center"/>
    </xf>
    <xf numFmtId="0" fontId="9" fillId="3" borderId="8" xfId="0" applyFont="1" applyFill="1" applyBorder="1" applyAlignment="1">
      <alignment horizontal="center" vertical="center"/>
    </xf>
    <xf numFmtId="0" fontId="77" fillId="7" borderId="7" xfId="0" applyFont="1" applyFill="1" applyBorder="1" applyAlignment="1">
      <alignment horizontal="left" vertical="center" wrapText="1"/>
    </xf>
    <xf numFmtId="3" fontId="77" fillId="10" borderId="7" xfId="0" applyNumberFormat="1" applyFont="1" applyFill="1" applyBorder="1" applyAlignment="1">
      <alignment horizontal="center" vertical="center" wrapText="1"/>
    </xf>
    <xf numFmtId="0" fontId="77" fillId="10" borderId="7" xfId="0" applyFont="1" applyFill="1" applyBorder="1" applyAlignment="1">
      <alignment horizontal="center" vertical="center" wrapText="1"/>
    </xf>
    <xf numFmtId="0" fontId="126" fillId="3" borderId="6" xfId="0" applyFont="1" applyFill="1" applyBorder="1" applyAlignment="1">
      <alignment horizontal="center" vertical="center" wrapText="1"/>
    </xf>
    <xf numFmtId="0" fontId="77" fillId="11" borderId="7" xfId="0" applyFont="1" applyFill="1" applyBorder="1" applyAlignment="1">
      <alignment horizontal="center" vertical="center" wrapText="1"/>
    </xf>
    <xf numFmtId="3" fontId="77" fillId="11" borderId="7" xfId="0" applyNumberFormat="1" applyFont="1" applyFill="1" applyBorder="1" applyAlignment="1">
      <alignment horizontal="center" vertical="center" wrapText="1"/>
    </xf>
    <xf numFmtId="167" fontId="77" fillId="11" borderId="8" xfId="0" applyNumberFormat="1" applyFont="1" applyFill="1" applyBorder="1" applyAlignment="1">
      <alignment horizontal="center" vertical="center"/>
    </xf>
    <xf numFmtId="3" fontId="82" fillId="3" borderId="8" xfId="0" applyNumberFormat="1" applyFont="1" applyFill="1" applyBorder="1" applyAlignment="1">
      <alignment horizontal="center" vertical="center"/>
    </xf>
    <xf numFmtId="0" fontId="78" fillId="11" borderId="8" xfId="0" applyFont="1" applyFill="1" applyBorder="1" applyAlignment="1">
      <alignment horizontal="center" vertical="center" wrapText="1"/>
    </xf>
    <xf numFmtId="0" fontId="149" fillId="0" borderId="9" xfId="0" applyFont="1" applyBorder="1" applyAlignment="1">
      <alignment horizontal="left" vertical="center" wrapText="1" indent="1"/>
    </xf>
    <xf numFmtId="0" fontId="81" fillId="8" borderId="14" xfId="0" applyFont="1" applyFill="1" applyBorder="1" applyAlignment="1">
      <alignment horizontal="left" vertical="center" wrapText="1"/>
    </xf>
    <xf numFmtId="0" fontId="81" fillId="8" borderId="15" xfId="0" applyFont="1" applyFill="1" applyBorder="1" applyAlignment="1">
      <alignment horizontal="center" vertical="center" wrapText="1"/>
    </xf>
    <xf numFmtId="167" fontId="81" fillId="8" borderId="15" xfId="0" applyNumberFormat="1" applyFont="1" applyFill="1" applyBorder="1" applyAlignment="1">
      <alignment horizontal="center" vertical="center"/>
    </xf>
    <xf numFmtId="167" fontId="81" fillId="8" borderId="8" xfId="0" applyNumberFormat="1" applyFont="1" applyFill="1" applyBorder="1" applyAlignment="1">
      <alignment horizontal="center" vertical="center"/>
    </xf>
    <xf numFmtId="0" fontId="81" fillId="4" borderId="2" xfId="0" applyFont="1" applyFill="1" applyBorder="1" applyAlignment="1">
      <alignment vertical="center"/>
    </xf>
    <xf numFmtId="0" fontId="88" fillId="4" borderId="1" xfId="0" applyFont="1" applyFill="1" applyBorder="1" applyAlignment="1">
      <alignment vertical="center" wrapText="1"/>
    </xf>
    <xf numFmtId="0" fontId="81" fillId="4" borderId="3" xfId="0" applyFont="1" applyFill="1" applyBorder="1" applyAlignment="1">
      <alignment vertical="center"/>
    </xf>
    <xf numFmtId="0" fontId="81" fillId="4" borderId="4" xfId="0" applyFont="1" applyFill="1" applyBorder="1" applyAlignment="1">
      <alignment vertical="center"/>
    </xf>
    <xf numFmtId="0" fontId="81" fillId="3" borderId="7" xfId="0" applyFont="1" applyFill="1" applyBorder="1" applyAlignment="1">
      <alignment horizontal="left" vertical="center" wrapText="1"/>
    </xf>
    <xf numFmtId="0" fontId="88" fillId="3" borderId="6" xfId="0" applyFont="1" applyFill="1" applyBorder="1" applyAlignment="1">
      <alignment horizontal="center" vertical="center" wrapText="1"/>
    </xf>
    <xf numFmtId="0" fontId="88" fillId="3" borderId="8" xfId="0" applyFont="1" applyFill="1" applyBorder="1" applyAlignment="1">
      <alignment horizontal="center" vertical="center" wrapText="1"/>
    </xf>
    <xf numFmtId="0" fontId="81" fillId="3" borderId="7" xfId="0" applyFont="1" applyFill="1" applyBorder="1" applyAlignment="1">
      <alignment horizontal="center" vertical="center" wrapText="1"/>
    </xf>
    <xf numFmtId="167" fontId="81" fillId="3" borderId="8" xfId="0" applyNumberFormat="1" applyFont="1" applyFill="1" applyBorder="1" applyAlignment="1">
      <alignment horizontal="center" vertical="center"/>
    </xf>
    <xf numFmtId="0" fontId="81" fillId="0" borderId="7" xfId="0" applyFont="1" applyBorder="1" applyAlignment="1">
      <alignment horizontal="left" vertical="center" wrapText="1" indent="1"/>
    </xf>
    <xf numFmtId="3" fontId="81" fillId="0" borderId="8" xfId="0" applyNumberFormat="1" applyFont="1" applyBorder="1" applyAlignment="1">
      <alignment horizontal="center" vertical="center"/>
    </xf>
    <xf numFmtId="3" fontId="150" fillId="0" borderId="8" xfId="0" applyNumberFormat="1" applyFont="1" applyBorder="1" applyAlignment="1">
      <alignment horizontal="center" vertical="center"/>
    </xf>
    <xf numFmtId="9" fontId="88" fillId="4" borderId="2" xfId="0" applyNumberFormat="1" applyFont="1" applyFill="1" applyBorder="1" applyAlignment="1">
      <alignment vertical="center"/>
    </xf>
    <xf numFmtId="9" fontId="88" fillId="4" borderId="4" xfId="0" applyNumberFormat="1" applyFont="1" applyFill="1" applyBorder="1" applyAlignment="1">
      <alignment vertical="center"/>
    </xf>
    <xf numFmtId="9" fontId="7" fillId="6" borderId="1" xfId="0" applyNumberFormat="1" applyFont="1" applyFill="1" applyBorder="1" applyAlignment="1">
      <alignment horizontal="center" vertical="center"/>
    </xf>
    <xf numFmtId="0" fontId="7" fillId="0" borderId="16" xfId="0" applyFont="1" applyFill="1" applyBorder="1" applyAlignment="1">
      <alignment horizontal="center" vertical="center" wrapText="1"/>
    </xf>
    <xf numFmtId="9" fontId="7" fillId="0" borderId="16" xfId="0" applyNumberFormat="1" applyFont="1" applyFill="1" applyBorder="1" applyAlignment="1">
      <alignment horizontal="center" vertical="center"/>
    </xf>
    <xf numFmtId="9" fontId="7" fillId="0" borderId="16" xfId="0" applyNumberFormat="1" applyFont="1" applyFill="1" applyBorder="1" applyAlignment="1">
      <alignment horizontal="center" vertical="center" wrapText="1"/>
    </xf>
    <xf numFmtId="0" fontId="28" fillId="4" borderId="7" xfId="0" applyFont="1" applyFill="1" applyBorder="1" applyAlignment="1">
      <alignment vertical="center" wrapText="1"/>
    </xf>
    <xf numFmtId="0" fontId="18" fillId="4" borderId="7" xfId="0" applyFont="1" applyFill="1" applyBorder="1" applyAlignment="1">
      <alignment vertical="center" wrapText="1"/>
    </xf>
    <xf numFmtId="3" fontId="7" fillId="3" borderId="7" xfId="0" applyNumberFormat="1" applyFont="1" applyFill="1" applyBorder="1" applyAlignment="1">
      <alignment horizontal="center" vertical="center"/>
    </xf>
    <xf numFmtId="3" fontId="7" fillId="3" borderId="1" xfId="0" applyNumberFormat="1" applyFont="1" applyFill="1" applyBorder="1" applyAlignment="1">
      <alignment horizontal="center" vertical="center"/>
    </xf>
    <xf numFmtId="3" fontId="31" fillId="3" borderId="1" xfId="0" applyNumberFormat="1" applyFont="1" applyFill="1" applyBorder="1" applyAlignment="1">
      <alignment horizontal="center" vertical="center"/>
    </xf>
    <xf numFmtId="0" fontId="7" fillId="0" borderId="0" xfId="0" applyFont="1"/>
    <xf numFmtId="3" fontId="23" fillId="0" borderId="0" xfId="0" applyNumberFormat="1" applyFont="1"/>
    <xf numFmtId="0" fontId="24" fillId="3" borderId="6" xfId="0" applyFont="1" applyFill="1" applyBorder="1" applyAlignment="1">
      <alignment horizontal="center" vertical="center" wrapText="1"/>
    </xf>
    <xf numFmtId="0" fontId="24" fillId="9" borderId="7" xfId="0" applyFont="1" applyFill="1" applyBorder="1" applyAlignment="1">
      <alignment vertical="center" wrapText="1"/>
    </xf>
    <xf numFmtId="0" fontId="74" fillId="3" borderId="8" xfId="0" applyNumberFormat="1" applyFont="1" applyFill="1" applyBorder="1" applyAlignment="1">
      <alignment horizontal="center" vertical="center"/>
    </xf>
    <xf numFmtId="1" fontId="74" fillId="3" borderId="8" xfId="0" applyNumberFormat="1" applyFont="1" applyFill="1" applyBorder="1" applyAlignment="1">
      <alignment horizontal="center" vertical="center"/>
    </xf>
    <xf numFmtId="3" fontId="74" fillId="3" borderId="7" xfId="0" applyNumberFormat="1" applyFont="1" applyFill="1" applyBorder="1" applyAlignment="1">
      <alignment horizontal="center" vertical="center" wrapText="1"/>
    </xf>
    <xf numFmtId="2" fontId="72" fillId="0" borderId="8" xfId="0" applyNumberFormat="1" applyFont="1" applyBorder="1" applyAlignment="1">
      <alignment horizontal="center" vertical="center"/>
    </xf>
    <xf numFmtId="3" fontId="74" fillId="0" borderId="8" xfId="0" applyNumberFormat="1" applyFont="1" applyBorder="1" applyAlignment="1">
      <alignment horizontal="center" vertical="center"/>
    </xf>
    <xf numFmtId="0" fontId="74" fillId="6" borderId="8" xfId="0" applyNumberFormat="1" applyFont="1" applyFill="1" applyBorder="1" applyAlignment="1">
      <alignment horizontal="center" vertical="center"/>
    </xf>
    <xf numFmtId="1" fontId="23" fillId="6" borderId="8" xfId="0" applyNumberFormat="1" applyFont="1" applyFill="1" applyBorder="1" applyAlignment="1">
      <alignment horizontal="center" vertical="center"/>
    </xf>
    <xf numFmtId="0" fontId="74" fillId="6" borderId="7" xfId="0" applyFont="1" applyFill="1" applyBorder="1" applyAlignment="1">
      <alignment horizontal="left" vertical="center" wrapText="1"/>
    </xf>
    <xf numFmtId="0" fontId="76" fillId="4" borderId="7" xfId="0" applyFont="1" applyFill="1" applyBorder="1" applyAlignment="1">
      <alignment horizontal="left" vertical="center" wrapText="1"/>
    </xf>
    <xf numFmtId="9" fontId="50" fillId="4" borderId="1" xfId="0" applyNumberFormat="1" applyFont="1" applyFill="1" applyBorder="1" applyAlignment="1">
      <alignment horizontal="center" vertical="center" wrapText="1"/>
    </xf>
    <xf numFmtId="0" fontId="73" fillId="0" borderId="24" xfId="0" applyFont="1" applyBorder="1" applyAlignment="1">
      <alignment horizontal="left" vertical="center" wrapText="1" indent="1"/>
    </xf>
    <xf numFmtId="0" fontId="5" fillId="3" borderId="16" xfId="0" applyFont="1" applyFill="1" applyBorder="1" applyAlignment="1">
      <alignment vertical="center" wrapText="1"/>
    </xf>
    <xf numFmtId="0" fontId="5" fillId="6" borderId="16" xfId="0" applyFont="1" applyFill="1" applyBorder="1" applyAlignment="1">
      <alignment vertical="center" wrapText="1"/>
    </xf>
    <xf numFmtId="9" fontId="7" fillId="6" borderId="16" xfId="1" applyFont="1" applyFill="1" applyBorder="1" applyAlignment="1">
      <alignment horizontal="center" vertical="center"/>
    </xf>
    <xf numFmtId="165" fontId="7" fillId="6" borderId="25" xfId="23" applyFont="1" applyFill="1" applyBorder="1" applyAlignment="1">
      <alignment horizontal="center" vertical="center"/>
    </xf>
    <xf numFmtId="0" fontId="5" fillId="6" borderId="0" xfId="0" applyFont="1" applyFill="1" applyBorder="1" applyAlignment="1">
      <alignment vertical="center" wrapText="1"/>
    </xf>
    <xf numFmtId="9" fontId="7" fillId="6" borderId="0" xfId="23" applyNumberFormat="1" applyFont="1" applyFill="1" applyBorder="1" applyAlignment="1">
      <alignment horizontal="center" vertical="center"/>
    </xf>
    <xf numFmtId="3" fontId="7" fillId="0" borderId="1" xfId="0" applyNumberFormat="1" applyFont="1" applyBorder="1" applyAlignment="1">
      <alignment horizontal="center" vertical="center"/>
    </xf>
    <xf numFmtId="3" fontId="7" fillId="0" borderId="7" xfId="0" applyNumberFormat="1" applyFont="1" applyBorder="1" applyAlignment="1">
      <alignment horizontal="center" vertical="center"/>
    </xf>
    <xf numFmtId="173" fontId="51" fillId="0" borderId="0" xfId="5" applyNumberFormat="1" applyFont="1"/>
    <xf numFmtId="9" fontId="30" fillId="3" borderId="8" xfId="1" applyFont="1" applyFill="1" applyBorder="1" applyAlignment="1">
      <alignment horizontal="center" vertical="center"/>
    </xf>
    <xf numFmtId="3" fontId="109" fillId="3" borderId="7" xfId="0" applyNumberFormat="1" applyFont="1" applyFill="1" applyBorder="1" applyAlignment="1">
      <alignment horizontal="center" vertical="center" wrapText="1"/>
    </xf>
    <xf numFmtId="0" fontId="10" fillId="5" borderId="1" xfId="0" applyFont="1" applyFill="1" applyBorder="1" applyAlignment="1">
      <alignment horizontal="left" vertical="center" wrapText="1"/>
    </xf>
    <xf numFmtId="0" fontId="105" fillId="0" borderId="1" xfId="0" applyFont="1" applyBorder="1" applyAlignment="1">
      <alignment horizontal="left" vertical="center" wrapText="1" indent="1"/>
    </xf>
    <xf numFmtId="3" fontId="90" fillId="0" borderId="4" xfId="0" applyNumberFormat="1" applyFont="1" applyBorder="1" applyAlignment="1">
      <alignment horizontal="center" vertical="center"/>
    </xf>
    <xf numFmtId="0" fontId="93" fillId="4" borderId="119"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141" fillId="3" borderId="1" xfId="0" applyFont="1" applyFill="1" applyBorder="1" applyAlignment="1">
      <alignment horizontal="left" vertical="center" wrapText="1"/>
    </xf>
    <xf numFmtId="0" fontId="136" fillId="3" borderId="6" xfId="0" applyFont="1" applyFill="1" applyBorder="1" applyAlignment="1">
      <alignment horizontal="center" vertical="center" wrapText="1"/>
    </xf>
    <xf numFmtId="0" fontId="136" fillId="3" borderId="8" xfId="0" applyFont="1" applyFill="1" applyBorder="1" applyAlignment="1">
      <alignment horizontal="center" vertical="center" wrapText="1"/>
    </xf>
    <xf numFmtId="9" fontId="136" fillId="6" borderId="8" xfId="0" applyNumberFormat="1" applyFont="1" applyFill="1" applyBorder="1" applyAlignment="1">
      <alignment horizontal="center" vertical="center"/>
    </xf>
    <xf numFmtId="0" fontId="136" fillId="3" borderId="7" xfId="0" applyFont="1" applyFill="1" applyBorder="1" applyAlignment="1">
      <alignment horizontal="left" vertical="center" wrapText="1"/>
    </xf>
    <xf numFmtId="3" fontId="156" fillId="6" borderId="8" xfId="1" applyNumberFormat="1" applyFont="1" applyFill="1" applyBorder="1" applyAlignment="1">
      <alignment horizontal="center" vertical="center"/>
    </xf>
    <xf numFmtId="9" fontId="156" fillId="6" borderId="8" xfId="0" applyNumberFormat="1" applyFont="1" applyFill="1" applyBorder="1" applyAlignment="1">
      <alignment horizontal="center" vertical="center"/>
    </xf>
    <xf numFmtId="0" fontId="143" fillId="4" borderId="7" xfId="0" applyFont="1" applyFill="1" applyBorder="1" applyAlignment="1">
      <alignment horizontal="left" vertical="center" wrapText="1"/>
    </xf>
    <xf numFmtId="0" fontId="141" fillId="3" borderId="6" xfId="0" applyFont="1" applyFill="1" applyBorder="1" applyAlignment="1">
      <alignment horizontal="center" vertical="center" wrapText="1"/>
    </xf>
    <xf numFmtId="0" fontId="141" fillId="3" borderId="8" xfId="0" applyFont="1" applyFill="1" applyBorder="1" applyAlignment="1">
      <alignment horizontal="center" vertical="center" wrapText="1"/>
    </xf>
    <xf numFmtId="3" fontId="136" fillId="3" borderId="7" xfId="0" applyNumberFormat="1" applyFont="1" applyFill="1" applyBorder="1" applyAlignment="1">
      <alignment horizontal="center" vertical="center" wrapText="1"/>
    </xf>
    <xf numFmtId="0" fontId="136" fillId="3" borderId="7" xfId="0" applyFont="1" applyFill="1" applyBorder="1" applyAlignment="1">
      <alignment horizontal="center" vertical="center" wrapText="1"/>
    </xf>
    <xf numFmtId="167" fontId="136" fillId="3" borderId="8" xfId="0" applyNumberFormat="1" applyFont="1" applyFill="1" applyBorder="1" applyAlignment="1">
      <alignment horizontal="center" vertical="center"/>
    </xf>
    <xf numFmtId="3" fontId="136" fillId="0" borderId="8" xfId="0" applyNumberFormat="1" applyFont="1" applyBorder="1" applyAlignment="1">
      <alignment horizontal="center" vertical="center"/>
    </xf>
    <xf numFmtId="3" fontId="54" fillId="3" borderId="8" xfId="0" applyNumberFormat="1" applyFont="1" applyFill="1" applyBorder="1" applyAlignment="1">
      <alignment horizontal="center" vertical="center"/>
    </xf>
    <xf numFmtId="3" fontId="136" fillId="3" borderId="8" xfId="0" applyNumberFormat="1" applyFont="1" applyFill="1" applyBorder="1" applyAlignment="1">
      <alignment horizontal="center" vertical="center"/>
    </xf>
    <xf numFmtId="9" fontId="136" fillId="0" borderId="8" xfId="1" applyFont="1" applyBorder="1" applyAlignment="1">
      <alignment horizontal="center" vertical="center"/>
    </xf>
    <xf numFmtId="167" fontId="136" fillId="0" borderId="8" xfId="1" applyNumberFormat="1" applyFont="1" applyBorder="1" applyAlignment="1">
      <alignment horizontal="center" vertical="center"/>
    </xf>
    <xf numFmtId="3" fontId="141" fillId="2" borderId="8" xfId="0" applyNumberFormat="1" applyFont="1" applyFill="1" applyBorder="1" applyAlignment="1">
      <alignment horizontal="center" vertical="center"/>
    </xf>
    <xf numFmtId="167" fontId="54" fillId="0" borderId="8" xfId="0" applyNumberFormat="1" applyFont="1" applyBorder="1" applyAlignment="1">
      <alignment horizontal="center" vertical="center"/>
    </xf>
    <xf numFmtId="3" fontId="136" fillId="0" borderId="7" xfId="0" applyNumberFormat="1" applyFont="1" applyFill="1" applyBorder="1" applyAlignment="1">
      <alignment horizontal="center" vertical="center" wrapText="1"/>
    </xf>
    <xf numFmtId="3" fontId="54" fillId="0" borderId="8" xfId="0" applyNumberFormat="1" applyFont="1" applyFill="1" applyBorder="1" applyAlignment="1">
      <alignment horizontal="center" vertical="center"/>
    </xf>
    <xf numFmtId="3" fontId="136" fillId="0" borderId="8" xfId="0" applyNumberFormat="1" applyFont="1" applyFill="1" applyBorder="1" applyAlignment="1">
      <alignment horizontal="center" vertical="center"/>
    </xf>
    <xf numFmtId="9" fontId="143" fillId="4" borderId="1" xfId="0" applyNumberFormat="1" applyFont="1" applyFill="1" applyBorder="1" applyAlignment="1">
      <alignment horizontal="center" vertical="center" wrapText="1"/>
    </xf>
    <xf numFmtId="0" fontId="157" fillId="4" borderId="2" xfId="0" applyFont="1" applyFill="1" applyBorder="1" applyAlignment="1">
      <alignment vertical="center" wrapText="1"/>
    </xf>
    <xf numFmtId="0" fontId="143" fillId="4" borderId="58" xfId="0" applyFont="1" applyFill="1" applyBorder="1" applyAlignment="1">
      <alignment vertical="center" wrapText="1"/>
    </xf>
    <xf numFmtId="3" fontId="136" fillId="3" borderId="24" xfId="0" applyNumberFormat="1" applyFont="1" applyFill="1" applyBorder="1" applyAlignment="1">
      <alignment horizontal="center" vertical="center" wrapText="1"/>
    </xf>
    <xf numFmtId="0" fontId="136" fillId="4" borderId="2" xfId="0" applyFont="1" applyFill="1" applyBorder="1" applyAlignment="1">
      <alignment vertical="center"/>
    </xf>
    <xf numFmtId="0" fontId="143" fillId="4" borderId="1" xfId="0" applyFont="1" applyFill="1" applyBorder="1" applyAlignment="1">
      <alignment vertical="center" wrapText="1"/>
    </xf>
    <xf numFmtId="0" fontId="136" fillId="4" borderId="3" xfId="0" applyFont="1" applyFill="1" applyBorder="1" applyAlignment="1">
      <alignment vertical="center"/>
    </xf>
    <xf numFmtId="0" fontId="136" fillId="4" borderId="4" xfId="0" applyFont="1" applyFill="1" applyBorder="1" applyAlignment="1">
      <alignment vertical="center"/>
    </xf>
    <xf numFmtId="3" fontId="141" fillId="5" borderId="8" xfId="0" applyNumberFormat="1" applyFont="1" applyFill="1" applyBorder="1" applyAlignment="1">
      <alignment horizontal="center" vertical="center"/>
    </xf>
    <xf numFmtId="3" fontId="141" fillId="4" borderId="8" xfId="0" applyNumberFormat="1" applyFont="1" applyFill="1" applyBorder="1" applyAlignment="1">
      <alignment horizontal="center" vertical="center"/>
    </xf>
    <xf numFmtId="3" fontId="141" fillId="0" borderId="8" xfId="0" applyNumberFormat="1" applyFont="1" applyBorder="1" applyAlignment="1">
      <alignment horizontal="center" vertical="center"/>
    </xf>
    <xf numFmtId="0" fontId="141" fillId="3" borderId="1" xfId="0" applyFont="1" applyFill="1" applyBorder="1" applyAlignment="1">
      <alignment vertical="center" wrapText="1"/>
    </xf>
    <xf numFmtId="0" fontId="155" fillId="3" borderId="7" xfId="0" applyFont="1" applyFill="1" applyBorder="1" applyAlignment="1">
      <alignment vertical="center" wrapText="1"/>
    </xf>
    <xf numFmtId="0" fontId="155" fillId="3" borderId="7" xfId="0" applyFont="1" applyFill="1" applyBorder="1" applyAlignment="1">
      <alignment horizontal="left" vertical="center" wrapText="1"/>
    </xf>
    <xf numFmtId="0" fontId="141" fillId="3" borderId="7" xfId="0" applyFont="1" applyFill="1" applyBorder="1" applyAlignment="1">
      <alignment vertical="center" wrapText="1"/>
    </xf>
    <xf numFmtId="0" fontId="143" fillId="3" borderId="7" xfId="0" applyFont="1" applyFill="1" applyBorder="1" applyAlignment="1">
      <alignment horizontal="left" vertical="center" wrapText="1"/>
    </xf>
    <xf numFmtId="0" fontId="136" fillId="3" borderId="7" xfId="0" applyFont="1" applyFill="1" applyBorder="1" applyAlignment="1">
      <alignment horizontal="left" vertical="center" wrapText="1" indent="1"/>
    </xf>
    <xf numFmtId="0" fontId="54" fillId="3" borderId="7" xfId="0" applyFont="1" applyFill="1" applyBorder="1" applyAlignment="1">
      <alignment horizontal="left" vertical="center" wrapText="1" indent="1"/>
    </xf>
    <xf numFmtId="0" fontId="147" fillId="3" borderId="9" xfId="0" applyFont="1" applyFill="1" applyBorder="1" applyAlignment="1">
      <alignment horizontal="left" vertical="center" wrapText="1" indent="1"/>
    </xf>
    <xf numFmtId="0" fontId="143" fillId="3" borderId="7" xfId="0" applyFont="1" applyFill="1" applyBorder="1" applyAlignment="1">
      <alignment vertical="center" wrapText="1"/>
    </xf>
    <xf numFmtId="0" fontId="136" fillId="3" borderId="7" xfId="0" applyFont="1" applyFill="1" applyBorder="1" applyAlignment="1">
      <alignment vertical="center" wrapText="1"/>
    </xf>
    <xf numFmtId="0" fontId="143" fillId="3" borderId="9" xfId="0" applyFont="1" applyFill="1" applyBorder="1" applyAlignment="1">
      <alignment horizontal="left" vertical="center" wrapText="1" indent="1"/>
    </xf>
    <xf numFmtId="0" fontId="143" fillId="3" borderId="7" xfId="0" applyFont="1" applyFill="1" applyBorder="1" applyAlignment="1">
      <alignment horizontal="left" vertical="center"/>
    </xf>
    <xf numFmtId="0" fontId="147" fillId="3" borderId="24" xfId="0" applyFont="1" applyFill="1" applyBorder="1" applyAlignment="1">
      <alignment horizontal="left" vertical="center" wrapText="1" indent="1"/>
    </xf>
    <xf numFmtId="0" fontId="143" fillId="3" borderId="1" xfId="0" applyFont="1" applyFill="1" applyBorder="1" applyAlignment="1">
      <alignment horizontal="left" vertical="center" wrapText="1"/>
    </xf>
    <xf numFmtId="0" fontId="7" fillId="3" borderId="7" xfId="0" applyFont="1" applyFill="1" applyBorder="1" applyAlignment="1">
      <alignment horizontal="center" vertical="center" wrapText="1"/>
    </xf>
    <xf numFmtId="0" fontId="7" fillId="3" borderId="7" xfId="0" applyFont="1" applyFill="1" applyBorder="1" applyAlignment="1">
      <alignment vertical="center" wrapText="1"/>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50" fillId="2" borderId="0" xfId="0" applyFont="1" applyFill="1" applyAlignment="1">
      <alignment horizontal="center"/>
    </xf>
    <xf numFmtId="3" fontId="153" fillId="0" borderId="115" xfId="0" applyNumberFormat="1" applyFont="1" applyBorder="1" applyAlignment="1">
      <alignment horizontal="center" wrapText="1"/>
    </xf>
    <xf numFmtId="3" fontId="153" fillId="0" borderId="15" xfId="0" applyNumberFormat="1" applyFont="1" applyBorder="1" applyAlignment="1">
      <alignment horizontal="center" wrapText="1"/>
    </xf>
    <xf numFmtId="0" fontId="23" fillId="3" borderId="1" xfId="0" applyFont="1" applyFill="1" applyBorder="1" applyAlignment="1">
      <alignment horizontal="center" vertical="center"/>
    </xf>
    <xf numFmtId="49" fontId="23" fillId="3" borderId="2" xfId="0" applyNumberFormat="1" applyFont="1" applyFill="1" applyBorder="1" applyAlignment="1">
      <alignment horizontal="center" vertical="center"/>
    </xf>
    <xf numFmtId="49" fontId="23" fillId="3" borderId="3" xfId="0" applyNumberFormat="1" applyFont="1" applyFill="1" applyBorder="1" applyAlignment="1">
      <alignment horizontal="center" vertical="center"/>
    </xf>
    <xf numFmtId="49" fontId="23" fillId="3" borderId="4" xfId="0" applyNumberFormat="1" applyFont="1" applyFill="1" applyBorder="1" applyAlignment="1">
      <alignment horizontal="center" vertical="center"/>
    </xf>
    <xf numFmtId="0" fontId="24" fillId="0" borderId="2" xfId="0"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4" borderId="3" xfId="0" applyFont="1" applyFill="1" applyBorder="1" applyAlignment="1">
      <alignment horizontal="center" vertical="center" wrapText="1"/>
    </xf>
    <xf numFmtId="0" fontId="23" fillId="4" borderId="3" xfId="0" applyFont="1" applyFill="1" applyBorder="1" applyAlignment="1">
      <alignment horizontal="center" vertical="center"/>
    </xf>
    <xf numFmtId="0" fontId="23" fillId="4" borderId="4" xfId="0" applyFont="1" applyFill="1" applyBorder="1" applyAlignment="1">
      <alignment horizontal="center" vertical="center"/>
    </xf>
    <xf numFmtId="0" fontId="23" fillId="3" borderId="5"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2" xfId="0" applyFont="1" applyFill="1" applyBorder="1" applyAlignment="1">
      <alignment horizontal="center" vertical="center"/>
    </xf>
    <xf numFmtId="0" fontId="24" fillId="4" borderId="3" xfId="0" applyFont="1" applyFill="1" applyBorder="1" applyAlignment="1">
      <alignment horizontal="center" vertical="center"/>
    </xf>
    <xf numFmtId="0" fontId="24" fillId="4" borderId="4" xfId="0" applyFont="1" applyFill="1" applyBorder="1" applyAlignment="1">
      <alignment horizontal="center" vertical="center"/>
    </xf>
    <xf numFmtId="0" fontId="74" fillId="3" borderId="2" xfId="0" applyFont="1" applyFill="1" applyBorder="1" applyAlignment="1">
      <alignment horizontal="center" vertical="center" wrapText="1"/>
    </xf>
    <xf numFmtId="0" fontId="74" fillId="3" borderId="3" xfId="0" applyFont="1" applyFill="1" applyBorder="1" applyAlignment="1">
      <alignment horizontal="center" vertical="center" wrapText="1"/>
    </xf>
    <xf numFmtId="0" fontId="74" fillId="3" borderId="4" xfId="0" applyFont="1" applyFill="1" applyBorder="1" applyAlignment="1">
      <alignment horizontal="center" vertical="center" wrapText="1"/>
    </xf>
    <xf numFmtId="0" fontId="23" fillId="3" borderId="2"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4" xfId="0" applyFont="1" applyFill="1" applyBorder="1" applyAlignment="1">
      <alignment horizontal="center" vertical="center"/>
    </xf>
    <xf numFmtId="9" fontId="23" fillId="4" borderId="2" xfId="0" applyNumberFormat="1" applyFont="1" applyFill="1" applyBorder="1" applyAlignment="1">
      <alignment horizontal="center" vertical="center" wrapText="1"/>
    </xf>
    <xf numFmtId="9" fontId="23" fillId="4" borderId="11" xfId="0" applyNumberFormat="1" applyFont="1" applyFill="1" applyBorder="1" applyAlignment="1">
      <alignment horizontal="center" vertical="center"/>
    </xf>
    <xf numFmtId="9" fontId="23" fillId="4" borderId="3" xfId="0" applyNumberFormat="1" applyFont="1" applyFill="1" applyBorder="1" applyAlignment="1">
      <alignment horizontal="center" vertical="center"/>
    </xf>
    <xf numFmtId="9" fontId="23" fillId="4" borderId="4" xfId="0" applyNumberFormat="1" applyFont="1" applyFill="1" applyBorder="1" applyAlignment="1">
      <alignment horizontal="center" vertical="center"/>
    </xf>
    <xf numFmtId="9" fontId="23" fillId="3" borderId="3" xfId="0" applyNumberFormat="1" applyFont="1" applyFill="1" applyBorder="1" applyAlignment="1">
      <alignment horizontal="center" vertical="center"/>
    </xf>
    <xf numFmtId="9" fontId="23" fillId="3" borderId="4" xfId="0" applyNumberFormat="1" applyFont="1" applyFill="1" applyBorder="1" applyAlignment="1">
      <alignment horizontal="center" vertical="center"/>
    </xf>
    <xf numFmtId="9" fontId="23" fillId="4" borderId="2" xfId="0" applyNumberFormat="1" applyFont="1" applyFill="1" applyBorder="1" applyAlignment="1">
      <alignment horizontal="center" vertical="center"/>
    </xf>
    <xf numFmtId="9" fontId="23" fillId="4" borderId="15" xfId="0" applyNumberFormat="1" applyFont="1" applyFill="1" applyBorder="1" applyAlignment="1">
      <alignment horizontal="center" vertical="center"/>
    </xf>
    <xf numFmtId="0" fontId="52" fillId="0" borderId="0" xfId="0" applyFont="1" applyAlignment="1">
      <alignment horizontal="center"/>
    </xf>
    <xf numFmtId="0" fontId="24" fillId="0" borderId="0" xfId="0" applyFont="1" applyAlignment="1">
      <alignment horizontal="center" wrapText="1"/>
    </xf>
    <xf numFmtId="0" fontId="77" fillId="0" borderId="2" xfId="0" applyFont="1" applyBorder="1" applyAlignment="1">
      <alignment horizontal="left" vertical="center" wrapText="1"/>
    </xf>
    <xf numFmtId="0" fontId="77" fillId="0" borderId="3" xfId="0" applyFont="1" applyBorder="1" applyAlignment="1">
      <alignment horizontal="left" vertical="center" wrapText="1"/>
    </xf>
    <xf numFmtId="0" fontId="77" fillId="0" borderId="4" xfId="0" applyFont="1" applyBorder="1" applyAlignment="1">
      <alignment horizontal="left" vertical="center" wrapText="1"/>
    </xf>
    <xf numFmtId="0" fontId="77" fillId="4" borderId="3" xfId="0" applyFont="1" applyFill="1" applyBorder="1" applyAlignment="1">
      <alignment horizontal="center" vertical="center" wrapText="1"/>
    </xf>
    <xf numFmtId="0" fontId="77" fillId="4" borderId="3" xfId="0" applyFont="1" applyFill="1" applyBorder="1" applyAlignment="1">
      <alignment horizontal="center" vertical="center"/>
    </xf>
    <xf numFmtId="0" fontId="77" fillId="4" borderId="4" xfId="0" applyFont="1" applyFill="1" applyBorder="1" applyAlignment="1">
      <alignment horizontal="center" vertical="center"/>
    </xf>
    <xf numFmtId="0" fontId="77" fillId="3" borderId="5" xfId="0" applyFont="1" applyFill="1" applyBorder="1" applyAlignment="1">
      <alignment horizontal="center" vertical="center" wrapText="1"/>
    </xf>
    <xf numFmtId="0" fontId="77" fillId="3" borderId="7" xfId="0" applyFont="1" applyFill="1" applyBorder="1" applyAlignment="1">
      <alignment horizontal="center" vertical="center" wrapText="1"/>
    </xf>
    <xf numFmtId="0" fontId="77" fillId="4" borderId="2" xfId="0" applyFont="1" applyFill="1" applyBorder="1" applyAlignment="1">
      <alignment horizontal="left" vertical="center" wrapText="1"/>
    </xf>
    <xf numFmtId="0" fontId="77" fillId="4" borderId="3" xfId="0" applyFont="1" applyFill="1" applyBorder="1" applyAlignment="1">
      <alignment horizontal="left" vertical="center" wrapText="1"/>
    </xf>
    <xf numFmtId="0" fontId="77" fillId="4" borderId="4" xfId="0" applyFont="1" applyFill="1" applyBorder="1" applyAlignment="1">
      <alignment horizontal="left" vertical="center" wrapText="1"/>
    </xf>
    <xf numFmtId="0" fontId="77" fillId="3" borderId="2" xfId="0" applyFont="1" applyFill="1" applyBorder="1" applyAlignment="1">
      <alignment horizontal="center" vertical="center" wrapText="1"/>
    </xf>
    <xf numFmtId="0" fontId="77" fillId="3" borderId="3" xfId="0" applyFont="1" applyFill="1" applyBorder="1" applyAlignment="1">
      <alignment horizontal="center" vertical="center" wrapText="1"/>
    </xf>
    <xf numFmtId="0" fontId="77" fillId="3" borderId="4" xfId="0" applyFont="1" applyFill="1" applyBorder="1" applyAlignment="1">
      <alignment horizontal="center" vertical="center" wrapText="1"/>
    </xf>
    <xf numFmtId="0" fontId="78" fillId="4" borderId="2" xfId="0" applyFont="1" applyFill="1" applyBorder="1" applyAlignment="1">
      <alignment horizontal="center" vertical="center"/>
    </xf>
    <xf numFmtId="0" fontId="78" fillId="4" borderId="3" xfId="0" applyFont="1" applyFill="1" applyBorder="1" applyAlignment="1">
      <alignment horizontal="center" vertical="center"/>
    </xf>
    <xf numFmtId="0" fontId="78" fillId="4" borderId="4" xfId="0" applyFont="1" applyFill="1" applyBorder="1" applyAlignment="1">
      <alignment horizontal="center" vertical="center"/>
    </xf>
    <xf numFmtId="0" fontId="78" fillId="0" borderId="0" xfId="0" applyFont="1" applyAlignment="1">
      <alignment horizontal="center"/>
    </xf>
    <xf numFmtId="0" fontId="3" fillId="2" borderId="0" xfId="0" applyFont="1" applyFill="1" applyAlignment="1">
      <alignment horizontal="center"/>
    </xf>
    <xf numFmtId="0" fontId="77" fillId="3" borderId="1" xfId="0" applyFont="1" applyFill="1" applyBorder="1" applyAlignment="1">
      <alignment horizontal="center" vertical="center"/>
    </xf>
    <xf numFmtId="49" fontId="77" fillId="3" borderId="2" xfId="0" applyNumberFormat="1" applyFont="1" applyFill="1" applyBorder="1" applyAlignment="1">
      <alignment horizontal="center" vertical="center"/>
    </xf>
    <xf numFmtId="49" fontId="77" fillId="3" borderId="3" xfId="0" applyNumberFormat="1" applyFont="1" applyFill="1" applyBorder="1" applyAlignment="1">
      <alignment horizontal="center" vertical="center"/>
    </xf>
    <xf numFmtId="49" fontId="77" fillId="3" borderId="4" xfId="0" applyNumberFormat="1" applyFont="1" applyFill="1" applyBorder="1" applyAlignment="1">
      <alignment horizontal="center" vertical="center"/>
    </xf>
    <xf numFmtId="0" fontId="78" fillId="0" borderId="2" xfId="0" applyFont="1" applyBorder="1" applyAlignment="1">
      <alignment horizontal="center"/>
    </xf>
    <xf numFmtId="0" fontId="78" fillId="0" borderId="3" xfId="0" applyFont="1" applyBorder="1" applyAlignment="1">
      <alignment horizontal="center"/>
    </xf>
    <xf numFmtId="0" fontId="78" fillId="0" borderId="4" xfId="0" applyFont="1" applyBorder="1" applyAlignment="1">
      <alignment horizontal="center"/>
    </xf>
    <xf numFmtId="0" fontId="77" fillId="4" borderId="2" xfId="0" applyFont="1" applyFill="1" applyBorder="1" applyAlignment="1">
      <alignment horizontal="center" vertical="center"/>
    </xf>
    <xf numFmtId="0" fontId="77" fillId="3" borderId="2" xfId="0" applyFont="1" applyFill="1" applyBorder="1" applyAlignment="1">
      <alignment horizontal="center" vertical="center"/>
    </xf>
    <xf numFmtId="0" fontId="77" fillId="3" borderId="3" xfId="0" applyFont="1" applyFill="1" applyBorder="1" applyAlignment="1">
      <alignment horizontal="center" vertical="center"/>
    </xf>
    <xf numFmtId="0" fontId="77" fillId="3" borderId="4" xfId="0" applyFont="1" applyFill="1" applyBorder="1" applyAlignment="1">
      <alignment horizontal="center" vertical="center"/>
    </xf>
    <xf numFmtId="0" fontId="78" fillId="4" borderId="2"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78" fillId="4" borderId="4" xfId="0" applyFont="1" applyFill="1" applyBorder="1" applyAlignment="1">
      <alignment horizontal="center" vertical="center" wrapText="1"/>
    </xf>
    <xf numFmtId="0" fontId="81" fillId="3" borderId="2" xfId="0" applyFont="1" applyFill="1" applyBorder="1" applyAlignment="1">
      <alignment horizontal="center" vertical="center" wrapText="1"/>
    </xf>
    <xf numFmtId="0" fontId="81" fillId="3" borderId="3" xfId="0" applyFont="1" applyFill="1" applyBorder="1" applyAlignment="1">
      <alignment horizontal="center" vertical="center" wrapText="1"/>
    </xf>
    <xf numFmtId="0" fontId="81" fillId="3" borderId="4"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9" fontId="77" fillId="4" borderId="2" xfId="0" applyNumberFormat="1" applyFont="1" applyFill="1" applyBorder="1" applyAlignment="1">
      <alignment horizontal="center" vertical="center"/>
    </xf>
    <xf numFmtId="9" fontId="77" fillId="4" borderId="11" xfId="0" applyNumberFormat="1" applyFont="1" applyFill="1" applyBorder="1" applyAlignment="1">
      <alignment horizontal="center" vertical="center"/>
    </xf>
    <xf numFmtId="9" fontId="77" fillId="4" borderId="3" xfId="0" applyNumberFormat="1" applyFont="1" applyFill="1" applyBorder="1" applyAlignment="1">
      <alignment horizontal="center" vertical="center"/>
    </xf>
    <xf numFmtId="9" fontId="77" fillId="4" borderId="4" xfId="0" applyNumberFormat="1" applyFont="1" applyFill="1" applyBorder="1" applyAlignment="1">
      <alignment horizontal="center" vertical="center"/>
    </xf>
    <xf numFmtId="9" fontId="77" fillId="4" borderId="15" xfId="0" applyNumberFormat="1" applyFont="1" applyFill="1" applyBorder="1" applyAlignment="1">
      <alignment horizontal="center" vertical="center"/>
    </xf>
    <xf numFmtId="9" fontId="91" fillId="4" borderId="3" xfId="0" applyNumberFormat="1" applyFont="1" applyFill="1" applyBorder="1" applyAlignment="1">
      <alignment horizontal="center" vertical="center"/>
    </xf>
    <xf numFmtId="9" fontId="91" fillId="4" borderId="4" xfId="0" applyNumberFormat="1" applyFont="1" applyFill="1" applyBorder="1" applyAlignment="1">
      <alignment horizontal="center" vertical="center"/>
    </xf>
    <xf numFmtId="0" fontId="78" fillId="3" borderId="2" xfId="0" applyFont="1" applyFill="1" applyBorder="1" applyAlignment="1">
      <alignment horizontal="center" vertical="center" wrapText="1"/>
    </xf>
    <xf numFmtId="0" fontId="78" fillId="3" borderId="3" xfId="0" applyFont="1" applyFill="1" applyBorder="1" applyAlignment="1">
      <alignment horizontal="center" vertical="center" wrapText="1"/>
    </xf>
    <xf numFmtId="0" fontId="78" fillId="3" borderId="4" xfId="0" applyFont="1" applyFill="1" applyBorder="1" applyAlignment="1">
      <alignment horizontal="center" vertical="center" wrapText="1"/>
    </xf>
    <xf numFmtId="0" fontId="81" fillId="3" borderId="2" xfId="0" applyFont="1" applyFill="1" applyBorder="1" applyAlignment="1">
      <alignment horizontal="center" vertical="center"/>
    </xf>
    <xf numFmtId="0" fontId="81" fillId="3" borderId="3" xfId="0" applyFont="1" applyFill="1" applyBorder="1" applyAlignment="1">
      <alignment horizontal="center" vertical="center"/>
    </xf>
    <xf numFmtId="0" fontId="81" fillId="3" borderId="4" xfId="0" applyFont="1" applyFill="1" applyBorder="1" applyAlignment="1">
      <alignment horizontal="center" vertical="center"/>
    </xf>
    <xf numFmtId="0" fontId="81" fillId="3" borderId="5" xfId="0" applyFont="1" applyFill="1" applyBorder="1" applyAlignment="1">
      <alignment horizontal="center" vertical="center" wrapText="1"/>
    </xf>
    <xf numFmtId="0" fontId="81" fillId="3" borderId="7" xfId="0" applyFont="1" applyFill="1" applyBorder="1" applyAlignment="1">
      <alignment horizontal="center" vertical="center" wrapText="1"/>
    </xf>
    <xf numFmtId="0" fontId="88" fillId="4" borderId="2" xfId="0" applyFont="1" applyFill="1" applyBorder="1" applyAlignment="1">
      <alignment horizontal="center" vertical="center"/>
    </xf>
    <xf numFmtId="0" fontId="88" fillId="4" borderId="3" xfId="0" applyFont="1" applyFill="1" applyBorder="1" applyAlignment="1">
      <alignment horizontal="center" vertical="center"/>
    </xf>
    <xf numFmtId="0" fontId="88" fillId="4" borderId="4" xfId="0" applyFont="1" applyFill="1" applyBorder="1" applyAlignment="1">
      <alignment horizontal="center" vertical="center"/>
    </xf>
    <xf numFmtId="9" fontId="88" fillId="4" borderId="2" xfId="0" applyNumberFormat="1" applyFont="1" applyFill="1" applyBorder="1" applyAlignment="1">
      <alignment horizontal="center" vertical="center"/>
    </xf>
    <xf numFmtId="9" fontId="88" fillId="4" borderId="11" xfId="0" applyNumberFormat="1" applyFont="1" applyFill="1" applyBorder="1" applyAlignment="1">
      <alignment horizontal="center" vertical="center"/>
    </xf>
    <xf numFmtId="9" fontId="88" fillId="4" borderId="3" xfId="0" applyNumberFormat="1" applyFont="1" applyFill="1" applyBorder="1" applyAlignment="1">
      <alignment horizontal="center" vertical="center"/>
    </xf>
    <xf numFmtId="9" fontId="88" fillId="4" borderId="4" xfId="0" applyNumberFormat="1" applyFont="1" applyFill="1" applyBorder="1" applyAlignment="1">
      <alignment horizontal="center" vertical="center"/>
    </xf>
    <xf numFmtId="0" fontId="88" fillId="4" borderId="2" xfId="0" applyFont="1" applyFill="1" applyBorder="1" applyAlignment="1">
      <alignment horizontal="center" vertical="center" wrapText="1"/>
    </xf>
    <xf numFmtId="0" fontId="88" fillId="4" borderId="3" xfId="0" applyFont="1" applyFill="1" applyBorder="1" applyAlignment="1">
      <alignment horizontal="center" vertical="center" wrapText="1"/>
    </xf>
    <xf numFmtId="0" fontId="88" fillId="4" borderId="4" xfId="0" applyFont="1" applyFill="1" applyBorder="1" applyAlignment="1">
      <alignment horizontal="center" vertical="center" wrapText="1"/>
    </xf>
    <xf numFmtId="9" fontId="89" fillId="4" borderId="3" xfId="0" applyNumberFormat="1" applyFont="1" applyFill="1" applyBorder="1" applyAlignment="1">
      <alignment horizontal="center" vertical="center"/>
    </xf>
    <xf numFmtId="9" fontId="89" fillId="4" borderId="4" xfId="0" applyNumberFormat="1" applyFont="1" applyFill="1" applyBorder="1" applyAlignment="1">
      <alignment horizontal="center" vertical="center"/>
    </xf>
    <xf numFmtId="0" fontId="5" fillId="3" borderId="1" xfId="0" applyFont="1" applyFill="1" applyBorder="1" applyAlignment="1">
      <alignment horizontal="center" vertical="center"/>
    </xf>
    <xf numFmtId="49" fontId="5" fillId="3" borderId="2" xfId="0" applyNumberFormat="1" applyFont="1" applyFill="1" applyBorder="1" applyAlignment="1">
      <alignment horizontal="center" vertical="center"/>
    </xf>
    <xf numFmtId="49" fontId="5" fillId="3" borderId="3" xfId="0" applyNumberFormat="1" applyFont="1" applyFill="1" applyBorder="1" applyAlignment="1">
      <alignment horizontal="center" vertical="center"/>
    </xf>
    <xf numFmtId="49" fontId="5" fillId="3" borderId="4" xfId="0"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31" fillId="3" borderId="2" xfId="0" applyFont="1" applyFill="1" applyBorder="1" applyAlignment="1">
      <alignment horizontal="left" vertical="center" wrapText="1"/>
    </xf>
    <xf numFmtId="0" fontId="31" fillId="3" borderId="3" xfId="0" applyFont="1" applyFill="1" applyBorder="1" applyAlignment="1">
      <alignment horizontal="left" vertical="center" wrapText="1"/>
    </xf>
    <xf numFmtId="0" fontId="31" fillId="3" borderId="4" xfId="0" applyFont="1" applyFill="1" applyBorder="1" applyAlignment="1">
      <alignment horizontal="left" vertical="center" wrapText="1"/>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6" fillId="4" borderId="3" xfId="0" applyFont="1" applyFill="1" applyBorder="1" applyAlignment="1">
      <alignment horizontal="left" vertical="center" wrapText="1"/>
    </xf>
    <xf numFmtId="0" fontId="6" fillId="4" borderId="3" xfId="0" applyFont="1" applyFill="1" applyBorder="1" applyAlignment="1">
      <alignment horizontal="left" vertical="center"/>
    </xf>
    <xf numFmtId="0" fontId="6" fillId="4" borderId="4" xfId="0" applyFont="1" applyFill="1" applyBorder="1" applyAlignment="1">
      <alignment horizontal="left" vertical="center"/>
    </xf>
    <xf numFmtId="0" fontId="6" fillId="4" borderId="2" xfId="0" applyFont="1" applyFill="1" applyBorder="1" applyAlignment="1">
      <alignment horizontal="left" vertical="center" wrapText="1"/>
    </xf>
    <xf numFmtId="0" fontId="6" fillId="4" borderId="4" xfId="0" applyFont="1" applyFill="1" applyBorder="1" applyAlignment="1">
      <alignment horizontal="left"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7" fillId="4" borderId="2" xfId="0" applyFont="1" applyFill="1" applyBorder="1" applyAlignment="1">
      <alignment horizontal="center" vertical="center"/>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9" fontId="7" fillId="4" borderId="2" xfId="0" applyNumberFormat="1" applyFont="1" applyFill="1" applyBorder="1" applyAlignment="1">
      <alignment horizontal="center" vertical="center"/>
    </xf>
    <xf numFmtId="9" fontId="7" fillId="4" borderId="11" xfId="0" applyNumberFormat="1" applyFont="1" applyFill="1" applyBorder="1" applyAlignment="1">
      <alignment horizontal="center" vertical="center"/>
    </xf>
    <xf numFmtId="9" fontId="7" fillId="4" borderId="3" xfId="0" applyNumberFormat="1" applyFont="1" applyFill="1" applyBorder="1" applyAlignment="1">
      <alignment horizontal="center" vertical="center"/>
    </xf>
    <xf numFmtId="9" fontId="7" fillId="4" borderId="4" xfId="0" applyNumberFormat="1" applyFont="1" applyFill="1" applyBorder="1" applyAlignment="1">
      <alignment horizontal="center" vertical="center"/>
    </xf>
    <xf numFmtId="9" fontId="7" fillId="4" borderId="15" xfId="0" applyNumberFormat="1" applyFont="1" applyFill="1" applyBorder="1" applyAlignment="1">
      <alignment horizontal="center" vertical="center"/>
    </xf>
    <xf numFmtId="0" fontId="152" fillId="0" borderId="0" xfId="0" applyFont="1" applyAlignment="1">
      <alignment horizontal="center"/>
    </xf>
    <xf numFmtId="0" fontId="7" fillId="3" borderId="5" xfId="0" applyFont="1" applyFill="1" applyBorder="1" applyAlignment="1">
      <alignment vertical="center" wrapText="1"/>
    </xf>
    <xf numFmtId="0" fontId="7" fillId="3" borderId="9" xfId="0" applyFont="1" applyFill="1" applyBorder="1" applyAlignment="1">
      <alignment vertical="center" wrapText="1"/>
    </xf>
    <xf numFmtId="0" fontId="7" fillId="3" borderId="7" xfId="0" applyFont="1" applyFill="1" applyBorder="1" applyAlignment="1">
      <alignment vertical="center" wrapText="1"/>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wrapText="1"/>
    </xf>
    <xf numFmtId="9" fontId="9" fillId="4" borderId="2" xfId="0" applyNumberFormat="1" applyFont="1" applyFill="1" applyBorder="1" applyAlignment="1">
      <alignment horizontal="center" vertical="center"/>
    </xf>
    <xf numFmtId="9" fontId="9" fillId="4" borderId="3" xfId="0" applyNumberFormat="1" applyFont="1" applyFill="1" applyBorder="1" applyAlignment="1">
      <alignment horizontal="center" vertical="center"/>
    </xf>
    <xf numFmtId="9" fontId="9" fillId="4" borderId="4" xfId="0" applyNumberFormat="1" applyFont="1" applyFill="1" applyBorder="1" applyAlignment="1">
      <alignment horizontal="center" vertical="center"/>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2" fillId="0" borderId="0" xfId="0" applyFont="1" applyAlignment="1">
      <alignment horizontal="center"/>
    </xf>
    <xf numFmtId="49" fontId="5" fillId="3" borderId="2" xfId="0" quotePrefix="1" applyNumberFormat="1" applyFont="1" applyFill="1" applyBorder="1" applyAlignment="1">
      <alignment horizontal="center" vertical="center"/>
    </xf>
    <xf numFmtId="0" fontId="2" fillId="0" borderId="0" xfId="0" applyFont="1" applyAlignment="1">
      <alignment horizont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7" fillId="4"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4" fillId="8" borderId="2" xfId="0" applyFont="1" applyFill="1" applyBorder="1" applyAlignment="1">
      <alignment horizontal="center" vertical="center"/>
    </xf>
    <xf numFmtId="0" fontId="4" fillId="8" borderId="3" xfId="0" applyFont="1" applyFill="1" applyBorder="1" applyAlignment="1">
      <alignment horizontal="center" vertical="center"/>
    </xf>
    <xf numFmtId="0" fontId="4" fillId="8" borderId="4" xfId="0" applyFont="1" applyFill="1" applyBorder="1" applyAlignment="1">
      <alignment horizontal="center" vertical="center"/>
    </xf>
    <xf numFmtId="0" fontId="31" fillId="3" borderId="2" xfId="0" applyFont="1" applyFill="1" applyBorder="1" applyAlignment="1">
      <alignment horizontal="center" vertical="center" wrapText="1"/>
    </xf>
    <xf numFmtId="0" fontId="31" fillId="3" borderId="3" xfId="0" applyFont="1" applyFill="1" applyBorder="1" applyAlignment="1">
      <alignment horizontal="center" vertical="center" wrapText="1"/>
    </xf>
    <xf numFmtId="0" fontId="31" fillId="3" borderId="4" xfId="0" applyFont="1" applyFill="1" applyBorder="1" applyAlignment="1">
      <alignment horizontal="center" vertical="center" wrapText="1"/>
    </xf>
    <xf numFmtId="9" fontId="9" fillId="4" borderId="11" xfId="0" applyNumberFormat="1" applyFont="1" applyFill="1" applyBorder="1" applyAlignment="1">
      <alignment horizontal="center" vertical="center"/>
    </xf>
    <xf numFmtId="9" fontId="9" fillId="3" borderId="3" xfId="0" applyNumberFormat="1" applyFont="1" applyFill="1" applyBorder="1" applyAlignment="1">
      <alignment horizontal="center" vertical="center"/>
    </xf>
    <xf numFmtId="9" fontId="9" fillId="3" borderId="4" xfId="0" applyNumberFormat="1" applyFont="1" applyFill="1" applyBorder="1" applyAlignment="1">
      <alignment horizontal="center" vertical="center"/>
    </xf>
    <xf numFmtId="9" fontId="9" fillId="0" borderId="3" xfId="0" applyNumberFormat="1" applyFont="1" applyFill="1" applyBorder="1" applyAlignment="1">
      <alignment horizontal="center" vertical="center"/>
    </xf>
    <xf numFmtId="9" fontId="9" fillId="0" borderId="4" xfId="0" applyNumberFormat="1" applyFont="1" applyFill="1" applyBorder="1" applyAlignment="1">
      <alignment horizontal="center" vertical="center"/>
    </xf>
    <xf numFmtId="0" fontId="32" fillId="4" borderId="2"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9" fillId="0" borderId="2" xfId="0" applyFont="1" applyFill="1" applyBorder="1" applyAlignment="1">
      <alignment horizontal="center" vertical="center"/>
    </xf>
    <xf numFmtId="0" fontId="9" fillId="0"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107" fillId="0" borderId="0" xfId="0" applyFont="1" applyAlignment="1">
      <alignment horizont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49" fontId="7" fillId="3" borderId="2" xfId="0" applyNumberFormat="1" applyFont="1" applyFill="1" applyBorder="1" applyAlignment="1">
      <alignment horizontal="center" vertical="center"/>
    </xf>
    <xf numFmtId="49" fontId="7" fillId="3" borderId="3" xfId="0" applyNumberFormat="1" applyFont="1" applyFill="1" applyBorder="1" applyAlignment="1">
      <alignment horizontal="center" vertical="center"/>
    </xf>
    <xf numFmtId="0" fontId="7" fillId="3" borderId="2" xfId="0" applyFont="1" applyFill="1" applyBorder="1" applyAlignment="1">
      <alignment vertical="center" wrapText="1"/>
    </xf>
    <xf numFmtId="0" fontId="7" fillId="3" borderId="3" xfId="0" applyFont="1" applyFill="1" applyBorder="1" applyAlignment="1">
      <alignment vertical="center" wrapText="1"/>
    </xf>
    <xf numFmtId="0" fontId="9" fillId="2" borderId="3" xfId="0" applyFont="1" applyFill="1" applyBorder="1" applyAlignment="1">
      <alignment horizontal="center" vertical="center" wrapText="1"/>
    </xf>
    <xf numFmtId="0" fontId="134" fillId="4" borderId="3" xfId="0" applyFont="1" applyFill="1" applyBorder="1" applyAlignment="1">
      <alignment horizontal="center" vertical="center"/>
    </xf>
    <xf numFmtId="0" fontId="134" fillId="4" borderId="4" xfId="0" applyFont="1" applyFill="1" applyBorder="1" applyAlignment="1">
      <alignment horizontal="center" vertical="center"/>
    </xf>
    <xf numFmtId="0" fontId="134" fillId="3" borderId="3" xfId="0" applyFont="1" applyFill="1" applyBorder="1" applyAlignment="1">
      <alignment horizontal="left" vertical="center" wrapText="1"/>
    </xf>
    <xf numFmtId="0" fontId="134" fillId="3" borderId="4" xfId="0" applyFont="1" applyFill="1" applyBorder="1" applyAlignment="1">
      <alignment horizontal="left"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8" xfId="0" applyFont="1" applyBorder="1" applyAlignment="1">
      <alignment horizontal="center" vertical="center" wrapText="1"/>
    </xf>
    <xf numFmtId="0" fontId="134" fillId="4" borderId="2" xfId="0" applyFont="1" applyFill="1" applyBorder="1" applyAlignment="1">
      <alignment horizontal="center" vertical="center" wrapText="1"/>
    </xf>
    <xf numFmtId="0" fontId="134" fillId="4" borderId="3" xfId="0" applyFont="1" applyFill="1" applyBorder="1" applyAlignment="1">
      <alignment horizontal="center" vertical="center" wrapText="1"/>
    </xf>
    <xf numFmtId="0" fontId="134" fillId="4" borderId="4" xfId="0" applyFont="1" applyFill="1" applyBorder="1" applyAlignment="1">
      <alignment horizontal="center" vertical="center" wrapText="1"/>
    </xf>
    <xf numFmtId="0" fontId="134" fillId="4" borderId="3" xfId="0" applyFont="1" applyFill="1" applyBorder="1" applyAlignment="1">
      <alignment horizontal="left" vertical="center" wrapText="1"/>
    </xf>
    <xf numFmtId="0" fontId="134" fillId="4" borderId="4" xfId="0" applyFont="1" applyFill="1" applyBorder="1" applyAlignment="1">
      <alignment horizontal="left" vertical="center" wrapText="1"/>
    </xf>
    <xf numFmtId="0" fontId="134" fillId="3" borderId="1" xfId="0" applyFont="1" applyFill="1" applyBorder="1" applyAlignment="1">
      <alignment horizontal="center" vertical="center"/>
    </xf>
    <xf numFmtId="0" fontId="7" fillId="4" borderId="3" xfId="0" applyFont="1" applyFill="1" applyBorder="1" applyAlignment="1">
      <alignment horizontal="left" vertical="center" wrapText="1"/>
    </xf>
    <xf numFmtId="0" fontId="7" fillId="4" borderId="4" xfId="0" applyFont="1" applyFill="1" applyBorder="1" applyAlignment="1">
      <alignment horizontal="left" vertical="center" wrapText="1"/>
    </xf>
    <xf numFmtId="0" fontId="134" fillId="3" borderId="3" xfId="0" applyFont="1" applyFill="1" applyBorder="1" applyAlignment="1">
      <alignment horizontal="center" vertical="center"/>
    </xf>
    <xf numFmtId="0" fontId="134" fillId="3" borderId="4" xfId="0" applyFont="1" applyFill="1" applyBorder="1" applyAlignment="1">
      <alignment horizontal="center" vertical="center"/>
    </xf>
    <xf numFmtId="0" fontId="5" fillId="4" borderId="3" xfId="0" applyFont="1" applyFill="1" applyBorder="1" applyAlignment="1">
      <alignment horizontal="left" vertical="center" wrapText="1"/>
    </xf>
    <xf numFmtId="0" fontId="5" fillId="4" borderId="4" xfId="0" applyFont="1" applyFill="1" applyBorder="1" applyAlignment="1">
      <alignment horizontal="left" vertical="center" wrapText="1"/>
    </xf>
    <xf numFmtId="0" fontId="134" fillId="3" borderId="2" xfId="0" applyFont="1" applyFill="1" applyBorder="1" applyAlignment="1">
      <alignment horizontal="left" vertical="center" wrapText="1"/>
    </xf>
    <xf numFmtId="0" fontId="0" fillId="0" borderId="0" xfId="0" applyAlignment="1">
      <alignment horizontal="center"/>
    </xf>
    <xf numFmtId="0" fontId="5" fillId="4" borderId="3"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7" fillId="3" borderId="9" xfId="0" applyFont="1" applyFill="1" applyBorder="1" applyAlignment="1">
      <alignment horizontal="center" vertical="center" wrapText="1"/>
    </xf>
    <xf numFmtId="0" fontId="9" fillId="3" borderId="2" xfId="0" applyFont="1" applyFill="1" applyBorder="1" applyAlignment="1">
      <alignment horizontal="center" vertical="center"/>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135" fillId="0" borderId="0" xfId="0" applyFont="1" applyAlignment="1">
      <alignment horizontal="center"/>
    </xf>
    <xf numFmtId="0" fontId="108" fillId="2" borderId="0" xfId="0" applyFont="1" applyFill="1" applyAlignment="1">
      <alignment horizontal="center"/>
    </xf>
    <xf numFmtId="49" fontId="21" fillId="3" borderId="2" xfId="0" quotePrefix="1" applyNumberFormat="1" applyFont="1" applyFill="1" applyBorder="1" applyAlignment="1">
      <alignment horizontal="center" vertical="center"/>
    </xf>
    <xf numFmtId="49" fontId="21" fillId="3" borderId="3" xfId="0" applyNumberFormat="1" applyFont="1" applyFill="1" applyBorder="1" applyAlignment="1">
      <alignment horizontal="center" vertical="center"/>
    </xf>
    <xf numFmtId="49" fontId="21" fillId="3" borderId="4" xfId="0" applyNumberFormat="1" applyFont="1" applyFill="1" applyBorder="1" applyAlignment="1">
      <alignment horizontal="center" vertical="center"/>
    </xf>
    <xf numFmtId="0" fontId="21" fillId="3" borderId="5"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92" fillId="0" borderId="2" xfId="0" applyFont="1" applyBorder="1" applyAlignment="1">
      <alignment horizontal="center"/>
    </xf>
    <xf numFmtId="0" fontId="92" fillId="0" borderId="3" xfId="0" applyFont="1" applyBorder="1" applyAlignment="1">
      <alignment horizontal="center"/>
    </xf>
    <xf numFmtId="0" fontId="92" fillId="0" borderId="4" xfId="0" applyFont="1" applyBorder="1" applyAlignment="1">
      <alignment horizontal="center"/>
    </xf>
    <xf numFmtId="0" fontId="136" fillId="0" borderId="10" xfId="0" applyFont="1" applyBorder="1" applyAlignment="1">
      <alignment horizontal="left" vertical="center" wrapText="1"/>
    </xf>
    <xf numFmtId="0" fontId="136" fillId="0" borderId="11" xfId="0" applyFont="1" applyBorder="1" applyAlignment="1">
      <alignment horizontal="left" vertical="center" wrapText="1"/>
    </xf>
    <xf numFmtId="0" fontId="136" fillId="0" borderId="12" xfId="0" applyFont="1" applyBorder="1" applyAlignment="1">
      <alignment horizontal="left" vertical="center" wrapText="1"/>
    </xf>
    <xf numFmtId="0" fontId="136" fillId="0" borderId="13" xfId="0" applyFont="1" applyBorder="1" applyAlignment="1">
      <alignment horizontal="left" vertical="center" wrapText="1"/>
    </xf>
    <xf numFmtId="0" fontId="136" fillId="0" borderId="0" xfId="0" applyFont="1" applyBorder="1" applyAlignment="1">
      <alignment horizontal="left" vertical="center" wrapText="1"/>
    </xf>
    <xf numFmtId="0" fontId="136" fillId="0" borderId="6" xfId="0" applyFont="1" applyBorder="1" applyAlignment="1">
      <alignment horizontal="left" vertical="center" wrapText="1"/>
    </xf>
    <xf numFmtId="0" fontId="136" fillId="0" borderId="14" xfId="0" applyFont="1" applyBorder="1" applyAlignment="1">
      <alignment horizontal="left" vertical="center" wrapText="1"/>
    </xf>
    <xf numFmtId="0" fontId="136" fillId="0" borderId="15" xfId="0" applyFont="1" applyBorder="1" applyAlignment="1">
      <alignment horizontal="left" vertical="center" wrapText="1"/>
    </xf>
    <xf numFmtId="0" fontId="136" fillId="0" borderId="8" xfId="0" applyFont="1" applyBorder="1" applyAlignment="1">
      <alignment horizontal="left" vertical="center" wrapText="1"/>
    </xf>
    <xf numFmtId="0" fontId="21" fillId="4" borderId="2" xfId="0" applyFont="1" applyFill="1" applyBorder="1" applyAlignment="1">
      <alignment horizontal="left" vertical="center" wrapText="1"/>
    </xf>
    <xf numFmtId="0" fontId="21" fillId="4" borderId="3" xfId="0" applyFont="1" applyFill="1" applyBorder="1" applyAlignment="1">
      <alignment horizontal="left" vertical="center"/>
    </xf>
    <xf numFmtId="0" fontId="21" fillId="4" borderId="4" xfId="0" applyFont="1" applyFill="1" applyBorder="1" applyAlignment="1">
      <alignment horizontal="left" vertical="center"/>
    </xf>
    <xf numFmtId="0" fontId="21" fillId="4" borderId="3" xfId="0" applyFont="1" applyFill="1" applyBorder="1" applyAlignment="1">
      <alignment horizontal="left" vertical="center" wrapText="1"/>
    </xf>
    <xf numFmtId="0" fontId="21" fillId="4" borderId="4" xfId="0" applyFont="1" applyFill="1" applyBorder="1" applyAlignment="1">
      <alignment horizontal="left" vertical="center" wrapText="1"/>
    </xf>
    <xf numFmtId="0" fontId="137" fillId="3" borderId="2"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7" fillId="3" borderId="4" xfId="0" applyFont="1" applyFill="1" applyBorder="1" applyAlignment="1">
      <alignment horizontal="center" vertical="center" wrapText="1"/>
    </xf>
    <xf numFmtId="0" fontId="137" fillId="4" borderId="2" xfId="0" applyFont="1" applyFill="1" applyBorder="1" applyAlignment="1">
      <alignment horizontal="center" vertical="center"/>
    </xf>
    <xf numFmtId="0" fontId="137" fillId="4" borderId="3" xfId="0" applyFont="1" applyFill="1" applyBorder="1" applyAlignment="1">
      <alignment horizontal="center" vertical="center"/>
    </xf>
    <xf numFmtId="0" fontId="137" fillId="4" borderId="4" xfId="0" applyFont="1" applyFill="1" applyBorder="1" applyAlignment="1">
      <alignment horizontal="center" vertical="center"/>
    </xf>
    <xf numFmtId="0" fontId="92" fillId="4" borderId="2" xfId="0" applyFont="1" applyFill="1" applyBorder="1" applyAlignment="1">
      <alignment horizontal="center" vertical="center"/>
    </xf>
    <xf numFmtId="0" fontId="92" fillId="4" borderId="3" xfId="0" applyFont="1" applyFill="1" applyBorder="1" applyAlignment="1">
      <alignment horizontal="center" vertical="center"/>
    </xf>
    <xf numFmtId="0" fontId="92" fillId="4" borderId="4" xfId="0" applyFont="1" applyFill="1" applyBorder="1" applyAlignment="1">
      <alignment horizontal="center" vertical="center"/>
    </xf>
    <xf numFmtId="0" fontId="104" fillId="3" borderId="2" xfId="0" applyFont="1" applyFill="1" applyBorder="1" applyAlignment="1">
      <alignment horizontal="left" vertical="center" wrapText="1"/>
    </xf>
    <xf numFmtId="0" fontId="104" fillId="3" borderId="3" xfId="0" applyFont="1" applyFill="1" applyBorder="1" applyAlignment="1">
      <alignment horizontal="left" vertical="center" wrapText="1"/>
    </xf>
    <xf numFmtId="0" fontId="104" fillId="3" borderId="4" xfId="0" applyFont="1" applyFill="1" applyBorder="1" applyAlignment="1">
      <alignment horizontal="left" vertical="center" wrapText="1"/>
    </xf>
    <xf numFmtId="0" fontId="21" fillId="3" borderId="2" xfId="0" applyFont="1" applyFill="1" applyBorder="1" applyAlignment="1">
      <alignment horizontal="center" vertical="center"/>
    </xf>
    <xf numFmtId="0" fontId="21" fillId="3" borderId="3" xfId="0" applyFont="1" applyFill="1" applyBorder="1" applyAlignment="1">
      <alignment horizontal="center" vertical="center"/>
    </xf>
    <xf numFmtId="0" fontId="21" fillId="3" borderId="4" xfId="0" applyFont="1" applyFill="1" applyBorder="1" applyAlignment="1">
      <alignment horizontal="center" vertical="center"/>
    </xf>
    <xf numFmtId="0" fontId="92" fillId="4" borderId="2" xfId="0" applyFont="1" applyFill="1" applyBorder="1" applyAlignment="1">
      <alignment horizontal="center" vertical="center" wrapText="1"/>
    </xf>
    <xf numFmtId="0" fontId="92" fillId="4" borderId="3" xfId="0" applyFont="1" applyFill="1" applyBorder="1" applyAlignment="1">
      <alignment horizontal="center" vertical="center" wrapText="1"/>
    </xf>
    <xf numFmtId="0" fontId="92" fillId="4" borderId="4" xfId="0" applyFont="1" applyFill="1" applyBorder="1" applyAlignment="1">
      <alignment horizontal="center" vertical="center" wrapText="1"/>
    </xf>
    <xf numFmtId="0" fontId="102" fillId="4" borderId="2" xfId="0" applyFont="1" applyFill="1" applyBorder="1" applyAlignment="1">
      <alignment horizontal="left" vertical="center" wrapText="1"/>
    </xf>
    <xf numFmtId="0" fontId="102" fillId="4" borderId="3" xfId="0" applyFont="1" applyFill="1" applyBorder="1" applyAlignment="1">
      <alignment horizontal="left" vertical="center"/>
    </xf>
    <xf numFmtId="0" fontId="102" fillId="4" borderId="4" xfId="0" applyFont="1" applyFill="1" applyBorder="1" applyAlignment="1">
      <alignment horizontal="left" vertical="center"/>
    </xf>
    <xf numFmtId="0" fontId="21" fillId="3" borderId="2" xfId="0" applyFont="1" applyFill="1" applyBorder="1" applyAlignment="1">
      <alignment horizontal="left" vertical="center" wrapText="1"/>
    </xf>
    <xf numFmtId="0" fontId="21" fillId="3" borderId="3" xfId="0" applyFont="1" applyFill="1" applyBorder="1" applyAlignment="1">
      <alignment horizontal="left" vertical="center" wrapText="1"/>
    </xf>
    <xf numFmtId="0" fontId="21" fillId="3" borderId="4" xfId="0" applyFont="1" applyFill="1" applyBorder="1" applyAlignment="1">
      <alignment horizontal="left" vertical="center" wrapText="1"/>
    </xf>
    <xf numFmtId="0" fontId="21" fillId="0" borderId="5"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2"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104" fillId="0" borderId="2" xfId="0" applyFont="1" applyFill="1" applyBorder="1" applyAlignment="1">
      <alignment horizontal="left" vertical="center" wrapText="1"/>
    </xf>
    <xf numFmtId="0" fontId="104" fillId="0" borderId="3" xfId="0" applyFont="1" applyFill="1" applyBorder="1" applyAlignment="1">
      <alignment horizontal="left" vertical="center" wrapText="1"/>
    </xf>
    <xf numFmtId="0" fontId="104" fillId="0" borderId="4" xfId="0" applyFont="1" applyFill="1" applyBorder="1" applyAlignment="1">
      <alignment horizontal="left" vertical="center" wrapText="1"/>
    </xf>
    <xf numFmtId="0" fontId="92" fillId="0" borderId="2" xfId="0" applyFont="1" applyFill="1" applyBorder="1" applyAlignment="1">
      <alignment horizontal="center" vertical="center" wrapText="1"/>
    </xf>
    <xf numFmtId="0" fontId="92" fillId="0" borderId="3" xfId="0" applyFont="1" applyFill="1" applyBorder="1" applyAlignment="1">
      <alignment horizontal="center" vertical="center" wrapText="1"/>
    </xf>
    <xf numFmtId="0" fontId="92" fillId="0" borderId="4" xfId="0" applyFont="1" applyFill="1" applyBorder="1" applyAlignment="1">
      <alignment horizontal="center" vertical="center" wrapText="1"/>
    </xf>
    <xf numFmtId="0" fontId="21" fillId="0" borderId="2" xfId="0" applyFont="1" applyFill="1" applyBorder="1" applyAlignment="1">
      <alignment horizontal="left" vertical="center" wrapText="1"/>
    </xf>
    <xf numFmtId="0" fontId="21" fillId="0" borderId="3" xfId="0" applyFont="1" applyFill="1" applyBorder="1" applyAlignment="1">
      <alignment horizontal="left" vertical="center" wrapText="1"/>
    </xf>
    <xf numFmtId="0" fontId="21" fillId="0" borderId="4" xfId="0" applyFont="1" applyFill="1" applyBorder="1" applyAlignment="1">
      <alignment horizontal="left" vertical="center" wrapText="1"/>
    </xf>
    <xf numFmtId="9" fontId="104" fillId="4" borderId="2" xfId="0" applyNumberFormat="1" applyFont="1" applyFill="1" applyBorder="1" applyAlignment="1">
      <alignment horizontal="center" vertical="center"/>
    </xf>
    <xf numFmtId="9" fontId="104" fillId="4" borderId="11" xfId="0" applyNumberFormat="1" applyFont="1" applyFill="1" applyBorder="1" applyAlignment="1">
      <alignment horizontal="center" vertical="center"/>
    </xf>
    <xf numFmtId="9" fontId="104" fillId="4" borderId="3" xfId="0" applyNumberFormat="1" applyFont="1" applyFill="1" applyBorder="1" applyAlignment="1">
      <alignment horizontal="center" vertical="center"/>
    </xf>
    <xf numFmtId="9" fontId="104" fillId="4" borderId="4" xfId="0" applyNumberFormat="1" applyFont="1" applyFill="1" applyBorder="1" applyAlignment="1">
      <alignment horizontal="center" vertical="center"/>
    </xf>
    <xf numFmtId="9" fontId="21" fillId="4" borderId="3" xfId="0" applyNumberFormat="1" applyFont="1" applyFill="1" applyBorder="1" applyAlignment="1">
      <alignment horizontal="center" vertical="center"/>
    </xf>
    <xf numFmtId="9" fontId="21" fillId="4" borderId="4" xfId="0" applyNumberFormat="1" applyFont="1" applyFill="1" applyBorder="1" applyAlignment="1">
      <alignment horizontal="center" vertical="center"/>
    </xf>
    <xf numFmtId="9" fontId="21" fillId="4" borderId="2" xfId="0" applyNumberFormat="1" applyFont="1" applyFill="1" applyBorder="1" applyAlignment="1">
      <alignment horizontal="center" vertical="center"/>
    </xf>
    <xf numFmtId="9" fontId="21" fillId="4" borderId="15" xfId="0" applyNumberFormat="1" applyFont="1" applyFill="1" applyBorder="1" applyAlignment="1">
      <alignment horizontal="center" vertical="center"/>
    </xf>
    <xf numFmtId="0" fontId="21" fillId="3" borderId="15" xfId="0" applyFont="1" applyFill="1" applyBorder="1" applyAlignment="1">
      <alignment horizontal="center" vertical="center" wrapText="1"/>
    </xf>
    <xf numFmtId="0" fontId="92" fillId="3" borderId="2" xfId="0" applyFont="1" applyFill="1" applyBorder="1" applyAlignment="1">
      <alignment horizontal="center" vertical="center"/>
    </xf>
    <xf numFmtId="0" fontId="17" fillId="0" borderId="101" xfId="0" applyFont="1" applyBorder="1" applyAlignment="1">
      <alignment horizontal="center" vertical="center" wrapText="1"/>
    </xf>
    <xf numFmtId="0" fontId="17" fillId="0" borderId="102" xfId="0" applyFont="1" applyBorder="1" applyAlignment="1">
      <alignment horizontal="center" vertical="center" wrapText="1"/>
    </xf>
    <xf numFmtId="0" fontId="17" fillId="0" borderId="103" xfId="0" applyFont="1" applyBorder="1" applyAlignment="1">
      <alignment horizontal="center" vertical="center" wrapText="1"/>
    </xf>
    <xf numFmtId="0" fontId="21" fillId="4" borderId="3" xfId="0" applyFont="1" applyFill="1" applyBorder="1" applyAlignment="1">
      <alignment horizontal="center" vertical="center"/>
    </xf>
    <xf numFmtId="0" fontId="21" fillId="4" borderId="4" xfId="0" applyFont="1" applyFill="1" applyBorder="1" applyAlignment="1">
      <alignment horizontal="center" vertical="center"/>
    </xf>
    <xf numFmtId="0" fontId="5" fillId="4" borderId="2" xfId="0" applyFont="1" applyFill="1" applyBorder="1" applyAlignment="1">
      <alignment vertical="top" wrapText="1"/>
    </xf>
    <xf numFmtId="0" fontId="21" fillId="4" borderId="3" xfId="0" applyFont="1" applyFill="1" applyBorder="1" applyAlignment="1">
      <alignment vertical="top" wrapText="1"/>
    </xf>
    <xf numFmtId="0" fontId="21" fillId="4" borderId="4" xfId="0" applyFont="1" applyFill="1" applyBorder="1" applyAlignment="1">
      <alignment vertical="top" wrapText="1"/>
    </xf>
    <xf numFmtId="0" fontId="104" fillId="3" borderId="2" xfId="0" applyFont="1" applyFill="1" applyBorder="1" applyAlignment="1">
      <alignment horizontal="center" vertical="center" wrapText="1"/>
    </xf>
    <xf numFmtId="0" fontId="104" fillId="3" borderId="3" xfId="0" applyFont="1" applyFill="1" applyBorder="1" applyAlignment="1">
      <alignment horizontal="center" vertical="center" wrapText="1"/>
    </xf>
    <xf numFmtId="0" fontId="104" fillId="3" borderId="4" xfId="0" applyFont="1" applyFill="1" applyBorder="1" applyAlignment="1">
      <alignment horizontal="center" vertical="center" wrapText="1"/>
    </xf>
    <xf numFmtId="0" fontId="21" fillId="4" borderId="2" xfId="0" applyFont="1" applyFill="1" applyBorder="1" applyAlignment="1">
      <alignment horizontal="center" vertical="center"/>
    </xf>
    <xf numFmtId="9" fontId="106" fillId="4" borderId="2" xfId="0" applyNumberFormat="1" applyFont="1" applyFill="1" applyBorder="1" applyAlignment="1">
      <alignment horizontal="center" vertical="center"/>
    </xf>
    <xf numFmtId="9" fontId="106" fillId="4" borderId="11" xfId="0" applyNumberFormat="1" applyFont="1" applyFill="1" applyBorder="1" applyAlignment="1">
      <alignment horizontal="center" vertical="center"/>
    </xf>
    <xf numFmtId="9" fontId="106" fillId="4" borderId="3" xfId="0" applyNumberFormat="1" applyFont="1" applyFill="1" applyBorder="1" applyAlignment="1">
      <alignment horizontal="center" vertical="center"/>
    </xf>
    <xf numFmtId="9" fontId="106" fillId="4" borderId="4" xfId="0" applyNumberFormat="1" applyFont="1" applyFill="1" applyBorder="1" applyAlignment="1">
      <alignment horizontal="center" vertical="center"/>
    </xf>
    <xf numFmtId="0" fontId="21" fillId="3" borderId="120" xfId="0" applyFont="1" applyFill="1" applyBorder="1" applyAlignment="1">
      <alignment horizontal="center" vertical="center" wrapText="1"/>
    </xf>
    <xf numFmtId="0" fontId="21" fillId="3" borderId="121" xfId="0" applyFont="1" applyFill="1" applyBorder="1" applyAlignment="1">
      <alignment horizontal="center" vertical="center" wrapText="1"/>
    </xf>
    <xf numFmtId="0" fontId="21" fillId="3" borderId="122" xfId="0" applyFont="1" applyFill="1" applyBorder="1" applyAlignment="1">
      <alignment horizontal="center" vertical="center" wrapText="1"/>
    </xf>
    <xf numFmtId="9" fontId="93" fillId="4" borderId="2" xfId="0" applyNumberFormat="1" applyFont="1" applyFill="1" applyBorder="1" applyAlignment="1">
      <alignment horizontal="center" vertical="center"/>
    </xf>
    <xf numFmtId="9" fontId="93" fillId="4" borderId="3" xfId="0" applyNumberFormat="1" applyFont="1" applyFill="1" applyBorder="1" applyAlignment="1">
      <alignment horizontal="center" vertical="center"/>
    </xf>
    <xf numFmtId="9" fontId="93" fillId="4" borderId="4" xfId="0" applyNumberFormat="1" applyFont="1" applyFill="1" applyBorder="1" applyAlignment="1">
      <alignment horizontal="center" vertical="center"/>
    </xf>
    <xf numFmtId="9" fontId="93" fillId="4" borderId="2" xfId="0" applyNumberFormat="1" applyFont="1" applyFill="1" applyBorder="1" applyAlignment="1">
      <alignment horizontal="center" vertical="center" wrapText="1"/>
    </xf>
    <xf numFmtId="9" fontId="93" fillId="4" borderId="3" xfId="0" applyNumberFormat="1" applyFont="1" applyFill="1" applyBorder="1" applyAlignment="1">
      <alignment horizontal="center" vertical="center" wrapText="1"/>
    </xf>
    <xf numFmtId="9" fontId="93" fillId="4" borderId="4" xfId="0" applyNumberFormat="1" applyFont="1" applyFill="1" applyBorder="1" applyAlignment="1">
      <alignment horizontal="center" vertical="center" wrapText="1"/>
    </xf>
    <xf numFmtId="0" fontId="110" fillId="2" borderId="0" xfId="0" applyFont="1" applyFill="1" applyAlignment="1">
      <alignment horizontal="center"/>
    </xf>
    <xf numFmtId="0" fontId="8" fillId="3" borderId="1" xfId="0" applyFont="1" applyFill="1" applyBorder="1" applyAlignment="1">
      <alignment horizontal="center" vertical="center"/>
    </xf>
    <xf numFmtId="49" fontId="8" fillId="3" borderId="2" xfId="0" applyNumberFormat="1" applyFont="1" applyFill="1" applyBorder="1" applyAlignment="1">
      <alignment horizontal="center" vertical="center"/>
    </xf>
    <xf numFmtId="49" fontId="8" fillId="3" borderId="3" xfId="0" applyNumberFormat="1" applyFont="1" applyFill="1" applyBorder="1" applyAlignment="1">
      <alignment horizontal="center" vertical="center"/>
    </xf>
    <xf numFmtId="49" fontId="8" fillId="3" borderId="4" xfId="0" applyNumberFormat="1" applyFont="1" applyFill="1" applyBorder="1" applyAlignment="1">
      <alignment horizontal="center" vertical="center"/>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3" borderId="5"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38" fillId="3" borderId="2" xfId="0" applyFont="1" applyFill="1" applyBorder="1" applyAlignment="1">
      <alignment horizontal="center" vertical="center" wrapText="1"/>
    </xf>
    <xf numFmtId="0" fontId="38" fillId="3" borderId="3" xfId="0" applyFont="1" applyFill="1" applyBorder="1" applyAlignment="1">
      <alignment horizontal="center" vertical="center" wrapText="1"/>
    </xf>
    <xf numFmtId="0" fontId="38" fillId="3" borderId="4"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9" fontId="6" fillId="4" borderId="2" xfId="0" applyNumberFormat="1" applyFont="1" applyFill="1" applyBorder="1" applyAlignment="1">
      <alignment horizontal="center" vertical="center"/>
    </xf>
    <xf numFmtId="9" fontId="6" fillId="4" borderId="11" xfId="0" applyNumberFormat="1" applyFont="1" applyFill="1" applyBorder="1" applyAlignment="1">
      <alignment horizontal="center" vertical="center"/>
    </xf>
    <xf numFmtId="9" fontId="6" fillId="4" borderId="3" xfId="0" applyNumberFormat="1" applyFont="1" applyFill="1" applyBorder="1" applyAlignment="1">
      <alignment horizontal="center" vertical="center"/>
    </xf>
    <xf numFmtId="9" fontId="6" fillId="4" borderId="4" xfId="0" applyNumberFormat="1" applyFont="1" applyFill="1" applyBorder="1" applyAlignment="1">
      <alignment horizontal="center" vertical="center"/>
    </xf>
    <xf numFmtId="9" fontId="6" fillId="4" borderId="15" xfId="0" applyNumberFormat="1" applyFont="1" applyFill="1" applyBorder="1" applyAlignment="1">
      <alignment horizontal="center" vertical="center"/>
    </xf>
    <xf numFmtId="9" fontId="8" fillId="4" borderId="3" xfId="0" applyNumberFormat="1" applyFont="1" applyFill="1" applyBorder="1" applyAlignment="1">
      <alignment horizontal="center" vertical="center"/>
    </xf>
    <xf numFmtId="9" fontId="8" fillId="4" borderId="4" xfId="0" applyNumberFormat="1" applyFont="1" applyFill="1" applyBorder="1" applyAlignment="1">
      <alignment horizontal="center" vertical="center"/>
    </xf>
    <xf numFmtId="9" fontId="8" fillId="4" borderId="2" xfId="0" applyNumberFormat="1" applyFont="1" applyFill="1" applyBorder="1" applyAlignment="1">
      <alignment horizontal="center" vertical="center"/>
    </xf>
    <xf numFmtId="0" fontId="6" fillId="3" borderId="9" xfId="0" applyFont="1" applyFill="1" applyBorder="1" applyAlignment="1">
      <alignment horizontal="center" vertical="center" wrapText="1"/>
    </xf>
    <xf numFmtId="0" fontId="6" fillId="3" borderId="5" xfId="0" applyFont="1" applyFill="1" applyBorder="1" applyAlignment="1">
      <alignment vertical="center" wrapText="1"/>
    </xf>
    <xf numFmtId="0" fontId="6" fillId="3" borderId="9" xfId="0" applyFont="1" applyFill="1" applyBorder="1" applyAlignment="1">
      <alignment vertical="center" wrapText="1"/>
    </xf>
    <xf numFmtId="0" fontId="6" fillId="3" borderId="7" xfId="0" applyFont="1" applyFill="1" applyBorder="1" applyAlignment="1">
      <alignment vertical="center" wrapText="1"/>
    </xf>
    <xf numFmtId="0" fontId="6" fillId="3" borderId="1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8" xfId="0" applyFont="1" applyFill="1" applyBorder="1" applyAlignment="1">
      <alignment horizontal="center" vertical="center"/>
    </xf>
    <xf numFmtId="0" fontId="98" fillId="0" borderId="0" xfId="0" applyFont="1" applyAlignment="1">
      <alignment horizontal="center" wrapText="1"/>
    </xf>
    <xf numFmtId="0" fontId="6" fillId="3" borderId="15" xfId="0" applyFont="1" applyFill="1" applyBorder="1" applyAlignment="1">
      <alignment horizontal="center" vertical="center" wrapText="1"/>
    </xf>
    <xf numFmtId="0" fontId="21" fillId="3" borderId="78" xfId="0" applyFont="1" applyFill="1" applyBorder="1" applyAlignment="1">
      <alignment horizontal="center" vertical="center"/>
    </xf>
    <xf numFmtId="0" fontId="21" fillId="3" borderId="79" xfId="0" applyFont="1" applyFill="1" applyBorder="1" applyAlignment="1">
      <alignment horizontal="center" vertical="center"/>
    </xf>
    <xf numFmtId="49" fontId="21" fillId="3" borderId="2" xfId="0" applyNumberFormat="1" applyFont="1" applyFill="1" applyBorder="1" applyAlignment="1">
      <alignment horizontal="center" vertical="center"/>
    </xf>
    <xf numFmtId="49" fontId="21" fillId="3" borderId="44" xfId="0" applyNumberFormat="1" applyFont="1" applyFill="1" applyBorder="1" applyAlignment="1">
      <alignment horizontal="center" vertical="center"/>
    </xf>
    <xf numFmtId="0" fontId="21" fillId="3" borderId="44" xfId="0" applyFont="1" applyFill="1" applyBorder="1" applyAlignment="1">
      <alignment horizontal="center" vertical="center" wrapText="1"/>
    </xf>
    <xf numFmtId="0" fontId="4" fillId="0" borderId="45" xfId="0" applyFont="1" applyBorder="1" applyAlignment="1">
      <alignment horizontal="center"/>
    </xf>
    <xf numFmtId="0" fontId="4" fillId="0" borderId="44" xfId="0" applyFont="1" applyBorder="1" applyAlignment="1">
      <alignment horizontal="center"/>
    </xf>
    <xf numFmtId="0" fontId="9" fillId="4" borderId="93" xfId="0" applyFont="1" applyFill="1" applyBorder="1" applyAlignment="1">
      <alignment horizontal="center" vertical="center" wrapText="1"/>
    </xf>
    <xf numFmtId="0" fontId="9" fillId="4" borderId="94" xfId="0" applyFont="1" applyFill="1" applyBorder="1" applyAlignment="1">
      <alignment horizontal="center" vertical="center" wrapText="1"/>
    </xf>
    <xf numFmtId="0" fontId="9" fillId="4" borderId="88" xfId="0" applyFont="1" applyFill="1" applyBorder="1" applyAlignment="1">
      <alignment horizontal="center" vertical="center" wrapText="1"/>
    </xf>
    <xf numFmtId="0" fontId="5" fillId="0" borderId="8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42"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44" xfId="0" applyFont="1" applyFill="1" applyBorder="1" applyAlignment="1">
      <alignment horizontal="center" vertical="center"/>
    </xf>
    <xf numFmtId="0" fontId="7" fillId="3" borderId="48" xfId="0" applyFont="1" applyFill="1" applyBorder="1" applyAlignment="1">
      <alignment horizontal="center" vertical="center" wrapText="1"/>
    </xf>
    <xf numFmtId="0" fontId="7" fillId="3" borderId="41"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4" borderId="44"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9" fillId="4" borderId="45" xfId="0" applyFont="1" applyFill="1" applyBorder="1" applyAlignment="1">
      <alignment horizontal="center" vertical="center"/>
    </xf>
    <xf numFmtId="0" fontId="9"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4" fillId="4" borderId="44" xfId="0" applyFont="1" applyFill="1" applyBorder="1" applyAlignment="1">
      <alignment horizontal="center" vertical="center"/>
    </xf>
    <xf numFmtId="0" fontId="23" fillId="4" borderId="2" xfId="0" applyFont="1" applyFill="1" applyBorder="1" applyAlignment="1">
      <alignment horizontal="center" vertical="center"/>
    </xf>
    <xf numFmtId="0" fontId="23" fillId="4" borderId="44" xfId="0" applyFont="1" applyFill="1" applyBorder="1" applyAlignment="1">
      <alignment horizontal="center" vertical="center"/>
    </xf>
    <xf numFmtId="0" fontId="23" fillId="3" borderId="106" xfId="0" applyFont="1" applyFill="1" applyBorder="1" applyAlignment="1">
      <alignment horizontal="center" vertical="center" wrapText="1"/>
    </xf>
    <xf numFmtId="0" fontId="23" fillId="3" borderId="107" xfId="0" applyFont="1" applyFill="1" applyBorder="1" applyAlignment="1">
      <alignment horizontal="center" vertical="center" wrapText="1"/>
    </xf>
    <xf numFmtId="0" fontId="23" fillId="3" borderId="70" xfId="0" applyFont="1" applyFill="1" applyBorder="1" applyAlignment="1">
      <alignment horizontal="center" vertical="center" wrapText="1"/>
    </xf>
    <xf numFmtId="0" fontId="23" fillId="3" borderId="108" xfId="0" applyFont="1" applyFill="1" applyBorder="1" applyAlignment="1">
      <alignment horizontal="center" vertical="center"/>
    </xf>
    <xf numFmtId="0" fontId="23" fillId="3" borderId="31" xfId="0" applyFont="1" applyFill="1" applyBorder="1" applyAlignment="1">
      <alignment horizontal="center" vertical="center"/>
    </xf>
    <xf numFmtId="0" fontId="23" fillId="3" borderId="32" xfId="0" applyFont="1" applyFill="1" applyBorder="1" applyAlignment="1">
      <alignment horizontal="center" vertical="center"/>
    </xf>
    <xf numFmtId="0" fontId="7" fillId="3" borderId="35" xfId="0" applyFont="1" applyFill="1" applyBorder="1" applyAlignment="1">
      <alignment horizontal="center" vertical="center" wrapText="1"/>
    </xf>
    <xf numFmtId="0" fontId="7" fillId="3" borderId="37" xfId="0" applyFont="1" applyFill="1" applyBorder="1" applyAlignment="1">
      <alignment horizontal="center" vertical="center" wrapText="1"/>
    </xf>
    <xf numFmtId="0" fontId="7" fillId="3" borderId="89" xfId="0" applyFont="1" applyFill="1" applyBorder="1" applyAlignment="1">
      <alignment horizontal="center" vertical="center" wrapText="1"/>
    </xf>
    <xf numFmtId="0" fontId="7" fillId="4" borderId="44" xfId="0" applyFont="1" applyFill="1" applyBorder="1" applyAlignment="1">
      <alignment horizontal="center" vertical="center"/>
    </xf>
    <xf numFmtId="0" fontId="7" fillId="3" borderId="44" xfId="0" applyFont="1" applyFill="1" applyBorder="1" applyAlignment="1">
      <alignment horizontal="center" vertical="center"/>
    </xf>
    <xf numFmtId="0" fontId="9" fillId="4" borderId="45" xfId="0" applyFont="1" applyFill="1" applyBorder="1" applyAlignment="1">
      <alignment horizontal="center" vertical="center" wrapText="1"/>
    </xf>
    <xf numFmtId="0" fontId="9" fillId="4" borderId="44" xfId="0" applyFont="1" applyFill="1" applyBorder="1" applyAlignment="1">
      <alignment horizontal="center" vertical="center" wrapText="1"/>
    </xf>
    <xf numFmtId="9" fontId="23" fillId="4" borderId="44" xfId="0" applyNumberFormat="1" applyFont="1" applyFill="1" applyBorder="1" applyAlignment="1">
      <alignment horizontal="center" vertical="center"/>
    </xf>
    <xf numFmtId="9" fontId="50" fillId="4" borderId="3" xfId="0" applyNumberFormat="1" applyFont="1" applyFill="1" applyBorder="1" applyAlignment="1">
      <alignment horizontal="center" vertical="center"/>
    </xf>
    <xf numFmtId="9" fontId="50" fillId="4" borderId="44" xfId="0" applyNumberFormat="1" applyFont="1" applyFill="1" applyBorder="1" applyAlignment="1">
      <alignment horizontal="center" vertical="center"/>
    </xf>
    <xf numFmtId="0" fontId="23" fillId="3" borderId="44" xfId="0" applyFont="1" applyFill="1" applyBorder="1" applyAlignment="1">
      <alignment horizontal="center" vertical="center"/>
    </xf>
    <xf numFmtId="0" fontId="9" fillId="4" borderId="109" xfId="0" applyFont="1" applyFill="1" applyBorder="1" applyAlignment="1">
      <alignment horizontal="center" vertical="center" wrapText="1"/>
    </xf>
    <xf numFmtId="0" fontId="9" fillId="4" borderId="107" xfId="0" applyFont="1" applyFill="1" applyBorder="1" applyAlignment="1">
      <alignment horizontal="center" vertical="center" wrapText="1"/>
    </xf>
    <xf numFmtId="0" fontId="9" fillId="4" borderId="70" xfId="0" applyFont="1" applyFill="1" applyBorder="1" applyAlignment="1">
      <alignment horizontal="center" vertical="center" wrapText="1"/>
    </xf>
    <xf numFmtId="0" fontId="21" fillId="4" borderId="2"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4" borderId="44" xfId="0" applyFont="1" applyFill="1" applyBorder="1" applyAlignment="1">
      <alignment horizontal="center" vertical="center" wrapText="1"/>
    </xf>
    <xf numFmtId="0" fontId="21" fillId="3" borderId="44" xfId="0" applyFont="1" applyFill="1" applyBorder="1" applyAlignment="1">
      <alignment horizontal="center" vertical="center"/>
    </xf>
    <xf numFmtId="9" fontId="7" fillId="4" borderId="44" xfId="0" applyNumberFormat="1" applyFont="1" applyFill="1" applyBorder="1" applyAlignment="1">
      <alignment horizontal="center" vertical="center"/>
    </xf>
    <xf numFmtId="0" fontId="23" fillId="3" borderId="44" xfId="0" applyFont="1" applyFill="1" applyBorder="1" applyAlignment="1">
      <alignment horizontal="center" vertical="center" wrapText="1"/>
    </xf>
    <xf numFmtId="0" fontId="41" fillId="2" borderId="17" xfId="0" applyFont="1" applyFill="1" applyBorder="1" applyAlignment="1">
      <alignment horizontal="left" vertical="top" wrapText="1"/>
    </xf>
    <xf numFmtId="0" fontId="41" fillId="2" borderId="18" xfId="0" applyFont="1" applyFill="1" applyBorder="1" applyAlignment="1">
      <alignment horizontal="left" vertical="top" wrapText="1"/>
    </xf>
    <xf numFmtId="0" fontId="41" fillId="2" borderId="0" xfId="0" applyFont="1" applyFill="1" applyBorder="1" applyAlignment="1">
      <alignment horizontal="left" vertical="top" wrapText="1"/>
    </xf>
    <xf numFmtId="0" fontId="41" fillId="2" borderId="20" xfId="0" applyFont="1" applyFill="1" applyBorder="1" applyAlignment="1">
      <alignment horizontal="left" vertical="top" wrapText="1"/>
    </xf>
    <xf numFmtId="0" fontId="41" fillId="2" borderId="22" xfId="0" applyFont="1" applyFill="1" applyBorder="1" applyAlignment="1">
      <alignment horizontal="left" vertical="top" wrapText="1"/>
    </xf>
    <xf numFmtId="0" fontId="41" fillId="2" borderId="23" xfId="0" applyFont="1" applyFill="1" applyBorder="1" applyAlignment="1">
      <alignment horizontal="left" vertical="top" wrapText="1"/>
    </xf>
    <xf numFmtId="0" fontId="99" fillId="0" borderId="0" xfId="0" applyFont="1" applyAlignment="1">
      <alignment horizontal="center" wrapText="1"/>
    </xf>
    <xf numFmtId="0" fontId="21" fillId="3" borderId="1" xfId="0" applyFont="1" applyFill="1" applyBorder="1" applyAlignment="1">
      <alignment horizontal="center" vertical="center"/>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1" fillId="4" borderId="4" xfId="0" applyFont="1" applyFill="1" applyBorder="1" applyAlignment="1">
      <alignment horizontal="center" vertical="center" wrapText="1"/>
    </xf>
    <xf numFmtId="9" fontId="21" fillId="3" borderId="3" xfId="0" applyNumberFormat="1" applyFont="1" applyFill="1" applyBorder="1" applyAlignment="1">
      <alignment horizontal="center" vertical="center"/>
    </xf>
    <xf numFmtId="9" fontId="21" fillId="3" borderId="4" xfId="0" applyNumberFormat="1" applyFont="1" applyFill="1" applyBorder="1" applyAlignment="1">
      <alignment horizontal="center" vertical="center"/>
    </xf>
    <xf numFmtId="9" fontId="92" fillId="4" borderId="2" xfId="0" applyNumberFormat="1" applyFont="1" applyFill="1" applyBorder="1" applyAlignment="1">
      <alignment horizontal="center" vertical="center"/>
    </xf>
    <xf numFmtId="9" fontId="92" fillId="4" borderId="11" xfId="0" applyNumberFormat="1" applyFont="1" applyFill="1" applyBorder="1" applyAlignment="1">
      <alignment horizontal="center" vertical="center"/>
    </xf>
    <xf numFmtId="9" fontId="92" fillId="4" borderId="3" xfId="0" applyNumberFormat="1" applyFont="1" applyFill="1" applyBorder="1" applyAlignment="1">
      <alignment horizontal="center" vertical="center"/>
    </xf>
    <xf numFmtId="9" fontId="92" fillId="4" borderId="4" xfId="0" applyNumberFormat="1" applyFont="1" applyFill="1" applyBorder="1" applyAlignment="1">
      <alignment horizontal="center" vertical="center"/>
    </xf>
    <xf numFmtId="0" fontId="93" fillId="4" borderId="2" xfId="0" applyFont="1" applyFill="1" applyBorder="1" applyAlignment="1">
      <alignment horizontal="center" vertical="center" wrapText="1"/>
    </xf>
    <xf numFmtId="0" fontId="93" fillId="4" borderId="3" xfId="0" applyFont="1" applyFill="1" applyBorder="1" applyAlignment="1">
      <alignment horizontal="center" vertical="center" wrapText="1"/>
    </xf>
    <xf numFmtId="0" fontId="93" fillId="4" borderId="4" xfId="0" applyFont="1" applyFill="1" applyBorder="1" applyAlignment="1">
      <alignment horizontal="center" vertical="center" wrapText="1"/>
    </xf>
    <xf numFmtId="0" fontId="39" fillId="3" borderId="1" xfId="0" applyFont="1" applyFill="1" applyBorder="1" applyAlignment="1">
      <alignment horizontal="center" vertical="center"/>
    </xf>
    <xf numFmtId="49" fontId="39" fillId="3" borderId="2" xfId="0" applyNumberFormat="1" applyFont="1" applyFill="1" applyBorder="1" applyAlignment="1">
      <alignment horizontal="center" vertical="center"/>
    </xf>
    <xf numFmtId="49" fontId="39" fillId="3" borderId="3" xfId="0" applyNumberFormat="1" applyFont="1" applyFill="1" applyBorder="1" applyAlignment="1">
      <alignment horizontal="center" vertical="center"/>
    </xf>
    <xf numFmtId="49" fontId="39" fillId="3" borderId="4" xfId="0" applyNumberFormat="1" applyFont="1" applyFill="1" applyBorder="1" applyAlignment="1">
      <alignment horizontal="center" vertical="center"/>
    </xf>
    <xf numFmtId="0" fontId="39" fillId="3" borderId="2" xfId="0" applyFont="1" applyFill="1" applyBorder="1" applyAlignment="1">
      <alignment horizontal="center" vertical="center" wrapText="1"/>
    </xf>
    <xf numFmtId="0" fontId="39" fillId="3" borderId="3" xfId="0" applyFont="1" applyFill="1" applyBorder="1" applyAlignment="1">
      <alignment horizontal="center" vertical="center" wrapText="1"/>
    </xf>
    <xf numFmtId="0" fontId="39" fillId="3" borderId="4"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40" fillId="0" borderId="2"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4" xfId="0" applyFont="1" applyBorder="1" applyAlignment="1">
      <alignment horizontal="center" vertical="center" wrapText="1"/>
    </xf>
    <xf numFmtId="0" fontId="39" fillId="4" borderId="3" xfId="0" applyFont="1" applyFill="1" applyBorder="1" applyAlignment="1">
      <alignment horizontal="center" vertical="center" wrapText="1"/>
    </xf>
    <xf numFmtId="0" fontId="39" fillId="4" borderId="3" xfId="0" applyFont="1" applyFill="1" applyBorder="1" applyAlignment="1">
      <alignment horizontal="center" vertical="center"/>
    </xf>
    <xf numFmtId="0" fontId="39" fillId="4" borderId="4" xfId="0" applyFont="1" applyFill="1" applyBorder="1" applyAlignment="1">
      <alignment horizontal="center" vertical="center"/>
    </xf>
    <xf numFmtId="0" fontId="38" fillId="4" borderId="2" xfId="0" applyFont="1" applyFill="1" applyBorder="1" applyAlignment="1">
      <alignment horizontal="center" vertical="center" wrapText="1"/>
    </xf>
    <xf numFmtId="0" fontId="38" fillId="4" borderId="3" xfId="0" applyFont="1" applyFill="1" applyBorder="1" applyAlignment="1">
      <alignment horizontal="center" vertical="center" wrapText="1"/>
    </xf>
    <xf numFmtId="0" fontId="38" fillId="4" borderId="4" xfId="0" applyFont="1" applyFill="1" applyBorder="1" applyAlignment="1">
      <alignment horizontal="center" vertical="center" wrapText="1"/>
    </xf>
    <xf numFmtId="0" fontId="32" fillId="4" borderId="2" xfId="0" applyFont="1" applyFill="1" applyBorder="1" applyAlignment="1">
      <alignment horizontal="center" vertical="center"/>
    </xf>
    <xf numFmtId="0" fontId="32" fillId="4" borderId="3" xfId="0" applyFont="1" applyFill="1" applyBorder="1" applyAlignment="1">
      <alignment horizontal="center" vertical="center"/>
    </xf>
    <xf numFmtId="0" fontId="32" fillId="4" borderId="4" xfId="0" applyFont="1" applyFill="1" applyBorder="1" applyAlignment="1">
      <alignment horizontal="center" vertical="center"/>
    </xf>
    <xf numFmtId="0" fontId="40" fillId="4" borderId="2" xfId="0" applyFont="1" applyFill="1" applyBorder="1" applyAlignment="1">
      <alignment horizontal="center" vertical="center"/>
    </xf>
    <xf numFmtId="0" fontId="40" fillId="4" borderId="3" xfId="0" applyFont="1" applyFill="1" applyBorder="1" applyAlignment="1">
      <alignment horizontal="center" vertical="center"/>
    </xf>
    <xf numFmtId="0" fontId="40"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31" fillId="4" borderId="3" xfId="0" applyFont="1" applyFill="1" applyBorder="1" applyAlignment="1">
      <alignment horizontal="center" vertical="center"/>
    </xf>
    <xf numFmtId="0" fontId="31" fillId="4" borderId="4" xfId="0" applyFont="1" applyFill="1" applyBorder="1" applyAlignment="1">
      <alignment horizontal="center" vertical="center"/>
    </xf>
    <xf numFmtId="0" fontId="31" fillId="3" borderId="2" xfId="0" applyFont="1" applyFill="1" applyBorder="1" applyAlignment="1">
      <alignment horizontal="center" vertical="center"/>
    </xf>
    <xf numFmtId="0" fontId="31" fillId="3" borderId="3" xfId="0" applyFont="1" applyFill="1" applyBorder="1" applyAlignment="1">
      <alignment horizontal="center" vertical="center"/>
    </xf>
    <xf numFmtId="0" fontId="31" fillId="3" borderId="4" xfId="0" applyFont="1" applyFill="1" applyBorder="1" applyAlignment="1">
      <alignment horizontal="center" vertical="center"/>
    </xf>
    <xf numFmtId="0" fontId="31" fillId="3" borderId="76" xfId="0" applyFont="1" applyFill="1" applyBorder="1" applyAlignment="1">
      <alignment vertical="center" wrapText="1"/>
    </xf>
    <xf numFmtId="0" fontId="31" fillId="3" borderId="28" xfId="0" applyFont="1" applyFill="1" applyBorder="1" applyAlignment="1">
      <alignment vertical="center" wrapText="1"/>
    </xf>
    <xf numFmtId="0" fontId="31" fillId="3" borderId="16" xfId="0" applyFont="1" applyFill="1" applyBorder="1" applyAlignment="1">
      <alignment horizontal="center" vertical="center"/>
    </xf>
    <xf numFmtId="9" fontId="31" fillId="4" borderId="2" xfId="0" applyNumberFormat="1" applyFont="1" applyFill="1" applyBorder="1" applyAlignment="1">
      <alignment horizontal="center" vertical="center"/>
    </xf>
    <xf numFmtId="9" fontId="31" fillId="4" borderId="3" xfId="0" applyNumberFormat="1" applyFont="1" applyFill="1" applyBorder="1" applyAlignment="1">
      <alignment horizontal="center" vertical="center"/>
    </xf>
    <xf numFmtId="9" fontId="31" fillId="4" borderId="4" xfId="0" applyNumberFormat="1" applyFont="1" applyFill="1" applyBorder="1" applyAlignment="1">
      <alignment horizontal="center" vertical="center"/>
    </xf>
    <xf numFmtId="0" fontId="31" fillId="3" borderId="5" xfId="0" applyFont="1" applyFill="1" applyBorder="1" applyAlignment="1">
      <alignment vertical="center" wrapText="1"/>
    </xf>
    <xf numFmtId="0" fontId="31" fillId="3" borderId="9" xfId="0" applyFont="1" applyFill="1" applyBorder="1" applyAlignment="1">
      <alignment vertical="center" wrapText="1"/>
    </xf>
    <xf numFmtId="0" fontId="31" fillId="3" borderId="10" xfId="0" applyFont="1" applyFill="1" applyBorder="1" applyAlignment="1">
      <alignment horizontal="center" vertical="center"/>
    </xf>
    <xf numFmtId="0" fontId="31" fillId="3" borderId="11" xfId="0" applyFont="1" applyFill="1" applyBorder="1" applyAlignment="1">
      <alignment horizontal="center" vertical="center"/>
    </xf>
    <xf numFmtId="0" fontId="31" fillId="3" borderId="12" xfId="0" applyFont="1" applyFill="1" applyBorder="1" applyAlignment="1">
      <alignment horizontal="center" vertical="center"/>
    </xf>
    <xf numFmtId="0" fontId="31" fillId="3" borderId="13" xfId="0" applyFont="1" applyFill="1" applyBorder="1" applyAlignment="1">
      <alignment horizontal="center" vertical="center"/>
    </xf>
    <xf numFmtId="0" fontId="31" fillId="3" borderId="0" xfId="0" applyFont="1" applyFill="1" applyBorder="1" applyAlignment="1">
      <alignment horizontal="center" vertical="center"/>
    </xf>
    <xf numFmtId="0" fontId="31" fillId="3" borderId="6" xfId="0" applyFont="1" applyFill="1" applyBorder="1" applyAlignment="1">
      <alignment horizontal="center" vertical="center"/>
    </xf>
    <xf numFmtId="0" fontId="121" fillId="0" borderId="0" xfId="0" applyFont="1" applyAlignment="1">
      <alignment horizontal="center" wrapText="1"/>
    </xf>
    <xf numFmtId="9" fontId="31" fillId="3" borderId="2" xfId="0" applyNumberFormat="1" applyFont="1" applyFill="1" applyBorder="1" applyAlignment="1">
      <alignment horizontal="center" vertical="center"/>
    </xf>
    <xf numFmtId="9" fontId="31" fillId="3" borderId="3" xfId="0" applyNumberFormat="1" applyFont="1" applyFill="1" applyBorder="1" applyAlignment="1">
      <alignment horizontal="center" vertical="center"/>
    </xf>
    <xf numFmtId="9" fontId="31" fillId="3" borderId="4" xfId="0" applyNumberFormat="1" applyFont="1" applyFill="1" applyBorder="1" applyAlignment="1">
      <alignment horizontal="center" vertical="center"/>
    </xf>
    <xf numFmtId="0" fontId="2" fillId="0" borderId="15" xfId="0" applyFont="1" applyBorder="1" applyAlignment="1">
      <alignment horizontal="center" wrapText="1"/>
    </xf>
    <xf numFmtId="0" fontId="23" fillId="3" borderId="2" xfId="0" applyFont="1" applyFill="1" applyBorder="1" applyAlignment="1">
      <alignment horizontal="left" vertical="top" wrapText="1"/>
    </xf>
    <xf numFmtId="0" fontId="23" fillId="3" borderId="3" xfId="0" applyFont="1" applyFill="1" applyBorder="1" applyAlignment="1">
      <alignment horizontal="left" vertical="top" wrapText="1"/>
    </xf>
    <xf numFmtId="0" fontId="23" fillId="3" borderId="4" xfId="0" applyFont="1" applyFill="1" applyBorder="1" applyAlignment="1">
      <alignment horizontal="left" vertical="top" wrapText="1"/>
    </xf>
    <xf numFmtId="0" fontId="23" fillId="4" borderId="2" xfId="0" applyFont="1" applyFill="1" applyBorder="1" applyAlignment="1">
      <alignment horizontal="left" vertical="top" wrapText="1"/>
    </xf>
    <xf numFmtId="0" fontId="23" fillId="4" borderId="3" xfId="0" applyFont="1" applyFill="1" applyBorder="1" applyAlignment="1">
      <alignment horizontal="left" vertical="top" wrapText="1"/>
    </xf>
    <xf numFmtId="0" fontId="23" fillId="4" borderId="4" xfId="0" applyFont="1" applyFill="1" applyBorder="1" applyAlignment="1">
      <alignment horizontal="left" vertical="top" wrapText="1"/>
    </xf>
    <xf numFmtId="0" fontId="71" fillId="4" borderId="2" xfId="0" applyFont="1" applyFill="1" applyBorder="1" applyAlignment="1">
      <alignment horizontal="left" vertical="center" wrapText="1"/>
    </xf>
    <xf numFmtId="0" fontId="71" fillId="4" borderId="3" xfId="0" applyFont="1" applyFill="1" applyBorder="1" applyAlignment="1">
      <alignment horizontal="left" vertical="center" wrapText="1"/>
    </xf>
    <xf numFmtId="0" fontId="71" fillId="4" borderId="4" xfId="0" applyFont="1" applyFill="1" applyBorder="1" applyAlignment="1">
      <alignment horizontal="left" vertical="center" wrapText="1"/>
    </xf>
    <xf numFmtId="0" fontId="71" fillId="4" borderId="2" xfId="0" applyFont="1" applyFill="1" applyBorder="1" applyAlignment="1">
      <alignment horizontal="left" vertical="top"/>
    </xf>
    <xf numFmtId="0" fontId="71" fillId="4" borderId="3" xfId="0" applyFont="1" applyFill="1" applyBorder="1" applyAlignment="1">
      <alignment horizontal="left" vertical="top"/>
    </xf>
    <xf numFmtId="0" fontId="71" fillId="4" borderId="4" xfId="0" applyFont="1" applyFill="1" applyBorder="1" applyAlignment="1">
      <alignment horizontal="left" vertical="top"/>
    </xf>
    <xf numFmtId="0" fontId="71" fillId="3" borderId="2" xfId="0" applyFont="1" applyFill="1" applyBorder="1" applyAlignment="1">
      <alignment horizontal="left" vertical="top" wrapText="1"/>
    </xf>
    <xf numFmtId="0" fontId="71" fillId="3" borderId="3" xfId="0" applyFont="1" applyFill="1" applyBorder="1" applyAlignment="1">
      <alignment horizontal="left" vertical="top" wrapText="1"/>
    </xf>
    <xf numFmtId="0" fontId="71" fillId="3" borderId="4" xfId="0" applyFont="1" applyFill="1" applyBorder="1" applyAlignment="1">
      <alignment horizontal="left" vertical="top" wrapText="1"/>
    </xf>
    <xf numFmtId="0" fontId="71" fillId="4" borderId="2" xfId="0" applyFont="1" applyFill="1" applyBorder="1" applyAlignment="1">
      <alignment horizontal="center" vertical="center"/>
    </xf>
    <xf numFmtId="0" fontId="71" fillId="4" borderId="3" xfId="0" applyFont="1" applyFill="1" applyBorder="1" applyAlignment="1">
      <alignment horizontal="center" vertical="center"/>
    </xf>
    <xf numFmtId="0" fontId="71" fillId="4" borderId="4" xfId="0" applyFont="1" applyFill="1" applyBorder="1" applyAlignment="1">
      <alignment horizontal="center" vertical="center"/>
    </xf>
    <xf numFmtId="0" fontId="71" fillId="3" borderId="2" xfId="0" applyFont="1" applyFill="1" applyBorder="1" applyAlignment="1">
      <alignment horizontal="left" vertical="center" wrapText="1"/>
    </xf>
    <xf numFmtId="0" fontId="71" fillId="3" borderId="3" xfId="0" applyFont="1" applyFill="1" applyBorder="1" applyAlignment="1">
      <alignment horizontal="left" vertical="center" wrapText="1"/>
    </xf>
    <xf numFmtId="0" fontId="71" fillId="3" borderId="4" xfId="0" applyFont="1" applyFill="1" applyBorder="1" applyAlignment="1">
      <alignment horizontal="left" vertical="center" wrapText="1"/>
    </xf>
    <xf numFmtId="9" fontId="23" fillId="3" borderId="2" xfId="0" applyNumberFormat="1" applyFont="1" applyFill="1" applyBorder="1" applyAlignment="1">
      <alignment horizontal="center" vertical="center"/>
    </xf>
    <xf numFmtId="0" fontId="23" fillId="3" borderId="2" xfId="0" applyFont="1" applyFill="1" applyBorder="1" applyAlignment="1">
      <alignment horizontal="left" vertical="center" wrapText="1"/>
    </xf>
    <xf numFmtId="0" fontId="23" fillId="3" borderId="3" xfId="0" applyFont="1" applyFill="1" applyBorder="1" applyAlignment="1">
      <alignment horizontal="left" vertical="center" wrapText="1"/>
    </xf>
    <xf numFmtId="0" fontId="23" fillId="3" borderId="4" xfId="0" applyFont="1" applyFill="1" applyBorder="1" applyAlignment="1">
      <alignment horizontal="left" vertical="center" wrapText="1"/>
    </xf>
    <xf numFmtId="0" fontId="75" fillId="3" borderId="2" xfId="0" applyFont="1" applyFill="1" applyBorder="1" applyAlignment="1">
      <alignment horizontal="left" vertical="center" wrapText="1"/>
    </xf>
    <xf numFmtId="0" fontId="75" fillId="3" borderId="3" xfId="0" applyFont="1" applyFill="1" applyBorder="1" applyAlignment="1">
      <alignment horizontal="left" vertical="center" wrapText="1"/>
    </xf>
    <xf numFmtId="0" fontId="75" fillId="3" borderId="4" xfId="0" applyFont="1" applyFill="1" applyBorder="1" applyAlignment="1">
      <alignment horizontal="left" vertical="center" wrapText="1"/>
    </xf>
    <xf numFmtId="49" fontId="6" fillId="4" borderId="2" xfId="0" applyNumberFormat="1" applyFont="1" applyFill="1" applyBorder="1" applyAlignment="1">
      <alignment horizontal="center" vertical="center" wrapText="1"/>
    </xf>
    <xf numFmtId="49" fontId="6" fillId="4" borderId="3" xfId="0" applyNumberFormat="1" applyFont="1" applyFill="1" applyBorder="1" applyAlignment="1">
      <alignment horizontal="center" vertical="center" wrapText="1"/>
    </xf>
    <xf numFmtId="49" fontId="6" fillId="4" borderId="4" xfId="0" applyNumberFormat="1" applyFont="1" applyFill="1" applyBorder="1" applyAlignment="1">
      <alignment horizontal="center" vertical="center" wrapText="1"/>
    </xf>
    <xf numFmtId="49" fontId="31" fillId="4" borderId="2" xfId="0" applyNumberFormat="1" applyFont="1" applyFill="1" applyBorder="1" applyAlignment="1">
      <alignment horizontal="center" vertical="center" wrapText="1"/>
    </xf>
    <xf numFmtId="49" fontId="31" fillId="4" borderId="3" xfId="0" applyNumberFormat="1" applyFont="1" applyFill="1" applyBorder="1" applyAlignment="1">
      <alignment horizontal="center" vertical="center" wrapText="1"/>
    </xf>
    <xf numFmtId="49" fontId="31" fillId="4" borderId="4" xfId="0" applyNumberFormat="1" applyFont="1" applyFill="1" applyBorder="1" applyAlignment="1">
      <alignment horizontal="center" vertical="center" wrapText="1"/>
    </xf>
    <xf numFmtId="49" fontId="38" fillId="4" borderId="2" xfId="0" applyNumberFormat="1" applyFont="1" applyFill="1" applyBorder="1" applyAlignment="1">
      <alignment horizontal="center" vertical="center" wrapText="1"/>
    </xf>
    <xf numFmtId="49" fontId="38" fillId="4" borderId="3" xfId="0" applyNumberFormat="1" applyFont="1" applyFill="1" applyBorder="1" applyAlignment="1">
      <alignment horizontal="center" vertical="center" wrapText="1"/>
    </xf>
    <xf numFmtId="49" fontId="38" fillId="4" borderId="4" xfId="0" applyNumberFormat="1" applyFont="1" applyFill="1" applyBorder="1" applyAlignment="1">
      <alignment horizontal="center" vertical="center" wrapText="1"/>
    </xf>
    <xf numFmtId="49" fontId="17" fillId="4" borderId="2" xfId="0" applyNumberFormat="1" applyFont="1" applyFill="1" applyBorder="1" applyAlignment="1">
      <alignment horizontal="center" vertical="center" wrapText="1"/>
    </xf>
    <xf numFmtId="49" fontId="14" fillId="4" borderId="3" xfId="0" applyNumberFormat="1" applyFont="1" applyFill="1" applyBorder="1" applyAlignment="1">
      <alignment horizontal="center" vertical="center" wrapText="1"/>
    </xf>
    <xf numFmtId="49" fontId="14" fillId="4" borderId="4" xfId="0" applyNumberFormat="1" applyFont="1" applyFill="1" applyBorder="1" applyAlignment="1">
      <alignment horizontal="center" vertical="center" wrapText="1"/>
    </xf>
    <xf numFmtId="0" fontId="154" fillId="2" borderId="0" xfId="0" applyFont="1" applyFill="1" applyAlignment="1">
      <alignment horizontal="center"/>
    </xf>
    <xf numFmtId="0" fontId="136" fillId="3" borderId="1" xfId="0" applyFont="1" applyFill="1" applyBorder="1" applyAlignment="1">
      <alignment horizontal="center" vertical="center"/>
    </xf>
    <xf numFmtId="49" fontId="136" fillId="3" borderId="2" xfId="0" applyNumberFormat="1" applyFont="1" applyFill="1" applyBorder="1" applyAlignment="1">
      <alignment horizontal="center" vertical="center"/>
    </xf>
    <xf numFmtId="49" fontId="136" fillId="3" borderId="3" xfId="0" applyNumberFormat="1" applyFont="1" applyFill="1" applyBorder="1" applyAlignment="1">
      <alignment horizontal="center" vertical="center"/>
    </xf>
    <xf numFmtId="49" fontId="136" fillId="3" borderId="4" xfId="0" applyNumberFormat="1" applyFont="1" applyFill="1" applyBorder="1" applyAlignment="1">
      <alignment horizontal="center" vertical="center"/>
    </xf>
    <xf numFmtId="0" fontId="136" fillId="3" borderId="2" xfId="0" applyFont="1" applyFill="1" applyBorder="1" applyAlignment="1">
      <alignment horizontal="center" vertical="center" wrapText="1"/>
    </xf>
    <xf numFmtId="0" fontId="136" fillId="3" borderId="3" xfId="0" applyFont="1" applyFill="1" applyBorder="1" applyAlignment="1">
      <alignment horizontal="center" vertical="center" wrapText="1"/>
    </xf>
    <xf numFmtId="0" fontId="136" fillId="3" borderId="4" xfId="0" applyFont="1" applyFill="1" applyBorder="1" applyAlignment="1">
      <alignment horizontal="center" vertical="center" wrapText="1"/>
    </xf>
    <xf numFmtId="0" fontId="136" fillId="3" borderId="5" xfId="0" applyFont="1" applyFill="1" applyBorder="1" applyAlignment="1">
      <alignment horizontal="center" vertical="center" wrapText="1"/>
    </xf>
    <xf numFmtId="0" fontId="136" fillId="3" borderId="7" xfId="0" applyFont="1" applyFill="1" applyBorder="1" applyAlignment="1">
      <alignment horizontal="center" vertical="center" wrapText="1"/>
    </xf>
    <xf numFmtId="0" fontId="141" fillId="0" borderId="2" xfId="0" applyFont="1" applyBorder="1" applyAlignment="1">
      <alignment horizontal="center"/>
    </xf>
    <xf numFmtId="0" fontId="141" fillId="0" borderId="3" xfId="0" applyFont="1" applyBorder="1" applyAlignment="1">
      <alignment horizontal="center"/>
    </xf>
    <xf numFmtId="0" fontId="141" fillId="0" borderId="4" xfId="0" applyFont="1" applyBorder="1" applyAlignment="1">
      <alignment horizontal="center"/>
    </xf>
    <xf numFmtId="0" fontId="136" fillId="0" borderId="2" xfId="0" applyFont="1" applyBorder="1" applyAlignment="1">
      <alignment horizontal="center" vertical="center" wrapText="1"/>
    </xf>
    <xf numFmtId="0" fontId="136" fillId="0" borderId="3" xfId="0" applyFont="1" applyBorder="1" applyAlignment="1">
      <alignment horizontal="center" vertical="center" wrapText="1"/>
    </xf>
    <xf numFmtId="0" fontId="136" fillId="0" borderId="4" xfId="0" applyFont="1" applyBorder="1" applyAlignment="1">
      <alignment horizontal="center" vertical="center" wrapText="1"/>
    </xf>
    <xf numFmtId="0" fontId="136" fillId="4" borderId="3" xfId="0" applyFont="1" applyFill="1" applyBorder="1" applyAlignment="1">
      <alignment horizontal="center" vertical="center" wrapText="1"/>
    </xf>
    <xf numFmtId="0" fontId="136" fillId="4" borderId="3" xfId="0" applyFont="1" applyFill="1" applyBorder="1" applyAlignment="1">
      <alignment horizontal="center" vertical="center"/>
    </xf>
    <xf numFmtId="0" fontId="136" fillId="4" borderId="4" xfId="0" applyFont="1" applyFill="1" applyBorder="1" applyAlignment="1">
      <alignment horizontal="center" vertical="center"/>
    </xf>
    <xf numFmtId="0" fontId="136" fillId="4" borderId="2" xfId="0" applyFont="1" applyFill="1" applyBorder="1" applyAlignment="1">
      <alignment horizontal="center" vertical="center" wrapText="1"/>
    </xf>
    <xf numFmtId="0" fontId="136" fillId="4" borderId="4" xfId="0" applyFont="1" applyFill="1" applyBorder="1" applyAlignment="1">
      <alignment horizontal="center" vertical="center" wrapText="1"/>
    </xf>
    <xf numFmtId="0" fontId="141" fillId="4" borderId="2" xfId="0" applyFont="1" applyFill="1" applyBorder="1" applyAlignment="1">
      <alignment horizontal="center" vertical="center"/>
    </xf>
    <xf numFmtId="0" fontId="141" fillId="4" borderId="3" xfId="0" applyFont="1" applyFill="1" applyBorder="1" applyAlignment="1">
      <alignment horizontal="center" vertical="center"/>
    </xf>
    <xf numFmtId="0" fontId="141" fillId="4" borderId="4" xfId="0" applyFont="1" applyFill="1" applyBorder="1" applyAlignment="1">
      <alignment horizontal="center" vertical="center"/>
    </xf>
    <xf numFmtId="0" fontId="136" fillId="3" borderId="2" xfId="0" applyFont="1" applyFill="1" applyBorder="1" applyAlignment="1">
      <alignment horizontal="left" vertical="center" wrapText="1"/>
    </xf>
    <xf numFmtId="0" fontId="136" fillId="3" borderId="3" xfId="0" applyFont="1" applyFill="1" applyBorder="1" applyAlignment="1">
      <alignment horizontal="left" vertical="center" wrapText="1"/>
    </xf>
    <xf numFmtId="0" fontId="136" fillId="3" borderId="4" xfId="0" applyFont="1" applyFill="1" applyBorder="1" applyAlignment="1">
      <alignment horizontal="left" vertical="center" wrapText="1"/>
    </xf>
    <xf numFmtId="0" fontId="136" fillId="3" borderId="2" xfId="0" applyFont="1" applyFill="1" applyBorder="1" applyAlignment="1">
      <alignment horizontal="center" vertical="center"/>
    </xf>
    <xf numFmtId="0" fontId="136" fillId="3" borderId="3" xfId="0" applyFont="1" applyFill="1" applyBorder="1" applyAlignment="1">
      <alignment horizontal="center" vertical="center"/>
    </xf>
    <xf numFmtId="0" fontId="136" fillId="3" borderId="4" xfId="0" applyFont="1" applyFill="1" applyBorder="1" applyAlignment="1">
      <alignment horizontal="center" vertical="center"/>
    </xf>
    <xf numFmtId="0" fontId="141" fillId="4" borderId="2" xfId="0" applyFont="1" applyFill="1" applyBorder="1" applyAlignment="1">
      <alignment horizontal="center" vertical="center" wrapText="1"/>
    </xf>
    <xf numFmtId="0" fontId="141" fillId="4" borderId="3" xfId="0" applyFont="1" applyFill="1" applyBorder="1" applyAlignment="1">
      <alignment horizontal="center" vertical="center" wrapText="1"/>
    </xf>
    <xf numFmtId="0" fontId="141" fillId="4" borderId="4" xfId="0" applyFont="1" applyFill="1" applyBorder="1" applyAlignment="1">
      <alignment horizontal="center" vertical="center" wrapText="1"/>
    </xf>
    <xf numFmtId="0" fontId="136" fillId="4" borderId="2" xfId="0" applyFont="1" applyFill="1" applyBorder="1" applyAlignment="1">
      <alignment horizontal="center" vertical="center"/>
    </xf>
    <xf numFmtId="9" fontId="127" fillId="4" borderId="3" xfId="0" applyNumberFormat="1" applyFont="1" applyFill="1" applyBorder="1" applyAlignment="1">
      <alignment horizontal="center" vertical="center"/>
    </xf>
    <xf numFmtId="9" fontId="127" fillId="4" borderId="4" xfId="0" applyNumberFormat="1" applyFont="1" applyFill="1" applyBorder="1" applyAlignment="1">
      <alignment horizontal="center" vertical="center"/>
    </xf>
    <xf numFmtId="9" fontId="141" fillId="4" borderId="2" xfId="0" applyNumberFormat="1" applyFont="1" applyFill="1" applyBorder="1" applyAlignment="1">
      <alignment horizontal="center" vertical="center"/>
    </xf>
    <xf numFmtId="9" fontId="141" fillId="4" borderId="11" xfId="0" applyNumberFormat="1" applyFont="1" applyFill="1" applyBorder="1" applyAlignment="1">
      <alignment horizontal="center" vertical="center"/>
    </xf>
    <xf numFmtId="9" fontId="141" fillId="4" borderId="3" xfId="0" applyNumberFormat="1" applyFont="1" applyFill="1" applyBorder="1" applyAlignment="1">
      <alignment horizontal="center" vertical="center"/>
    </xf>
    <xf numFmtId="9" fontId="141" fillId="4" borderId="4" xfId="0" applyNumberFormat="1" applyFont="1" applyFill="1" applyBorder="1" applyAlignment="1">
      <alignment horizontal="center" vertical="center"/>
    </xf>
    <xf numFmtId="9" fontId="136" fillId="4" borderId="2" xfId="0" applyNumberFormat="1" applyFont="1" applyFill="1" applyBorder="1" applyAlignment="1">
      <alignment horizontal="center" vertical="center"/>
    </xf>
    <xf numFmtId="9" fontId="136" fillId="4" borderId="15" xfId="0" applyNumberFormat="1" applyFont="1" applyFill="1" applyBorder="1" applyAlignment="1">
      <alignment horizontal="center" vertical="center"/>
    </xf>
    <xf numFmtId="9" fontId="136" fillId="4" borderId="3" xfId="0" applyNumberFormat="1" applyFont="1" applyFill="1" applyBorder="1" applyAlignment="1">
      <alignment horizontal="center" vertical="center"/>
    </xf>
    <xf numFmtId="9" fontId="136" fillId="4" borderId="4" xfId="0" applyNumberFormat="1" applyFont="1" applyFill="1" applyBorder="1" applyAlignment="1">
      <alignment horizontal="center" vertical="center"/>
    </xf>
    <xf numFmtId="0" fontId="141" fillId="3" borderId="66" xfId="0" applyFont="1" applyFill="1" applyBorder="1" applyAlignment="1">
      <alignment horizontal="center" vertical="center"/>
    </xf>
    <xf numFmtId="0" fontId="141" fillId="3" borderId="4" xfId="0" applyFont="1" applyFill="1" applyBorder="1" applyAlignment="1">
      <alignment horizontal="center" vertical="center"/>
    </xf>
    <xf numFmtId="0" fontId="136" fillId="3" borderId="15" xfId="0" applyFont="1" applyFill="1" applyBorder="1" applyAlignment="1">
      <alignment horizontal="center" vertical="center" wrapText="1"/>
    </xf>
    <xf numFmtId="0" fontId="141" fillId="3" borderId="2" xfId="0" applyFont="1" applyFill="1" applyBorder="1" applyAlignment="1">
      <alignment horizontal="center" vertical="center"/>
    </xf>
    <xf numFmtId="0" fontId="143" fillId="4" borderId="2" xfId="0" applyFont="1" applyFill="1" applyBorder="1" applyAlignment="1">
      <alignment horizontal="center" vertical="center" wrapText="1"/>
    </xf>
    <xf numFmtId="0" fontId="143" fillId="4" borderId="3" xfId="0" applyFont="1" applyFill="1" applyBorder="1" applyAlignment="1">
      <alignment horizontal="center" vertical="center" wrapText="1"/>
    </xf>
    <xf numFmtId="0" fontId="143" fillId="4" borderId="4" xfId="0" applyFont="1" applyFill="1" applyBorder="1" applyAlignment="1">
      <alignment horizontal="center" vertical="center" wrapText="1"/>
    </xf>
    <xf numFmtId="0" fontId="135" fillId="0" borderId="0" xfId="0" applyFont="1" applyAlignment="1">
      <alignment horizontal="center" wrapText="1"/>
    </xf>
    <xf numFmtId="0" fontId="136" fillId="0" borderId="2" xfId="7" applyFont="1" applyFill="1" applyBorder="1" applyAlignment="1">
      <alignment horizontal="center" vertical="center" wrapText="1"/>
    </xf>
    <xf numFmtId="0" fontId="136" fillId="0" borderId="3" xfId="7" applyFont="1" applyFill="1" applyBorder="1" applyAlignment="1">
      <alignment horizontal="center" vertical="center" wrapText="1"/>
    </xf>
    <xf numFmtId="0" fontId="136" fillId="0" borderId="4" xfId="7" applyFont="1" applyFill="1" applyBorder="1" applyAlignment="1">
      <alignment horizontal="center" vertical="center" wrapText="1"/>
    </xf>
    <xf numFmtId="0" fontId="135" fillId="0" borderId="0" xfId="7" applyFont="1" applyFill="1" applyAlignment="1">
      <alignment horizontal="center"/>
    </xf>
    <xf numFmtId="0" fontId="140" fillId="0" borderId="0" xfId="0" applyFont="1" applyAlignment="1">
      <alignment horizontal="center"/>
    </xf>
    <xf numFmtId="0" fontId="136" fillId="0" borderId="5" xfId="7" applyFont="1" applyFill="1" applyBorder="1" applyAlignment="1">
      <alignment horizontal="center" vertical="center" wrapText="1"/>
    </xf>
    <xf numFmtId="0" fontId="136" fillId="0" borderId="7" xfId="7" applyFont="1" applyFill="1" applyBorder="1" applyAlignment="1">
      <alignment horizontal="center" vertical="center" wrapText="1"/>
    </xf>
    <xf numFmtId="0" fontId="141" fillId="0" borderId="2" xfId="7" applyFont="1" applyFill="1" applyBorder="1" applyAlignment="1">
      <alignment horizontal="center"/>
    </xf>
    <xf numFmtId="0" fontId="141" fillId="0" borderId="3" xfId="7" applyFont="1" applyFill="1" applyBorder="1" applyAlignment="1">
      <alignment horizontal="center"/>
    </xf>
    <xf numFmtId="0" fontId="141" fillId="0" borderId="4" xfId="7" applyFont="1" applyFill="1" applyBorder="1" applyAlignment="1">
      <alignment horizontal="center"/>
    </xf>
    <xf numFmtId="0" fontId="136" fillId="0" borderId="3" xfId="7" applyFont="1" applyFill="1" applyBorder="1" applyAlignment="1">
      <alignment horizontal="center" vertical="center"/>
    </xf>
    <xf numFmtId="0" fontId="136" fillId="0" borderId="4" xfId="7" applyFont="1" applyFill="1" applyBorder="1" applyAlignment="1">
      <alignment horizontal="center" vertical="center"/>
    </xf>
    <xf numFmtId="0" fontId="141" fillId="0" borderId="2" xfId="7" applyFont="1" applyFill="1" applyBorder="1" applyAlignment="1">
      <alignment horizontal="center" vertical="center"/>
    </xf>
    <xf numFmtId="0" fontId="141" fillId="0" borderId="3" xfId="7" applyFont="1" applyFill="1" applyBorder="1" applyAlignment="1">
      <alignment horizontal="center" vertical="center"/>
    </xf>
    <xf numFmtId="0" fontId="141" fillId="0" borderId="4" xfId="7" applyFont="1" applyFill="1" applyBorder="1" applyAlignment="1">
      <alignment horizontal="center" vertical="center"/>
    </xf>
    <xf numFmtId="3" fontId="141" fillId="0" borderId="2" xfId="7" applyNumberFormat="1" applyFont="1" applyFill="1" applyBorder="1" applyAlignment="1">
      <alignment horizontal="center" vertical="center" wrapText="1"/>
    </xf>
    <xf numFmtId="3" fontId="141" fillId="0" borderId="3" xfId="7" applyNumberFormat="1" applyFont="1" applyFill="1" applyBorder="1" applyAlignment="1">
      <alignment horizontal="center" vertical="center" wrapText="1"/>
    </xf>
    <xf numFmtId="3" fontId="141" fillId="0" borderId="4" xfId="7" applyNumberFormat="1" applyFont="1" applyFill="1" applyBorder="1" applyAlignment="1">
      <alignment horizontal="center" vertical="center" wrapText="1"/>
    </xf>
    <xf numFmtId="0" fontId="141" fillId="0" borderId="2" xfId="7" applyFont="1" applyFill="1" applyBorder="1" applyAlignment="1">
      <alignment horizontal="center" vertical="center" wrapText="1"/>
    </xf>
    <xf numFmtId="0" fontId="141" fillId="0" borderId="3" xfId="7" applyFont="1" applyFill="1" applyBorder="1" applyAlignment="1">
      <alignment horizontal="center" vertical="center" wrapText="1"/>
    </xf>
    <xf numFmtId="0" fontId="141" fillId="0" borderId="4" xfId="7" applyFont="1" applyFill="1" applyBorder="1" applyAlignment="1">
      <alignment horizontal="center" vertical="center" wrapText="1"/>
    </xf>
    <xf numFmtId="9" fontId="141" fillId="0" borderId="2" xfId="7" applyNumberFormat="1" applyFont="1" applyFill="1" applyBorder="1" applyAlignment="1">
      <alignment horizontal="center" vertical="center"/>
    </xf>
    <xf numFmtId="9" fontId="141" fillId="0" borderId="3" xfId="7" applyNumberFormat="1" applyFont="1" applyFill="1" applyBorder="1" applyAlignment="1">
      <alignment horizontal="center" vertical="center"/>
    </xf>
    <xf numFmtId="9" fontId="141" fillId="0" borderId="4" xfId="7" applyNumberFormat="1" applyFont="1" applyFill="1" applyBorder="1" applyAlignment="1">
      <alignment horizontal="center" vertical="center"/>
    </xf>
    <xf numFmtId="9" fontId="136" fillId="0" borderId="3" xfId="7" applyNumberFormat="1" applyFont="1" applyFill="1" applyBorder="1" applyAlignment="1">
      <alignment horizontal="center" vertical="center"/>
    </xf>
    <xf numFmtId="9" fontId="136" fillId="0" borderId="4" xfId="7" applyNumberFormat="1" applyFont="1" applyFill="1" applyBorder="1" applyAlignment="1">
      <alignment horizontal="center" vertical="center"/>
    </xf>
    <xf numFmtId="9" fontId="136" fillId="0" borderId="2" xfId="7" applyNumberFormat="1" applyFont="1" applyFill="1" applyBorder="1" applyAlignment="1">
      <alignment horizontal="center" vertical="center"/>
    </xf>
    <xf numFmtId="9" fontId="136" fillId="0" borderId="15" xfId="7" applyNumberFormat="1" applyFont="1" applyFill="1" applyBorder="1" applyAlignment="1">
      <alignment horizontal="center" vertical="center"/>
    </xf>
    <xf numFmtId="0" fontId="136" fillId="0" borderId="2" xfId="7" applyFont="1" applyFill="1" applyBorder="1" applyAlignment="1">
      <alignment horizontal="center" vertical="center"/>
    </xf>
    <xf numFmtId="0" fontId="40" fillId="0" borderId="101" xfId="7" applyFont="1" applyBorder="1" applyAlignment="1">
      <alignment horizontal="center" vertical="center" wrapText="1"/>
    </xf>
    <xf numFmtId="0" fontId="40" fillId="0" borderId="102" xfId="7" applyFont="1" applyBorder="1" applyAlignment="1">
      <alignment horizontal="center" vertical="center" wrapText="1"/>
    </xf>
    <xf numFmtId="0" fontId="40" fillId="0" borderId="103" xfId="7" applyFont="1" applyBorder="1" applyAlignment="1">
      <alignment horizontal="center" vertical="center" wrapText="1"/>
    </xf>
    <xf numFmtId="0" fontId="143" fillId="0" borderId="114" xfId="7" applyFont="1" applyFill="1" applyBorder="1" applyAlignment="1">
      <alignment horizontal="center" vertical="center" wrapText="1"/>
    </xf>
    <xf numFmtId="0" fontId="143" fillId="0" borderId="50" xfId="7" applyFont="1" applyFill="1" applyBorder="1" applyAlignment="1">
      <alignment horizontal="center" vertical="center" wrapText="1"/>
    </xf>
    <xf numFmtId="9" fontId="141" fillId="0" borderId="0" xfId="7" applyNumberFormat="1" applyFont="1" applyFill="1" applyBorder="1" applyAlignment="1">
      <alignment horizontal="center" vertical="center" wrapText="1"/>
    </xf>
    <xf numFmtId="9" fontId="141" fillId="0" borderId="6" xfId="7" applyNumberFormat="1" applyFont="1" applyFill="1" applyBorder="1" applyAlignment="1">
      <alignment horizontal="center" vertical="center" wrapText="1"/>
    </xf>
    <xf numFmtId="9" fontId="141" fillId="0" borderId="15" xfId="7" applyNumberFormat="1" applyFont="1" applyFill="1" applyBorder="1" applyAlignment="1">
      <alignment horizontal="center" vertical="center" wrapText="1"/>
    </xf>
    <xf numFmtId="9" fontId="141" fillId="0" borderId="8" xfId="7" applyNumberFormat="1" applyFont="1" applyFill="1" applyBorder="1" applyAlignment="1">
      <alignment horizontal="center" vertical="center" wrapText="1"/>
    </xf>
    <xf numFmtId="0" fontId="5" fillId="3" borderId="1" xfId="0" quotePrefix="1" applyFont="1" applyFill="1" applyBorder="1" applyAlignment="1">
      <alignment horizontal="center" vertical="center"/>
    </xf>
    <xf numFmtId="0" fontId="32" fillId="3" borderId="2"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76" fillId="4" borderId="2" xfId="0" applyFont="1" applyFill="1" applyBorder="1" applyAlignment="1">
      <alignment horizontal="center" vertical="center" wrapText="1"/>
    </xf>
    <xf numFmtId="0" fontId="76" fillId="4" borderId="3" xfId="0" applyFont="1" applyFill="1" applyBorder="1" applyAlignment="1">
      <alignment horizontal="center" vertical="center" wrapText="1"/>
    </xf>
    <xf numFmtId="0" fontId="76" fillId="4" borderId="4" xfId="0" applyFont="1" applyFill="1" applyBorder="1" applyAlignment="1">
      <alignment horizontal="center" vertical="center" wrapText="1"/>
    </xf>
    <xf numFmtId="0" fontId="128" fillId="2" borderId="0" xfId="0" applyFont="1" applyFill="1" applyAlignment="1">
      <alignment horizontal="center"/>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9" fillId="4" borderId="14" xfId="0" applyFont="1" applyFill="1" applyBorder="1" applyAlignment="1">
      <alignment horizontal="center" vertical="center"/>
    </xf>
    <xf numFmtId="0" fontId="9" fillId="4" borderId="15" xfId="0" applyFont="1" applyFill="1" applyBorder="1" applyAlignment="1">
      <alignment horizontal="center" vertical="center"/>
    </xf>
    <xf numFmtId="0" fontId="9" fillId="4" borderId="8" xfId="0" applyFont="1" applyFill="1" applyBorder="1" applyAlignment="1">
      <alignment horizontal="center" vertical="center"/>
    </xf>
    <xf numFmtId="0" fontId="30" fillId="3" borderId="2" xfId="0" applyFont="1" applyFill="1" applyBorder="1" applyAlignment="1">
      <alignment horizontal="center" vertical="center"/>
    </xf>
    <xf numFmtId="0" fontId="30" fillId="3" borderId="3" xfId="0" applyFont="1" applyFill="1" applyBorder="1" applyAlignment="1">
      <alignment horizontal="center" vertical="center"/>
    </xf>
    <xf numFmtId="0" fontId="30" fillId="3" borderId="4" xfId="0" applyFont="1" applyFill="1" applyBorder="1" applyAlignment="1">
      <alignment horizontal="center" vertical="center"/>
    </xf>
    <xf numFmtId="0" fontId="17" fillId="0" borderId="0" xfId="0" applyFont="1" applyBorder="1" applyAlignment="1">
      <alignment horizontal="center" vertical="center" wrapText="1"/>
    </xf>
    <xf numFmtId="0" fontId="7" fillId="0" borderId="5" xfId="0" applyFont="1" applyBorder="1" applyAlignment="1">
      <alignment vertical="center" wrapText="1"/>
    </xf>
    <xf numFmtId="0" fontId="7" fillId="0" borderId="9" xfId="0" applyFont="1" applyBorder="1" applyAlignment="1">
      <alignment vertical="center" wrapText="1"/>
    </xf>
    <xf numFmtId="0" fontId="7" fillId="0" borderId="7" xfId="0" applyFont="1" applyBorder="1" applyAlignment="1">
      <alignmen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0" xfId="0" applyFont="1" applyBorder="1" applyAlignment="1">
      <alignment horizontal="center" vertical="center"/>
    </xf>
    <xf numFmtId="0" fontId="7" fillId="0" borderId="6"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8" xfId="0" applyFont="1" applyBorder="1" applyAlignment="1">
      <alignment horizontal="center" vertical="center"/>
    </xf>
    <xf numFmtId="0" fontId="7" fillId="4" borderId="2" xfId="0" applyFont="1" applyFill="1" applyBorder="1" applyAlignment="1">
      <alignment horizontal="center" vertical="top" wrapText="1"/>
    </xf>
    <xf numFmtId="0" fontId="7" fillId="4" borderId="3" xfId="0" applyFont="1" applyFill="1" applyBorder="1" applyAlignment="1">
      <alignment horizontal="center" vertical="top"/>
    </xf>
    <xf numFmtId="0" fontId="7" fillId="4" borderId="4" xfId="0" applyFont="1" applyFill="1" applyBorder="1" applyAlignment="1">
      <alignment horizontal="center" vertical="top"/>
    </xf>
    <xf numFmtId="0" fontId="7" fillId="3" borderId="64" xfId="0" applyFont="1" applyFill="1" applyBorder="1" applyAlignment="1">
      <alignment horizontal="center" vertical="center"/>
    </xf>
    <xf numFmtId="0" fontId="7" fillId="3" borderId="104" xfId="0" applyFont="1" applyFill="1" applyBorder="1" applyAlignment="1">
      <alignment horizontal="center" vertical="center"/>
    </xf>
    <xf numFmtId="0" fontId="7" fillId="3" borderId="105" xfId="0" applyFont="1" applyFill="1" applyBorder="1" applyAlignment="1">
      <alignment horizontal="center" vertical="center"/>
    </xf>
    <xf numFmtId="0" fontId="7" fillId="4" borderId="3" xfId="0" applyNumberFormat="1" applyFont="1" applyFill="1" applyBorder="1" applyAlignment="1">
      <alignment horizontal="center" vertical="center"/>
    </xf>
    <xf numFmtId="0" fontId="7" fillId="4" borderId="4" xfId="0" applyNumberFormat="1" applyFont="1" applyFill="1" applyBorder="1" applyAlignment="1">
      <alignment horizontal="center" vertical="center"/>
    </xf>
    <xf numFmtId="0" fontId="52" fillId="0" borderId="0" xfId="0" applyFont="1" applyAlignment="1">
      <alignment horizontal="center" wrapText="1"/>
    </xf>
    <xf numFmtId="0" fontId="57" fillId="0" borderId="52" xfId="0" applyFont="1" applyBorder="1" applyAlignment="1">
      <alignment horizontal="center" vertical="center" wrapText="1"/>
    </xf>
    <xf numFmtId="0" fontId="57" fillId="0" borderId="46" xfId="0" applyFont="1" applyBorder="1" applyAlignment="1">
      <alignment horizontal="center" vertical="center" wrapText="1"/>
    </xf>
    <xf numFmtId="0" fontId="57" fillId="0" borderId="47" xfId="0" applyFont="1" applyBorder="1" applyAlignment="1">
      <alignment horizontal="center" vertical="center" wrapText="1"/>
    </xf>
    <xf numFmtId="49" fontId="57" fillId="3" borderId="2" xfId="0" applyNumberFormat="1" applyFont="1" applyFill="1" applyBorder="1" applyAlignment="1">
      <alignment horizontal="center" vertical="center"/>
    </xf>
    <xf numFmtId="49" fontId="57" fillId="3" borderId="3" xfId="0" applyNumberFormat="1" applyFont="1" applyFill="1" applyBorder="1" applyAlignment="1">
      <alignment horizontal="center" vertical="center"/>
    </xf>
    <xf numFmtId="49" fontId="57" fillId="3" borderId="44" xfId="0" applyNumberFormat="1" applyFont="1" applyFill="1" applyBorder="1" applyAlignment="1">
      <alignment horizontal="center" vertical="center"/>
    </xf>
    <xf numFmtId="0" fontId="57" fillId="3" borderId="2" xfId="0" applyFont="1" applyFill="1" applyBorder="1" applyAlignment="1">
      <alignment horizontal="center" vertical="center" wrapText="1"/>
    </xf>
    <xf numFmtId="0" fontId="57" fillId="3" borderId="3" xfId="0" applyFont="1" applyFill="1" applyBorder="1" applyAlignment="1">
      <alignment horizontal="center" vertical="center" wrapText="1"/>
    </xf>
    <xf numFmtId="0" fontId="57" fillId="3" borderId="44" xfId="0" applyFont="1" applyFill="1" applyBorder="1" applyAlignment="1">
      <alignment horizontal="center" vertical="center" wrapText="1"/>
    </xf>
    <xf numFmtId="0" fontId="57" fillId="0" borderId="45" xfId="0" applyFont="1" applyBorder="1" applyAlignment="1">
      <alignment horizontal="center"/>
    </xf>
    <xf numFmtId="0" fontId="57" fillId="0" borderId="3" xfId="0" applyFont="1" applyBorder="1" applyAlignment="1">
      <alignment horizontal="center"/>
    </xf>
    <xf numFmtId="0" fontId="57" fillId="0" borderId="44" xfId="0" applyFont="1" applyBorder="1" applyAlignment="1">
      <alignment horizontal="center"/>
    </xf>
    <xf numFmtId="0" fontId="61" fillId="4" borderId="45" xfId="0" applyFont="1" applyFill="1" applyBorder="1" applyAlignment="1">
      <alignment horizontal="center" vertical="center" wrapText="1"/>
    </xf>
    <xf numFmtId="0" fontId="61" fillId="4" borderId="3" xfId="0" applyFont="1" applyFill="1" applyBorder="1" applyAlignment="1">
      <alignment horizontal="center" vertical="center" wrapText="1"/>
    </xf>
    <xf numFmtId="0" fontId="61" fillId="4" borderId="44" xfId="0" applyFont="1" applyFill="1" applyBorder="1" applyAlignment="1">
      <alignment horizontal="center" vertical="center" wrapText="1"/>
    </xf>
    <xf numFmtId="0" fontId="58" fillId="4" borderId="40" xfId="0" applyFont="1" applyFill="1" applyBorder="1" applyAlignment="1">
      <alignment vertical="center" wrapText="1"/>
    </xf>
    <xf numFmtId="0" fontId="58" fillId="4" borderId="31" xfId="0" applyFont="1" applyFill="1" applyBorder="1" applyAlignment="1">
      <alignment vertical="center" wrapText="1"/>
    </xf>
    <xf numFmtId="0" fontId="58" fillId="4" borderId="32" xfId="0" applyFont="1" applyFill="1" applyBorder="1" applyAlignment="1">
      <alignment vertical="center" wrapText="1"/>
    </xf>
    <xf numFmtId="0" fontId="60" fillId="3" borderId="35" xfId="0" applyFont="1" applyFill="1" applyBorder="1" applyAlignment="1">
      <alignment horizontal="center" vertical="center" wrapText="1"/>
    </xf>
    <xf numFmtId="0" fontId="60" fillId="3" borderId="37" xfId="0" applyFont="1" applyFill="1" applyBorder="1" applyAlignment="1">
      <alignment horizontal="center" vertical="center" wrapText="1"/>
    </xf>
    <xf numFmtId="0" fontId="58" fillId="4" borderId="14" xfId="0" applyFont="1" applyFill="1" applyBorder="1" applyAlignment="1">
      <alignment horizontal="center" vertical="center" wrapText="1"/>
    </xf>
    <xf numFmtId="0" fontId="58" fillId="4" borderId="15" xfId="0" applyFont="1" applyFill="1" applyBorder="1" applyAlignment="1">
      <alignment horizontal="center" vertical="center" wrapText="1"/>
    </xf>
    <xf numFmtId="0" fontId="58" fillId="4" borderId="42" xfId="0" applyFont="1" applyFill="1" applyBorder="1" applyAlignment="1">
      <alignment horizontal="center" vertical="center" wrapText="1"/>
    </xf>
    <xf numFmtId="0" fontId="60" fillId="3" borderId="45" xfId="0" applyFont="1" applyFill="1" applyBorder="1" applyAlignment="1">
      <alignment horizontal="center" vertical="center" wrapText="1"/>
    </xf>
    <xf numFmtId="0" fontId="60" fillId="3" borderId="3" xfId="0" applyFont="1" applyFill="1" applyBorder="1" applyAlignment="1">
      <alignment horizontal="center" vertical="center" wrapText="1"/>
    </xf>
    <xf numFmtId="0" fontId="60" fillId="3" borderId="44" xfId="0" applyFont="1" applyFill="1" applyBorder="1" applyAlignment="1">
      <alignment horizontal="center" vertical="center" wrapText="1"/>
    </xf>
    <xf numFmtId="0" fontId="61" fillId="4" borderId="45" xfId="0" applyFont="1" applyFill="1" applyBorder="1" applyAlignment="1">
      <alignment horizontal="center" vertical="center"/>
    </xf>
    <xf numFmtId="0" fontId="61" fillId="4" borderId="3" xfId="0" applyFont="1" applyFill="1" applyBorder="1" applyAlignment="1">
      <alignment horizontal="center" vertical="center"/>
    </xf>
    <xf numFmtId="0" fontId="61" fillId="4" borderId="44" xfId="0" applyFont="1" applyFill="1" applyBorder="1" applyAlignment="1">
      <alignment horizontal="center" vertical="center"/>
    </xf>
    <xf numFmtId="0" fontId="57" fillId="4" borderId="45" xfId="0" applyFont="1" applyFill="1" applyBorder="1" applyAlignment="1">
      <alignment horizontal="center" vertical="center"/>
    </xf>
    <xf numFmtId="0" fontId="57" fillId="4" borderId="3" xfId="0" applyFont="1" applyFill="1" applyBorder="1" applyAlignment="1">
      <alignment horizontal="center" vertical="center"/>
    </xf>
    <xf numFmtId="0" fontId="57" fillId="4" borderId="44" xfId="0" applyFont="1" applyFill="1" applyBorder="1" applyAlignment="1">
      <alignment horizontal="center" vertical="center"/>
    </xf>
    <xf numFmtId="49" fontId="62" fillId="0" borderId="31" xfId="0" applyNumberFormat="1" applyFont="1" applyFill="1" applyBorder="1" applyAlignment="1" applyProtection="1">
      <alignment horizontal="center" vertical="center" wrapText="1"/>
      <protection locked="0"/>
    </xf>
    <xf numFmtId="49" fontId="62" fillId="0" borderId="32" xfId="0" applyNumberFormat="1" applyFont="1" applyFill="1" applyBorder="1" applyAlignment="1" applyProtection="1">
      <alignment horizontal="center" vertical="center" wrapText="1"/>
      <protection locked="0"/>
    </xf>
    <xf numFmtId="0" fontId="58" fillId="3" borderId="55" xfId="0" applyFont="1" applyFill="1" applyBorder="1" applyAlignment="1" applyProtection="1">
      <alignment horizontal="left" vertical="top" wrapText="1"/>
      <protection locked="0"/>
    </xf>
    <xf numFmtId="0" fontId="58" fillId="3" borderId="17" xfId="0" applyFont="1" applyFill="1" applyBorder="1" applyAlignment="1">
      <alignment horizontal="left" vertical="top" wrapText="1"/>
    </xf>
    <xf numFmtId="0" fontId="58" fillId="3" borderId="18" xfId="0" applyFont="1" applyFill="1" applyBorder="1" applyAlignment="1">
      <alignment horizontal="left" vertical="top"/>
    </xf>
    <xf numFmtId="0" fontId="60" fillId="3" borderId="2" xfId="0" applyFont="1" applyFill="1" applyBorder="1" applyAlignment="1">
      <alignment horizontal="center" vertical="center"/>
    </xf>
    <xf numFmtId="0" fontId="60" fillId="3" borderId="3" xfId="0" applyFont="1" applyFill="1" applyBorder="1" applyAlignment="1">
      <alignment horizontal="center" vertical="center"/>
    </xf>
    <xf numFmtId="0" fontId="60" fillId="3" borderId="44" xfId="0" applyFont="1" applyFill="1" applyBorder="1" applyAlignment="1">
      <alignment horizontal="center" vertical="center"/>
    </xf>
    <xf numFmtId="0" fontId="60" fillId="3" borderId="48" xfId="0" applyFont="1" applyFill="1" applyBorder="1" applyAlignment="1">
      <alignment horizontal="center" vertical="center" wrapText="1"/>
    </xf>
    <xf numFmtId="0" fontId="60" fillId="3" borderId="41" xfId="0" applyFont="1" applyFill="1" applyBorder="1" applyAlignment="1">
      <alignment horizontal="center" vertical="center" wrapText="1"/>
    </xf>
    <xf numFmtId="9" fontId="60" fillId="4" borderId="14" xfId="0" applyNumberFormat="1" applyFont="1" applyFill="1" applyBorder="1" applyAlignment="1">
      <alignment horizontal="center" vertical="center"/>
    </xf>
    <xf numFmtId="9" fontId="60" fillId="4" borderId="15" xfId="0" applyNumberFormat="1" applyFont="1" applyFill="1" applyBorder="1" applyAlignment="1">
      <alignment horizontal="center" vertical="center"/>
    </xf>
    <xf numFmtId="9" fontId="60" fillId="4" borderId="42" xfId="0" applyNumberFormat="1" applyFont="1" applyFill="1" applyBorder="1" applyAlignment="1">
      <alignment horizontal="center" vertical="center"/>
    </xf>
    <xf numFmtId="9" fontId="60" fillId="4" borderId="2" xfId="0" applyNumberFormat="1" applyFont="1" applyFill="1" applyBorder="1" applyAlignment="1">
      <alignment horizontal="center" vertical="top"/>
    </xf>
    <xf numFmtId="9" fontId="60" fillId="4" borderId="11" xfId="0" applyNumberFormat="1" applyFont="1" applyFill="1" applyBorder="1" applyAlignment="1">
      <alignment horizontal="center" vertical="top"/>
    </xf>
    <xf numFmtId="9" fontId="60" fillId="4" borderId="3" xfId="0" applyNumberFormat="1" applyFont="1" applyFill="1" applyBorder="1" applyAlignment="1">
      <alignment horizontal="center" vertical="top"/>
    </xf>
    <xf numFmtId="9" fontId="60" fillId="4" borderId="44" xfId="0" applyNumberFormat="1" applyFont="1" applyFill="1" applyBorder="1" applyAlignment="1">
      <alignment horizontal="center" vertical="top"/>
    </xf>
    <xf numFmtId="9" fontId="56" fillId="4" borderId="3" xfId="0" applyNumberFormat="1" applyFont="1" applyFill="1" applyBorder="1" applyAlignment="1">
      <alignment horizontal="center" vertical="top"/>
    </xf>
    <xf numFmtId="9" fontId="56" fillId="4" borderId="44" xfId="0" applyNumberFormat="1" applyFont="1" applyFill="1" applyBorder="1" applyAlignment="1">
      <alignment horizontal="center" vertical="top"/>
    </xf>
    <xf numFmtId="0" fontId="59" fillId="0" borderId="2" xfId="0" applyFont="1" applyFill="1" applyBorder="1" applyAlignment="1">
      <alignment horizontal="center" vertical="center" wrapText="1"/>
    </xf>
    <xf numFmtId="0" fontId="139" fillId="0" borderId="3" xfId="0" applyFont="1" applyFill="1" applyBorder="1" applyAlignment="1">
      <alignment horizontal="center" vertical="center" wrapText="1"/>
    </xf>
    <xf numFmtId="0" fontId="139" fillId="0" borderId="44" xfId="0" applyFont="1" applyFill="1" applyBorder="1" applyAlignment="1">
      <alignment horizontal="center" vertical="center" wrapText="1"/>
    </xf>
    <xf numFmtId="0" fontId="64" fillId="6" borderId="2" xfId="0" applyFont="1" applyFill="1" applyBorder="1" applyAlignment="1">
      <alignment horizontal="center" vertical="center" wrapText="1"/>
    </xf>
    <xf numFmtId="0" fontId="64" fillId="6" borderId="3" xfId="0" applyFont="1" applyFill="1" applyBorder="1" applyAlignment="1">
      <alignment horizontal="center" vertical="center" wrapText="1"/>
    </xf>
    <xf numFmtId="0" fontId="64" fillId="6" borderId="44" xfId="0" applyFont="1" applyFill="1" applyBorder="1" applyAlignment="1">
      <alignment horizontal="center" vertical="center" wrapText="1"/>
    </xf>
    <xf numFmtId="0" fontId="66" fillId="3" borderId="2" xfId="0" applyFont="1" applyFill="1" applyBorder="1" applyAlignment="1">
      <alignment horizontal="center" vertical="center"/>
    </xf>
    <xf numFmtId="0" fontId="66" fillId="3" borderId="3" xfId="0" applyFont="1" applyFill="1" applyBorder="1" applyAlignment="1">
      <alignment horizontal="center" vertical="center"/>
    </xf>
    <xf numFmtId="0" fontId="66" fillId="3" borderId="4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3" xfId="0" applyFont="1" applyFill="1" applyBorder="1" applyAlignment="1">
      <alignment horizontal="center" vertical="center"/>
    </xf>
    <xf numFmtId="0" fontId="64" fillId="0" borderId="44" xfId="0" applyFont="1" applyFill="1" applyBorder="1" applyAlignment="1">
      <alignment horizontal="center" vertical="center"/>
    </xf>
    <xf numFmtId="0" fontId="62" fillId="3" borderId="2" xfId="0" applyFont="1" applyFill="1" applyBorder="1" applyAlignment="1">
      <alignment horizontal="center" vertical="center" wrapText="1"/>
    </xf>
    <xf numFmtId="0" fontId="62" fillId="3" borderId="3" xfId="0" applyFont="1" applyFill="1" applyBorder="1" applyAlignment="1">
      <alignment horizontal="center" vertical="center" wrapText="1"/>
    </xf>
    <xf numFmtId="0" fontId="62" fillId="3" borderId="44"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44" xfId="0" applyFont="1" applyFill="1" applyBorder="1" applyAlignment="1">
      <alignment horizontal="center" vertical="center" wrapText="1"/>
    </xf>
    <xf numFmtId="9" fontId="60" fillId="4" borderId="2" xfId="0" applyNumberFormat="1" applyFont="1" applyFill="1" applyBorder="1" applyAlignment="1">
      <alignment horizontal="center" vertical="center"/>
    </xf>
    <xf numFmtId="9" fontId="60" fillId="4" borderId="3" xfId="0" applyNumberFormat="1" applyFont="1" applyFill="1" applyBorder="1" applyAlignment="1">
      <alignment horizontal="center" vertical="center"/>
    </xf>
    <xf numFmtId="9" fontId="60" fillId="4" borderId="44" xfId="0" applyNumberFormat="1" applyFont="1" applyFill="1" applyBorder="1" applyAlignment="1">
      <alignment horizontal="center" vertical="center"/>
    </xf>
    <xf numFmtId="0" fontId="120" fillId="0" borderId="14" xfId="0" applyFont="1" applyFill="1" applyBorder="1" applyAlignment="1">
      <alignment horizontal="center" vertical="center"/>
    </xf>
    <xf numFmtId="0" fontId="120" fillId="0" borderId="15" xfId="0" applyFont="1" applyFill="1" applyBorder="1" applyAlignment="1">
      <alignment horizontal="center" vertical="center"/>
    </xf>
    <xf numFmtId="0" fontId="120" fillId="0" borderId="42" xfId="0" applyFont="1" applyFill="1" applyBorder="1" applyAlignment="1">
      <alignment horizontal="center" vertical="center"/>
    </xf>
    <xf numFmtId="172" fontId="21" fillId="4" borderId="2" xfId="0" applyNumberFormat="1" applyFont="1" applyFill="1" applyBorder="1" applyAlignment="1">
      <alignment horizontal="center" vertical="center"/>
    </xf>
    <xf numFmtId="172" fontId="21" fillId="4" borderId="3" xfId="0" applyNumberFormat="1" applyFont="1" applyFill="1" applyBorder="1" applyAlignment="1">
      <alignment horizontal="center" vertical="center"/>
    </xf>
    <xf numFmtId="172" fontId="21" fillId="4" borderId="4" xfId="0" applyNumberFormat="1" applyFont="1" applyFill="1" applyBorder="1" applyAlignment="1">
      <alignment horizontal="center" vertical="center"/>
    </xf>
    <xf numFmtId="0" fontId="21" fillId="3" borderId="5" xfId="0" applyFont="1" applyFill="1" applyBorder="1" applyAlignment="1">
      <alignment vertical="center" wrapText="1"/>
    </xf>
    <xf numFmtId="0" fontId="21" fillId="3" borderId="9" xfId="0" applyFont="1" applyFill="1" applyBorder="1" applyAlignment="1">
      <alignment vertical="center" wrapText="1"/>
    </xf>
    <xf numFmtId="0" fontId="21" fillId="3" borderId="7" xfId="0" applyFont="1" applyFill="1" applyBorder="1" applyAlignment="1">
      <alignment vertical="center" wrapText="1"/>
    </xf>
    <xf numFmtId="0" fontId="21" fillId="3" borderId="10" xfId="0" applyFont="1" applyFill="1" applyBorder="1" applyAlignment="1">
      <alignment horizontal="left" vertical="center"/>
    </xf>
    <xf numFmtId="0" fontId="21" fillId="3" borderId="11" xfId="0" applyFont="1" applyFill="1" applyBorder="1" applyAlignment="1">
      <alignment horizontal="left" vertical="center"/>
    </xf>
    <xf numFmtId="0" fontId="21" fillId="3" borderId="12" xfId="0" applyFont="1" applyFill="1" applyBorder="1" applyAlignment="1">
      <alignment horizontal="left" vertical="center"/>
    </xf>
    <xf numFmtId="0" fontId="21" fillId="3" borderId="13" xfId="0" applyFont="1" applyFill="1" applyBorder="1" applyAlignment="1">
      <alignment horizontal="left" vertical="center"/>
    </xf>
    <xf numFmtId="0" fontId="21" fillId="3" borderId="0" xfId="0" applyFont="1" applyFill="1" applyBorder="1" applyAlignment="1">
      <alignment horizontal="left" vertical="center"/>
    </xf>
    <xf numFmtId="0" fontId="21" fillId="3" borderId="6" xfId="0" applyFont="1" applyFill="1" applyBorder="1" applyAlignment="1">
      <alignment horizontal="left" vertical="center"/>
    </xf>
    <xf numFmtId="0" fontId="21" fillId="3" borderId="14" xfId="0" applyFont="1" applyFill="1" applyBorder="1" applyAlignment="1">
      <alignment horizontal="left" vertical="center"/>
    </xf>
    <xf numFmtId="0" fontId="21" fillId="3" borderId="15" xfId="0" applyFont="1" applyFill="1" applyBorder="1" applyAlignment="1">
      <alignment horizontal="left" vertical="center"/>
    </xf>
    <xf numFmtId="0" fontId="21" fillId="3" borderId="8" xfId="0" applyFont="1" applyFill="1" applyBorder="1" applyAlignment="1">
      <alignment horizontal="left" vertical="center"/>
    </xf>
    <xf numFmtId="1" fontId="21" fillId="4" borderId="2" xfId="0" applyNumberFormat="1" applyFont="1" applyFill="1" applyBorder="1" applyAlignment="1">
      <alignment horizontal="center" vertical="center"/>
    </xf>
    <xf numFmtId="1" fontId="21" fillId="4" borderId="3" xfId="0" applyNumberFormat="1" applyFont="1" applyFill="1" applyBorder="1" applyAlignment="1">
      <alignment horizontal="center" vertical="center"/>
    </xf>
    <xf numFmtId="1" fontId="21" fillId="4" borderId="4" xfId="0" applyNumberFormat="1" applyFont="1" applyFill="1" applyBorder="1" applyAlignment="1">
      <alignment horizontal="center" vertical="center"/>
    </xf>
    <xf numFmtId="0" fontId="7" fillId="0" borderId="2" xfId="0" applyFont="1" applyBorder="1" applyAlignment="1">
      <alignment horizontal="left" vertical="center" wrapText="1"/>
    </xf>
    <xf numFmtId="0" fontId="67" fillId="4" borderId="2" xfId="0" applyFont="1" applyFill="1" applyBorder="1" applyAlignment="1">
      <alignment horizontal="left" vertical="center" wrapText="1"/>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4" borderId="4"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17" fillId="0" borderId="101" xfId="0" applyFont="1" applyBorder="1" applyAlignment="1">
      <alignment horizontal="left" vertical="center" wrapText="1"/>
    </xf>
    <xf numFmtId="0" fontId="17" fillId="0" borderId="102" xfId="0" applyFont="1" applyBorder="1" applyAlignment="1">
      <alignment horizontal="left" vertical="center" wrapText="1"/>
    </xf>
    <xf numFmtId="0" fontId="17" fillId="0" borderId="103" xfId="0" applyFont="1" applyBorder="1" applyAlignment="1">
      <alignment horizontal="left" vertical="center" wrapText="1"/>
    </xf>
    <xf numFmtId="9" fontId="7" fillId="0" borderId="3" xfId="0" applyNumberFormat="1" applyFont="1" applyFill="1" applyBorder="1" applyAlignment="1">
      <alignment horizontal="center" vertical="center"/>
    </xf>
    <xf numFmtId="9" fontId="7" fillId="0" borderId="4" xfId="0" applyNumberFormat="1" applyFont="1" applyFill="1" applyBorder="1" applyAlignment="1">
      <alignment horizontal="center" vertical="center"/>
    </xf>
    <xf numFmtId="0" fontId="38" fillId="0" borderId="2" xfId="0" applyFont="1" applyFill="1" applyBorder="1" applyAlignment="1">
      <alignment horizontal="left" vertical="center" wrapText="1"/>
    </xf>
    <xf numFmtId="0" fontId="38" fillId="0" borderId="3" xfId="0" applyFont="1" applyFill="1" applyBorder="1" applyAlignment="1">
      <alignment horizontal="left" vertical="center" wrapText="1"/>
    </xf>
    <xf numFmtId="0" fontId="38" fillId="0" borderId="4" xfId="0" applyFont="1" applyFill="1" applyBorder="1" applyAlignment="1">
      <alignment horizontal="left" vertical="center" wrapText="1"/>
    </xf>
    <xf numFmtId="0" fontId="38" fillId="0" borderId="2" xfId="0" applyFont="1" applyFill="1" applyBorder="1" applyAlignment="1">
      <alignment horizontal="center" vertical="center"/>
    </xf>
    <xf numFmtId="0" fontId="38" fillId="0" borderId="3" xfId="0" applyFont="1" applyFill="1" applyBorder="1" applyAlignment="1">
      <alignment horizontal="center" vertical="center"/>
    </xf>
    <xf numFmtId="0" fontId="38" fillId="0" borderId="4" xfId="0" applyFont="1" applyFill="1" applyBorder="1" applyAlignment="1">
      <alignment horizontal="center" vertical="center"/>
    </xf>
    <xf numFmtId="9" fontId="7" fillId="3" borderId="3" xfId="0" applyNumberFormat="1" applyFont="1" applyFill="1" applyBorder="1" applyAlignment="1">
      <alignment horizontal="center" vertical="center"/>
    </xf>
    <xf numFmtId="9" fontId="7" fillId="3" borderId="4" xfId="0" applyNumberFormat="1" applyFont="1" applyFill="1" applyBorder="1" applyAlignment="1">
      <alignment horizontal="center" vertical="center"/>
    </xf>
    <xf numFmtId="0" fontId="31" fillId="0" borderId="3"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8" xfId="0" applyFont="1" applyBorder="1" applyAlignment="1">
      <alignment horizontal="left" vertical="center" wrapText="1"/>
    </xf>
    <xf numFmtId="9" fontId="35" fillId="4" borderId="2" xfId="0" applyNumberFormat="1" applyFont="1" applyFill="1" applyBorder="1" applyAlignment="1">
      <alignment horizontal="center" vertical="center"/>
    </xf>
    <xf numFmtId="9" fontId="35" fillId="4" borderId="3" xfId="0" applyNumberFormat="1" applyFont="1" applyFill="1" applyBorder="1" applyAlignment="1">
      <alignment horizontal="center" vertical="center"/>
    </xf>
    <xf numFmtId="9" fontId="35" fillId="4" borderId="4" xfId="0" applyNumberFormat="1" applyFont="1" applyFill="1" applyBorder="1" applyAlignment="1">
      <alignment horizontal="center" vertical="center"/>
    </xf>
    <xf numFmtId="0" fontId="38" fillId="3" borderId="1" xfId="0" applyFont="1" applyFill="1" applyBorder="1" applyAlignment="1">
      <alignment horizontal="center" vertical="center"/>
    </xf>
    <xf numFmtId="49" fontId="6" fillId="3" borderId="2" xfId="0" applyNumberFormat="1" applyFont="1" applyFill="1" applyBorder="1" applyAlignment="1">
      <alignment horizontal="center" vertical="center"/>
    </xf>
    <xf numFmtId="49" fontId="6" fillId="3" borderId="3"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xf numFmtId="0" fontId="111" fillId="4" borderId="2" xfId="0" applyFont="1" applyFill="1" applyBorder="1" applyAlignment="1">
      <alignment horizontal="center" vertical="center" wrapText="1"/>
    </xf>
    <xf numFmtId="0" fontId="111" fillId="4" borderId="3" xfId="0" applyFont="1" applyFill="1" applyBorder="1" applyAlignment="1">
      <alignment horizontal="center" vertical="center" wrapText="1"/>
    </xf>
    <xf numFmtId="0" fontId="111" fillId="4" borderId="4" xfId="0" applyFont="1" applyFill="1" applyBorder="1" applyAlignment="1">
      <alignment horizontal="center" vertical="center" wrapText="1"/>
    </xf>
    <xf numFmtId="3" fontId="8" fillId="2" borderId="2" xfId="0" applyNumberFormat="1" applyFont="1" applyFill="1" applyBorder="1" applyAlignment="1">
      <alignment horizontal="center" vertical="center"/>
    </xf>
    <xf numFmtId="3" fontId="8" fillId="2" borderId="3" xfId="0" applyNumberFormat="1" applyFont="1" applyFill="1" applyBorder="1" applyAlignment="1">
      <alignment horizontal="center" vertical="center"/>
    </xf>
    <xf numFmtId="3" fontId="8" fillId="2" borderId="4" xfId="0" applyNumberFormat="1" applyFont="1" applyFill="1" applyBorder="1" applyAlignment="1">
      <alignment horizontal="center" vertical="center"/>
    </xf>
    <xf numFmtId="0" fontId="113" fillId="4" borderId="2" xfId="0" applyFont="1" applyFill="1" applyBorder="1" applyAlignment="1">
      <alignment horizontal="center" vertical="center" wrapText="1"/>
    </xf>
    <xf numFmtId="0" fontId="113" fillId="4" borderId="3" xfId="0" applyFont="1" applyFill="1" applyBorder="1" applyAlignment="1">
      <alignment horizontal="center" vertical="center" wrapText="1"/>
    </xf>
    <xf numFmtId="0" fontId="113" fillId="4" borderId="4" xfId="0" applyFont="1" applyFill="1" applyBorder="1" applyAlignment="1">
      <alignment horizontal="center" vertical="center" wrapText="1"/>
    </xf>
    <xf numFmtId="0" fontId="38" fillId="3" borderId="2" xfId="0" applyFont="1" applyFill="1" applyBorder="1" applyAlignment="1">
      <alignment horizontal="center" vertical="center"/>
    </xf>
    <xf numFmtId="0" fontId="38" fillId="3" borderId="3" xfId="0" applyFont="1" applyFill="1" applyBorder="1" applyAlignment="1">
      <alignment horizontal="center" vertical="center"/>
    </xf>
    <xf numFmtId="0" fontId="38" fillId="3" borderId="4" xfId="0" applyFont="1" applyFill="1" applyBorder="1" applyAlignment="1">
      <alignment horizontal="center" vertical="center"/>
    </xf>
    <xf numFmtId="0" fontId="113" fillId="0" borderId="2" xfId="0" applyFont="1" applyFill="1" applyBorder="1" applyAlignment="1">
      <alignment horizontal="center" vertical="center" wrapText="1"/>
    </xf>
    <xf numFmtId="0" fontId="113" fillId="0" borderId="3" xfId="0" applyFont="1" applyFill="1" applyBorder="1" applyAlignment="1">
      <alignment horizontal="center" vertical="center" wrapText="1"/>
    </xf>
    <xf numFmtId="0" fontId="113" fillId="0" borderId="4" xfId="0" applyFont="1" applyFill="1" applyBorder="1" applyAlignment="1">
      <alignment horizontal="center" vertical="center" wrapText="1"/>
    </xf>
    <xf numFmtId="3" fontId="8" fillId="0" borderId="2" xfId="0" applyNumberFormat="1" applyFont="1" applyFill="1" applyBorder="1" applyAlignment="1">
      <alignment horizontal="center" vertical="center"/>
    </xf>
    <xf numFmtId="3" fontId="8" fillId="0" borderId="3" xfId="0" applyNumberFormat="1" applyFont="1" applyFill="1" applyBorder="1" applyAlignment="1">
      <alignment horizontal="center" vertical="center"/>
    </xf>
    <xf numFmtId="3" fontId="8" fillId="0" borderId="4" xfId="0" applyNumberFormat="1" applyFont="1" applyFill="1" applyBorder="1" applyAlignment="1">
      <alignment horizontal="center" vertical="center"/>
    </xf>
    <xf numFmtId="9" fontId="6" fillId="0" borderId="2" xfId="0" applyNumberFormat="1" applyFont="1" applyFill="1" applyBorder="1" applyAlignment="1">
      <alignment horizontal="center" vertical="center"/>
    </xf>
    <xf numFmtId="9" fontId="6" fillId="0" borderId="11" xfId="0" applyNumberFormat="1" applyFont="1" applyFill="1" applyBorder="1" applyAlignment="1">
      <alignment horizontal="center" vertical="center"/>
    </xf>
    <xf numFmtId="9" fontId="6" fillId="0" borderId="3" xfId="0" applyNumberFormat="1" applyFont="1" applyFill="1" applyBorder="1" applyAlignment="1">
      <alignment horizontal="center" vertical="center"/>
    </xf>
    <xf numFmtId="9" fontId="6" fillId="0" borderId="4" xfId="0" applyNumberFormat="1" applyFont="1" applyFill="1" applyBorder="1" applyAlignment="1">
      <alignment horizontal="center" vertical="center"/>
    </xf>
    <xf numFmtId="9" fontId="6" fillId="4" borderId="2" xfId="0" applyNumberFormat="1" applyFont="1" applyFill="1" applyBorder="1" applyAlignment="1">
      <alignment horizontal="center" vertical="center" wrapText="1"/>
    </xf>
    <xf numFmtId="9" fontId="6" fillId="4" borderId="4" xfId="0" applyNumberFormat="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9" fontId="113" fillId="0" borderId="2" xfId="0" applyNumberFormat="1" applyFont="1" applyFill="1" applyBorder="1" applyAlignment="1">
      <alignment horizontal="center" vertical="center"/>
    </xf>
    <xf numFmtId="9" fontId="113" fillId="0" borderId="3" xfId="0" applyNumberFormat="1" applyFont="1" applyFill="1" applyBorder="1" applyAlignment="1">
      <alignment horizontal="center" vertical="center"/>
    </xf>
    <xf numFmtId="9" fontId="113" fillId="0" borderId="4" xfId="0" applyNumberFormat="1" applyFont="1" applyFill="1" applyBorder="1" applyAlignment="1">
      <alignment horizontal="center" vertical="center"/>
    </xf>
    <xf numFmtId="0" fontId="114" fillId="3" borderId="2" xfId="0" applyFont="1" applyFill="1" applyBorder="1" applyAlignment="1">
      <alignment horizontal="center" vertical="center" wrapText="1"/>
    </xf>
    <xf numFmtId="0" fontId="114" fillId="3" borderId="3" xfId="0" applyFont="1" applyFill="1" applyBorder="1" applyAlignment="1">
      <alignment horizontal="center" vertical="center" wrapText="1"/>
    </xf>
    <xf numFmtId="0" fontId="114" fillId="3" borderId="4" xfId="0" applyFont="1" applyFill="1" applyBorder="1" applyAlignment="1">
      <alignment horizontal="center" vertical="center" wrapText="1"/>
    </xf>
    <xf numFmtId="0" fontId="51" fillId="0" borderId="25" xfId="0" applyFont="1" applyBorder="1" applyAlignment="1">
      <alignment horizontal="center"/>
    </xf>
    <xf numFmtId="0" fontId="51" fillId="0" borderId="26" xfId="0" applyFont="1" applyBorder="1" applyAlignment="1">
      <alignment horizontal="center"/>
    </xf>
    <xf numFmtId="0" fontId="51" fillId="0" borderId="27" xfId="0" applyFont="1" applyBorder="1" applyAlignment="1">
      <alignment horizontal="center"/>
    </xf>
    <xf numFmtId="0" fontId="114" fillId="3" borderId="2" xfId="0" applyFont="1" applyFill="1" applyBorder="1" applyAlignment="1">
      <alignment horizontal="center" vertical="center"/>
    </xf>
    <xf numFmtId="0" fontId="114" fillId="3" borderId="3" xfId="0" applyFont="1" applyFill="1" applyBorder="1" applyAlignment="1">
      <alignment horizontal="center" vertical="center"/>
    </xf>
    <xf numFmtId="0" fontId="114" fillId="3" borderId="4" xfId="0" applyFont="1" applyFill="1" applyBorder="1" applyAlignment="1">
      <alignment horizontal="center" vertical="center"/>
    </xf>
    <xf numFmtId="0" fontId="114" fillId="4" borderId="2" xfId="0" applyFont="1" applyFill="1" applyBorder="1" applyAlignment="1">
      <alignment horizontal="center" vertical="center" wrapText="1"/>
    </xf>
    <xf numFmtId="0" fontId="114" fillId="4" borderId="3" xfId="0" applyFont="1" applyFill="1" applyBorder="1" applyAlignment="1">
      <alignment horizontal="center" vertical="center" wrapText="1"/>
    </xf>
    <xf numFmtId="0" fontId="114" fillId="4" borderId="4" xfId="0" applyFont="1" applyFill="1" applyBorder="1" applyAlignment="1">
      <alignment horizontal="center" vertical="center" wrapText="1"/>
    </xf>
    <xf numFmtId="9" fontId="130" fillId="3" borderId="2" xfId="0" applyNumberFormat="1" applyFont="1" applyFill="1" applyBorder="1" applyAlignment="1">
      <alignment horizontal="center" vertical="center"/>
    </xf>
    <xf numFmtId="9" fontId="130" fillId="3" borderId="3" xfId="0" applyNumberFormat="1" applyFont="1" applyFill="1" applyBorder="1" applyAlignment="1">
      <alignment horizontal="center" vertical="center"/>
    </xf>
    <xf numFmtId="9" fontId="130" fillId="3" borderId="4" xfId="0" applyNumberFormat="1" applyFont="1" applyFill="1" applyBorder="1" applyAlignment="1">
      <alignment horizontal="center" vertical="center"/>
    </xf>
    <xf numFmtId="0" fontId="114" fillId="0" borderId="2" xfId="0" applyFont="1" applyFill="1" applyBorder="1" applyAlignment="1">
      <alignment horizontal="center" vertical="center" wrapText="1"/>
    </xf>
    <xf numFmtId="0" fontId="114" fillId="0" borderId="3" xfId="0" applyFont="1" applyFill="1" applyBorder="1" applyAlignment="1">
      <alignment horizontal="center" vertical="center" wrapText="1"/>
    </xf>
    <xf numFmtId="0" fontId="114" fillId="0" borderId="4"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5" fillId="4" borderId="22" xfId="0" applyFont="1" applyFill="1" applyBorder="1" applyAlignment="1">
      <alignment horizontal="center" vertical="center"/>
    </xf>
    <xf numFmtId="0" fontId="5" fillId="4" borderId="23" xfId="0" applyFont="1" applyFill="1" applyBorder="1" applyAlignment="1">
      <alignment horizontal="center" vertical="center"/>
    </xf>
    <xf numFmtId="0" fontId="5" fillId="4" borderId="4" xfId="0" applyFont="1" applyFill="1" applyBorder="1" applyAlignment="1">
      <alignment horizontal="center" vertical="center" wrapText="1"/>
    </xf>
    <xf numFmtId="9" fontId="7" fillId="3" borderId="3" xfId="1" applyFont="1" applyFill="1" applyBorder="1" applyAlignment="1">
      <alignment horizontal="center" vertical="center"/>
    </xf>
    <xf numFmtId="9" fontId="7" fillId="3" borderId="4" xfId="1" applyFont="1" applyFill="1" applyBorder="1" applyAlignment="1">
      <alignment horizontal="center" vertical="center"/>
    </xf>
    <xf numFmtId="0" fontId="69" fillId="4" borderId="3" xfId="0" applyFont="1" applyFill="1" applyBorder="1" applyAlignment="1">
      <alignment horizontal="center" vertical="center" wrapText="1"/>
    </xf>
    <xf numFmtId="0" fontId="69" fillId="4" borderId="3" xfId="0" applyFont="1" applyFill="1" applyBorder="1" applyAlignment="1">
      <alignment horizontal="center" vertical="center"/>
    </xf>
    <xf numFmtId="0" fontId="69" fillId="4" borderId="4" xfId="0" applyFont="1" applyFill="1" applyBorder="1" applyAlignment="1">
      <alignment horizontal="center" vertical="center"/>
    </xf>
    <xf numFmtId="0" fontId="32" fillId="3" borderId="2" xfId="0" applyFont="1" applyFill="1" applyBorder="1" applyAlignment="1">
      <alignment horizontal="left" vertical="center" wrapText="1"/>
    </xf>
    <xf numFmtId="0" fontId="32" fillId="3" borderId="3" xfId="0" applyFont="1" applyFill="1" applyBorder="1" applyAlignment="1">
      <alignment horizontal="left" vertical="center" wrapText="1"/>
    </xf>
    <xf numFmtId="0" fontId="32" fillId="3" borderId="4" xfId="0" applyFont="1" applyFill="1" applyBorder="1" applyAlignment="1">
      <alignment horizontal="left" vertical="center" wrapText="1"/>
    </xf>
    <xf numFmtId="9" fontId="7" fillId="5" borderId="2" xfId="0" applyNumberFormat="1" applyFont="1" applyFill="1" applyBorder="1" applyAlignment="1">
      <alignment horizontal="center" vertical="center"/>
    </xf>
    <xf numFmtId="9" fontId="7" fillId="5" borderId="3" xfId="0" applyNumberFormat="1" applyFont="1" applyFill="1" applyBorder="1" applyAlignment="1">
      <alignment horizontal="center" vertical="center"/>
    </xf>
    <xf numFmtId="9" fontId="7" fillId="5" borderId="4" xfId="0" applyNumberFormat="1"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xf>
    <xf numFmtId="49" fontId="4" fillId="3" borderId="4"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1" xfId="0" applyFont="1" applyFill="1" applyBorder="1" applyAlignment="1">
      <alignment horizontal="center" vertical="center"/>
    </xf>
    <xf numFmtId="0" fontId="5" fillId="4" borderId="12" xfId="0" applyFont="1" applyFill="1" applyBorder="1" applyAlignment="1">
      <alignment horizontal="center" vertical="center"/>
    </xf>
    <xf numFmtId="0" fontId="7" fillId="3" borderId="10"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8" xfId="0" applyFont="1" applyFill="1" applyBorder="1" applyAlignment="1">
      <alignment horizontal="center" vertical="center" wrapText="1"/>
    </xf>
    <xf numFmtId="9" fontId="5" fillId="4" borderId="2" xfId="0" applyNumberFormat="1" applyFont="1" applyFill="1" applyBorder="1" applyAlignment="1">
      <alignment horizontal="center"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0" fontId="4" fillId="3" borderId="14" xfId="0" applyFont="1" applyFill="1" applyBorder="1" applyAlignment="1">
      <alignment horizontal="center" vertical="center"/>
    </xf>
    <xf numFmtId="0" fontId="4" fillId="3" borderId="15" xfId="0" applyFont="1" applyFill="1" applyBorder="1" applyAlignment="1">
      <alignment horizontal="center" vertical="center"/>
    </xf>
    <xf numFmtId="0" fontId="10" fillId="4" borderId="2" xfId="0" applyFont="1" applyFill="1" applyBorder="1" applyAlignment="1">
      <alignment horizontal="center" vertical="center"/>
    </xf>
    <xf numFmtId="0" fontId="10" fillId="4" borderId="4" xfId="0" applyFont="1" applyFill="1" applyBorder="1" applyAlignment="1">
      <alignment horizontal="center" vertical="center"/>
    </xf>
    <xf numFmtId="0" fontId="7" fillId="3" borderId="16" xfId="0" applyFont="1" applyFill="1" applyBorder="1" applyAlignment="1">
      <alignment horizontal="center" vertical="center"/>
    </xf>
    <xf numFmtId="0" fontId="32" fillId="3" borderId="116" xfId="0" applyFont="1" applyFill="1" applyBorder="1" applyAlignment="1">
      <alignment horizontal="center" vertical="center" wrapText="1"/>
    </xf>
    <xf numFmtId="0" fontId="32" fillId="3" borderId="117" xfId="0" applyFont="1" applyFill="1" applyBorder="1" applyAlignment="1">
      <alignment horizontal="center" vertical="center" wrapText="1"/>
    </xf>
    <xf numFmtId="0" fontId="32" fillId="3" borderId="118" xfId="0" applyFont="1" applyFill="1" applyBorder="1" applyAlignment="1">
      <alignment horizontal="center" vertical="center" wrapText="1"/>
    </xf>
    <xf numFmtId="0" fontId="32" fillId="3" borderId="116" xfId="0" applyFont="1" applyFill="1" applyBorder="1" applyAlignment="1">
      <alignment horizontal="center" vertical="center"/>
    </xf>
    <xf numFmtId="0" fontId="32" fillId="3" borderId="117" xfId="0" applyFont="1" applyFill="1" applyBorder="1" applyAlignment="1">
      <alignment horizontal="center" vertical="center"/>
    </xf>
    <xf numFmtId="0" fontId="32" fillId="3" borderId="118" xfId="0" applyFont="1" applyFill="1" applyBorder="1" applyAlignment="1">
      <alignment horizontal="center" vertical="center"/>
    </xf>
    <xf numFmtId="0" fontId="32" fillId="3" borderId="116" xfId="0" applyFont="1" applyFill="1" applyBorder="1" applyAlignment="1">
      <alignment horizontal="left" vertical="center" wrapText="1"/>
    </xf>
    <xf numFmtId="0" fontId="32" fillId="3" borderId="117" xfId="0" applyFont="1" applyFill="1" applyBorder="1" applyAlignment="1">
      <alignment horizontal="left" vertical="center" wrapText="1"/>
    </xf>
    <xf numFmtId="0" fontId="32" fillId="3" borderId="118" xfId="0" applyFont="1" applyFill="1" applyBorder="1" applyAlignment="1">
      <alignment horizontal="left" vertical="center" wrapText="1"/>
    </xf>
    <xf numFmtId="0" fontId="99" fillId="0" borderId="0" xfId="0" applyFont="1" applyAlignment="1">
      <alignment horizontal="center"/>
    </xf>
    <xf numFmtId="0" fontId="43" fillId="3" borderId="1" xfId="0" applyFont="1" applyFill="1" applyBorder="1" applyAlignment="1">
      <alignment horizontal="center" vertical="center"/>
    </xf>
    <xf numFmtId="169" fontId="43" fillId="3" borderId="2" xfId="0" applyNumberFormat="1" applyFont="1" applyFill="1" applyBorder="1" applyAlignment="1">
      <alignment horizontal="center" vertical="center"/>
    </xf>
    <xf numFmtId="169" fontId="43" fillId="3" borderId="3" xfId="0" applyNumberFormat="1" applyFont="1" applyFill="1" applyBorder="1" applyAlignment="1">
      <alignment horizontal="center" vertical="center"/>
    </xf>
    <xf numFmtId="169" fontId="43" fillId="3" borderId="4" xfId="0" applyNumberFormat="1"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5" fillId="4" borderId="3" xfId="0" applyFont="1" applyFill="1" applyBorder="1" applyAlignment="1">
      <alignment horizontal="center" vertical="center" wrapText="1"/>
    </xf>
    <xf numFmtId="0" fontId="25" fillId="4" borderId="4" xfId="0" applyFont="1" applyFill="1" applyBorder="1" applyAlignment="1">
      <alignment horizontal="center" vertical="center" wrapText="1"/>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9" fontId="25" fillId="3" borderId="2" xfId="0" applyNumberFormat="1" applyFont="1" applyFill="1" applyBorder="1" applyAlignment="1">
      <alignment horizontal="center" vertical="center"/>
    </xf>
    <xf numFmtId="9" fontId="25" fillId="3" borderId="3" xfId="0" applyNumberFormat="1" applyFont="1" applyFill="1" applyBorder="1" applyAlignment="1">
      <alignment horizontal="center" vertical="center"/>
    </xf>
    <xf numFmtId="9" fontId="25" fillId="3" borderId="4" xfId="0" applyNumberFormat="1" applyFont="1" applyFill="1" applyBorder="1" applyAlignment="1">
      <alignment horizontal="center" vertic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7" fillId="4" borderId="2" xfId="0" applyFont="1" applyFill="1" applyBorder="1" applyAlignment="1">
      <alignment horizontal="center" vertical="justify"/>
    </xf>
    <xf numFmtId="0" fontId="7" fillId="4" borderId="3" xfId="0" applyFont="1" applyFill="1" applyBorder="1" applyAlignment="1">
      <alignment horizontal="center" vertical="justify"/>
    </xf>
    <xf numFmtId="0" fontId="7" fillId="4" borderId="4" xfId="0" applyFont="1" applyFill="1" applyBorder="1" applyAlignment="1">
      <alignment horizontal="center" vertical="justify"/>
    </xf>
    <xf numFmtId="9" fontId="7" fillId="4" borderId="2" xfId="0" applyNumberFormat="1" applyFont="1" applyFill="1" applyBorder="1" applyAlignment="1">
      <alignment horizontal="center" vertical="top" wrapText="1"/>
    </xf>
    <xf numFmtId="9" fontId="7" fillId="4" borderId="3" xfId="0" applyNumberFormat="1" applyFont="1" applyFill="1" applyBorder="1" applyAlignment="1">
      <alignment horizontal="center" vertical="top"/>
    </xf>
    <xf numFmtId="9" fontId="7" fillId="4" borderId="4" xfId="0" applyNumberFormat="1" applyFont="1" applyFill="1" applyBorder="1" applyAlignment="1">
      <alignment horizontal="center" vertical="top"/>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6" xfId="0" applyFont="1" applyBorder="1" applyAlignment="1">
      <alignment horizontal="center" wrapText="1"/>
    </xf>
    <xf numFmtId="0" fontId="7" fillId="0" borderId="14" xfId="0" applyFont="1" applyBorder="1" applyAlignment="1">
      <alignment horizontal="center" wrapText="1"/>
    </xf>
    <xf numFmtId="0" fontId="7" fillId="0" borderId="15" xfId="0" applyFont="1" applyBorder="1" applyAlignment="1">
      <alignment horizontal="center" wrapText="1"/>
    </xf>
    <xf numFmtId="0" fontId="7" fillId="0" borderId="8" xfId="0" applyFont="1" applyBorder="1" applyAlignment="1">
      <alignment horizont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4" xfId="0" applyFont="1" applyBorder="1" applyAlignment="1">
      <alignment horizontal="center" wrapText="1"/>
    </xf>
    <xf numFmtId="0" fontId="31" fillId="3" borderId="57" xfId="0" applyFont="1" applyFill="1" applyBorder="1" applyAlignment="1">
      <alignment horizontal="center" vertical="center" wrapText="1"/>
    </xf>
    <xf numFmtId="0" fontId="31" fillId="3" borderId="56" xfId="0" applyFont="1" applyFill="1" applyBorder="1" applyAlignment="1">
      <alignment horizontal="center" vertical="center" wrapText="1"/>
    </xf>
    <xf numFmtId="0" fontId="31" fillId="3" borderId="100" xfId="0" applyFont="1" applyFill="1" applyBorder="1" applyAlignment="1">
      <alignment horizontal="center" vertical="center" wrapText="1"/>
    </xf>
    <xf numFmtId="9" fontId="7" fillId="3" borderId="2" xfId="0" applyNumberFormat="1" applyFont="1" applyFill="1" applyBorder="1" applyAlignment="1">
      <alignment horizontal="center" vertical="center"/>
    </xf>
    <xf numFmtId="0" fontId="5" fillId="4" borderId="2" xfId="0" applyFont="1" applyFill="1" applyBorder="1" applyAlignment="1">
      <alignment horizontal="left" vertical="top" wrapText="1"/>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172" fontId="31" fillId="6" borderId="8" xfId="0" applyNumberFormat="1" applyFont="1" applyFill="1" applyBorder="1" applyAlignment="1">
      <alignment horizontal="center" vertical="center"/>
    </xf>
    <xf numFmtId="49" fontId="31" fillId="6" borderId="8" xfId="0" applyNumberFormat="1" applyFont="1" applyFill="1" applyBorder="1" applyAlignment="1">
      <alignment horizontal="center" vertical="center"/>
    </xf>
    <xf numFmtId="9" fontId="7" fillId="0" borderId="2" xfId="0" applyNumberFormat="1" applyFont="1" applyFill="1" applyBorder="1" applyAlignment="1">
      <alignment horizontal="center" vertical="center" wrapText="1"/>
    </xf>
    <xf numFmtId="9" fontId="7" fillId="0" borderId="11" xfId="0" applyNumberFormat="1" applyFont="1" applyFill="1" applyBorder="1" applyAlignment="1">
      <alignment horizontal="center" vertical="center" wrapText="1"/>
    </xf>
    <xf numFmtId="9" fontId="7" fillId="0" borderId="3" xfId="0" applyNumberFormat="1" applyFont="1" applyFill="1" applyBorder="1" applyAlignment="1">
      <alignment horizontal="center" vertical="center" wrapText="1"/>
    </xf>
    <xf numFmtId="9" fontId="7" fillId="0" borderId="4" xfId="0" applyNumberFormat="1" applyFont="1" applyFill="1" applyBorder="1" applyAlignment="1">
      <alignment horizontal="center" vertical="center" wrapText="1"/>
    </xf>
    <xf numFmtId="0" fontId="10" fillId="0" borderId="7" xfId="0" applyFont="1" applyFill="1" applyBorder="1" applyAlignment="1">
      <alignment horizontal="left" vertical="center" wrapText="1"/>
    </xf>
    <xf numFmtId="9"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58" fillId="7" borderId="2" xfId="0" applyFont="1" applyFill="1" applyBorder="1" applyAlignment="1">
      <alignment vertical="center" wrapText="1"/>
    </xf>
    <xf numFmtId="0" fontId="10" fillId="7" borderId="1" xfId="0" applyFont="1" applyFill="1" applyBorder="1" applyAlignment="1">
      <alignment vertical="center" wrapText="1"/>
    </xf>
    <xf numFmtId="0" fontId="7" fillId="7" borderId="2" xfId="0" applyFont="1" applyFill="1" applyBorder="1" applyAlignment="1">
      <alignment horizontal="center" vertical="center"/>
    </xf>
    <xf numFmtId="0" fontId="7" fillId="7" borderId="4"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167" fontId="7" fillId="0" borderId="8" xfId="0" applyNumberFormat="1" applyFont="1" applyFill="1" applyBorder="1" applyAlignment="1">
      <alignment horizontal="center" vertical="center"/>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3" fontId="12" fillId="7" borderId="8" xfId="0" applyNumberFormat="1" applyFont="1" applyFill="1" applyBorder="1" applyAlignment="1">
      <alignment horizontal="center" vertical="center"/>
    </xf>
    <xf numFmtId="0" fontId="13" fillId="0" borderId="9" xfId="0" applyFont="1" applyFill="1" applyBorder="1" applyAlignment="1">
      <alignment horizontal="left" vertical="center" wrapText="1" indent="1"/>
    </xf>
    <xf numFmtId="9" fontId="158" fillId="7" borderId="2" xfId="0" applyNumberFormat="1" applyFont="1" applyFill="1" applyBorder="1" applyAlignment="1">
      <alignment horizontal="center" vertical="center"/>
    </xf>
    <xf numFmtId="9" fontId="158" fillId="7" borderId="3" xfId="0" applyNumberFormat="1" applyFont="1" applyFill="1" applyBorder="1" applyAlignment="1">
      <alignment horizontal="center" vertical="center"/>
    </xf>
    <xf numFmtId="9" fontId="158" fillId="7" borderId="4" xfId="0" applyNumberFormat="1" applyFont="1" applyFill="1" applyBorder="1" applyAlignment="1">
      <alignment horizontal="center" vertical="center"/>
    </xf>
    <xf numFmtId="0" fontId="7" fillId="7" borderId="2" xfId="0" applyFont="1" applyFill="1" applyBorder="1" applyAlignment="1">
      <alignment vertical="center" wrapText="1"/>
    </xf>
    <xf numFmtId="9" fontId="7" fillId="7" borderId="2" xfId="0" applyNumberFormat="1" applyFont="1" applyFill="1" applyBorder="1" applyAlignment="1">
      <alignment horizontal="left" vertical="top"/>
    </xf>
    <xf numFmtId="9" fontId="7" fillId="7" borderId="3" xfId="0" applyNumberFormat="1" applyFont="1" applyFill="1" applyBorder="1" applyAlignment="1">
      <alignment horizontal="left" vertical="top"/>
    </xf>
    <xf numFmtId="9" fontId="7" fillId="7" borderId="4" xfId="0" applyNumberFormat="1" applyFont="1" applyFill="1" applyBorder="1" applyAlignment="1">
      <alignment horizontal="left" vertical="top"/>
    </xf>
    <xf numFmtId="9" fontId="7" fillId="7" borderId="2" xfId="0" applyNumberFormat="1" applyFont="1" applyFill="1" applyBorder="1" applyAlignment="1">
      <alignment horizontal="center" vertical="top" wrapText="1"/>
    </xf>
    <xf numFmtId="9" fontId="7" fillId="7" borderId="3" xfId="0" applyNumberFormat="1" applyFont="1" applyFill="1" applyBorder="1" applyAlignment="1">
      <alignment horizontal="center" vertical="top" wrapText="1"/>
    </xf>
    <xf numFmtId="9" fontId="7" fillId="7" borderId="4" xfId="0" applyNumberFormat="1" applyFont="1" applyFill="1" applyBorder="1" applyAlignment="1">
      <alignment horizontal="center" vertical="top" wrapText="1"/>
    </xf>
  </cellXfs>
  <cellStyles count="29">
    <cellStyle name="Comma" xfId="6" builtinId="3"/>
    <cellStyle name="Comma 2" xfId="4"/>
    <cellStyle name="Comma 2 2" xfId="8"/>
    <cellStyle name="Comma 2 3" xfId="23"/>
    <cellStyle name="Comma 3" xfId="5"/>
    <cellStyle name="Comma 3 2" xfId="9"/>
    <cellStyle name="Comma 3 2 2" xfId="10"/>
    <cellStyle name="Comma 4" xfId="11"/>
    <cellStyle name="Comma 5" xfId="3"/>
    <cellStyle name="Comma 5 2" xfId="25"/>
    <cellStyle name="Comma 5 3" xfId="27"/>
    <cellStyle name="Comma 6" xfId="24"/>
    <cellStyle name="Comma0" xfId="12"/>
    <cellStyle name="Currency0" xfId="13"/>
    <cellStyle name="Date" xfId="14"/>
    <cellStyle name="Fixed" xfId="15"/>
    <cellStyle name="Normal" xfId="0" builtinId="0"/>
    <cellStyle name="Normal 2" xfId="7"/>
    <cellStyle name="Normal 2 2" xfId="22"/>
    <cellStyle name="Normal 24" xfId="16"/>
    <cellStyle name="Normal 3" xfId="2"/>
    <cellStyle name="Normal 4" xfId="17"/>
    <cellStyle name="Normal 4 2" xfId="18"/>
    <cellStyle name="Normal_Udhezimi-Tabelat" xfId="26"/>
    <cellStyle name="Percent" xfId="1" builtinId="5"/>
    <cellStyle name="Percent 2" xfId="19"/>
    <cellStyle name="Percent 2 2" xfId="28"/>
    <cellStyle name="Percent 3" xfId="21"/>
    <cellStyle name="Style 1" xfId="20"/>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66" Type="http://schemas.openxmlformats.org/officeDocument/2006/relationships/externalLink" Target="externalLinks/externalLink30.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2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externalLink" Target="externalLinks/externalLink20.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externalLink" Target="externalLinks/externalLink23.xml"/><Relationship Id="rId67"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externalLink" Target="externalLinks/externalLink26.xml"/><Relationship Id="rId70" Type="http://schemas.openxmlformats.org/officeDocument/2006/relationships/externalLink" Target="externalLinks/externalLink34.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user/Desktop/PBuxheti%20afatmesem%202018-2020%20-%20Copy/Copy%20of%20SHTOJCA_1_-_Format_per_PSHIP_E_RISHIKU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valion.cenalia.GOV/AppData/Local/Microsoft/Windows/INetCache/Content.Outlook/XWHSBVU8/PBA%202020-2021%20-%202.9.2019%2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esjola.mullaymeri/AppData/Local/Microsoft/Windows/Temporary%20Internet%20Files/Content.Outlook/7IZZ80UC/New%20Microsoft%20Office%20Excel%20Workshee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Brunilda.Muka/AppData/Local/Microsoft/Windows/INetCache/Content.Outlook/EK98W5N0/Copy%20of%20AMSHC%20Formatet_e_Raporteve_te_PBA_2020-2022_-_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HIP1 dhe 2"/>
      <sheetName val="PSHIP3"/>
      <sheetName val="RDPP"/>
      <sheetName val="Shpenzimet sipas produkteve"/>
      <sheetName val="PSHP7-2017"/>
      <sheetName val="PSHP7-2018"/>
      <sheetName val="PSHIP7-2019"/>
      <sheetName val="PSHIP7-2020"/>
      <sheetName val="Projektet"/>
      <sheetName val="KSH sipas Produkteve"/>
      <sheetName val="KSH sipas Artikujve"/>
      <sheetName val="Sheet1"/>
      <sheetName val="Sheet2"/>
      <sheetName val="Sheet3"/>
    </sheetNames>
    <sheetDataSet>
      <sheetData sheetId="0" refreshError="1"/>
      <sheetData sheetId="1" refreshError="1"/>
      <sheetData sheetId="2" refreshError="1">
        <row r="107">
          <cell r="A107" t="str">
            <v>PERMIRESIMI I CILESISE SE PRODHIMIT DHE TRANSMETIMIT,ZGJERIMI I LARMISHMERISE SE PROJEKTEVE.</v>
          </cell>
        </row>
        <row r="238">
          <cell r="A238" t="str">
            <v>INVESTIME NE TEKNOLOGJI,PERSHTATJE E TEKNOLOGJISE EKZISTUESE,OPERIMI,DIAGNOSTIKIMI,MIREMBAJTJA PERIODIKE,MIREMBAJTJA EMERGJENCES,SHERBIMI I MBAJTJES NE GARANCI TE VAZHDUESHME TE PRODUKTEVE,PERDITESIMI DHE MIREMBAJTJA E SISTEMIT TE TRANSMETIMIT DIGJITAL AU</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 1 Misioni"/>
      <sheetName val="Formati 2 Politika Ekzistuese"/>
      <sheetName val="Formati 2.1 Sipas Tavaneve"/>
      <sheetName val="F.4. Alokimi i tavaneve per PE"/>
      <sheetName val="F.5. Investimet ne vazhdim"/>
      <sheetName val="F.6.Investime te reja"/>
      <sheetName val="Formati 3 Politika te reja"/>
    </sheetNames>
    <sheetDataSet>
      <sheetData sheetId="0">
        <row r="9">
          <cell r="C9" t="str">
            <v>MBIKËQYRJA E TREGUT DHE ADVOKACIA E KONKURRENCËS</v>
          </cell>
        </row>
      </sheetData>
      <sheetData sheetId="1">
        <row r="12">
          <cell r="D12" t="str">
            <v>Qëllimi i programit është sigurimi i rregullave të barabarta të konkurrencës mes ndërmarrjeve në treg për të siguruar lirinë ekonomike të sipërmarrësve dhe sa më shumë zgjedhje për konsumatorët. Ndërhyrja ndaj sjelljeve antikonkurruese si marrëveshjet e n</v>
          </cell>
        </row>
        <row r="15">
          <cell r="C15" t="str">
            <v>Rritja e mundësisë së zgjedhjeve konsumatore(produkte dhe shërbime me cilësi të mirë dhe çmime të ulta</v>
          </cell>
          <cell r="D15">
            <v>0.5</v>
          </cell>
          <cell r="E15" t="str">
            <v>Trend rritës</v>
          </cell>
          <cell r="F15" t="str">
            <v>Trend rritës</v>
          </cell>
        </row>
        <row r="16">
          <cell r="C16" t="str">
            <v>Rritja e efiçencës së tregjeve nga performanca e ndërmarrjeve duke respektuar rregullat e konkurrencës</v>
          </cell>
          <cell r="D16">
            <v>0.4</v>
          </cell>
          <cell r="E16" t="str">
            <v>Trend rritës</v>
          </cell>
          <cell r="F16" t="str">
            <v>Trend rritës</v>
          </cell>
        </row>
        <row r="17">
          <cell r="C17" t="str">
            <v>Ndërgjegjësimi I ndërrmarrjeve dhe konsumatorëve për përfitimet që vinë nga konkurrenca</v>
          </cell>
          <cell r="D17">
            <v>0.45</v>
          </cell>
          <cell r="E17" t="str">
            <v>Trend rritës</v>
          </cell>
          <cell r="F17" t="str">
            <v>Trend rritës</v>
          </cell>
        </row>
      </sheetData>
      <sheetData sheetId="2"/>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0">
          <cell r="G40">
            <v>0</v>
          </cell>
        </row>
        <row r="126">
          <cell r="D126">
            <v>0</v>
          </cell>
        </row>
        <row r="152">
          <cell r="D152">
            <v>0</v>
          </cell>
        </row>
        <row r="177">
          <cell r="D177">
            <v>0</v>
          </cell>
        </row>
        <row r="208">
          <cell r="D208">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 1 Misioni"/>
      <sheetName val="Formati 2 Politika Ekzistuese"/>
      <sheetName val="Formati 2.1 Sipas Tavaneve"/>
      <sheetName val="Formati 3 Politika te reja"/>
      <sheetName val="F.4. Alokimi i tavaneve per PE"/>
      <sheetName val="F.5. Investimet ne vazhdim"/>
      <sheetName val="F.6.Investime te reja"/>
    </sheetNames>
    <sheetDataSet>
      <sheetData sheetId="0" refreshError="1"/>
      <sheetData sheetId="1">
        <row r="15">
          <cell r="C15" t="str">
            <v xml:space="preserve"> Numri I projekteve te financuara   dhe monitoruara nga pikepamja e realizimit te aktiviteteve dhe dokumentave financiare ndaj numrit te OJF ve qe kane aplikuar per financim.</v>
          </cell>
        </row>
        <row r="17">
          <cell r="C17" t="str">
            <v xml:space="preserve">Asistence teknike e Shoqerise Civile ne vend permes realizimit te trajnimeve informuese, ëorkshopeve, </v>
          </cell>
        </row>
      </sheetData>
      <sheetData sheetId="2"/>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ow r="5">
          <cell r="C5" t="str">
            <v>Table.  Georgia: Projected Fund Position</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ow r="14">
          <cell r="D14">
            <v>184.46999999999997</v>
          </cell>
        </row>
      </sheetData>
      <sheetData sheetId="11">
        <row r="102">
          <cell r="G102">
            <v>0</v>
          </cell>
        </row>
      </sheetData>
      <sheetData sheetId="12">
        <row r="249">
          <cell r="G249" t="str">
            <v>Table 9. Georgia:  External Debt Service Payments Capacity, 1998-2007</v>
          </cell>
        </row>
      </sheetData>
      <sheetData sheetId="13">
        <row r="13">
          <cell r="G13" t="e">
            <v>#REF!</v>
          </cell>
        </row>
      </sheetData>
      <sheetData sheetId="14" refreshError="1"/>
      <sheetData sheetId="15" refreshError="1"/>
      <sheetData sheetId="16" refreshError="1"/>
      <sheetData sheetId="17">
        <row r="7">
          <cell r="G7" t="str">
            <v>Table 4.  Georgia: Key Indicators of External Indebtedness</v>
          </cell>
        </row>
      </sheetData>
      <sheetData sheetId="18">
        <row r="5">
          <cell r="C5" t="str">
            <v>Table 3.  Georgia: External financing requirements and sources</v>
          </cell>
        </row>
      </sheetData>
      <sheetData sheetId="19">
        <row r="2">
          <cell r="C2" t="str">
            <v>Table 33.  Georgia:  Balance of Payments</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1"/>
  <sheetViews>
    <sheetView topLeftCell="A226" workbookViewId="0">
      <selection activeCell="E255" sqref="E255"/>
    </sheetView>
  </sheetViews>
  <sheetFormatPr defaultRowHeight="15" x14ac:dyDescent="0.25"/>
  <cols>
    <col min="1" max="1" width="25.140625" customWidth="1"/>
    <col min="2" max="3" width="14.140625" customWidth="1"/>
    <col min="4" max="4" width="14.85546875" customWidth="1"/>
    <col min="5" max="5" width="15.42578125" customWidth="1"/>
  </cols>
  <sheetData>
    <row r="1" spans="1:5" ht="18.75" x14ac:dyDescent="0.3">
      <c r="A1" s="1008" t="s">
        <v>1191</v>
      </c>
      <c r="B1" s="1008"/>
      <c r="C1" s="1008"/>
      <c r="D1" s="1008"/>
      <c r="E1" s="1008"/>
    </row>
    <row r="2" spans="1:5" ht="45" customHeight="1" x14ac:dyDescent="0.25">
      <c r="A2" s="1009" t="s">
        <v>537</v>
      </c>
      <c r="B2" s="1009"/>
      <c r="C2" s="1009"/>
      <c r="D2" s="1009"/>
      <c r="E2" s="1009"/>
    </row>
    <row r="3" spans="1:5" x14ac:dyDescent="0.25">
      <c r="A3" s="970" t="s">
        <v>536</v>
      </c>
      <c r="B3" s="970"/>
      <c r="C3" s="970"/>
      <c r="D3" s="970"/>
      <c r="E3" s="970"/>
    </row>
    <row r="4" spans="1:5" ht="16.5" thickBot="1" x14ac:dyDescent="0.3">
      <c r="A4" s="971" t="s">
        <v>1173</v>
      </c>
      <c r="B4" s="972"/>
      <c r="C4" s="972"/>
      <c r="D4" s="972"/>
      <c r="E4" s="972"/>
    </row>
    <row r="5" spans="1:5" ht="30.75" thickBot="1" x14ac:dyDescent="0.3">
      <c r="A5" s="217" t="s">
        <v>0</v>
      </c>
      <c r="B5" s="973" t="s">
        <v>203</v>
      </c>
      <c r="C5" s="973"/>
      <c r="D5" s="973"/>
      <c r="E5" s="973"/>
    </row>
    <row r="6" spans="1:5" ht="15.75" thickBot="1" x14ac:dyDescent="0.3">
      <c r="A6" s="217" t="s">
        <v>1</v>
      </c>
      <c r="B6" s="974" t="s">
        <v>577</v>
      </c>
      <c r="C6" s="975"/>
      <c r="D6" s="975"/>
      <c r="E6" s="976"/>
    </row>
    <row r="7" spans="1:5" ht="30.75" thickBot="1" x14ac:dyDescent="0.3">
      <c r="A7" s="217" t="s">
        <v>3</v>
      </c>
      <c r="B7" s="967" t="s">
        <v>535</v>
      </c>
      <c r="C7" s="968"/>
      <c r="D7" s="968"/>
      <c r="E7" s="969"/>
    </row>
    <row r="8" spans="1:5" ht="21" customHeight="1" thickBot="1" x14ac:dyDescent="0.3">
      <c r="A8" s="977" t="s">
        <v>4</v>
      </c>
      <c r="B8" s="978"/>
      <c r="C8" s="978"/>
      <c r="D8" s="978"/>
      <c r="E8" s="979"/>
    </row>
    <row r="9" spans="1:5" ht="15.75" thickBot="1" x14ac:dyDescent="0.3">
      <c r="A9" s="980" t="s">
        <v>1174</v>
      </c>
      <c r="B9" s="981"/>
      <c r="C9" s="981"/>
      <c r="D9" s="981"/>
      <c r="E9" s="982"/>
    </row>
    <row r="10" spans="1:5" ht="15.75" thickBot="1" x14ac:dyDescent="0.3">
      <c r="A10" s="980"/>
      <c r="B10" s="981"/>
      <c r="C10" s="981"/>
      <c r="D10" s="981"/>
      <c r="E10" s="982"/>
    </row>
    <row r="11" spans="1:5" ht="15.75" thickBot="1" x14ac:dyDescent="0.3">
      <c r="A11" s="980"/>
      <c r="B11" s="981"/>
      <c r="C11" s="981"/>
      <c r="D11" s="981"/>
      <c r="E11" s="982"/>
    </row>
    <row r="12" spans="1:5" ht="52.5" customHeight="1" thickBot="1" x14ac:dyDescent="0.3">
      <c r="A12" s="218" t="s">
        <v>5</v>
      </c>
      <c r="B12" s="983" t="s">
        <v>1175</v>
      </c>
      <c r="C12" s="984"/>
      <c r="D12" s="984"/>
      <c r="E12" s="985"/>
    </row>
    <row r="13" spans="1:5" x14ac:dyDescent="0.25">
      <c r="A13" s="986" t="s">
        <v>6</v>
      </c>
      <c r="B13" s="888">
        <v>2019</v>
      </c>
      <c r="C13" s="888">
        <v>2020</v>
      </c>
      <c r="D13" s="888">
        <v>2021</v>
      </c>
      <c r="E13" s="888">
        <v>2022</v>
      </c>
    </row>
    <row r="14" spans="1:5" ht="15.75" thickBot="1" x14ac:dyDescent="0.3">
      <c r="A14" s="987"/>
      <c r="B14" s="220" t="s">
        <v>7</v>
      </c>
      <c r="C14" s="220" t="s">
        <v>8</v>
      </c>
      <c r="D14" s="220" t="s">
        <v>8</v>
      </c>
      <c r="E14" s="220" t="s">
        <v>8</v>
      </c>
    </row>
    <row r="15" spans="1:5" ht="30.75" thickBot="1" x14ac:dyDescent="0.3">
      <c r="A15" s="557" t="s">
        <v>1176</v>
      </c>
      <c r="B15" s="221">
        <v>1</v>
      </c>
      <c r="C15" s="221">
        <v>1</v>
      </c>
      <c r="D15" s="221">
        <v>1</v>
      </c>
      <c r="E15" s="221">
        <v>1</v>
      </c>
    </row>
    <row r="16" spans="1:5" ht="51" customHeight="1" thickBot="1" x14ac:dyDescent="0.3">
      <c r="A16" s="889" t="s">
        <v>9</v>
      </c>
      <c r="B16" s="988" t="s">
        <v>1177</v>
      </c>
      <c r="C16" s="989"/>
      <c r="D16" s="989"/>
      <c r="E16" s="990"/>
    </row>
    <row r="17" spans="1:5" ht="24" customHeight="1" thickBot="1" x14ac:dyDescent="0.3">
      <c r="A17" s="967" t="s">
        <v>10</v>
      </c>
      <c r="B17" s="968"/>
      <c r="C17" s="968"/>
      <c r="D17" s="968"/>
      <c r="E17" s="969"/>
    </row>
    <row r="18" spans="1:5" ht="30.75" thickBot="1" x14ac:dyDescent="0.3">
      <c r="A18" s="245" t="s">
        <v>1178</v>
      </c>
      <c r="B18" s="890">
        <v>154</v>
      </c>
      <c r="C18" s="891">
        <v>160</v>
      </c>
      <c r="D18" s="891">
        <v>160</v>
      </c>
      <c r="E18" s="891">
        <v>160</v>
      </c>
    </row>
    <row r="19" spans="1:5" ht="45.75" thickBot="1" x14ac:dyDescent="0.3">
      <c r="A19" s="247" t="s">
        <v>1179</v>
      </c>
      <c r="B19" s="890">
        <v>146</v>
      </c>
      <c r="C19" s="890">
        <v>150</v>
      </c>
      <c r="D19" s="890">
        <v>150</v>
      </c>
      <c r="E19" s="890">
        <v>150</v>
      </c>
    </row>
    <row r="20" spans="1:5" ht="15.75" thickBot="1" x14ac:dyDescent="0.3">
      <c r="A20" s="991" t="s">
        <v>11</v>
      </c>
      <c r="B20" s="992"/>
      <c r="C20" s="992"/>
      <c r="D20" s="992"/>
      <c r="E20" s="993"/>
    </row>
    <row r="21" spans="1:5" ht="15.75" thickBot="1" x14ac:dyDescent="0.3">
      <c r="A21" s="991" t="s">
        <v>12</v>
      </c>
      <c r="B21" s="992"/>
      <c r="C21" s="992"/>
      <c r="D21" s="992"/>
      <c r="E21" s="993"/>
    </row>
    <row r="22" spans="1:5" ht="39.75" customHeight="1" thickBot="1" x14ac:dyDescent="0.3">
      <c r="A22" s="227" t="s">
        <v>13</v>
      </c>
      <c r="B22" s="988" t="s">
        <v>211</v>
      </c>
      <c r="C22" s="992"/>
      <c r="D22" s="992"/>
      <c r="E22" s="993"/>
    </row>
    <row r="23" spans="1:5" ht="52.5" customHeight="1" thickBot="1" x14ac:dyDescent="0.3">
      <c r="A23" s="224" t="s">
        <v>14</v>
      </c>
      <c r="B23" s="994" t="s">
        <v>1180</v>
      </c>
      <c r="C23" s="995"/>
      <c r="D23" s="995"/>
      <c r="E23" s="996"/>
    </row>
    <row r="24" spans="1:5" ht="23.25" customHeight="1" thickBot="1" x14ac:dyDescent="0.3">
      <c r="A24" s="224" t="s">
        <v>15</v>
      </c>
      <c r="B24" s="997" t="s">
        <v>1181</v>
      </c>
      <c r="C24" s="998"/>
      <c r="D24" s="998"/>
      <c r="E24" s="999"/>
    </row>
    <row r="25" spans="1:5" x14ac:dyDescent="0.25">
      <c r="A25" s="986"/>
      <c r="B25" s="888">
        <v>2019</v>
      </c>
      <c r="C25" s="888">
        <v>2020</v>
      </c>
      <c r="D25" s="888">
        <v>2021</v>
      </c>
      <c r="E25" s="888">
        <v>2022</v>
      </c>
    </row>
    <row r="26" spans="1:5" ht="15.75" thickBot="1" x14ac:dyDescent="0.3">
      <c r="A26" s="987"/>
      <c r="B26" s="228" t="s">
        <v>7</v>
      </c>
      <c r="C26" s="228" t="s">
        <v>8</v>
      </c>
      <c r="D26" s="228" t="s">
        <v>8</v>
      </c>
      <c r="E26" s="228" t="s">
        <v>8</v>
      </c>
    </row>
    <row r="27" spans="1:5" ht="15.75" thickBot="1" x14ac:dyDescent="0.3">
      <c r="A27" s="224" t="s">
        <v>16</v>
      </c>
      <c r="B27" s="892">
        <v>300</v>
      </c>
      <c r="C27" s="892">
        <v>310</v>
      </c>
      <c r="D27" s="892">
        <v>310</v>
      </c>
      <c r="E27" s="892">
        <v>310</v>
      </c>
    </row>
    <row r="28" spans="1:5" ht="15.75" thickBot="1" x14ac:dyDescent="0.3">
      <c r="A28" s="224" t="s">
        <v>17</v>
      </c>
      <c r="B28" s="229">
        <f>B57</f>
        <v>148250</v>
      </c>
      <c r="C28" s="229">
        <f t="shared" ref="C28:E28" si="0">C57</f>
        <v>161300</v>
      </c>
      <c r="D28" s="229">
        <f t="shared" si="0"/>
        <v>162500</v>
      </c>
      <c r="E28" s="229">
        <f t="shared" si="0"/>
        <v>163000</v>
      </c>
    </row>
    <row r="29" spans="1:5" ht="15.75" thickBot="1" x14ac:dyDescent="0.3">
      <c r="A29" s="224" t="s">
        <v>18</v>
      </c>
      <c r="B29" s="229">
        <f>B28/B27</f>
        <v>494.16666666666669</v>
      </c>
      <c r="C29" s="229">
        <f t="shared" ref="C29:E29" si="1">C28/C27</f>
        <v>520.32258064516134</v>
      </c>
      <c r="D29" s="229">
        <f t="shared" si="1"/>
        <v>524.19354838709683</v>
      </c>
      <c r="E29" s="229">
        <f t="shared" si="1"/>
        <v>525.80645161290317</v>
      </c>
    </row>
    <row r="30" spans="1:5" ht="15.75" thickBot="1" x14ac:dyDescent="0.3">
      <c r="A30" s="224" t="s">
        <v>19</v>
      </c>
      <c r="B30" s="758" t="s">
        <v>20</v>
      </c>
      <c r="C30" s="230">
        <f>C27/B27-1</f>
        <v>3.3333333333333437E-2</v>
      </c>
      <c r="D30" s="230">
        <f t="shared" ref="D30:E32" si="2">D27/C27-1</f>
        <v>0</v>
      </c>
      <c r="E30" s="230">
        <f t="shared" si="2"/>
        <v>0</v>
      </c>
    </row>
    <row r="31" spans="1:5" ht="30.75" thickBot="1" x14ac:dyDescent="0.3">
      <c r="A31" s="224" t="s">
        <v>21</v>
      </c>
      <c r="B31" s="758" t="s">
        <v>20</v>
      </c>
      <c r="C31" s="230">
        <f>C28/B28-1</f>
        <v>8.8026981450253006E-2</v>
      </c>
      <c r="D31" s="230">
        <f t="shared" si="2"/>
        <v>7.4395536267823914E-3</v>
      </c>
      <c r="E31" s="230">
        <f t="shared" si="2"/>
        <v>3.0769230769229772E-3</v>
      </c>
    </row>
    <row r="32" spans="1:5" ht="30.75" thickBot="1" x14ac:dyDescent="0.3">
      <c r="A32" s="224" t="s">
        <v>22</v>
      </c>
      <c r="B32" s="758" t="s">
        <v>20</v>
      </c>
      <c r="C32" s="230">
        <f>C29/B29-1</f>
        <v>5.2929336887341583E-2</v>
      </c>
      <c r="D32" s="230">
        <f t="shared" si="2"/>
        <v>7.4395536267823914E-3</v>
      </c>
      <c r="E32" s="230">
        <f t="shared" si="2"/>
        <v>3.0769230769229772E-3</v>
      </c>
    </row>
    <row r="33" spans="1:5" ht="21" customHeight="1" thickBot="1" x14ac:dyDescent="0.3">
      <c r="A33" s="988" t="s">
        <v>547</v>
      </c>
      <c r="B33" s="989"/>
      <c r="C33" s="989"/>
      <c r="D33" s="989"/>
      <c r="E33" s="990"/>
    </row>
    <row r="34" spans="1:5" x14ac:dyDescent="0.25">
      <c r="A34" s="986"/>
      <c r="B34" s="888">
        <v>2019</v>
      </c>
      <c r="C34" s="888">
        <v>2020</v>
      </c>
      <c r="D34" s="888">
        <v>2021</v>
      </c>
      <c r="E34" s="888">
        <v>2022</v>
      </c>
    </row>
    <row r="35" spans="1:5" ht="15.75" thickBot="1" x14ac:dyDescent="0.3">
      <c r="A35" s="987"/>
      <c r="B35" s="228" t="s">
        <v>7</v>
      </c>
      <c r="C35" s="228" t="s">
        <v>8</v>
      </c>
      <c r="D35" s="228" t="s">
        <v>8</v>
      </c>
      <c r="E35" s="228" t="s">
        <v>8</v>
      </c>
    </row>
    <row r="36" spans="1:5" ht="15.75" thickBot="1" x14ac:dyDescent="0.3">
      <c r="A36" s="231" t="s">
        <v>23</v>
      </c>
      <c r="B36" s="232">
        <f>B37+B38</f>
        <v>102300</v>
      </c>
      <c r="C36" s="232">
        <f t="shared" ref="C36:E36" si="3">C37+C38</f>
        <v>105800</v>
      </c>
      <c r="D36" s="232">
        <f t="shared" si="3"/>
        <v>106800</v>
      </c>
      <c r="E36" s="232">
        <f t="shared" si="3"/>
        <v>107000</v>
      </c>
    </row>
    <row r="37" spans="1:5" ht="15.75" thickBot="1" x14ac:dyDescent="0.3">
      <c r="A37" s="233" t="s">
        <v>212</v>
      </c>
      <c r="B37" s="234">
        <v>102300</v>
      </c>
      <c r="C37" s="234">
        <v>105800</v>
      </c>
      <c r="D37" s="234">
        <v>106800</v>
      </c>
      <c r="E37" s="234">
        <v>107000</v>
      </c>
    </row>
    <row r="38" spans="1:5" ht="15.75" thickBot="1" x14ac:dyDescent="0.3">
      <c r="A38" s="233" t="s">
        <v>213</v>
      </c>
      <c r="B38" s="893"/>
      <c r="C38" s="232"/>
      <c r="D38" s="232"/>
      <c r="E38" s="232"/>
    </row>
    <row r="39" spans="1:5" ht="30.75" thickBot="1" x14ac:dyDescent="0.3">
      <c r="A39" s="231" t="s">
        <v>24</v>
      </c>
      <c r="B39" s="232">
        <f>B40</f>
        <v>14700</v>
      </c>
      <c r="C39" s="232">
        <f>C40+C41</f>
        <v>15500</v>
      </c>
      <c r="D39" s="232">
        <f t="shared" ref="D39:E39" si="4">D40+D41</f>
        <v>15700</v>
      </c>
      <c r="E39" s="232">
        <f t="shared" si="4"/>
        <v>16000</v>
      </c>
    </row>
    <row r="40" spans="1:5" ht="15.75" thickBot="1" x14ac:dyDescent="0.3">
      <c r="A40" s="233" t="s">
        <v>212</v>
      </c>
      <c r="B40" s="234">
        <v>14700</v>
      </c>
      <c r="C40" s="234">
        <v>15500</v>
      </c>
      <c r="D40" s="234">
        <v>15700</v>
      </c>
      <c r="E40" s="234">
        <v>16000</v>
      </c>
    </row>
    <row r="41" spans="1:5" ht="15.75" thickBot="1" x14ac:dyDescent="0.3">
      <c r="A41" s="233" t="s">
        <v>213</v>
      </c>
      <c r="B41" s="234"/>
      <c r="C41" s="232"/>
      <c r="D41" s="232"/>
      <c r="E41" s="232"/>
    </row>
    <row r="42" spans="1:5" ht="15.75" thickBot="1" x14ac:dyDescent="0.3">
      <c r="A42" s="231" t="s">
        <v>25</v>
      </c>
      <c r="B42" s="234">
        <f>B43</f>
        <v>31250</v>
      </c>
      <c r="C42" s="894">
        <f>C43+C44</f>
        <v>40000</v>
      </c>
      <c r="D42" s="894">
        <f t="shared" ref="D42:E42" si="5">D43+D44</f>
        <v>40000</v>
      </c>
      <c r="E42" s="894">
        <f t="shared" si="5"/>
        <v>40000</v>
      </c>
    </row>
    <row r="43" spans="1:5" ht="15.75" thickBot="1" x14ac:dyDescent="0.3">
      <c r="A43" s="233" t="s">
        <v>212</v>
      </c>
      <c r="B43" s="234">
        <v>31250</v>
      </c>
      <c r="C43" s="894">
        <v>40000</v>
      </c>
      <c r="D43" s="894">
        <v>40000</v>
      </c>
      <c r="E43" s="894">
        <v>40000</v>
      </c>
    </row>
    <row r="44" spans="1:5" ht="15.75" thickBot="1" x14ac:dyDescent="0.3">
      <c r="A44" s="233" t="s">
        <v>213</v>
      </c>
      <c r="B44" s="234"/>
      <c r="C44" s="232"/>
      <c r="D44" s="232"/>
      <c r="E44" s="232"/>
    </row>
    <row r="45" spans="1:5" ht="15.75" thickBot="1" x14ac:dyDescent="0.3">
      <c r="A45" s="231" t="s">
        <v>26</v>
      </c>
      <c r="B45" s="234"/>
      <c r="C45" s="232"/>
      <c r="D45" s="232"/>
      <c r="E45" s="232"/>
    </row>
    <row r="46" spans="1:5" ht="15.75" thickBot="1" x14ac:dyDescent="0.3">
      <c r="A46" s="233" t="s">
        <v>212</v>
      </c>
      <c r="B46" s="234"/>
      <c r="C46" s="232"/>
      <c r="D46" s="232"/>
      <c r="E46" s="232"/>
    </row>
    <row r="47" spans="1:5" ht="15.75" thickBot="1" x14ac:dyDescent="0.3">
      <c r="A47" s="233" t="s">
        <v>213</v>
      </c>
      <c r="B47" s="234"/>
      <c r="C47" s="232"/>
      <c r="D47" s="232"/>
      <c r="E47" s="232"/>
    </row>
    <row r="48" spans="1:5" ht="30.75" thickBot="1" x14ac:dyDescent="0.3">
      <c r="A48" s="231" t="s">
        <v>27</v>
      </c>
      <c r="B48" s="234"/>
      <c r="C48" s="232"/>
      <c r="D48" s="232"/>
      <c r="E48" s="232"/>
    </row>
    <row r="49" spans="1:5" ht="15.75" thickBot="1" x14ac:dyDescent="0.3">
      <c r="A49" s="233" t="s">
        <v>212</v>
      </c>
      <c r="B49" s="234"/>
      <c r="C49" s="232"/>
      <c r="D49" s="232"/>
      <c r="E49" s="232"/>
    </row>
    <row r="50" spans="1:5" ht="15.75" thickBot="1" x14ac:dyDescent="0.3">
      <c r="A50" s="233" t="s">
        <v>213</v>
      </c>
      <c r="B50" s="234"/>
      <c r="C50" s="232"/>
      <c r="D50" s="232"/>
      <c r="E50" s="232"/>
    </row>
    <row r="51" spans="1:5" ht="15.75" thickBot="1" x14ac:dyDescent="0.3">
      <c r="A51" s="231" t="s">
        <v>28</v>
      </c>
      <c r="B51" s="234"/>
      <c r="C51" s="232"/>
      <c r="D51" s="232"/>
      <c r="E51" s="232"/>
    </row>
    <row r="52" spans="1:5" ht="15.75" thickBot="1" x14ac:dyDescent="0.3">
      <c r="A52" s="233" t="s">
        <v>212</v>
      </c>
      <c r="B52" s="234"/>
      <c r="C52" s="232"/>
      <c r="D52" s="232"/>
      <c r="E52" s="232"/>
    </row>
    <row r="53" spans="1:5" ht="15.75" thickBot="1" x14ac:dyDescent="0.3">
      <c r="A53" s="233" t="s">
        <v>213</v>
      </c>
      <c r="B53" s="234"/>
      <c r="C53" s="232"/>
      <c r="D53" s="232"/>
      <c r="E53" s="232"/>
    </row>
    <row r="54" spans="1:5" ht="30.75" thickBot="1" x14ac:dyDescent="0.3">
      <c r="A54" s="231" t="s">
        <v>29</v>
      </c>
      <c r="B54" s="234">
        <f>B55</f>
        <v>0</v>
      </c>
      <c r="C54" s="232">
        <v>0</v>
      </c>
      <c r="D54" s="232">
        <f>C54*1.03*0.99</f>
        <v>0</v>
      </c>
      <c r="E54" s="232">
        <f>D54*1.03*0.99</f>
        <v>0</v>
      </c>
    </row>
    <row r="55" spans="1:5" ht="15.75" thickBot="1" x14ac:dyDescent="0.3">
      <c r="A55" s="233" t="s">
        <v>212</v>
      </c>
      <c r="B55" s="234"/>
      <c r="C55" s="236"/>
      <c r="D55" s="236"/>
      <c r="E55" s="236"/>
    </row>
    <row r="56" spans="1:5" ht="15.75" thickBot="1" x14ac:dyDescent="0.3">
      <c r="A56" s="233" t="s">
        <v>213</v>
      </c>
      <c r="B56" s="234"/>
      <c r="C56" s="237"/>
      <c r="D56" s="236"/>
      <c r="E56" s="236"/>
    </row>
    <row r="57" spans="1:5" ht="30.75" thickBot="1" x14ac:dyDescent="0.3">
      <c r="A57" s="238" t="s">
        <v>30</v>
      </c>
      <c r="B57" s="234">
        <f>B54+B51+B48+B45+B42+B39+B36</f>
        <v>148250</v>
      </c>
      <c r="C57" s="234">
        <f t="shared" ref="C57:E57" si="6">C54+C51+C48+C45+C42+C39+C36</f>
        <v>161300</v>
      </c>
      <c r="D57" s="234">
        <f t="shared" si="6"/>
        <v>162500</v>
      </c>
      <c r="E57" s="234">
        <f t="shared" si="6"/>
        <v>163000</v>
      </c>
    </row>
    <row r="58" spans="1:5" ht="23.25" customHeight="1" thickBot="1" x14ac:dyDescent="0.3">
      <c r="A58" s="239" t="s">
        <v>31</v>
      </c>
      <c r="B58" s="240">
        <f>IF(B57-B28=0,0,"Error")</f>
        <v>0</v>
      </c>
      <c r="C58" s="240">
        <f>IF(C57-C28=0,0,"Error")</f>
        <v>0</v>
      </c>
      <c r="D58" s="240">
        <f>IF(D57-D28=0,0,"Error")</f>
        <v>0</v>
      </c>
      <c r="E58" s="240">
        <f>IF(E57-E28=0,0,"Error")</f>
        <v>0</v>
      </c>
    </row>
    <row r="59" spans="1:5" ht="48.75" customHeight="1" thickBot="1" x14ac:dyDescent="0.3">
      <c r="A59" s="889" t="s">
        <v>48</v>
      </c>
      <c r="B59" s="988" t="s">
        <v>1182</v>
      </c>
      <c r="C59" s="989"/>
      <c r="D59" s="989"/>
      <c r="E59" s="990"/>
    </row>
    <row r="60" spans="1:5" ht="22.5" customHeight="1" thickBot="1" x14ac:dyDescent="0.3">
      <c r="A60" s="967" t="s">
        <v>49</v>
      </c>
      <c r="B60" s="968"/>
      <c r="C60" s="968"/>
      <c r="D60" s="968"/>
      <c r="E60" s="969"/>
    </row>
    <row r="61" spans="1:5" ht="30.75" thickBot="1" x14ac:dyDescent="0.3">
      <c r="A61" s="245" t="s">
        <v>1183</v>
      </c>
      <c r="B61" s="895">
        <v>30</v>
      </c>
      <c r="C61" s="896">
        <v>31</v>
      </c>
      <c r="D61" s="896">
        <v>32</v>
      </c>
      <c r="E61" s="896">
        <v>33</v>
      </c>
    </row>
    <row r="62" spans="1:5" ht="60.75" thickBot="1" x14ac:dyDescent="0.3">
      <c r="A62" s="897" t="s">
        <v>1184</v>
      </c>
      <c r="B62" s="895">
        <v>225</v>
      </c>
      <c r="C62" s="895">
        <v>215</v>
      </c>
      <c r="D62" s="895">
        <v>218</v>
      </c>
      <c r="E62" s="895">
        <v>220</v>
      </c>
    </row>
    <row r="63" spans="1:5" ht="15.75" thickBot="1" x14ac:dyDescent="0.3">
      <c r="A63" s="991" t="s">
        <v>50</v>
      </c>
      <c r="B63" s="992"/>
      <c r="C63" s="992"/>
      <c r="D63" s="992"/>
      <c r="E63" s="993"/>
    </row>
    <row r="64" spans="1:5" ht="15.75" thickBot="1" x14ac:dyDescent="0.3">
      <c r="A64" s="991" t="s">
        <v>12</v>
      </c>
      <c r="B64" s="992"/>
      <c r="C64" s="992"/>
      <c r="D64" s="992"/>
      <c r="E64" s="993"/>
    </row>
    <row r="65" spans="1:5" ht="15.75" thickBot="1" x14ac:dyDescent="0.3">
      <c r="A65" s="227" t="s">
        <v>13</v>
      </c>
      <c r="B65" s="988" t="s">
        <v>1185</v>
      </c>
      <c r="C65" s="992"/>
      <c r="D65" s="992"/>
      <c r="E65" s="993"/>
    </row>
    <row r="66" spans="1:5" ht="49.5" customHeight="1" thickBot="1" x14ac:dyDescent="0.3">
      <c r="A66" s="224" t="s">
        <v>14</v>
      </c>
      <c r="B66" s="994" t="s">
        <v>1186</v>
      </c>
      <c r="C66" s="995"/>
      <c r="D66" s="995"/>
      <c r="E66" s="996"/>
    </row>
    <row r="67" spans="1:5" ht="15.75" thickBot="1" x14ac:dyDescent="0.3">
      <c r="A67" s="224" t="s">
        <v>15</v>
      </c>
      <c r="B67" s="997" t="s">
        <v>214</v>
      </c>
      <c r="C67" s="998"/>
      <c r="D67" s="998"/>
      <c r="E67" s="999"/>
    </row>
    <row r="68" spans="1:5" x14ac:dyDescent="0.25">
      <c r="A68" s="986"/>
      <c r="B68" s="888">
        <v>2019</v>
      </c>
      <c r="C68" s="888">
        <v>2020</v>
      </c>
      <c r="D68" s="888">
        <v>2021</v>
      </c>
      <c r="E68" s="888">
        <v>2022</v>
      </c>
    </row>
    <row r="69" spans="1:5" ht="15.75" thickBot="1" x14ac:dyDescent="0.3">
      <c r="A69" s="987"/>
      <c r="B69" s="228" t="s">
        <v>7</v>
      </c>
      <c r="C69" s="228" t="s">
        <v>8</v>
      </c>
      <c r="D69" s="228" t="s">
        <v>8</v>
      </c>
      <c r="E69" s="228" t="s">
        <v>8</v>
      </c>
    </row>
    <row r="70" spans="1:5" ht="15.75" thickBot="1" x14ac:dyDescent="0.3">
      <c r="A70" s="224" t="s">
        <v>16</v>
      </c>
      <c r="B70" s="892">
        <v>30</v>
      </c>
      <c r="C70" s="229">
        <v>31</v>
      </c>
      <c r="D70" s="229">
        <v>31</v>
      </c>
      <c r="E70" s="229">
        <v>31</v>
      </c>
    </row>
    <row r="71" spans="1:5" ht="15.75" thickBot="1" x14ac:dyDescent="0.3">
      <c r="A71" s="224" t="s">
        <v>17</v>
      </c>
      <c r="B71" s="229">
        <f>B100</f>
        <v>46250</v>
      </c>
      <c r="C71" s="229">
        <f t="shared" ref="C71:E71" si="7">C100</f>
        <v>40000</v>
      </c>
      <c r="D71" s="229">
        <f t="shared" si="7"/>
        <v>40000</v>
      </c>
      <c r="E71" s="229">
        <f t="shared" si="7"/>
        <v>40000</v>
      </c>
    </row>
    <row r="72" spans="1:5" ht="15.75" thickBot="1" x14ac:dyDescent="0.3">
      <c r="A72" s="224" t="s">
        <v>18</v>
      </c>
      <c r="B72" s="229">
        <f>B71/B70</f>
        <v>1541.6666666666667</v>
      </c>
      <c r="C72" s="229">
        <f t="shared" ref="C72:E72" si="8">C71/C70</f>
        <v>1290.3225806451612</v>
      </c>
      <c r="D72" s="229">
        <f t="shared" si="8"/>
        <v>1290.3225806451612</v>
      </c>
      <c r="E72" s="229">
        <f t="shared" si="8"/>
        <v>1290.3225806451612</v>
      </c>
    </row>
    <row r="73" spans="1:5" ht="15.75" thickBot="1" x14ac:dyDescent="0.3">
      <c r="A73" s="224" t="s">
        <v>19</v>
      </c>
      <c r="B73" s="758" t="s">
        <v>20</v>
      </c>
      <c r="C73" s="230">
        <f>C70/B70-1</f>
        <v>3.3333333333333437E-2</v>
      </c>
      <c r="D73" s="230">
        <f t="shared" ref="D73:E75" si="9">D70/C70-1</f>
        <v>0</v>
      </c>
      <c r="E73" s="230">
        <f t="shared" si="9"/>
        <v>0</v>
      </c>
    </row>
    <row r="74" spans="1:5" ht="30.75" thickBot="1" x14ac:dyDescent="0.3">
      <c r="A74" s="224" t="s">
        <v>21</v>
      </c>
      <c r="B74" s="758" t="s">
        <v>20</v>
      </c>
      <c r="C74" s="230">
        <f>C71/B71-1</f>
        <v>-0.13513513513513509</v>
      </c>
      <c r="D74" s="230">
        <f t="shared" si="9"/>
        <v>0</v>
      </c>
      <c r="E74" s="230">
        <f t="shared" si="9"/>
        <v>0</v>
      </c>
    </row>
    <row r="75" spans="1:5" ht="30.75" thickBot="1" x14ac:dyDescent="0.3">
      <c r="A75" s="224" t="s">
        <v>22</v>
      </c>
      <c r="B75" s="758" t="s">
        <v>20</v>
      </c>
      <c r="C75" s="230">
        <f>C72/B72-1</f>
        <v>-0.16303400174367921</v>
      </c>
      <c r="D75" s="230">
        <f t="shared" si="9"/>
        <v>0</v>
      </c>
      <c r="E75" s="230">
        <f t="shared" si="9"/>
        <v>0</v>
      </c>
    </row>
    <row r="76" spans="1:5" ht="21" customHeight="1" thickBot="1" x14ac:dyDescent="0.3">
      <c r="A76" s="988" t="s">
        <v>547</v>
      </c>
      <c r="B76" s="989"/>
      <c r="C76" s="989"/>
      <c r="D76" s="989"/>
      <c r="E76" s="990"/>
    </row>
    <row r="77" spans="1:5" x14ac:dyDescent="0.25">
      <c r="A77" s="986"/>
      <c r="B77" s="888">
        <v>2019</v>
      </c>
      <c r="C77" s="888">
        <v>2020</v>
      </c>
      <c r="D77" s="888">
        <v>2021</v>
      </c>
      <c r="E77" s="888">
        <v>2022</v>
      </c>
    </row>
    <row r="78" spans="1:5" ht="15.75" thickBot="1" x14ac:dyDescent="0.3">
      <c r="A78" s="987"/>
      <c r="B78" s="228" t="s">
        <v>7</v>
      </c>
      <c r="C78" s="228" t="s">
        <v>8</v>
      </c>
      <c r="D78" s="228" t="s">
        <v>8</v>
      </c>
      <c r="E78" s="228" t="s">
        <v>8</v>
      </c>
    </row>
    <row r="79" spans="1:5" ht="15.75" thickBot="1" x14ac:dyDescent="0.3">
      <c r="A79" s="231" t="s">
        <v>23</v>
      </c>
      <c r="B79" s="232">
        <f>B80+B81</f>
        <v>0</v>
      </c>
      <c r="C79" s="232">
        <f t="shared" ref="C79:E79" si="10">C80+C81</f>
        <v>0</v>
      </c>
      <c r="D79" s="232">
        <f t="shared" si="10"/>
        <v>0</v>
      </c>
      <c r="E79" s="232">
        <f t="shared" si="10"/>
        <v>0</v>
      </c>
    </row>
    <row r="80" spans="1:5" ht="15.75" thickBot="1" x14ac:dyDescent="0.3">
      <c r="A80" s="233" t="s">
        <v>212</v>
      </c>
      <c r="B80" s="234"/>
      <c r="C80" s="234"/>
      <c r="D80" s="234"/>
      <c r="E80" s="234"/>
    </row>
    <row r="81" spans="1:5" ht="15.75" thickBot="1" x14ac:dyDescent="0.3">
      <c r="A81" s="233" t="s">
        <v>213</v>
      </c>
      <c r="B81" s="893"/>
      <c r="C81" s="232"/>
      <c r="D81" s="232"/>
      <c r="E81" s="232"/>
    </row>
    <row r="82" spans="1:5" ht="30.75" thickBot="1" x14ac:dyDescent="0.3">
      <c r="A82" s="231" t="s">
        <v>24</v>
      </c>
      <c r="B82" s="232">
        <f>B83</f>
        <v>0</v>
      </c>
      <c r="C82" s="232">
        <f>C83+C84</f>
        <v>0</v>
      </c>
      <c r="D82" s="232">
        <f t="shared" ref="D82:E82" si="11">D83+D84</f>
        <v>0</v>
      </c>
      <c r="E82" s="232">
        <f t="shared" si="11"/>
        <v>0</v>
      </c>
    </row>
    <row r="83" spans="1:5" ht="15.75" thickBot="1" x14ac:dyDescent="0.3">
      <c r="A83" s="233" t="s">
        <v>212</v>
      </c>
      <c r="B83" s="234"/>
      <c r="C83" s="232"/>
      <c r="D83" s="232"/>
      <c r="E83" s="232"/>
    </row>
    <row r="84" spans="1:5" ht="15.75" thickBot="1" x14ac:dyDescent="0.3">
      <c r="A84" s="233" t="s">
        <v>213</v>
      </c>
      <c r="B84" s="234"/>
      <c r="C84" s="232"/>
      <c r="D84" s="232"/>
      <c r="E84" s="232"/>
    </row>
    <row r="85" spans="1:5" ht="15.75" thickBot="1" x14ac:dyDescent="0.3">
      <c r="A85" s="231" t="s">
        <v>25</v>
      </c>
      <c r="B85" s="234">
        <f>B86</f>
        <v>46250</v>
      </c>
      <c r="C85" s="894">
        <f>C86+C87</f>
        <v>40000</v>
      </c>
      <c r="D85" s="894">
        <f t="shared" ref="D85:E85" si="12">D86+D87</f>
        <v>40000</v>
      </c>
      <c r="E85" s="894">
        <f t="shared" si="12"/>
        <v>40000</v>
      </c>
    </row>
    <row r="86" spans="1:5" ht="15.75" thickBot="1" x14ac:dyDescent="0.3">
      <c r="A86" s="233" t="s">
        <v>212</v>
      </c>
      <c r="B86" s="234">
        <v>46250</v>
      </c>
      <c r="C86" s="234">
        <v>40000</v>
      </c>
      <c r="D86" s="234">
        <v>40000</v>
      </c>
      <c r="E86" s="234">
        <v>40000</v>
      </c>
    </row>
    <row r="87" spans="1:5" ht="15.75" thickBot="1" x14ac:dyDescent="0.3">
      <c r="A87" s="233" t="s">
        <v>213</v>
      </c>
      <c r="B87" s="234"/>
      <c r="C87" s="232"/>
      <c r="D87" s="232"/>
      <c r="E87" s="232"/>
    </row>
    <row r="88" spans="1:5" ht="15.75" thickBot="1" x14ac:dyDescent="0.3">
      <c r="A88" s="231" t="s">
        <v>26</v>
      </c>
      <c r="B88" s="234"/>
      <c r="C88" s="232"/>
      <c r="D88" s="232"/>
      <c r="E88" s="232"/>
    </row>
    <row r="89" spans="1:5" ht="15.75" thickBot="1" x14ac:dyDescent="0.3">
      <c r="A89" s="233" t="s">
        <v>212</v>
      </c>
      <c r="B89" s="234"/>
      <c r="C89" s="232"/>
      <c r="D89" s="232"/>
      <c r="E89" s="232"/>
    </row>
    <row r="90" spans="1:5" ht="15.75" thickBot="1" x14ac:dyDescent="0.3">
      <c r="A90" s="233" t="s">
        <v>213</v>
      </c>
      <c r="B90" s="234"/>
      <c r="C90" s="232"/>
      <c r="D90" s="232"/>
      <c r="E90" s="232"/>
    </row>
    <row r="91" spans="1:5" ht="30.75" thickBot="1" x14ac:dyDescent="0.3">
      <c r="A91" s="231" t="s">
        <v>27</v>
      </c>
      <c r="B91" s="234"/>
      <c r="C91" s="232"/>
      <c r="D91" s="232"/>
      <c r="E91" s="232"/>
    </row>
    <row r="92" spans="1:5" ht="15.75" thickBot="1" x14ac:dyDescent="0.3">
      <c r="A92" s="233" t="s">
        <v>212</v>
      </c>
      <c r="B92" s="234"/>
      <c r="C92" s="232"/>
      <c r="D92" s="232"/>
      <c r="E92" s="232"/>
    </row>
    <row r="93" spans="1:5" ht="15.75" thickBot="1" x14ac:dyDescent="0.3">
      <c r="A93" s="233" t="s">
        <v>213</v>
      </c>
      <c r="B93" s="234"/>
      <c r="C93" s="232"/>
      <c r="D93" s="232"/>
      <c r="E93" s="232"/>
    </row>
    <row r="94" spans="1:5" ht="15.75" thickBot="1" x14ac:dyDescent="0.3">
      <c r="A94" s="231" t="s">
        <v>28</v>
      </c>
      <c r="B94" s="234"/>
      <c r="C94" s="232"/>
      <c r="D94" s="232"/>
      <c r="E94" s="232"/>
    </row>
    <row r="95" spans="1:5" ht="15.75" thickBot="1" x14ac:dyDescent="0.3">
      <c r="A95" s="233" t="s">
        <v>212</v>
      </c>
      <c r="B95" s="234"/>
      <c r="C95" s="232"/>
      <c r="D95" s="232"/>
      <c r="E95" s="232"/>
    </row>
    <row r="96" spans="1:5" ht="15.75" thickBot="1" x14ac:dyDescent="0.3">
      <c r="A96" s="233" t="s">
        <v>213</v>
      </c>
      <c r="B96" s="234"/>
      <c r="C96" s="232"/>
      <c r="D96" s="232"/>
      <c r="E96" s="232"/>
    </row>
    <row r="97" spans="1:5" ht="30.75" thickBot="1" x14ac:dyDescent="0.3">
      <c r="A97" s="231" t="s">
        <v>29</v>
      </c>
      <c r="B97" s="234">
        <f>B98</f>
        <v>0</v>
      </c>
      <c r="C97" s="232">
        <v>0</v>
      </c>
      <c r="D97" s="232">
        <f>C97*1.03*0.99</f>
        <v>0</v>
      </c>
      <c r="E97" s="232">
        <f>D97*1.03*0.99</f>
        <v>0</v>
      </c>
    </row>
    <row r="98" spans="1:5" ht="15.75" thickBot="1" x14ac:dyDescent="0.3">
      <c r="A98" s="233" t="s">
        <v>212</v>
      </c>
      <c r="B98" s="234"/>
      <c r="C98" s="236"/>
      <c r="D98" s="236"/>
      <c r="E98" s="236"/>
    </row>
    <row r="99" spans="1:5" ht="15.75" thickBot="1" x14ac:dyDescent="0.3">
      <c r="A99" s="233" t="s">
        <v>213</v>
      </c>
      <c r="B99" s="234"/>
      <c r="C99" s="237"/>
      <c r="D99" s="236"/>
      <c r="E99" s="236"/>
    </row>
    <row r="100" spans="1:5" ht="30.75" thickBot="1" x14ac:dyDescent="0.3">
      <c r="A100" s="238" t="s">
        <v>30</v>
      </c>
      <c r="B100" s="234">
        <f>B97+B94+B91+B88+B85+B82+B79</f>
        <v>46250</v>
      </c>
      <c r="C100" s="234">
        <f t="shared" ref="C100:E100" si="13">C97+C94+C91+C88+C85+C82+C79</f>
        <v>40000</v>
      </c>
      <c r="D100" s="234">
        <f t="shared" si="13"/>
        <v>40000</v>
      </c>
      <c r="E100" s="234">
        <f t="shared" si="13"/>
        <v>40000</v>
      </c>
    </row>
    <row r="101" spans="1:5" ht="15.75" thickBot="1" x14ac:dyDescent="0.3">
      <c r="A101" s="239" t="s">
        <v>31</v>
      </c>
      <c r="B101" s="240">
        <f>IF(B100-B71=0,0,"Error")</f>
        <v>0</v>
      </c>
      <c r="C101" s="240">
        <f>IF(C100-C71=0,0,"Error")</f>
        <v>0</v>
      </c>
      <c r="D101" s="240">
        <f>IF(D100-D71=0,0,"Error")</f>
        <v>0</v>
      </c>
      <c r="E101" s="240">
        <f>IF(E100-E71=0,0,"Error")</f>
        <v>0</v>
      </c>
    </row>
    <row r="102" spans="1:5" ht="27.75" customHeight="1" thickBot="1" x14ac:dyDescent="0.3">
      <c r="A102" s="227" t="s">
        <v>32</v>
      </c>
      <c r="B102" s="988" t="s">
        <v>204</v>
      </c>
      <c r="C102" s="992"/>
      <c r="D102" s="992"/>
      <c r="E102" s="993"/>
    </row>
    <row r="103" spans="1:5" ht="33.75" customHeight="1" thickBot="1" x14ac:dyDescent="0.3">
      <c r="A103" s="224" t="s">
        <v>14</v>
      </c>
      <c r="B103" s="994" t="s">
        <v>1187</v>
      </c>
      <c r="C103" s="995"/>
      <c r="D103" s="995"/>
      <c r="E103" s="996"/>
    </row>
    <row r="104" spans="1:5" ht="15.75" thickBot="1" x14ac:dyDescent="0.3">
      <c r="A104" s="224" t="s">
        <v>15</v>
      </c>
      <c r="B104" s="997" t="s">
        <v>214</v>
      </c>
      <c r="C104" s="998"/>
      <c r="D104" s="998"/>
      <c r="E104" s="999"/>
    </row>
    <row r="105" spans="1:5" x14ac:dyDescent="0.25">
      <c r="A105" s="986"/>
      <c r="B105" s="888">
        <v>2019</v>
      </c>
      <c r="C105" s="888">
        <v>2020</v>
      </c>
      <c r="D105" s="888">
        <v>2021</v>
      </c>
      <c r="E105" s="888">
        <v>2022</v>
      </c>
    </row>
    <row r="106" spans="1:5" ht="15.75" thickBot="1" x14ac:dyDescent="0.3">
      <c r="A106" s="987"/>
      <c r="B106" s="228" t="s">
        <v>7</v>
      </c>
      <c r="C106" s="228" t="s">
        <v>8</v>
      </c>
      <c r="D106" s="228" t="s">
        <v>8</v>
      </c>
      <c r="E106" s="228" t="s">
        <v>8</v>
      </c>
    </row>
    <row r="107" spans="1:5" ht="15.75" thickBot="1" x14ac:dyDescent="0.3">
      <c r="A107" s="224" t="s">
        <v>16</v>
      </c>
      <c r="B107" s="892">
        <v>225</v>
      </c>
      <c r="C107" s="229">
        <v>220</v>
      </c>
      <c r="D107" s="229">
        <v>220</v>
      </c>
      <c r="E107" s="229">
        <v>220</v>
      </c>
    </row>
    <row r="108" spans="1:5" ht="15.75" thickBot="1" x14ac:dyDescent="0.3">
      <c r="A108" s="224" t="s">
        <v>17</v>
      </c>
      <c r="B108" s="229">
        <f>B137</f>
        <v>47500</v>
      </c>
      <c r="C108" s="229">
        <f t="shared" ref="C108:E108" si="14">C137</f>
        <v>45000</v>
      </c>
      <c r="D108" s="229">
        <f t="shared" si="14"/>
        <v>45000</v>
      </c>
      <c r="E108" s="229">
        <f t="shared" si="14"/>
        <v>45000</v>
      </c>
    </row>
    <row r="109" spans="1:5" ht="15.75" thickBot="1" x14ac:dyDescent="0.3">
      <c r="A109" s="224" t="s">
        <v>18</v>
      </c>
      <c r="B109" s="229">
        <f>B108/B107</f>
        <v>211.11111111111111</v>
      </c>
      <c r="C109" s="229">
        <f t="shared" ref="C109:E109" si="15">C108/C107</f>
        <v>204.54545454545453</v>
      </c>
      <c r="D109" s="229">
        <f t="shared" si="15"/>
        <v>204.54545454545453</v>
      </c>
      <c r="E109" s="229">
        <f t="shared" si="15"/>
        <v>204.54545454545453</v>
      </c>
    </row>
    <row r="110" spans="1:5" ht="15.75" thickBot="1" x14ac:dyDescent="0.3">
      <c r="A110" s="224" t="s">
        <v>19</v>
      </c>
      <c r="B110" s="758" t="s">
        <v>20</v>
      </c>
      <c r="C110" s="230">
        <f>C107/B107-1</f>
        <v>-2.2222222222222254E-2</v>
      </c>
      <c r="D110" s="230">
        <f t="shared" ref="D110:E112" si="16">D107/C107-1</f>
        <v>0</v>
      </c>
      <c r="E110" s="230">
        <f t="shared" si="16"/>
        <v>0</v>
      </c>
    </row>
    <row r="111" spans="1:5" ht="30.75" thickBot="1" x14ac:dyDescent="0.3">
      <c r="A111" s="224" t="s">
        <v>21</v>
      </c>
      <c r="B111" s="758" t="s">
        <v>20</v>
      </c>
      <c r="C111" s="230">
        <f>C108/B108-1</f>
        <v>-5.2631578947368474E-2</v>
      </c>
      <c r="D111" s="230">
        <f t="shared" si="16"/>
        <v>0</v>
      </c>
      <c r="E111" s="230">
        <f t="shared" si="16"/>
        <v>0</v>
      </c>
    </row>
    <row r="112" spans="1:5" ht="30.75" thickBot="1" x14ac:dyDescent="0.3">
      <c r="A112" s="224" t="s">
        <v>22</v>
      </c>
      <c r="B112" s="758" t="s">
        <v>20</v>
      </c>
      <c r="C112" s="230">
        <f>C109/B109-1</f>
        <v>-3.1100478468899628E-2</v>
      </c>
      <c r="D112" s="230">
        <f t="shared" si="16"/>
        <v>0</v>
      </c>
      <c r="E112" s="230">
        <f t="shared" si="16"/>
        <v>0</v>
      </c>
    </row>
    <row r="113" spans="1:5" ht="21" customHeight="1" thickBot="1" x14ac:dyDescent="0.3">
      <c r="A113" s="988" t="s">
        <v>798</v>
      </c>
      <c r="B113" s="989"/>
      <c r="C113" s="989"/>
      <c r="D113" s="989"/>
      <c r="E113" s="990"/>
    </row>
    <row r="114" spans="1:5" x14ac:dyDescent="0.25">
      <c r="A114" s="986"/>
      <c r="B114" s="888">
        <v>2019</v>
      </c>
      <c r="C114" s="888">
        <v>2020</v>
      </c>
      <c r="D114" s="888">
        <v>2021</v>
      </c>
      <c r="E114" s="888">
        <v>2022</v>
      </c>
    </row>
    <row r="115" spans="1:5" ht="15.75" thickBot="1" x14ac:dyDescent="0.3">
      <c r="A115" s="987"/>
      <c r="B115" s="228" t="s">
        <v>7</v>
      </c>
      <c r="C115" s="228" t="s">
        <v>8</v>
      </c>
      <c r="D115" s="228" t="s">
        <v>8</v>
      </c>
      <c r="E115" s="228" t="s">
        <v>8</v>
      </c>
    </row>
    <row r="116" spans="1:5" ht="15.75" thickBot="1" x14ac:dyDescent="0.3">
      <c r="A116" s="231" t="s">
        <v>23</v>
      </c>
      <c r="B116" s="232">
        <f>B117+B118</f>
        <v>0</v>
      </c>
      <c r="C116" s="232">
        <f t="shared" ref="C116:E116" si="17">C117+C118</f>
        <v>0</v>
      </c>
      <c r="D116" s="232">
        <f t="shared" si="17"/>
        <v>0</v>
      </c>
      <c r="E116" s="232">
        <f t="shared" si="17"/>
        <v>0</v>
      </c>
    </row>
    <row r="117" spans="1:5" ht="15.75" thickBot="1" x14ac:dyDescent="0.3">
      <c r="A117" s="233" t="s">
        <v>212</v>
      </c>
      <c r="B117" s="234"/>
      <c r="C117" s="234"/>
      <c r="D117" s="234"/>
      <c r="E117" s="234"/>
    </row>
    <row r="118" spans="1:5" ht="15.75" thickBot="1" x14ac:dyDescent="0.3">
      <c r="A118" s="233" t="s">
        <v>213</v>
      </c>
      <c r="B118" s="893"/>
      <c r="C118" s="232"/>
      <c r="D118" s="232"/>
      <c r="E118" s="232"/>
    </row>
    <row r="119" spans="1:5" ht="30.75" thickBot="1" x14ac:dyDescent="0.3">
      <c r="A119" s="231" t="s">
        <v>24</v>
      </c>
      <c r="B119" s="232">
        <f>B120</f>
        <v>0</v>
      </c>
      <c r="C119" s="232">
        <f>C120+C121</f>
        <v>0</v>
      </c>
      <c r="D119" s="232">
        <f t="shared" ref="D119:E119" si="18">D120+D121</f>
        <v>0</v>
      </c>
      <c r="E119" s="232">
        <f t="shared" si="18"/>
        <v>0</v>
      </c>
    </row>
    <row r="120" spans="1:5" ht="15.75" thickBot="1" x14ac:dyDescent="0.3">
      <c r="A120" s="233" t="s">
        <v>212</v>
      </c>
      <c r="B120" s="234"/>
      <c r="C120" s="232"/>
      <c r="D120" s="232"/>
      <c r="E120" s="232"/>
    </row>
    <row r="121" spans="1:5" ht="15.75" thickBot="1" x14ac:dyDescent="0.3">
      <c r="A121" s="233" t="s">
        <v>213</v>
      </c>
      <c r="B121" s="234"/>
      <c r="C121" s="232"/>
      <c r="D121" s="232"/>
      <c r="E121" s="232"/>
    </row>
    <row r="122" spans="1:5" ht="15.75" thickBot="1" x14ac:dyDescent="0.3">
      <c r="A122" s="231" t="s">
        <v>25</v>
      </c>
      <c r="B122" s="234">
        <f>B123</f>
        <v>47500</v>
      </c>
      <c r="C122" s="894">
        <f>C123+C124</f>
        <v>45000</v>
      </c>
      <c r="D122" s="894">
        <f t="shared" ref="D122:E122" si="19">D123+D124</f>
        <v>45000</v>
      </c>
      <c r="E122" s="894">
        <f t="shared" si="19"/>
        <v>45000</v>
      </c>
    </row>
    <row r="123" spans="1:5" ht="15.75" thickBot="1" x14ac:dyDescent="0.3">
      <c r="A123" s="233" t="s">
        <v>212</v>
      </c>
      <c r="B123" s="234">
        <v>47500</v>
      </c>
      <c r="C123" s="234">
        <v>45000</v>
      </c>
      <c r="D123" s="234">
        <v>45000</v>
      </c>
      <c r="E123" s="234">
        <v>45000</v>
      </c>
    </row>
    <row r="124" spans="1:5" ht="15.75" thickBot="1" x14ac:dyDescent="0.3">
      <c r="A124" s="233" t="s">
        <v>213</v>
      </c>
      <c r="B124" s="234"/>
      <c r="C124" s="232"/>
      <c r="D124" s="232"/>
      <c r="E124" s="232"/>
    </row>
    <row r="125" spans="1:5" ht="15.75" thickBot="1" x14ac:dyDescent="0.3">
      <c r="A125" s="231" t="s">
        <v>26</v>
      </c>
      <c r="B125" s="234"/>
      <c r="C125" s="232"/>
      <c r="D125" s="232"/>
      <c r="E125" s="232"/>
    </row>
    <row r="126" spans="1:5" ht="15.75" thickBot="1" x14ac:dyDescent="0.3">
      <c r="A126" s="233" t="s">
        <v>212</v>
      </c>
      <c r="B126" s="234"/>
      <c r="C126" s="232"/>
      <c r="D126" s="232"/>
      <c r="E126" s="232"/>
    </row>
    <row r="127" spans="1:5" ht="15.75" thickBot="1" x14ac:dyDescent="0.3">
      <c r="A127" s="233" t="s">
        <v>213</v>
      </c>
      <c r="B127" s="234"/>
      <c r="C127" s="232"/>
      <c r="D127" s="232"/>
      <c r="E127" s="232"/>
    </row>
    <row r="128" spans="1:5" ht="30.75" thickBot="1" x14ac:dyDescent="0.3">
      <c r="A128" s="231" t="s">
        <v>27</v>
      </c>
      <c r="B128" s="234"/>
      <c r="C128" s="232"/>
      <c r="D128" s="232"/>
      <c r="E128" s="232"/>
    </row>
    <row r="129" spans="1:5" ht="15.75" thickBot="1" x14ac:dyDescent="0.3">
      <c r="A129" s="233" t="s">
        <v>212</v>
      </c>
      <c r="B129" s="234"/>
      <c r="C129" s="232"/>
      <c r="D129" s="232"/>
      <c r="E129" s="232"/>
    </row>
    <row r="130" spans="1:5" ht="15.75" thickBot="1" x14ac:dyDescent="0.3">
      <c r="A130" s="233" t="s">
        <v>213</v>
      </c>
      <c r="B130" s="234"/>
      <c r="C130" s="232"/>
      <c r="D130" s="232"/>
      <c r="E130" s="232"/>
    </row>
    <row r="131" spans="1:5" ht="15.75" thickBot="1" x14ac:dyDescent="0.3">
      <c r="A131" s="231" t="s">
        <v>28</v>
      </c>
      <c r="B131" s="234"/>
      <c r="C131" s="232"/>
      <c r="D131" s="232"/>
      <c r="E131" s="232"/>
    </row>
    <row r="132" spans="1:5" ht="15.75" thickBot="1" x14ac:dyDescent="0.3">
      <c r="A132" s="233" t="s">
        <v>212</v>
      </c>
      <c r="B132" s="234"/>
      <c r="C132" s="232"/>
      <c r="D132" s="232"/>
      <c r="E132" s="232"/>
    </row>
    <row r="133" spans="1:5" ht="15.75" thickBot="1" x14ac:dyDescent="0.3">
      <c r="A133" s="233" t="s">
        <v>213</v>
      </c>
      <c r="B133" s="234"/>
      <c r="C133" s="232"/>
      <c r="D133" s="232"/>
      <c r="E133" s="232"/>
    </row>
    <row r="134" spans="1:5" ht="30.75" thickBot="1" x14ac:dyDescent="0.3">
      <c r="A134" s="231" t="s">
        <v>29</v>
      </c>
      <c r="B134" s="234">
        <f>B135</f>
        <v>0</v>
      </c>
      <c r="C134" s="232">
        <v>0</v>
      </c>
      <c r="D134" s="232">
        <f>C134*1.03*0.99</f>
        <v>0</v>
      </c>
      <c r="E134" s="232">
        <f>D134*1.03*0.99</f>
        <v>0</v>
      </c>
    </row>
    <row r="135" spans="1:5" ht="15.75" thickBot="1" x14ac:dyDescent="0.3">
      <c r="A135" s="233" t="s">
        <v>212</v>
      </c>
      <c r="B135" s="234"/>
      <c r="C135" s="236"/>
      <c r="D135" s="236"/>
      <c r="E135" s="236"/>
    </row>
    <row r="136" spans="1:5" ht="15.75" thickBot="1" x14ac:dyDescent="0.3">
      <c r="A136" s="233" t="s">
        <v>213</v>
      </c>
      <c r="B136" s="234"/>
      <c r="C136" s="237"/>
      <c r="D136" s="236"/>
      <c r="E136" s="236"/>
    </row>
    <row r="137" spans="1:5" ht="30.75" thickBot="1" x14ac:dyDescent="0.3">
      <c r="A137" s="238" t="s">
        <v>33</v>
      </c>
      <c r="B137" s="234">
        <f>B134+B131+B128+B125+B122+B119+B116</f>
        <v>47500</v>
      </c>
      <c r="C137" s="234">
        <f t="shared" ref="C137:E137" si="20">C134+C131+C128+C125+C122+C119+C116</f>
        <v>45000</v>
      </c>
      <c r="D137" s="234">
        <f t="shared" si="20"/>
        <v>45000</v>
      </c>
      <c r="E137" s="234">
        <f t="shared" si="20"/>
        <v>45000</v>
      </c>
    </row>
    <row r="138" spans="1:5" ht="15.75" thickBot="1" x14ac:dyDescent="0.3">
      <c r="A138" s="239" t="s">
        <v>31</v>
      </c>
      <c r="B138" s="240">
        <f>IF(B137-B108=0,0,"Error")</f>
        <v>0</v>
      </c>
      <c r="C138" s="240">
        <f>IF(C137-C108=0,0,"Error")</f>
        <v>0</v>
      </c>
      <c r="D138" s="240">
        <f>IF(D137-D108=0,0,"Error")</f>
        <v>0</v>
      </c>
      <c r="E138" s="240">
        <f>IF(E137-E108=0,0,"Error")</f>
        <v>0</v>
      </c>
    </row>
    <row r="139" spans="1:5" ht="26.25" customHeight="1" thickBot="1" x14ac:dyDescent="0.3">
      <c r="A139" s="991" t="s">
        <v>39</v>
      </c>
      <c r="B139" s="992"/>
      <c r="C139" s="992"/>
      <c r="D139" s="992"/>
      <c r="E139" s="993"/>
    </row>
    <row r="140" spans="1:5" ht="30.75" thickBot="1" x14ac:dyDescent="0.3">
      <c r="A140" s="227" t="s">
        <v>55</v>
      </c>
      <c r="B140" s="1000" t="s">
        <v>215</v>
      </c>
      <c r="C140" s="1001"/>
      <c r="D140" s="1002"/>
      <c r="E140" s="1003"/>
    </row>
    <row r="141" spans="1:5" ht="60.75" customHeight="1" thickBot="1" x14ac:dyDescent="0.3">
      <c r="A141" s="227" t="s">
        <v>79</v>
      </c>
      <c r="B141" s="898" t="s">
        <v>216</v>
      </c>
      <c r="C141" s="899" t="s">
        <v>217</v>
      </c>
      <c r="D141" s="1004" t="s">
        <v>218</v>
      </c>
      <c r="E141" s="1005"/>
    </row>
    <row r="142" spans="1:5" ht="15.75" thickBot="1" x14ac:dyDescent="0.3">
      <c r="A142" s="250"/>
      <c r="B142" s="1006"/>
      <c r="C142" s="1007"/>
      <c r="D142" s="1002"/>
      <c r="E142" s="1003"/>
    </row>
    <row r="143" spans="1:5" ht="24" customHeight="1" thickBot="1" x14ac:dyDescent="0.3">
      <c r="A143" s="224" t="s">
        <v>14</v>
      </c>
      <c r="B143" s="967" t="s">
        <v>220</v>
      </c>
      <c r="C143" s="968"/>
      <c r="D143" s="968"/>
      <c r="E143" s="969"/>
    </row>
    <row r="144" spans="1:5" ht="23.25" customHeight="1" thickBot="1" x14ac:dyDescent="0.3">
      <c r="A144" s="224" t="s">
        <v>15</v>
      </c>
      <c r="B144" s="997" t="s">
        <v>221</v>
      </c>
      <c r="C144" s="998"/>
      <c r="D144" s="998"/>
      <c r="E144" s="999"/>
    </row>
    <row r="145" spans="1:5" x14ac:dyDescent="0.25">
      <c r="A145" s="986"/>
      <c r="B145" s="888">
        <v>2019</v>
      </c>
      <c r="C145" s="888">
        <v>2020</v>
      </c>
      <c r="D145" s="888">
        <v>2021</v>
      </c>
      <c r="E145" s="888">
        <v>2022</v>
      </c>
    </row>
    <row r="146" spans="1:5" ht="15.75" thickBot="1" x14ac:dyDescent="0.3">
      <c r="A146" s="987"/>
      <c r="B146" s="228" t="s">
        <v>7</v>
      </c>
      <c r="C146" s="228" t="s">
        <v>8</v>
      </c>
      <c r="D146" s="228" t="s">
        <v>8</v>
      </c>
      <c r="E146" s="228" t="s">
        <v>8</v>
      </c>
    </row>
    <row r="147" spans="1:5" ht="15.75" thickBot="1" x14ac:dyDescent="0.3">
      <c r="A147" s="224" t="s">
        <v>16</v>
      </c>
      <c r="B147" s="229">
        <v>30</v>
      </c>
      <c r="C147" s="229">
        <v>30</v>
      </c>
      <c r="D147" s="229">
        <v>30</v>
      </c>
      <c r="E147" s="229">
        <v>30</v>
      </c>
    </row>
    <row r="148" spans="1:5" ht="15.75" thickBot="1" x14ac:dyDescent="0.3">
      <c r="A148" s="224" t="s">
        <v>17</v>
      </c>
      <c r="B148" s="229">
        <f>B166</f>
        <v>3000</v>
      </c>
      <c r="C148" s="229">
        <f>C166</f>
        <v>3000</v>
      </c>
      <c r="D148" s="229">
        <f t="shared" ref="D148:E148" si="21">D166</f>
        <v>3000</v>
      </c>
      <c r="E148" s="229">
        <f t="shared" si="21"/>
        <v>3000</v>
      </c>
    </row>
    <row r="149" spans="1:5" ht="15.75" thickBot="1" x14ac:dyDescent="0.3">
      <c r="A149" s="224" t="s">
        <v>18</v>
      </c>
      <c r="B149" s="229">
        <f>B148/B147</f>
        <v>100</v>
      </c>
      <c r="C149" s="229">
        <f t="shared" ref="C149:E149" si="22">C148/C147</f>
        <v>100</v>
      </c>
      <c r="D149" s="229">
        <f t="shared" si="22"/>
        <v>100</v>
      </c>
      <c r="E149" s="229">
        <f t="shared" si="22"/>
        <v>100</v>
      </c>
    </row>
    <row r="150" spans="1:5" ht="15.75" thickBot="1" x14ac:dyDescent="0.3">
      <c r="A150" s="224" t="s">
        <v>19</v>
      </c>
      <c r="B150" s="758" t="s">
        <v>20</v>
      </c>
      <c r="C150" s="230">
        <f>C147/B147-1</f>
        <v>0</v>
      </c>
      <c r="D150" s="230">
        <f t="shared" ref="D150:E152" si="23">D147/C147-1</f>
        <v>0</v>
      </c>
      <c r="E150" s="230">
        <f t="shared" si="23"/>
        <v>0</v>
      </c>
    </row>
    <row r="151" spans="1:5" ht="30.75" thickBot="1" x14ac:dyDescent="0.3">
      <c r="A151" s="224" t="s">
        <v>21</v>
      </c>
      <c r="B151" s="758" t="s">
        <v>20</v>
      </c>
      <c r="C151" s="230">
        <f>C148/B148-1</f>
        <v>0</v>
      </c>
      <c r="D151" s="230">
        <f t="shared" si="23"/>
        <v>0</v>
      </c>
      <c r="E151" s="230">
        <f t="shared" si="23"/>
        <v>0</v>
      </c>
    </row>
    <row r="152" spans="1:5" ht="30.75" thickBot="1" x14ac:dyDescent="0.3">
      <c r="A152" s="224" t="s">
        <v>22</v>
      </c>
      <c r="B152" s="758" t="s">
        <v>20</v>
      </c>
      <c r="C152" s="230">
        <f>C149/B149-1</f>
        <v>0</v>
      </c>
      <c r="D152" s="230">
        <f t="shared" si="23"/>
        <v>0</v>
      </c>
      <c r="E152" s="230">
        <f t="shared" si="23"/>
        <v>0</v>
      </c>
    </row>
    <row r="153" spans="1:5" ht="23.25" customHeight="1" thickBot="1" x14ac:dyDescent="0.3">
      <c r="A153" s="988" t="s">
        <v>1188</v>
      </c>
      <c r="B153" s="989"/>
      <c r="C153" s="989"/>
      <c r="D153" s="989"/>
      <c r="E153" s="990"/>
    </row>
    <row r="154" spans="1:5" x14ac:dyDescent="0.25">
      <c r="A154" s="986"/>
      <c r="B154" s="888">
        <v>2019</v>
      </c>
      <c r="C154" s="888">
        <v>2020</v>
      </c>
      <c r="D154" s="888">
        <v>2021</v>
      </c>
      <c r="E154" s="888">
        <v>2022</v>
      </c>
    </row>
    <row r="155" spans="1:5" ht="15.75" thickBot="1" x14ac:dyDescent="0.3">
      <c r="A155" s="987"/>
      <c r="B155" s="228" t="s">
        <v>7</v>
      </c>
      <c r="C155" s="228" t="s">
        <v>8</v>
      </c>
      <c r="D155" s="228" t="s">
        <v>8</v>
      </c>
      <c r="E155" s="228" t="s">
        <v>8</v>
      </c>
    </row>
    <row r="156" spans="1:5" ht="15.75" thickBot="1" x14ac:dyDescent="0.3">
      <c r="A156" s="231" t="s">
        <v>41</v>
      </c>
      <c r="B156" s="232">
        <f>B157+B158+B159+B160</f>
        <v>0</v>
      </c>
      <c r="C156" s="232">
        <f t="shared" ref="C156:E156" si="24">C157+C158+C159+C160</f>
        <v>0</v>
      </c>
      <c r="D156" s="232">
        <f t="shared" si="24"/>
        <v>0</v>
      </c>
      <c r="E156" s="232">
        <f t="shared" si="24"/>
        <v>0</v>
      </c>
    </row>
    <row r="157" spans="1:5" ht="15.75" thickBot="1" x14ac:dyDescent="0.3">
      <c r="A157" s="233" t="s">
        <v>212</v>
      </c>
      <c r="B157" s="232"/>
      <c r="C157" s="232"/>
      <c r="D157" s="232"/>
      <c r="E157" s="232"/>
    </row>
    <row r="158" spans="1:5" ht="15.75" thickBot="1" x14ac:dyDescent="0.3">
      <c r="A158" s="233" t="s">
        <v>222</v>
      </c>
      <c r="B158" s="232"/>
      <c r="C158" s="232"/>
      <c r="D158" s="232"/>
      <c r="E158" s="232"/>
    </row>
    <row r="159" spans="1:5" ht="15.75" thickBot="1" x14ac:dyDescent="0.3">
      <c r="A159" s="233" t="s">
        <v>223</v>
      </c>
      <c r="B159" s="232"/>
      <c r="C159" s="232"/>
      <c r="D159" s="232"/>
      <c r="E159" s="232"/>
    </row>
    <row r="160" spans="1:5" ht="15.75" thickBot="1" x14ac:dyDescent="0.3">
      <c r="A160" s="233" t="s">
        <v>224</v>
      </c>
      <c r="B160" s="232"/>
      <c r="C160" s="232"/>
      <c r="D160" s="232"/>
      <c r="E160" s="232"/>
    </row>
    <row r="161" spans="1:5" ht="15.75" thickBot="1" x14ac:dyDescent="0.3">
      <c r="A161" s="231" t="s">
        <v>42</v>
      </c>
      <c r="B161" s="234">
        <f>B162+B163+B164+B165</f>
        <v>3000</v>
      </c>
      <c r="C161" s="234">
        <f t="shared" ref="C161:E161" si="25">C162+C163+C164+C165</f>
        <v>3000</v>
      </c>
      <c r="D161" s="234">
        <f t="shared" si="25"/>
        <v>3000</v>
      </c>
      <c r="E161" s="234">
        <f t="shared" si="25"/>
        <v>3000</v>
      </c>
    </row>
    <row r="162" spans="1:5" ht="15.75" thickBot="1" x14ac:dyDescent="0.3">
      <c r="A162" s="233" t="s">
        <v>212</v>
      </c>
      <c r="B162" s="234">
        <v>3000</v>
      </c>
      <c r="C162" s="232">
        <v>3000</v>
      </c>
      <c r="D162" s="232">
        <v>3000</v>
      </c>
      <c r="E162" s="232">
        <v>3000</v>
      </c>
    </row>
    <row r="163" spans="1:5" ht="15.75" thickBot="1" x14ac:dyDescent="0.3">
      <c r="A163" s="233" t="s">
        <v>222</v>
      </c>
      <c r="B163" s="234"/>
      <c r="C163" s="232"/>
      <c r="D163" s="232"/>
      <c r="E163" s="232"/>
    </row>
    <row r="164" spans="1:5" ht="15.75" thickBot="1" x14ac:dyDescent="0.3">
      <c r="A164" s="233" t="s">
        <v>223</v>
      </c>
      <c r="B164" s="234"/>
      <c r="C164" s="232"/>
      <c r="D164" s="232"/>
      <c r="E164" s="232"/>
    </row>
    <row r="165" spans="1:5" ht="15.75" thickBot="1" x14ac:dyDescent="0.3">
      <c r="A165" s="233" t="s">
        <v>224</v>
      </c>
      <c r="B165" s="234"/>
      <c r="C165" s="232"/>
      <c r="D165" s="232"/>
      <c r="E165" s="232"/>
    </row>
    <row r="166" spans="1:5" ht="30.75" thickBot="1" x14ac:dyDescent="0.3">
      <c r="A166" s="900" t="s">
        <v>30</v>
      </c>
      <c r="B166" s="234">
        <f>B156+B161</f>
        <v>3000</v>
      </c>
      <c r="C166" s="234">
        <f t="shared" ref="C166:E166" si="26">C156+C161</f>
        <v>3000</v>
      </c>
      <c r="D166" s="234">
        <f t="shared" si="26"/>
        <v>3000</v>
      </c>
      <c r="E166" s="234">
        <f t="shared" si="26"/>
        <v>3000</v>
      </c>
    </row>
    <row r="167" spans="1:5" ht="60.75" thickBot="1" x14ac:dyDescent="0.3">
      <c r="A167" s="227" t="s">
        <v>32</v>
      </c>
      <c r="B167" s="898" t="s">
        <v>578</v>
      </c>
      <c r="C167" s="899" t="s">
        <v>217</v>
      </c>
      <c r="D167" s="1004" t="s">
        <v>225</v>
      </c>
      <c r="E167" s="1005"/>
    </row>
    <row r="168" spans="1:5" ht="24.75" customHeight="1" thickBot="1" x14ac:dyDescent="0.3">
      <c r="A168" s="224" t="s">
        <v>14</v>
      </c>
      <c r="B168" s="967" t="s">
        <v>205</v>
      </c>
      <c r="C168" s="968"/>
      <c r="D168" s="968"/>
      <c r="E168" s="969"/>
    </row>
    <row r="169" spans="1:5" ht="18" customHeight="1" thickBot="1" x14ac:dyDescent="0.3">
      <c r="A169" s="224" t="s">
        <v>15</v>
      </c>
      <c r="B169" s="997" t="s">
        <v>221</v>
      </c>
      <c r="C169" s="998"/>
      <c r="D169" s="998"/>
      <c r="E169" s="999"/>
    </row>
    <row r="170" spans="1:5" x14ac:dyDescent="0.25">
      <c r="A170" s="986"/>
      <c r="B170" s="888">
        <v>2019</v>
      </c>
      <c r="C170" s="888">
        <v>2020</v>
      </c>
      <c r="D170" s="888">
        <v>2021</v>
      </c>
      <c r="E170" s="888">
        <v>2022</v>
      </c>
    </row>
    <row r="171" spans="1:5" ht="15.75" thickBot="1" x14ac:dyDescent="0.3">
      <c r="A171" s="987"/>
      <c r="B171" s="228" t="s">
        <v>7</v>
      </c>
      <c r="C171" s="228" t="s">
        <v>8</v>
      </c>
      <c r="D171" s="228" t="s">
        <v>8</v>
      </c>
      <c r="E171" s="228" t="s">
        <v>8</v>
      </c>
    </row>
    <row r="172" spans="1:5" ht="15.75" thickBot="1" x14ac:dyDescent="0.3">
      <c r="A172" s="224" t="s">
        <v>16</v>
      </c>
      <c r="B172" s="758">
        <v>20</v>
      </c>
      <c r="C172" s="758">
        <v>20</v>
      </c>
      <c r="D172" s="758">
        <v>20</v>
      </c>
      <c r="E172" s="758">
        <v>20</v>
      </c>
    </row>
    <row r="173" spans="1:5" ht="15.75" thickBot="1" x14ac:dyDescent="0.3">
      <c r="A173" s="224" t="s">
        <v>17</v>
      </c>
      <c r="B173" s="229">
        <f>B191</f>
        <v>3000</v>
      </c>
      <c r="C173" s="229">
        <f>C191</f>
        <v>3000</v>
      </c>
      <c r="D173" s="229">
        <f t="shared" ref="D173:E173" si="27">D191</f>
        <v>3000</v>
      </c>
      <c r="E173" s="229">
        <f t="shared" si="27"/>
        <v>3000</v>
      </c>
    </row>
    <row r="174" spans="1:5" ht="15.75" thickBot="1" x14ac:dyDescent="0.3">
      <c r="A174" s="224" t="s">
        <v>18</v>
      </c>
      <c r="B174" s="229">
        <f>B173/B172</f>
        <v>150</v>
      </c>
      <c r="C174" s="229">
        <f t="shared" ref="C174:E174" si="28">C173/C172</f>
        <v>150</v>
      </c>
      <c r="D174" s="229">
        <f t="shared" si="28"/>
        <v>150</v>
      </c>
      <c r="E174" s="229">
        <f t="shared" si="28"/>
        <v>150</v>
      </c>
    </row>
    <row r="175" spans="1:5" ht="15.75" thickBot="1" x14ac:dyDescent="0.3">
      <c r="A175" s="224" t="s">
        <v>19</v>
      </c>
      <c r="B175" s="758" t="s">
        <v>20</v>
      </c>
      <c r="C175" s="230">
        <f>C172/B172-1</f>
        <v>0</v>
      </c>
      <c r="D175" s="230">
        <f t="shared" ref="D175:E177" si="29">D172/C172-1</f>
        <v>0</v>
      </c>
      <c r="E175" s="230">
        <f t="shared" si="29"/>
        <v>0</v>
      </c>
    </row>
    <row r="176" spans="1:5" ht="30.75" customHeight="1" thickBot="1" x14ac:dyDescent="0.3">
      <c r="A176" s="224" t="s">
        <v>21</v>
      </c>
      <c r="B176" s="758" t="s">
        <v>20</v>
      </c>
      <c r="C176" s="230">
        <f>C173/B173-1</f>
        <v>0</v>
      </c>
      <c r="D176" s="230">
        <f t="shared" si="29"/>
        <v>0</v>
      </c>
      <c r="E176" s="230">
        <f t="shared" si="29"/>
        <v>0</v>
      </c>
    </row>
    <row r="177" spans="1:5" ht="30.75" thickBot="1" x14ac:dyDescent="0.3">
      <c r="A177" s="224" t="s">
        <v>22</v>
      </c>
      <c r="B177" s="758" t="s">
        <v>20</v>
      </c>
      <c r="C177" s="230">
        <f>C174/B174-1</f>
        <v>0</v>
      </c>
      <c r="D177" s="230">
        <f t="shared" si="29"/>
        <v>0</v>
      </c>
      <c r="E177" s="230">
        <f t="shared" si="29"/>
        <v>0</v>
      </c>
    </row>
    <row r="178" spans="1:5" ht="15.75" thickBot="1" x14ac:dyDescent="0.3">
      <c r="A178" s="988" t="s">
        <v>1189</v>
      </c>
      <c r="B178" s="989"/>
      <c r="C178" s="989"/>
      <c r="D178" s="989"/>
      <c r="E178" s="990"/>
    </row>
    <row r="179" spans="1:5" x14ac:dyDescent="0.25">
      <c r="A179" s="986"/>
      <c r="B179" s="888">
        <v>2019</v>
      </c>
      <c r="C179" s="888">
        <v>2020</v>
      </c>
      <c r="D179" s="888">
        <v>2021</v>
      </c>
      <c r="E179" s="888">
        <v>2022</v>
      </c>
    </row>
    <row r="180" spans="1:5" ht="15.75" thickBot="1" x14ac:dyDescent="0.3">
      <c r="A180" s="987"/>
      <c r="B180" s="228" t="s">
        <v>7</v>
      </c>
      <c r="C180" s="228" t="s">
        <v>8</v>
      </c>
      <c r="D180" s="228" t="s">
        <v>8</v>
      </c>
      <c r="E180" s="228" t="s">
        <v>8</v>
      </c>
    </row>
    <row r="181" spans="1:5" ht="15.75" thickBot="1" x14ac:dyDescent="0.3">
      <c r="A181" s="231" t="s">
        <v>41</v>
      </c>
      <c r="B181" s="232">
        <f>B182+B183+B184+B185</f>
        <v>0</v>
      </c>
      <c r="C181" s="232">
        <f t="shared" ref="C181:E181" si="30">C182+C183+C184+C185</f>
        <v>0</v>
      </c>
      <c r="D181" s="232">
        <f t="shared" si="30"/>
        <v>0</v>
      </c>
      <c r="E181" s="232">
        <f t="shared" si="30"/>
        <v>0</v>
      </c>
    </row>
    <row r="182" spans="1:5" ht="15.75" thickBot="1" x14ac:dyDescent="0.3">
      <c r="A182" s="233" t="s">
        <v>212</v>
      </c>
      <c r="B182" s="232"/>
      <c r="C182" s="232"/>
      <c r="D182" s="232"/>
      <c r="E182" s="232"/>
    </row>
    <row r="183" spans="1:5" ht="15.75" thickBot="1" x14ac:dyDescent="0.3">
      <c r="A183" s="233" t="s">
        <v>222</v>
      </c>
      <c r="B183" s="232"/>
      <c r="C183" s="232"/>
      <c r="D183" s="232"/>
      <c r="E183" s="232"/>
    </row>
    <row r="184" spans="1:5" ht="15.75" thickBot="1" x14ac:dyDescent="0.3">
      <c r="A184" s="233" t="s">
        <v>223</v>
      </c>
      <c r="B184" s="232"/>
      <c r="C184" s="232"/>
      <c r="D184" s="232"/>
      <c r="E184" s="232"/>
    </row>
    <row r="185" spans="1:5" ht="15.75" thickBot="1" x14ac:dyDescent="0.3">
      <c r="A185" s="233" t="s">
        <v>224</v>
      </c>
      <c r="B185" s="232"/>
      <c r="C185" s="232"/>
      <c r="D185" s="232"/>
      <c r="E185" s="232"/>
    </row>
    <row r="186" spans="1:5" ht="15.75" thickBot="1" x14ac:dyDescent="0.3">
      <c r="A186" s="231" t="s">
        <v>42</v>
      </c>
      <c r="B186" s="234">
        <f>B187+B188+B189+B190</f>
        <v>3000</v>
      </c>
      <c r="C186" s="234">
        <f t="shared" ref="C186:E186" si="31">C187+C188+C189+C190</f>
        <v>3000</v>
      </c>
      <c r="D186" s="234">
        <f t="shared" si="31"/>
        <v>3000</v>
      </c>
      <c r="E186" s="234">
        <f t="shared" si="31"/>
        <v>3000</v>
      </c>
    </row>
    <row r="187" spans="1:5" ht="15.75" thickBot="1" x14ac:dyDescent="0.3">
      <c r="A187" s="233" t="s">
        <v>212</v>
      </c>
      <c r="B187" s="234">
        <v>3000</v>
      </c>
      <c r="C187" s="232">
        <v>3000</v>
      </c>
      <c r="D187" s="232">
        <v>3000</v>
      </c>
      <c r="E187" s="232">
        <v>3000</v>
      </c>
    </row>
    <row r="188" spans="1:5" ht="15.75" thickBot="1" x14ac:dyDescent="0.3">
      <c r="A188" s="233" t="s">
        <v>222</v>
      </c>
      <c r="B188" s="234"/>
      <c r="C188" s="232"/>
      <c r="D188" s="232"/>
      <c r="E188" s="232"/>
    </row>
    <row r="189" spans="1:5" ht="15.75" thickBot="1" x14ac:dyDescent="0.3">
      <c r="A189" s="233" t="s">
        <v>223</v>
      </c>
      <c r="B189" s="234"/>
      <c r="C189" s="232"/>
      <c r="D189" s="232"/>
      <c r="E189" s="232"/>
    </row>
    <row r="190" spans="1:5" ht="15.75" thickBot="1" x14ac:dyDescent="0.3">
      <c r="A190" s="233" t="s">
        <v>224</v>
      </c>
      <c r="B190" s="234"/>
      <c r="C190" s="232"/>
      <c r="D190" s="232"/>
      <c r="E190" s="232"/>
    </row>
    <row r="191" spans="1:5" ht="15.75" thickBot="1" x14ac:dyDescent="0.3">
      <c r="A191" s="900" t="s">
        <v>226</v>
      </c>
      <c r="B191" s="234">
        <f>B181+B186</f>
        <v>3000</v>
      </c>
      <c r="C191" s="234">
        <f t="shared" ref="C191:E191" si="32">C181+C186</f>
        <v>3000</v>
      </c>
      <c r="D191" s="234">
        <f t="shared" si="32"/>
        <v>3000</v>
      </c>
      <c r="E191" s="234">
        <f t="shared" si="32"/>
        <v>3000</v>
      </c>
    </row>
    <row r="192" spans="1:5" ht="15.75" thickBot="1" x14ac:dyDescent="0.3">
      <c r="A192" s="250"/>
      <c r="B192" s="1006"/>
      <c r="C192" s="1007"/>
      <c r="D192" s="1002"/>
      <c r="E192" s="1003"/>
    </row>
    <row r="193" spans="1:5" ht="24" customHeight="1" thickBot="1" x14ac:dyDescent="0.3">
      <c r="A193" s="988" t="s">
        <v>1190</v>
      </c>
      <c r="B193" s="989"/>
      <c r="C193" s="989"/>
      <c r="D193" s="989"/>
      <c r="E193" s="990"/>
    </row>
    <row r="194" spans="1:5" x14ac:dyDescent="0.25">
      <c r="A194" s="986"/>
      <c r="B194" s="888">
        <v>2020</v>
      </c>
      <c r="C194" s="888">
        <v>2021</v>
      </c>
      <c r="D194" s="888">
        <v>2022</v>
      </c>
      <c r="E194" s="888">
        <v>2023</v>
      </c>
    </row>
    <row r="195" spans="1:5" ht="15.75" thickBot="1" x14ac:dyDescent="0.3">
      <c r="A195" s="987"/>
      <c r="B195" s="228" t="s">
        <v>7</v>
      </c>
      <c r="C195" s="228" t="s">
        <v>8</v>
      </c>
      <c r="D195" s="228" t="s">
        <v>8</v>
      </c>
      <c r="E195" s="228" t="s">
        <v>8</v>
      </c>
    </row>
    <row r="196" spans="1:5" ht="15.75" thickBot="1" x14ac:dyDescent="0.3">
      <c r="A196" s="231" t="s">
        <v>41</v>
      </c>
      <c r="B196" s="232">
        <f>B197+B198+B199+B200</f>
        <v>0</v>
      </c>
      <c r="C196" s="232">
        <f t="shared" ref="C196:E196" si="33">C197+C198+C199+C200</f>
        <v>0</v>
      </c>
      <c r="D196" s="232">
        <f t="shared" si="33"/>
        <v>0</v>
      </c>
      <c r="E196" s="232">
        <f t="shared" si="33"/>
        <v>0</v>
      </c>
    </row>
    <row r="197" spans="1:5" ht="15.75" thickBot="1" x14ac:dyDescent="0.3">
      <c r="A197" s="233" t="s">
        <v>212</v>
      </c>
      <c r="B197" s="232"/>
      <c r="C197" s="232"/>
      <c r="D197" s="232"/>
      <c r="E197" s="232"/>
    </row>
    <row r="198" spans="1:5" ht="15.75" thickBot="1" x14ac:dyDescent="0.3">
      <c r="A198" s="233" t="s">
        <v>222</v>
      </c>
      <c r="B198" s="232"/>
      <c r="C198" s="232"/>
      <c r="D198" s="232"/>
      <c r="E198" s="232"/>
    </row>
    <row r="199" spans="1:5" ht="15.75" thickBot="1" x14ac:dyDescent="0.3">
      <c r="A199" s="233" t="s">
        <v>223</v>
      </c>
      <c r="B199" s="232"/>
      <c r="C199" s="232"/>
      <c r="D199" s="232"/>
      <c r="E199" s="232"/>
    </row>
    <row r="200" spans="1:5" ht="15.75" thickBot="1" x14ac:dyDescent="0.3">
      <c r="A200" s="233" t="s">
        <v>224</v>
      </c>
      <c r="B200" s="232"/>
      <c r="C200" s="232"/>
      <c r="D200" s="232"/>
      <c r="E200" s="232"/>
    </row>
    <row r="201" spans="1:5" ht="15.75" thickBot="1" x14ac:dyDescent="0.3">
      <c r="A201" s="231" t="s">
        <v>42</v>
      </c>
      <c r="B201" s="234">
        <f>B202+B203+B204+B205</f>
        <v>0</v>
      </c>
      <c r="C201" s="234">
        <f t="shared" ref="C201:E201" si="34">C202+C203+C204+C205</f>
        <v>0</v>
      </c>
      <c r="D201" s="234">
        <f t="shared" si="34"/>
        <v>0</v>
      </c>
      <c r="E201" s="234">
        <f t="shared" si="34"/>
        <v>0</v>
      </c>
    </row>
    <row r="202" spans="1:5" ht="15.75" thickBot="1" x14ac:dyDescent="0.3">
      <c r="A202" s="233" t="s">
        <v>212</v>
      </c>
      <c r="B202" s="234"/>
      <c r="C202" s="232"/>
      <c r="D202" s="232"/>
      <c r="E202" s="232"/>
    </row>
    <row r="203" spans="1:5" ht="15.75" thickBot="1" x14ac:dyDescent="0.3">
      <c r="A203" s="233" t="s">
        <v>222</v>
      </c>
      <c r="B203" s="234"/>
      <c r="C203" s="232"/>
      <c r="D203" s="232"/>
      <c r="E203" s="232"/>
    </row>
    <row r="204" spans="1:5" ht="15.75" thickBot="1" x14ac:dyDescent="0.3">
      <c r="A204" s="233" t="s">
        <v>223</v>
      </c>
      <c r="B204" s="234"/>
      <c r="C204" s="232"/>
      <c r="D204" s="232"/>
      <c r="E204" s="232"/>
    </row>
    <row r="205" spans="1:5" ht="15.75" thickBot="1" x14ac:dyDescent="0.3">
      <c r="A205" s="233" t="s">
        <v>224</v>
      </c>
      <c r="B205" s="234"/>
      <c r="C205" s="232"/>
      <c r="D205" s="232"/>
      <c r="E205" s="232"/>
    </row>
    <row r="206" spans="1:5" ht="15.75" thickBot="1" x14ac:dyDescent="0.3">
      <c r="A206" s="238" t="s">
        <v>229</v>
      </c>
      <c r="B206" s="234">
        <f>B196+B201</f>
        <v>0</v>
      </c>
      <c r="C206" s="234">
        <f t="shared" ref="C206:E206" si="35">C196+C201</f>
        <v>0</v>
      </c>
      <c r="D206" s="234">
        <f t="shared" si="35"/>
        <v>0</v>
      </c>
      <c r="E206" s="234">
        <f t="shared" si="35"/>
        <v>0</v>
      </c>
    </row>
    <row r="207" spans="1:5" ht="15.75" thickBot="1" x14ac:dyDescent="0.3">
      <c r="A207" s="256"/>
      <c r="B207" s="257"/>
      <c r="C207" s="257"/>
      <c r="D207" s="257"/>
      <c r="E207" s="257"/>
    </row>
    <row r="208" spans="1:5" ht="45.75" thickBot="1" x14ac:dyDescent="0.3">
      <c r="A208" s="225" t="s">
        <v>56</v>
      </c>
      <c r="B208" s="258">
        <f>B148+B108+B71+B28+B173</f>
        <v>248000</v>
      </c>
      <c r="C208" s="258">
        <f t="shared" ref="C208:E208" si="36">C148+C108+C71+C28+C173</f>
        <v>252300</v>
      </c>
      <c r="D208" s="258">
        <f t="shared" si="36"/>
        <v>253500</v>
      </c>
      <c r="E208" s="258">
        <f t="shared" si="36"/>
        <v>254000</v>
      </c>
    </row>
    <row r="209" spans="1:5" ht="45.75" thickBot="1" x14ac:dyDescent="0.3">
      <c r="A209" s="225" t="s">
        <v>57</v>
      </c>
      <c r="B209" s="258">
        <f>B210+B213+B216+B228+B236</f>
        <v>248000</v>
      </c>
      <c r="C209" s="258">
        <f t="shared" ref="C209:E209" si="37">C210+C213+C216+C228+C236</f>
        <v>252300</v>
      </c>
      <c r="D209" s="258">
        <f t="shared" si="37"/>
        <v>253500</v>
      </c>
      <c r="E209" s="258">
        <f t="shared" si="37"/>
        <v>254000</v>
      </c>
    </row>
    <row r="210" spans="1:5" ht="15.75" thickBot="1" x14ac:dyDescent="0.3">
      <c r="A210" s="231" t="s">
        <v>23</v>
      </c>
      <c r="B210" s="259">
        <f>B211+B212</f>
        <v>102300</v>
      </c>
      <c r="C210" s="259">
        <f t="shared" ref="C210:E210" si="38">C211+C212</f>
        <v>105800</v>
      </c>
      <c r="D210" s="259">
        <f t="shared" si="38"/>
        <v>106800</v>
      </c>
      <c r="E210" s="259">
        <f t="shared" si="38"/>
        <v>107000</v>
      </c>
    </row>
    <row r="211" spans="1:5" ht="15.75" thickBot="1" x14ac:dyDescent="0.3">
      <c r="A211" s="233" t="s">
        <v>212</v>
      </c>
      <c r="B211" s="234">
        <f t="shared" ref="B211:E212" si="39">B37</f>
        <v>102300</v>
      </c>
      <c r="C211" s="234">
        <f t="shared" si="39"/>
        <v>105800</v>
      </c>
      <c r="D211" s="234">
        <f t="shared" si="39"/>
        <v>106800</v>
      </c>
      <c r="E211" s="234">
        <f t="shared" si="39"/>
        <v>107000</v>
      </c>
    </row>
    <row r="212" spans="1:5" ht="15.75" thickBot="1" x14ac:dyDescent="0.3">
      <c r="A212" s="233" t="s">
        <v>230</v>
      </c>
      <c r="B212" s="234">
        <f t="shared" si="39"/>
        <v>0</v>
      </c>
      <c r="C212" s="234">
        <f t="shared" si="39"/>
        <v>0</v>
      </c>
      <c r="D212" s="234">
        <f t="shared" si="39"/>
        <v>0</v>
      </c>
      <c r="E212" s="234">
        <f t="shared" si="39"/>
        <v>0</v>
      </c>
    </row>
    <row r="213" spans="1:5" ht="30.75" thickBot="1" x14ac:dyDescent="0.3">
      <c r="A213" s="231" t="s">
        <v>24</v>
      </c>
      <c r="B213" s="259">
        <f>B214+B215</f>
        <v>14700</v>
      </c>
      <c r="C213" s="259">
        <f t="shared" ref="C213:E213" si="40">C214+C215</f>
        <v>15500</v>
      </c>
      <c r="D213" s="259">
        <f t="shared" si="40"/>
        <v>15700</v>
      </c>
      <c r="E213" s="259">
        <f t="shared" si="40"/>
        <v>16000</v>
      </c>
    </row>
    <row r="214" spans="1:5" ht="15.75" thickBot="1" x14ac:dyDescent="0.3">
      <c r="A214" s="233" t="s">
        <v>212</v>
      </c>
      <c r="B214" s="232">
        <f t="shared" ref="B214:E215" si="41">B40</f>
        <v>14700</v>
      </c>
      <c r="C214" s="232">
        <f t="shared" si="41"/>
        <v>15500</v>
      </c>
      <c r="D214" s="232">
        <f t="shared" si="41"/>
        <v>15700</v>
      </c>
      <c r="E214" s="232">
        <f t="shared" si="41"/>
        <v>16000</v>
      </c>
    </row>
    <row r="215" spans="1:5" ht="15.75" thickBot="1" x14ac:dyDescent="0.3">
      <c r="A215" s="233" t="s">
        <v>230</v>
      </c>
      <c r="B215" s="234">
        <f t="shared" si="41"/>
        <v>0</v>
      </c>
      <c r="C215" s="234">
        <f t="shared" si="41"/>
        <v>0</v>
      </c>
      <c r="D215" s="234">
        <f t="shared" si="41"/>
        <v>0</v>
      </c>
      <c r="E215" s="234">
        <f t="shared" si="41"/>
        <v>0</v>
      </c>
    </row>
    <row r="216" spans="1:5" ht="15.75" thickBot="1" x14ac:dyDescent="0.3">
      <c r="A216" s="231" t="s">
        <v>25</v>
      </c>
      <c r="B216" s="259">
        <f>B217+B218</f>
        <v>125000</v>
      </c>
      <c r="C216" s="259">
        <f t="shared" ref="C216:E216" si="42">C217+C218</f>
        <v>125000</v>
      </c>
      <c r="D216" s="259">
        <f t="shared" si="42"/>
        <v>125000</v>
      </c>
      <c r="E216" s="259">
        <f t="shared" si="42"/>
        <v>125000</v>
      </c>
    </row>
    <row r="217" spans="1:5" ht="15.75" thickBot="1" x14ac:dyDescent="0.3">
      <c r="A217" s="233" t="s">
        <v>212</v>
      </c>
      <c r="B217" s="234">
        <f>B43+B86+B123</f>
        <v>125000</v>
      </c>
      <c r="C217" s="234">
        <f>C43+C86+C123</f>
        <v>125000</v>
      </c>
      <c r="D217" s="234">
        <f>D43+D86+D123</f>
        <v>125000</v>
      </c>
      <c r="E217" s="234">
        <f>E43+E86+E123</f>
        <v>125000</v>
      </c>
    </row>
    <row r="218" spans="1:5" ht="15.75" thickBot="1" x14ac:dyDescent="0.3">
      <c r="A218" s="233" t="s">
        <v>230</v>
      </c>
      <c r="B218" s="234">
        <f>B44</f>
        <v>0</v>
      </c>
      <c r="C218" s="234">
        <f>C44</f>
        <v>0</v>
      </c>
      <c r="D218" s="234">
        <f>D44</f>
        <v>0</v>
      </c>
      <c r="E218" s="234">
        <f>E44</f>
        <v>0</v>
      </c>
    </row>
    <row r="219" spans="1:5" ht="15.75" thickBot="1" x14ac:dyDescent="0.3">
      <c r="A219" s="231" t="s">
        <v>26</v>
      </c>
      <c r="B219" s="259">
        <f>B220+B221</f>
        <v>0</v>
      </c>
      <c r="C219" s="259">
        <f t="shared" ref="C219:E219" si="43">C220+C221</f>
        <v>0</v>
      </c>
      <c r="D219" s="259">
        <f t="shared" si="43"/>
        <v>0</v>
      </c>
      <c r="E219" s="259">
        <f t="shared" si="43"/>
        <v>0</v>
      </c>
    </row>
    <row r="220" spans="1:5" ht="15.75" thickBot="1" x14ac:dyDescent="0.3">
      <c r="A220" s="233" t="s">
        <v>212</v>
      </c>
      <c r="B220" s="232">
        <f t="shared" ref="B220:E221" si="44">B46</f>
        <v>0</v>
      </c>
      <c r="C220" s="232">
        <f t="shared" si="44"/>
        <v>0</v>
      </c>
      <c r="D220" s="232">
        <f t="shared" si="44"/>
        <v>0</v>
      </c>
      <c r="E220" s="232">
        <f t="shared" si="44"/>
        <v>0</v>
      </c>
    </row>
    <row r="221" spans="1:5" ht="15.75" thickBot="1" x14ac:dyDescent="0.3">
      <c r="A221" s="233" t="s">
        <v>230</v>
      </c>
      <c r="B221" s="234">
        <f t="shared" si="44"/>
        <v>0</v>
      </c>
      <c r="C221" s="234">
        <f t="shared" si="44"/>
        <v>0</v>
      </c>
      <c r="D221" s="234">
        <f t="shared" si="44"/>
        <v>0</v>
      </c>
      <c r="E221" s="234">
        <f t="shared" si="44"/>
        <v>0</v>
      </c>
    </row>
    <row r="222" spans="1:5" ht="30.75" thickBot="1" x14ac:dyDescent="0.3">
      <c r="A222" s="231" t="s">
        <v>27</v>
      </c>
      <c r="B222" s="259">
        <f>B223+B224</f>
        <v>0</v>
      </c>
      <c r="C222" s="259">
        <f t="shared" ref="C222:E222" si="45">C223+C224</f>
        <v>0</v>
      </c>
      <c r="D222" s="259">
        <f t="shared" si="45"/>
        <v>0</v>
      </c>
      <c r="E222" s="259">
        <f t="shared" si="45"/>
        <v>0</v>
      </c>
    </row>
    <row r="223" spans="1:5" ht="15.75" thickBot="1" x14ac:dyDescent="0.3">
      <c r="A223" s="233" t="s">
        <v>212</v>
      </c>
      <c r="B223" s="232">
        <f t="shared" ref="B223:E224" si="46">B49</f>
        <v>0</v>
      </c>
      <c r="C223" s="232">
        <f t="shared" si="46"/>
        <v>0</v>
      </c>
      <c r="D223" s="232">
        <f t="shared" si="46"/>
        <v>0</v>
      </c>
      <c r="E223" s="232">
        <f t="shared" si="46"/>
        <v>0</v>
      </c>
    </row>
    <row r="224" spans="1:5" ht="15.75" thickBot="1" x14ac:dyDescent="0.3">
      <c r="A224" s="233" t="s">
        <v>230</v>
      </c>
      <c r="B224" s="234">
        <f t="shared" si="46"/>
        <v>0</v>
      </c>
      <c r="C224" s="234">
        <f t="shared" si="46"/>
        <v>0</v>
      </c>
      <c r="D224" s="234">
        <f t="shared" si="46"/>
        <v>0</v>
      </c>
      <c r="E224" s="234">
        <f t="shared" si="46"/>
        <v>0</v>
      </c>
    </row>
    <row r="225" spans="1:5" ht="15.75" thickBot="1" x14ac:dyDescent="0.3">
      <c r="A225" s="231" t="s">
        <v>28</v>
      </c>
      <c r="B225" s="259">
        <f>B226+B227</f>
        <v>0</v>
      </c>
      <c r="C225" s="259">
        <f>C226+C227</f>
        <v>0</v>
      </c>
      <c r="D225" s="259">
        <f t="shared" ref="D225:E225" si="47">D226+D227</f>
        <v>0</v>
      </c>
      <c r="E225" s="259">
        <f t="shared" si="47"/>
        <v>0</v>
      </c>
    </row>
    <row r="226" spans="1:5" ht="15.75" thickBot="1" x14ac:dyDescent="0.3">
      <c r="A226" s="233" t="s">
        <v>212</v>
      </c>
      <c r="B226" s="232">
        <f t="shared" ref="B226:E230" si="48">B52</f>
        <v>0</v>
      </c>
      <c r="C226" s="232">
        <f t="shared" si="48"/>
        <v>0</v>
      </c>
      <c r="D226" s="232">
        <f t="shared" si="48"/>
        <v>0</v>
      </c>
      <c r="E226" s="232">
        <f t="shared" si="48"/>
        <v>0</v>
      </c>
    </row>
    <row r="227" spans="1:5" ht="15.75" thickBot="1" x14ac:dyDescent="0.3">
      <c r="A227" s="233" t="s">
        <v>230</v>
      </c>
      <c r="B227" s="234">
        <f t="shared" si="48"/>
        <v>0</v>
      </c>
      <c r="C227" s="234">
        <f t="shared" si="48"/>
        <v>0</v>
      </c>
      <c r="D227" s="234">
        <f t="shared" si="48"/>
        <v>0</v>
      </c>
      <c r="E227" s="234">
        <f t="shared" si="48"/>
        <v>0</v>
      </c>
    </row>
    <row r="228" spans="1:5" ht="30.75" thickBot="1" x14ac:dyDescent="0.3">
      <c r="A228" s="231" t="s">
        <v>29</v>
      </c>
      <c r="B228" s="259">
        <f t="shared" si="48"/>
        <v>0</v>
      </c>
      <c r="C228" s="259">
        <f t="shared" si="48"/>
        <v>0</v>
      </c>
      <c r="D228" s="259">
        <f t="shared" si="48"/>
        <v>0</v>
      </c>
      <c r="E228" s="259">
        <f t="shared" si="48"/>
        <v>0</v>
      </c>
    </row>
    <row r="229" spans="1:5" ht="15.75" thickBot="1" x14ac:dyDescent="0.3">
      <c r="A229" s="233" t="s">
        <v>212</v>
      </c>
      <c r="B229" s="232">
        <f t="shared" si="48"/>
        <v>0</v>
      </c>
      <c r="C229" s="232">
        <f t="shared" si="48"/>
        <v>0</v>
      </c>
      <c r="D229" s="232">
        <f t="shared" si="48"/>
        <v>0</v>
      </c>
      <c r="E229" s="232">
        <f t="shared" si="48"/>
        <v>0</v>
      </c>
    </row>
    <row r="230" spans="1:5" ht="15.75" thickBot="1" x14ac:dyDescent="0.3">
      <c r="A230" s="233" t="s">
        <v>230</v>
      </c>
      <c r="B230" s="234">
        <f t="shared" si="48"/>
        <v>0</v>
      </c>
      <c r="C230" s="234">
        <f t="shared" si="48"/>
        <v>0</v>
      </c>
      <c r="D230" s="234">
        <f t="shared" si="48"/>
        <v>0</v>
      </c>
      <c r="E230" s="234">
        <f t="shared" si="48"/>
        <v>0</v>
      </c>
    </row>
    <row r="231" spans="1:5" ht="15.75" thickBot="1" x14ac:dyDescent="0.3">
      <c r="A231" s="231" t="s">
        <v>58</v>
      </c>
      <c r="B231" s="259">
        <f>B232+B233+B234+B235</f>
        <v>0</v>
      </c>
      <c r="C231" s="259">
        <f t="shared" ref="C231:E231" si="49">C232+C233+C234+C235</f>
        <v>0</v>
      </c>
      <c r="D231" s="259">
        <f t="shared" si="49"/>
        <v>0</v>
      </c>
      <c r="E231" s="259">
        <f t="shared" si="49"/>
        <v>0</v>
      </c>
    </row>
    <row r="232" spans="1:5" ht="15.75" thickBot="1" x14ac:dyDescent="0.3">
      <c r="A232" s="233" t="s">
        <v>212</v>
      </c>
      <c r="B232" s="232">
        <f t="shared" ref="B232:E235" si="50">B157+B182</f>
        <v>0</v>
      </c>
      <c r="C232" s="232">
        <f t="shared" si="50"/>
        <v>0</v>
      </c>
      <c r="D232" s="232">
        <f t="shared" si="50"/>
        <v>0</v>
      </c>
      <c r="E232" s="232">
        <f t="shared" si="50"/>
        <v>0</v>
      </c>
    </row>
    <row r="233" spans="1:5" ht="15.75" thickBot="1" x14ac:dyDescent="0.3">
      <c r="A233" s="233" t="s">
        <v>231</v>
      </c>
      <c r="B233" s="232">
        <f t="shared" si="50"/>
        <v>0</v>
      </c>
      <c r="C233" s="232">
        <f t="shared" si="50"/>
        <v>0</v>
      </c>
      <c r="D233" s="232">
        <f t="shared" si="50"/>
        <v>0</v>
      </c>
      <c r="E233" s="232">
        <f t="shared" si="50"/>
        <v>0</v>
      </c>
    </row>
    <row r="234" spans="1:5" ht="15.75" thickBot="1" x14ac:dyDescent="0.3">
      <c r="A234" s="233" t="s">
        <v>223</v>
      </c>
      <c r="B234" s="232">
        <f t="shared" si="50"/>
        <v>0</v>
      </c>
      <c r="C234" s="232">
        <f t="shared" si="50"/>
        <v>0</v>
      </c>
      <c r="D234" s="232">
        <f t="shared" si="50"/>
        <v>0</v>
      </c>
      <c r="E234" s="232">
        <f t="shared" si="50"/>
        <v>0</v>
      </c>
    </row>
    <row r="235" spans="1:5" ht="15.75" thickBot="1" x14ac:dyDescent="0.3">
      <c r="A235" s="233" t="s">
        <v>224</v>
      </c>
      <c r="B235" s="232">
        <f t="shared" si="50"/>
        <v>0</v>
      </c>
      <c r="C235" s="232">
        <f t="shared" si="50"/>
        <v>0</v>
      </c>
      <c r="D235" s="232">
        <f t="shared" si="50"/>
        <v>0</v>
      </c>
      <c r="E235" s="232">
        <f t="shared" si="50"/>
        <v>0</v>
      </c>
    </row>
    <row r="236" spans="1:5" ht="15.75" thickBot="1" x14ac:dyDescent="0.3">
      <c r="A236" s="231" t="s">
        <v>59</v>
      </c>
      <c r="B236" s="259">
        <f>B237+B238+B239+B240</f>
        <v>6000</v>
      </c>
      <c r="C236" s="259">
        <f t="shared" ref="C236:E236" si="51">C237+C238+C239+C240</f>
        <v>6000</v>
      </c>
      <c r="D236" s="259">
        <f t="shared" si="51"/>
        <v>6000</v>
      </c>
      <c r="E236" s="259">
        <f t="shared" si="51"/>
        <v>6000</v>
      </c>
    </row>
    <row r="237" spans="1:5" ht="15.75" thickBot="1" x14ac:dyDescent="0.3">
      <c r="A237" s="233" t="s">
        <v>212</v>
      </c>
      <c r="B237" s="232">
        <f>B162+B187+B202</f>
        <v>6000</v>
      </c>
      <c r="C237" s="232">
        <f t="shared" ref="C237:E237" si="52">C162+C187+C202</f>
        <v>6000</v>
      </c>
      <c r="D237" s="232">
        <f t="shared" si="52"/>
        <v>6000</v>
      </c>
      <c r="E237" s="232">
        <f t="shared" si="52"/>
        <v>6000</v>
      </c>
    </row>
    <row r="238" spans="1:5" ht="15.75" thickBot="1" x14ac:dyDescent="0.3">
      <c r="A238" s="233" t="s">
        <v>231</v>
      </c>
      <c r="B238" s="232">
        <f t="shared" ref="B238:E240" si="53">B163+B188+B203</f>
        <v>0</v>
      </c>
      <c r="C238" s="232">
        <f t="shared" si="53"/>
        <v>0</v>
      </c>
      <c r="D238" s="232">
        <f t="shared" si="53"/>
        <v>0</v>
      </c>
      <c r="E238" s="232">
        <f t="shared" si="53"/>
        <v>0</v>
      </c>
    </row>
    <row r="239" spans="1:5" ht="15.75" thickBot="1" x14ac:dyDescent="0.3">
      <c r="A239" s="233" t="s">
        <v>223</v>
      </c>
      <c r="B239" s="232">
        <f t="shared" si="53"/>
        <v>0</v>
      </c>
      <c r="C239" s="232">
        <f t="shared" si="53"/>
        <v>0</v>
      </c>
      <c r="D239" s="232">
        <f t="shared" si="53"/>
        <v>0</v>
      </c>
      <c r="E239" s="232">
        <f t="shared" si="53"/>
        <v>0</v>
      </c>
    </row>
    <row r="240" spans="1:5" ht="15.75" thickBot="1" x14ac:dyDescent="0.3">
      <c r="A240" s="233" t="s">
        <v>224</v>
      </c>
      <c r="B240" s="232">
        <f t="shared" si="53"/>
        <v>0</v>
      </c>
      <c r="C240" s="232">
        <f t="shared" si="53"/>
        <v>0</v>
      </c>
      <c r="D240" s="232">
        <f t="shared" si="53"/>
        <v>0</v>
      </c>
      <c r="E240" s="232">
        <f t="shared" si="53"/>
        <v>0</v>
      </c>
    </row>
    <row r="241" spans="1:5" ht="15.75" thickBot="1" x14ac:dyDescent="0.3">
      <c r="A241" s="239" t="s">
        <v>31</v>
      </c>
      <c r="B241" s="240">
        <f>IF(B209-B208=0,0,"Error")</f>
        <v>0</v>
      </c>
      <c r="C241" s="240">
        <f>IF(C209-C208=0,0,"Error")</f>
        <v>0</v>
      </c>
      <c r="D241" s="240">
        <f>IF(D209-D208=0,0,"Error")</f>
        <v>0</v>
      </c>
      <c r="E241" s="240">
        <f>IF(E209-E208=0,0,"Error")</f>
        <v>0</v>
      </c>
    </row>
  </sheetData>
  <mergeCells count="55">
    <mergeCell ref="A193:E193"/>
    <mergeCell ref="A194:A195"/>
    <mergeCell ref="A1:E1"/>
    <mergeCell ref="A2:E2"/>
    <mergeCell ref="B169:E169"/>
    <mergeCell ref="A170:A171"/>
    <mergeCell ref="A178:E178"/>
    <mergeCell ref="A179:A180"/>
    <mergeCell ref="B192:E192"/>
    <mergeCell ref="B144:E144"/>
    <mergeCell ref="A145:A146"/>
    <mergeCell ref="A153:E153"/>
    <mergeCell ref="A154:A155"/>
    <mergeCell ref="D167:E167"/>
    <mergeCell ref="B168:E168"/>
    <mergeCell ref="A139:E139"/>
    <mergeCell ref="B140:E140"/>
    <mergeCell ref="D141:E141"/>
    <mergeCell ref="B142:E142"/>
    <mergeCell ref="B143:E143"/>
    <mergeCell ref="B102:E102"/>
    <mergeCell ref="B103:E103"/>
    <mergeCell ref="B104:E104"/>
    <mergeCell ref="A105:A106"/>
    <mergeCell ref="A113:E113"/>
    <mergeCell ref="A114:A115"/>
    <mergeCell ref="B65:E65"/>
    <mergeCell ref="B66:E66"/>
    <mergeCell ref="B67:E67"/>
    <mergeCell ref="A68:A69"/>
    <mergeCell ref="A76:E76"/>
    <mergeCell ref="A77:A78"/>
    <mergeCell ref="A64:E64"/>
    <mergeCell ref="A20:E20"/>
    <mergeCell ref="A21:E21"/>
    <mergeCell ref="B22:E22"/>
    <mergeCell ref="B23:E23"/>
    <mergeCell ref="B24:E24"/>
    <mergeCell ref="A25:A26"/>
    <mergeCell ref="A33:E33"/>
    <mergeCell ref="A34:A35"/>
    <mergeCell ref="B59:E59"/>
    <mergeCell ref="A60:E60"/>
    <mergeCell ref="A63:E63"/>
    <mergeCell ref="A17:E17"/>
    <mergeCell ref="A3:E3"/>
    <mergeCell ref="A4:E4"/>
    <mergeCell ref="B5:E5"/>
    <mergeCell ref="B6:E6"/>
    <mergeCell ref="B7:E7"/>
    <mergeCell ref="A8:E8"/>
    <mergeCell ref="A9:E11"/>
    <mergeCell ref="B12:E12"/>
    <mergeCell ref="A13:A14"/>
    <mergeCell ref="B16:E16"/>
  </mergeCells>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80"/>
  <sheetViews>
    <sheetView topLeftCell="A378" zoomScale="70" zoomScaleNormal="70" workbookViewId="0">
      <selection activeCell="B390" sqref="B389:B390"/>
    </sheetView>
  </sheetViews>
  <sheetFormatPr defaultRowHeight="15" x14ac:dyDescent="0.25"/>
  <cols>
    <col min="1" max="1" width="38" customWidth="1"/>
    <col min="2" max="2" width="29.42578125" customWidth="1"/>
    <col min="3" max="3" width="31.28515625" customWidth="1"/>
    <col min="4" max="4" width="28.140625" customWidth="1"/>
    <col min="5" max="5" width="38.28515625" customWidth="1"/>
  </cols>
  <sheetData>
    <row r="2" spans="1:5" ht="18.75" x14ac:dyDescent="0.3">
      <c r="A2" s="1008" t="s">
        <v>843</v>
      </c>
      <c r="B2" s="1008"/>
      <c r="C2" s="1008"/>
      <c r="D2" s="1008"/>
      <c r="E2" s="1008"/>
    </row>
    <row r="3" spans="1:5" ht="21" customHeight="1" x14ac:dyDescent="0.25">
      <c r="A3" s="1175" t="s">
        <v>555</v>
      </c>
      <c r="B3" s="1175"/>
      <c r="C3" s="1175"/>
      <c r="D3" s="1175"/>
      <c r="E3" s="1175"/>
    </row>
    <row r="4" spans="1:5" ht="26.25" customHeight="1" x14ac:dyDescent="0.25">
      <c r="A4" s="1219" t="s">
        <v>536</v>
      </c>
      <c r="B4" s="1219"/>
      <c r="C4" s="1219"/>
      <c r="D4" s="1219"/>
      <c r="E4" s="1219"/>
    </row>
    <row r="5" spans="1:5" ht="27" customHeight="1" thickBot="1" x14ac:dyDescent="0.3">
      <c r="A5" s="367"/>
      <c r="B5" s="367"/>
      <c r="C5" s="367"/>
      <c r="D5" s="367"/>
      <c r="E5" s="367"/>
    </row>
    <row r="6" spans="1:5" ht="29.25" customHeight="1" thickBot="1" x14ac:dyDescent="0.3">
      <c r="A6" s="426" t="s">
        <v>0</v>
      </c>
      <c r="B6" s="1434" t="s">
        <v>368</v>
      </c>
      <c r="C6" s="1434"/>
      <c r="D6" s="1434"/>
      <c r="E6" s="1434"/>
    </row>
    <row r="7" spans="1:5" ht="45" customHeight="1" thickBot="1" x14ac:dyDescent="0.3">
      <c r="A7" s="426" t="s">
        <v>1</v>
      </c>
      <c r="B7" s="1370" t="s">
        <v>369</v>
      </c>
      <c r="C7" s="1221"/>
      <c r="D7" s="1221"/>
      <c r="E7" s="1222"/>
    </row>
    <row r="8" spans="1:5" ht="37.5" customHeight="1" thickBot="1" x14ac:dyDescent="0.3">
      <c r="A8" s="426" t="s">
        <v>3</v>
      </c>
      <c r="B8" s="1215" t="s">
        <v>535</v>
      </c>
      <c r="C8" s="1216"/>
      <c r="D8" s="1216"/>
      <c r="E8" s="1217"/>
    </row>
    <row r="9" spans="1:5" ht="42.75" customHeight="1" thickBot="1" x14ac:dyDescent="0.3">
      <c r="A9" s="1225" t="s">
        <v>4</v>
      </c>
      <c r="B9" s="1226"/>
      <c r="C9" s="1226"/>
      <c r="D9" s="1226"/>
      <c r="E9" s="1227"/>
    </row>
    <row r="10" spans="1:5" ht="27.75" customHeight="1" thickBot="1" x14ac:dyDescent="0.3">
      <c r="A10" s="1435" t="s">
        <v>370</v>
      </c>
      <c r="B10" s="1436"/>
      <c r="C10" s="1436"/>
      <c r="D10" s="1436"/>
      <c r="E10" s="1437"/>
    </row>
    <row r="11" spans="1:5" ht="36.75" customHeight="1" thickBot="1" x14ac:dyDescent="0.3">
      <c r="A11" s="1435"/>
      <c r="B11" s="1436"/>
      <c r="C11" s="1436"/>
      <c r="D11" s="1436"/>
      <c r="E11" s="1437"/>
    </row>
    <row r="12" spans="1:5" ht="42" customHeight="1" thickBot="1" x14ac:dyDescent="0.3">
      <c r="A12" s="1435"/>
      <c r="B12" s="1436"/>
      <c r="C12" s="1436"/>
      <c r="D12" s="1436"/>
      <c r="E12" s="1437"/>
    </row>
    <row r="13" spans="1:5" ht="60" customHeight="1" thickBot="1" x14ac:dyDescent="0.3">
      <c r="A13" s="326" t="s">
        <v>5</v>
      </c>
      <c r="B13" s="1422" t="s">
        <v>835</v>
      </c>
      <c r="C13" s="1293"/>
      <c r="D13" s="1293"/>
      <c r="E13" s="1294"/>
    </row>
    <row r="14" spans="1:5" ht="23.25" customHeight="1" x14ac:dyDescent="0.25">
      <c r="A14" s="1223" t="s">
        <v>6</v>
      </c>
      <c r="B14" s="327">
        <v>2019</v>
      </c>
      <c r="C14" s="327">
        <v>2020</v>
      </c>
      <c r="D14" s="327">
        <v>2021</v>
      </c>
      <c r="E14" s="327">
        <v>2022</v>
      </c>
    </row>
    <row r="15" spans="1:5" ht="16.5" thickBot="1" x14ac:dyDescent="0.3">
      <c r="A15" s="1224"/>
      <c r="B15" s="756" t="s">
        <v>7</v>
      </c>
      <c r="C15" s="756" t="s">
        <v>8</v>
      </c>
      <c r="D15" s="756" t="s">
        <v>8</v>
      </c>
      <c r="E15" s="756" t="s">
        <v>8</v>
      </c>
    </row>
    <row r="16" spans="1:5" ht="18.75" customHeight="1" thickBot="1" x14ac:dyDescent="0.3">
      <c r="A16" s="335" t="s">
        <v>88</v>
      </c>
      <c r="B16" s="435">
        <v>680</v>
      </c>
      <c r="C16" s="435">
        <v>690</v>
      </c>
      <c r="D16" s="435">
        <v>700</v>
      </c>
      <c r="E16" s="435">
        <v>715</v>
      </c>
    </row>
    <row r="17" spans="1:5" ht="16.5" thickBot="1" x14ac:dyDescent="0.3">
      <c r="A17" s="335" t="s">
        <v>89</v>
      </c>
      <c r="B17" s="435">
        <v>400</v>
      </c>
      <c r="C17" s="435">
        <v>10</v>
      </c>
      <c r="D17" s="435">
        <v>10</v>
      </c>
      <c r="E17" s="435">
        <v>10</v>
      </c>
    </row>
    <row r="18" spans="1:5" ht="32.25" thickBot="1" x14ac:dyDescent="0.3">
      <c r="A18" s="335" t="s">
        <v>66</v>
      </c>
      <c r="B18" s="435" t="s">
        <v>67</v>
      </c>
      <c r="C18" s="435" t="s">
        <v>68</v>
      </c>
      <c r="D18" s="435" t="s">
        <v>68</v>
      </c>
      <c r="E18" s="435" t="s">
        <v>68</v>
      </c>
    </row>
    <row r="19" spans="1:5" ht="42" customHeight="1" thickBot="1" x14ac:dyDescent="0.3">
      <c r="A19" s="330" t="s">
        <v>9</v>
      </c>
      <c r="B19" s="1421" t="s">
        <v>371</v>
      </c>
      <c r="C19" s="1422"/>
      <c r="D19" s="1422"/>
      <c r="E19" s="1438"/>
    </row>
    <row r="20" spans="1:5" ht="42.75" customHeight="1" thickBot="1" x14ac:dyDescent="0.3">
      <c r="A20" s="1215" t="s">
        <v>10</v>
      </c>
      <c r="B20" s="1216"/>
      <c r="C20" s="1216"/>
      <c r="D20" s="1216"/>
      <c r="E20" s="1217"/>
    </row>
    <row r="21" spans="1:5" ht="38.25" customHeight="1" thickBot="1" x14ac:dyDescent="0.3">
      <c r="A21" s="335" t="s">
        <v>88</v>
      </c>
      <c r="B21" s="580">
        <v>68000</v>
      </c>
      <c r="C21" s="581">
        <v>690</v>
      </c>
      <c r="D21" s="581">
        <v>700</v>
      </c>
      <c r="E21" s="581">
        <v>715</v>
      </c>
    </row>
    <row r="22" spans="1:5" ht="47.25" customHeight="1" thickBot="1" x14ac:dyDescent="0.3">
      <c r="A22" s="335" t="s">
        <v>66</v>
      </c>
      <c r="B22" s="582">
        <v>68000</v>
      </c>
      <c r="C22" s="581">
        <v>690</v>
      </c>
      <c r="D22" s="581">
        <v>700</v>
      </c>
      <c r="E22" s="581">
        <v>715</v>
      </c>
    </row>
    <row r="23" spans="1:5" ht="24" customHeight="1" thickBot="1" x14ac:dyDescent="0.3">
      <c r="A23" s="1248" t="s">
        <v>11</v>
      </c>
      <c r="B23" s="1249"/>
      <c r="C23" s="1249"/>
      <c r="D23" s="1249"/>
      <c r="E23" s="1250"/>
    </row>
    <row r="24" spans="1:5" ht="30.75" customHeight="1" thickBot="1" x14ac:dyDescent="0.3">
      <c r="A24" s="1248" t="s">
        <v>12</v>
      </c>
      <c r="B24" s="1249"/>
      <c r="C24" s="1249"/>
      <c r="D24" s="1249"/>
      <c r="E24" s="1250"/>
    </row>
    <row r="25" spans="1:5" ht="42.75" customHeight="1" thickBot="1" x14ac:dyDescent="0.3">
      <c r="A25" s="334" t="s">
        <v>13</v>
      </c>
      <c r="B25" s="1421" t="s">
        <v>372</v>
      </c>
      <c r="C25" s="1293"/>
      <c r="D25" s="1293"/>
      <c r="E25" s="1294"/>
    </row>
    <row r="26" spans="1:5" ht="48" customHeight="1" thickBot="1" x14ac:dyDescent="0.3">
      <c r="A26" s="335" t="s">
        <v>14</v>
      </c>
      <c r="B26" s="1298" t="s">
        <v>373</v>
      </c>
      <c r="C26" s="1299"/>
      <c r="D26" s="1299"/>
      <c r="E26" s="1300"/>
    </row>
    <row r="27" spans="1:5" ht="48.75" customHeight="1" thickBot="1" x14ac:dyDescent="0.3">
      <c r="A27" s="335" t="s">
        <v>15</v>
      </c>
      <c r="B27" s="1254" t="s">
        <v>374</v>
      </c>
      <c r="C27" s="1255"/>
      <c r="D27" s="1255"/>
      <c r="E27" s="1256"/>
    </row>
    <row r="28" spans="1:5" ht="12.75" customHeight="1" x14ac:dyDescent="0.25">
      <c r="A28" s="1223"/>
      <c r="B28" s="336">
        <v>2019</v>
      </c>
      <c r="C28" s="336">
        <v>2020</v>
      </c>
      <c r="D28" s="336">
        <v>2021</v>
      </c>
      <c r="E28" s="336">
        <v>2022</v>
      </c>
    </row>
    <row r="29" spans="1:5" ht="45" customHeight="1" thickBot="1" x14ac:dyDescent="0.3">
      <c r="A29" s="1224"/>
      <c r="B29" s="337" t="s">
        <v>7</v>
      </c>
      <c r="C29" s="337" t="s">
        <v>8</v>
      </c>
      <c r="D29" s="337" t="s">
        <v>8</v>
      </c>
      <c r="E29" s="337" t="s">
        <v>8</v>
      </c>
    </row>
    <row r="30" spans="1:5" ht="33.75" customHeight="1" thickBot="1" x14ac:dyDescent="0.3">
      <c r="A30" s="335" t="s">
        <v>16</v>
      </c>
      <c r="B30" s="338">
        <v>85700</v>
      </c>
      <c r="C30" s="338">
        <v>85700</v>
      </c>
      <c r="D30" s="338">
        <v>85700</v>
      </c>
      <c r="E30" s="338">
        <v>85700</v>
      </c>
    </row>
    <row r="31" spans="1:5" ht="30.75" customHeight="1" thickBot="1" x14ac:dyDescent="0.3">
      <c r="A31" s="335" t="s">
        <v>17</v>
      </c>
      <c r="B31" s="338">
        <f>B60</f>
        <v>68000</v>
      </c>
      <c r="C31" s="338">
        <f>C60</f>
        <v>61000</v>
      </c>
      <c r="D31" s="338">
        <f t="shared" ref="D31:E31" si="0">D60</f>
        <v>70000</v>
      </c>
      <c r="E31" s="338">
        <f t="shared" si="0"/>
        <v>71500</v>
      </c>
    </row>
    <row r="32" spans="1:5" ht="30.75" customHeight="1" thickBot="1" x14ac:dyDescent="0.3">
      <c r="A32" s="335" t="s">
        <v>18</v>
      </c>
      <c r="B32" s="338">
        <f>B31/B30</f>
        <v>0.79346557759626601</v>
      </c>
      <c r="C32" s="338">
        <f t="shared" ref="C32:E32" si="1">C31/C30</f>
        <v>0.71178529754959163</v>
      </c>
      <c r="D32" s="338">
        <f t="shared" si="1"/>
        <v>0.81680280046674447</v>
      </c>
      <c r="E32" s="338">
        <f t="shared" si="1"/>
        <v>0.83430571761960326</v>
      </c>
    </row>
    <row r="33" spans="1:5" ht="27" customHeight="1" thickBot="1" x14ac:dyDescent="0.3">
      <c r="A33" s="335" t="s">
        <v>19</v>
      </c>
      <c r="B33" s="754" t="s">
        <v>20</v>
      </c>
      <c r="C33" s="339">
        <f>C30/B30-1</f>
        <v>0</v>
      </c>
      <c r="D33" s="339">
        <f t="shared" ref="D33:E35" si="2">D30/C30-1</f>
        <v>0</v>
      </c>
      <c r="E33" s="339">
        <f t="shared" si="2"/>
        <v>0</v>
      </c>
    </row>
    <row r="34" spans="1:5" ht="21" customHeight="1" thickBot="1" x14ac:dyDescent="0.3">
      <c r="A34" s="335" t="s">
        <v>21</v>
      </c>
      <c r="B34" s="754" t="s">
        <v>20</v>
      </c>
      <c r="C34" s="339">
        <f>C31/B31-1</f>
        <v>-0.1029411764705882</v>
      </c>
      <c r="D34" s="339">
        <f t="shared" si="2"/>
        <v>0.14754098360655732</v>
      </c>
      <c r="E34" s="339">
        <f t="shared" si="2"/>
        <v>2.1428571428571352E-2</v>
      </c>
    </row>
    <row r="35" spans="1:5" ht="22.5" customHeight="1" thickBot="1" x14ac:dyDescent="0.3">
      <c r="A35" s="335" t="s">
        <v>22</v>
      </c>
      <c r="B35" s="754" t="s">
        <v>20</v>
      </c>
      <c r="C35" s="339">
        <f>C32/B32-1</f>
        <v>-0.1029411764705882</v>
      </c>
      <c r="D35" s="339">
        <f t="shared" si="2"/>
        <v>0.14754098360655732</v>
      </c>
      <c r="E35" s="339">
        <f t="shared" si="2"/>
        <v>2.1428571428571352E-2</v>
      </c>
    </row>
    <row r="36" spans="1:5" ht="45" customHeight="1" thickBot="1" x14ac:dyDescent="0.3">
      <c r="A36" s="1257" t="s">
        <v>565</v>
      </c>
      <c r="B36" s="1258"/>
      <c r="C36" s="1258"/>
      <c r="D36" s="1258"/>
      <c r="E36" s="1259"/>
    </row>
    <row r="37" spans="1:5" ht="24" customHeight="1" x14ac:dyDescent="0.25">
      <c r="A37" s="1223"/>
      <c r="B37" s="336">
        <v>2019</v>
      </c>
      <c r="C37" s="336">
        <v>2020</v>
      </c>
      <c r="D37" s="336">
        <v>2021</v>
      </c>
      <c r="E37" s="336">
        <v>2022</v>
      </c>
    </row>
    <row r="38" spans="1:5" ht="36.75" customHeight="1" thickBot="1" x14ac:dyDescent="0.3">
      <c r="A38" s="1224"/>
      <c r="B38" s="337" t="s">
        <v>7</v>
      </c>
      <c r="C38" s="337" t="s">
        <v>8</v>
      </c>
      <c r="D38" s="337" t="s">
        <v>8</v>
      </c>
      <c r="E38" s="337" t="s">
        <v>8</v>
      </c>
    </row>
    <row r="39" spans="1:5" ht="34.5" customHeight="1" thickBot="1" x14ac:dyDescent="0.3">
      <c r="A39" s="340" t="s">
        <v>23</v>
      </c>
      <c r="B39" s="306">
        <f>B40+B41</f>
        <v>42500</v>
      </c>
      <c r="C39" s="306">
        <f>C40+C41</f>
        <v>40500</v>
      </c>
      <c r="D39" s="306">
        <f t="shared" ref="D39:E39" si="3">D40+D41</f>
        <v>40500</v>
      </c>
      <c r="E39" s="306">
        <f t="shared" si="3"/>
        <v>40500</v>
      </c>
    </row>
    <row r="40" spans="1:5" ht="31.5" customHeight="1" thickBot="1" x14ac:dyDescent="0.3">
      <c r="A40" s="341" t="s">
        <v>212</v>
      </c>
      <c r="B40" s="306">
        <v>42500</v>
      </c>
      <c r="C40" s="306">
        <v>40500</v>
      </c>
      <c r="D40" s="306">
        <v>40500</v>
      </c>
      <c r="E40" s="306">
        <v>40500</v>
      </c>
    </row>
    <row r="41" spans="1:5" ht="33" customHeight="1" thickBot="1" x14ac:dyDescent="0.3">
      <c r="A41" s="341" t="s">
        <v>213</v>
      </c>
      <c r="B41" s="307"/>
      <c r="C41" s="307"/>
      <c r="D41" s="307"/>
      <c r="E41" s="307"/>
    </row>
    <row r="42" spans="1:5" ht="41.25" customHeight="1" thickBot="1" x14ac:dyDescent="0.3">
      <c r="A42" s="340" t="s">
        <v>24</v>
      </c>
      <c r="B42" s="306">
        <f>B43+B44</f>
        <v>9500</v>
      </c>
      <c r="C42" s="306">
        <f>C43+C44</f>
        <v>5500</v>
      </c>
      <c r="D42" s="306">
        <f t="shared" ref="D42:E42" si="4">D43+D44</f>
        <v>5500</v>
      </c>
      <c r="E42" s="306">
        <f t="shared" si="4"/>
        <v>5500</v>
      </c>
    </row>
    <row r="43" spans="1:5" ht="27" customHeight="1" thickBot="1" x14ac:dyDescent="0.3">
      <c r="A43" s="341" t="s">
        <v>212</v>
      </c>
      <c r="B43" s="306">
        <v>9500</v>
      </c>
      <c r="C43" s="306">
        <v>5500</v>
      </c>
      <c r="D43" s="306">
        <v>5500</v>
      </c>
      <c r="E43" s="306">
        <v>5500</v>
      </c>
    </row>
    <row r="44" spans="1:5" ht="27" customHeight="1" thickBot="1" x14ac:dyDescent="0.3">
      <c r="A44" s="341" t="s">
        <v>213</v>
      </c>
      <c r="B44" s="307"/>
      <c r="C44" s="306"/>
      <c r="D44" s="306"/>
      <c r="E44" s="306"/>
    </row>
    <row r="45" spans="1:5" ht="30" customHeight="1" thickBot="1" x14ac:dyDescent="0.3">
      <c r="A45" s="340" t="s">
        <v>25</v>
      </c>
      <c r="B45" s="307">
        <f>B46+B47</f>
        <v>12500</v>
      </c>
      <c r="C45" s="306">
        <f>C46+C47</f>
        <v>11500</v>
      </c>
      <c r="D45" s="306">
        <f t="shared" ref="D45:E45" si="5">D46+D47</f>
        <v>20500</v>
      </c>
      <c r="E45" s="306">
        <f t="shared" si="5"/>
        <v>22000</v>
      </c>
    </row>
    <row r="46" spans="1:5" ht="33.75" customHeight="1" thickBot="1" x14ac:dyDescent="0.3">
      <c r="A46" s="341" t="s">
        <v>212</v>
      </c>
      <c r="B46" s="306">
        <v>12500</v>
      </c>
      <c r="C46" s="306">
        <v>11500</v>
      </c>
      <c r="D46" s="306">
        <v>20500</v>
      </c>
      <c r="E46" s="306">
        <v>22000</v>
      </c>
    </row>
    <row r="47" spans="1:5" ht="21.75" customHeight="1" thickBot="1" x14ac:dyDescent="0.3">
      <c r="A47" s="341" t="s">
        <v>213</v>
      </c>
      <c r="B47" s="307"/>
      <c r="C47" s="306"/>
      <c r="D47" s="306"/>
      <c r="E47" s="306"/>
    </row>
    <row r="48" spans="1:5" ht="25.5" customHeight="1" thickBot="1" x14ac:dyDescent="0.3">
      <c r="A48" s="340" t="s">
        <v>26</v>
      </c>
      <c r="B48" s="307"/>
      <c r="C48" s="306"/>
      <c r="D48" s="306"/>
      <c r="E48" s="306"/>
    </row>
    <row r="49" spans="1:5" ht="22.5" customHeight="1" thickBot="1" x14ac:dyDescent="0.3">
      <c r="A49" s="341" t="s">
        <v>212</v>
      </c>
      <c r="B49" s="307"/>
      <c r="C49" s="306"/>
      <c r="D49" s="306"/>
      <c r="E49" s="306"/>
    </row>
    <row r="50" spans="1:5" ht="20.25" customHeight="1" thickBot="1" x14ac:dyDescent="0.3">
      <c r="A50" s="341" t="s">
        <v>213</v>
      </c>
      <c r="B50" s="307"/>
      <c r="C50" s="306"/>
      <c r="D50" s="306"/>
      <c r="E50" s="306"/>
    </row>
    <row r="51" spans="1:5" ht="27" customHeight="1" thickBot="1" x14ac:dyDescent="0.3">
      <c r="A51" s="340" t="s">
        <v>27</v>
      </c>
      <c r="B51" s="307"/>
      <c r="C51" s="306"/>
      <c r="D51" s="306"/>
      <c r="E51" s="306"/>
    </row>
    <row r="52" spans="1:5" ht="25.5" customHeight="1" thickBot="1" x14ac:dyDescent="0.3">
      <c r="A52" s="341" t="s">
        <v>212</v>
      </c>
      <c r="B52" s="307"/>
      <c r="C52" s="306"/>
      <c r="D52" s="306"/>
      <c r="E52" s="306"/>
    </row>
    <row r="53" spans="1:5" ht="16.5" thickBot="1" x14ac:dyDescent="0.3">
      <c r="A53" s="341" t="s">
        <v>213</v>
      </c>
      <c r="B53" s="307"/>
      <c r="C53" s="306"/>
      <c r="D53" s="306"/>
      <c r="E53" s="306"/>
    </row>
    <row r="54" spans="1:5" ht="21" customHeight="1" thickBot="1" x14ac:dyDescent="0.3">
      <c r="A54" s="340" t="s">
        <v>28</v>
      </c>
      <c r="B54" s="307">
        <f>B55+B56</f>
        <v>3500</v>
      </c>
      <c r="C54" s="306">
        <f t="shared" ref="C54:E54" si="6">C55+C56</f>
        <v>3500</v>
      </c>
      <c r="D54" s="306">
        <f t="shared" si="6"/>
        <v>3500</v>
      </c>
      <c r="E54" s="306">
        <f t="shared" si="6"/>
        <v>3500</v>
      </c>
    </row>
    <row r="55" spans="1:5" ht="24.75" customHeight="1" thickBot="1" x14ac:dyDescent="0.3">
      <c r="A55" s="341" t="s">
        <v>212</v>
      </c>
      <c r="B55" s="306">
        <v>3500</v>
      </c>
      <c r="C55" s="306">
        <v>3500</v>
      </c>
      <c r="D55" s="306">
        <v>3500</v>
      </c>
      <c r="E55" s="306">
        <v>3500</v>
      </c>
    </row>
    <row r="56" spans="1:5" ht="23.25" customHeight="1" thickBot="1" x14ac:dyDescent="0.3">
      <c r="A56" s="341" t="s">
        <v>213</v>
      </c>
      <c r="B56" s="307"/>
      <c r="C56" s="306"/>
      <c r="D56" s="306"/>
      <c r="E56" s="306"/>
    </row>
    <row r="57" spans="1:5" ht="32.25" thickBot="1" x14ac:dyDescent="0.3">
      <c r="A57" s="340" t="s">
        <v>29</v>
      </c>
      <c r="B57" s="307">
        <v>0</v>
      </c>
      <c r="C57" s="306">
        <v>0</v>
      </c>
      <c r="D57" s="306">
        <f>C57*1.03*0.99</f>
        <v>0</v>
      </c>
      <c r="E57" s="306">
        <f>D57*1.03*0.99</f>
        <v>0</v>
      </c>
    </row>
    <row r="58" spans="1:5" ht="24.75" customHeight="1" thickBot="1" x14ac:dyDescent="0.3">
      <c r="A58" s="341" t="s">
        <v>212</v>
      </c>
      <c r="B58" s="307"/>
      <c r="C58" s="344"/>
      <c r="D58" s="344"/>
      <c r="E58" s="344"/>
    </row>
    <row r="59" spans="1:5" ht="25.5" customHeight="1" thickBot="1" x14ac:dyDescent="0.3">
      <c r="A59" s="341" t="s">
        <v>213</v>
      </c>
      <c r="B59" s="307"/>
      <c r="C59" s="345"/>
      <c r="D59" s="344"/>
      <c r="E59" s="344"/>
    </row>
    <row r="60" spans="1:5" ht="27" customHeight="1" thickBot="1" x14ac:dyDescent="0.3">
      <c r="A60" s="346" t="s">
        <v>30</v>
      </c>
      <c r="B60" s="307">
        <f>B57+B54+B51+B48+B45+B42+B39</f>
        <v>68000</v>
      </c>
      <c r="C60" s="307">
        <f>C57+C54+C51+C48+C45+C42+C39</f>
        <v>61000</v>
      </c>
      <c r="D60" s="307">
        <f t="shared" ref="D60:E60" si="7">D57+D54+D51+D48+D45+D42+D39</f>
        <v>70000</v>
      </c>
      <c r="E60" s="307">
        <f t="shared" si="7"/>
        <v>71500</v>
      </c>
    </row>
    <row r="61" spans="1:5" ht="32.25" customHeight="1" thickBot="1" x14ac:dyDescent="0.3">
      <c r="A61" s="347" t="s">
        <v>31</v>
      </c>
      <c r="B61" s="348">
        <f>IF(B60-B31=0,0,"Error")</f>
        <v>0</v>
      </c>
      <c r="C61" s="348">
        <f>IF(C60-C31=0,0,"Error")</f>
        <v>0</v>
      </c>
      <c r="D61" s="348">
        <f>IF(D60-D31=0,0,"Error")</f>
        <v>0</v>
      </c>
      <c r="E61" s="348">
        <f>IF(E60-E31=0,0,"Error")</f>
        <v>0</v>
      </c>
    </row>
    <row r="62" spans="1:5" ht="16.5" hidden="1" thickBot="1" x14ac:dyDescent="0.3">
      <c r="A62" s="349" t="s">
        <v>631</v>
      </c>
      <c r="B62" s="1301"/>
      <c r="C62" s="1293"/>
      <c r="D62" s="1293"/>
      <c r="E62" s="1294"/>
    </row>
    <row r="63" spans="1:5" ht="26.25" hidden="1" customHeight="1" thickBot="1" x14ac:dyDescent="0.3">
      <c r="A63" s="335" t="s">
        <v>14</v>
      </c>
      <c r="B63" s="1215"/>
      <c r="C63" s="1216"/>
      <c r="D63" s="1216"/>
      <c r="E63" s="1217"/>
    </row>
    <row r="64" spans="1:5" ht="16.5" hidden="1" thickBot="1" x14ac:dyDescent="0.3">
      <c r="A64" s="335" t="s">
        <v>15</v>
      </c>
      <c r="B64" s="1254"/>
      <c r="C64" s="1255"/>
      <c r="D64" s="1255"/>
      <c r="E64" s="1256"/>
    </row>
    <row r="65" spans="1:5" ht="12.75" hidden="1" customHeight="1" x14ac:dyDescent="0.3">
      <c r="A65" s="1223"/>
      <c r="B65" s="336">
        <v>2018</v>
      </c>
      <c r="C65" s="336">
        <v>2019</v>
      </c>
      <c r="D65" s="336">
        <v>2020</v>
      </c>
      <c r="E65" s="336">
        <v>2021</v>
      </c>
    </row>
    <row r="66" spans="1:5" ht="9" hidden="1" customHeight="1" thickBot="1" x14ac:dyDescent="0.3">
      <c r="A66" s="1224"/>
      <c r="B66" s="337" t="s">
        <v>7</v>
      </c>
      <c r="C66" s="337" t="s">
        <v>8</v>
      </c>
      <c r="D66" s="337" t="s">
        <v>8</v>
      </c>
      <c r="E66" s="337" t="s">
        <v>8</v>
      </c>
    </row>
    <row r="67" spans="1:5" ht="16.5" hidden="1" thickBot="1" x14ac:dyDescent="0.3">
      <c r="A67" s="335" t="s">
        <v>16</v>
      </c>
      <c r="B67" s="335"/>
      <c r="C67" s="335"/>
      <c r="D67" s="335"/>
      <c r="E67" s="335"/>
    </row>
    <row r="68" spans="1:5" ht="16.5" hidden="1" thickBot="1" x14ac:dyDescent="0.3">
      <c r="A68" s="335" t="s">
        <v>17</v>
      </c>
      <c r="B68" s="338">
        <f>B97</f>
        <v>0</v>
      </c>
      <c r="C68" s="338">
        <f t="shared" ref="C68:E68" si="8">C97</f>
        <v>0</v>
      </c>
      <c r="D68" s="338">
        <f t="shared" si="8"/>
        <v>0</v>
      </c>
      <c r="E68" s="338">
        <f t="shared" si="8"/>
        <v>0</v>
      </c>
    </row>
    <row r="69" spans="1:5" ht="16.5" hidden="1" thickBot="1" x14ac:dyDescent="0.3">
      <c r="A69" s="335" t="s">
        <v>18</v>
      </c>
      <c r="B69" s="338" t="e">
        <f>B68/B67</f>
        <v>#DIV/0!</v>
      </c>
      <c r="C69" s="338" t="e">
        <f>C68/C67</f>
        <v>#DIV/0!</v>
      </c>
      <c r="D69" s="338" t="e">
        <f>D68/D67</f>
        <v>#DIV/0!</v>
      </c>
      <c r="E69" s="338" t="e">
        <f>E68/E67</f>
        <v>#DIV/0!</v>
      </c>
    </row>
    <row r="70" spans="1:5" ht="16.5" hidden="1" thickBot="1" x14ac:dyDescent="0.3">
      <c r="A70" s="335" t="s">
        <v>19</v>
      </c>
      <c r="B70" s="754"/>
      <c r="C70" s="339" t="e">
        <f>C67/B67-1</f>
        <v>#DIV/0!</v>
      </c>
      <c r="D70" s="339" t="e">
        <f>D67/C67-1</f>
        <v>#DIV/0!</v>
      </c>
      <c r="E70" s="339" t="e">
        <f>E67/D67-1</f>
        <v>#DIV/0!</v>
      </c>
    </row>
    <row r="71" spans="1:5" ht="16.5" hidden="1" thickBot="1" x14ac:dyDescent="0.3">
      <c r="A71" s="335" t="s">
        <v>21</v>
      </c>
      <c r="B71" s="754"/>
      <c r="C71" s="339" t="e">
        <f>C68/B68-1</f>
        <v>#DIV/0!</v>
      </c>
      <c r="D71" s="339" t="e">
        <f t="shared" ref="D71:E72" si="9">D68/C68-1</f>
        <v>#DIV/0!</v>
      </c>
      <c r="E71" s="339" t="e">
        <f t="shared" si="9"/>
        <v>#DIV/0!</v>
      </c>
    </row>
    <row r="72" spans="1:5" ht="16.5" hidden="1" thickBot="1" x14ac:dyDescent="0.3">
      <c r="A72" s="335" t="s">
        <v>22</v>
      </c>
      <c r="B72" s="754"/>
      <c r="C72" s="339" t="e">
        <f>C69/B69-1</f>
        <v>#DIV/0!</v>
      </c>
      <c r="D72" s="339" t="e">
        <f t="shared" si="9"/>
        <v>#DIV/0!</v>
      </c>
      <c r="E72" s="339" t="e">
        <f t="shared" si="9"/>
        <v>#DIV/0!</v>
      </c>
    </row>
    <row r="73" spans="1:5" ht="24.75" hidden="1" customHeight="1" thickBot="1" x14ac:dyDescent="0.3">
      <c r="A73" s="1257" t="s">
        <v>632</v>
      </c>
      <c r="B73" s="1258"/>
      <c r="C73" s="1258"/>
      <c r="D73" s="1258"/>
      <c r="E73" s="1259"/>
    </row>
    <row r="74" spans="1:5" ht="12.75" hidden="1" customHeight="1" x14ac:dyDescent="0.3">
      <c r="A74" s="1223"/>
      <c r="B74" s="336">
        <v>2018</v>
      </c>
      <c r="C74" s="336">
        <v>2019</v>
      </c>
      <c r="D74" s="336">
        <v>2020</v>
      </c>
      <c r="E74" s="336">
        <v>2021</v>
      </c>
    </row>
    <row r="75" spans="1:5" ht="9" hidden="1" customHeight="1" thickBot="1" x14ac:dyDescent="0.3">
      <c r="A75" s="1224"/>
      <c r="B75" s="337" t="s">
        <v>7</v>
      </c>
      <c r="C75" s="337" t="s">
        <v>8</v>
      </c>
      <c r="D75" s="337" t="s">
        <v>8</v>
      </c>
      <c r="E75" s="337" t="s">
        <v>8</v>
      </c>
    </row>
    <row r="76" spans="1:5" ht="24.75" hidden="1" customHeight="1" thickBot="1" x14ac:dyDescent="0.3">
      <c r="A76" s="340" t="s">
        <v>23</v>
      </c>
      <c r="B76" s="306"/>
      <c r="C76" s="306"/>
      <c r="D76" s="306"/>
      <c r="E76" s="306"/>
    </row>
    <row r="77" spans="1:5" ht="38.25" hidden="1" customHeight="1" thickBot="1" x14ac:dyDescent="0.3">
      <c r="A77" s="341" t="s">
        <v>212</v>
      </c>
      <c r="B77" s="307"/>
      <c r="C77" s="350"/>
      <c r="D77" s="350"/>
      <c r="E77" s="350"/>
    </row>
    <row r="78" spans="1:5" ht="24.75" hidden="1" customHeight="1" thickBot="1" x14ac:dyDescent="0.3">
      <c r="A78" s="341" t="s">
        <v>213</v>
      </c>
      <c r="B78" s="307"/>
      <c r="C78" s="350"/>
      <c r="D78" s="350"/>
      <c r="E78" s="350"/>
    </row>
    <row r="79" spans="1:5" ht="24.75" hidden="1" customHeight="1" thickBot="1" x14ac:dyDescent="0.3">
      <c r="A79" s="340" t="s">
        <v>24</v>
      </c>
      <c r="B79" s="306"/>
      <c r="C79" s="306"/>
      <c r="D79" s="306"/>
      <c r="E79" s="306"/>
    </row>
    <row r="80" spans="1:5" ht="16.5" hidden="1" thickBot="1" x14ac:dyDescent="0.3">
      <c r="A80" s="341" t="s">
        <v>212</v>
      </c>
      <c r="B80" s="307"/>
      <c r="C80" s="306"/>
      <c r="D80" s="306"/>
      <c r="E80" s="306"/>
    </row>
    <row r="81" spans="1:5" ht="16.5" hidden="1" thickBot="1" x14ac:dyDescent="0.3">
      <c r="A81" s="341" t="s">
        <v>213</v>
      </c>
      <c r="B81" s="307"/>
      <c r="C81" s="306"/>
      <c r="D81" s="306"/>
      <c r="E81" s="306"/>
    </row>
    <row r="82" spans="1:5" ht="24.75" hidden="1" customHeight="1" thickBot="1" x14ac:dyDescent="0.3">
      <c r="A82" s="340" t="s">
        <v>25</v>
      </c>
      <c r="B82" s="307">
        <v>0</v>
      </c>
      <c r="C82" s="306">
        <v>0</v>
      </c>
      <c r="D82" s="306">
        <v>0</v>
      </c>
      <c r="E82" s="306">
        <v>0</v>
      </c>
    </row>
    <row r="83" spans="1:5" ht="16.5" hidden="1" thickBot="1" x14ac:dyDescent="0.3">
      <c r="A83" s="341" t="s">
        <v>212</v>
      </c>
      <c r="B83" s="307"/>
      <c r="C83" s="306"/>
      <c r="D83" s="306"/>
      <c r="E83" s="306"/>
    </row>
    <row r="84" spans="1:5" ht="16.5" hidden="1" thickBot="1" x14ac:dyDescent="0.3">
      <c r="A84" s="341" t="s">
        <v>213</v>
      </c>
      <c r="B84" s="307"/>
      <c r="C84" s="306"/>
      <c r="D84" s="306"/>
      <c r="E84" s="306"/>
    </row>
    <row r="85" spans="1:5" ht="16.5" hidden="1" thickBot="1" x14ac:dyDescent="0.3">
      <c r="A85" s="340" t="s">
        <v>26</v>
      </c>
      <c r="B85" s="307"/>
      <c r="C85" s="306"/>
      <c r="D85" s="306"/>
      <c r="E85" s="306"/>
    </row>
    <row r="86" spans="1:5" ht="16.5" hidden="1" thickBot="1" x14ac:dyDescent="0.3">
      <c r="A86" s="341" t="s">
        <v>212</v>
      </c>
      <c r="B86" s="307"/>
      <c r="C86" s="306"/>
      <c r="D86" s="306"/>
      <c r="E86" s="306"/>
    </row>
    <row r="87" spans="1:5" ht="16.5" hidden="1" thickBot="1" x14ac:dyDescent="0.3">
      <c r="A87" s="341" t="s">
        <v>213</v>
      </c>
      <c r="B87" s="307"/>
      <c r="C87" s="306"/>
      <c r="D87" s="306"/>
      <c r="E87" s="306"/>
    </row>
    <row r="88" spans="1:5" ht="16.5" hidden="1" thickBot="1" x14ac:dyDescent="0.3">
      <c r="A88" s="340" t="s">
        <v>27</v>
      </c>
      <c r="B88" s="307"/>
      <c r="C88" s="306"/>
      <c r="D88" s="306"/>
      <c r="E88" s="306"/>
    </row>
    <row r="89" spans="1:5" ht="16.5" hidden="1" thickBot="1" x14ac:dyDescent="0.3">
      <c r="A89" s="341" t="s">
        <v>212</v>
      </c>
      <c r="B89" s="307"/>
      <c r="C89" s="306"/>
      <c r="D89" s="306"/>
      <c r="E89" s="306"/>
    </row>
    <row r="90" spans="1:5" ht="16.5" hidden="1" thickBot="1" x14ac:dyDescent="0.3">
      <c r="A90" s="341" t="s">
        <v>213</v>
      </c>
      <c r="B90" s="307"/>
      <c r="C90" s="306"/>
      <c r="D90" s="306"/>
      <c r="E90" s="306"/>
    </row>
    <row r="91" spans="1:5" ht="16.5" hidden="1" thickBot="1" x14ac:dyDescent="0.3">
      <c r="A91" s="340" t="s">
        <v>28</v>
      </c>
      <c r="B91" s="307"/>
      <c r="C91" s="306"/>
      <c r="D91" s="306"/>
      <c r="E91" s="306"/>
    </row>
    <row r="92" spans="1:5" ht="16.5" hidden="1" thickBot="1" x14ac:dyDescent="0.3">
      <c r="A92" s="341" t="s">
        <v>212</v>
      </c>
      <c r="B92" s="307"/>
      <c r="C92" s="306"/>
      <c r="D92" s="306"/>
      <c r="E92" s="306"/>
    </row>
    <row r="93" spans="1:5" ht="16.5" hidden="1" thickBot="1" x14ac:dyDescent="0.3">
      <c r="A93" s="341" t="s">
        <v>213</v>
      </c>
      <c r="B93" s="307"/>
      <c r="C93" s="306"/>
      <c r="D93" s="306"/>
      <c r="E93" s="306"/>
    </row>
    <row r="94" spans="1:5" ht="32.25" hidden="1" thickBot="1" x14ac:dyDescent="0.3">
      <c r="A94" s="340" t="s">
        <v>29</v>
      </c>
      <c r="B94" s="307"/>
      <c r="C94" s="306"/>
      <c r="D94" s="306"/>
      <c r="E94" s="306"/>
    </row>
    <row r="95" spans="1:5" ht="16.5" hidden="1" thickBot="1" x14ac:dyDescent="0.3">
      <c r="A95" s="341" t="s">
        <v>212</v>
      </c>
      <c r="B95" s="307"/>
      <c r="C95" s="306"/>
      <c r="D95" s="306"/>
      <c r="E95" s="306"/>
    </row>
    <row r="96" spans="1:5" ht="16.5" hidden="1" thickBot="1" x14ac:dyDescent="0.3">
      <c r="A96" s="341" t="s">
        <v>213</v>
      </c>
      <c r="B96" s="307"/>
      <c r="C96" s="306"/>
      <c r="D96" s="306"/>
      <c r="E96" s="306"/>
    </row>
    <row r="97" spans="1:5" ht="16.5" hidden="1" thickBot="1" x14ac:dyDescent="0.3">
      <c r="A97" s="351" t="s">
        <v>52</v>
      </c>
      <c r="B97" s="307">
        <f>B94+B91+B88+B85+B82+B79+B76</f>
        <v>0</v>
      </c>
      <c r="C97" s="307">
        <f t="shared" ref="C97:E97" si="10">C94+C91+C88+C85+C82+C79+C76</f>
        <v>0</v>
      </c>
      <c r="D97" s="307">
        <f t="shared" si="10"/>
        <v>0</v>
      </c>
      <c r="E97" s="307">
        <f t="shared" si="10"/>
        <v>0</v>
      </c>
    </row>
    <row r="98" spans="1:5" ht="17.25" hidden="1" customHeight="1" thickBot="1" x14ac:dyDescent="0.3">
      <c r="A98" s="347" t="s">
        <v>31</v>
      </c>
      <c r="B98" s="348">
        <f>IF(B97-B68=0,0,"Error")</f>
        <v>0</v>
      </c>
      <c r="C98" s="348">
        <f>IF(C97-C68=0,0,"Error")</f>
        <v>0</v>
      </c>
      <c r="D98" s="348">
        <f>IF(D97-D68=0,0,"Error")</f>
        <v>0</v>
      </c>
      <c r="E98" s="348">
        <f>IF(E97-E68=0,0,"Error")</f>
        <v>0</v>
      </c>
    </row>
    <row r="99" spans="1:5" ht="16.5" hidden="1" thickBot="1" x14ac:dyDescent="0.3">
      <c r="A99" s="349" t="s">
        <v>633</v>
      </c>
      <c r="B99" s="1301"/>
      <c r="C99" s="1293"/>
      <c r="D99" s="1293"/>
      <c r="E99" s="1294"/>
    </row>
    <row r="100" spans="1:5" ht="26.25" hidden="1" customHeight="1" thickBot="1" x14ac:dyDescent="0.3">
      <c r="A100" s="335" t="s">
        <v>14</v>
      </c>
      <c r="B100" s="1215"/>
      <c r="C100" s="1216"/>
      <c r="D100" s="1216"/>
      <c r="E100" s="1217"/>
    </row>
    <row r="101" spans="1:5" ht="16.5" hidden="1" thickBot="1" x14ac:dyDescent="0.3">
      <c r="A101" s="335" t="s">
        <v>15</v>
      </c>
      <c r="B101" s="1254"/>
      <c r="C101" s="1255"/>
      <c r="D101" s="1255"/>
      <c r="E101" s="1256"/>
    </row>
    <row r="102" spans="1:5" ht="12.75" hidden="1" customHeight="1" x14ac:dyDescent="0.3">
      <c r="A102" s="1223"/>
      <c r="B102" s="336">
        <v>2018</v>
      </c>
      <c r="C102" s="336">
        <v>2019</v>
      </c>
      <c r="D102" s="336">
        <v>2020</v>
      </c>
      <c r="E102" s="336">
        <v>2021</v>
      </c>
    </row>
    <row r="103" spans="1:5" ht="9" hidden="1" customHeight="1" thickBot="1" x14ac:dyDescent="0.3">
      <c r="A103" s="1224"/>
      <c r="B103" s="337" t="s">
        <v>7</v>
      </c>
      <c r="C103" s="337" t="s">
        <v>8</v>
      </c>
      <c r="D103" s="337" t="s">
        <v>8</v>
      </c>
      <c r="E103" s="337" t="s">
        <v>8</v>
      </c>
    </row>
    <row r="104" spans="1:5" ht="16.5" hidden="1" thickBot="1" x14ac:dyDescent="0.3">
      <c r="A104" s="335" t="s">
        <v>16</v>
      </c>
      <c r="B104" s="352"/>
      <c r="C104" s="352"/>
      <c r="D104" s="352"/>
      <c r="E104" s="352"/>
    </row>
    <row r="105" spans="1:5" ht="16.5" hidden="1" thickBot="1" x14ac:dyDescent="0.3">
      <c r="A105" s="335" t="s">
        <v>17</v>
      </c>
      <c r="B105" s="338">
        <f>B134</f>
        <v>0</v>
      </c>
      <c r="C105" s="338">
        <f t="shared" ref="C105:E105" si="11">C134</f>
        <v>0</v>
      </c>
      <c r="D105" s="338">
        <f t="shared" si="11"/>
        <v>0</v>
      </c>
      <c r="E105" s="338">
        <f t="shared" si="11"/>
        <v>0</v>
      </c>
    </row>
    <row r="106" spans="1:5" ht="16.5" hidden="1" thickBot="1" x14ac:dyDescent="0.3">
      <c r="A106" s="335" t="s">
        <v>18</v>
      </c>
      <c r="B106" s="338" t="e">
        <f>B105/B104</f>
        <v>#DIV/0!</v>
      </c>
      <c r="C106" s="338" t="e">
        <f>C105/C104</f>
        <v>#DIV/0!</v>
      </c>
      <c r="D106" s="338" t="e">
        <f>D105/D104</f>
        <v>#DIV/0!</v>
      </c>
      <c r="E106" s="338" t="e">
        <f>E105/E104</f>
        <v>#DIV/0!</v>
      </c>
    </row>
    <row r="107" spans="1:5" ht="16.5" hidden="1" thickBot="1" x14ac:dyDescent="0.3">
      <c r="A107" s="335" t="s">
        <v>19</v>
      </c>
      <c r="B107" s="754"/>
      <c r="C107" s="339" t="e">
        <f>C104/B104-1</f>
        <v>#DIV/0!</v>
      </c>
      <c r="D107" s="339" t="e">
        <f>D104/C104-1</f>
        <v>#DIV/0!</v>
      </c>
      <c r="E107" s="339" t="e">
        <f>E104/D104-1</f>
        <v>#DIV/0!</v>
      </c>
    </row>
    <row r="108" spans="1:5" ht="16.5" hidden="1" thickBot="1" x14ac:dyDescent="0.3">
      <c r="A108" s="335" t="s">
        <v>21</v>
      </c>
      <c r="B108" s="754"/>
      <c r="C108" s="339" t="e">
        <f>C105/B105-1</f>
        <v>#DIV/0!</v>
      </c>
      <c r="D108" s="339" t="e">
        <f t="shared" ref="D108:E109" si="12">D105/C105-1</f>
        <v>#DIV/0!</v>
      </c>
      <c r="E108" s="339" t="e">
        <f t="shared" si="12"/>
        <v>#DIV/0!</v>
      </c>
    </row>
    <row r="109" spans="1:5" ht="16.5" hidden="1" thickBot="1" x14ac:dyDescent="0.3">
      <c r="A109" s="335" t="s">
        <v>22</v>
      </c>
      <c r="B109" s="754"/>
      <c r="C109" s="339" t="e">
        <f>C106/B106-1</f>
        <v>#DIV/0!</v>
      </c>
      <c r="D109" s="339" t="e">
        <f t="shared" si="12"/>
        <v>#DIV/0!</v>
      </c>
      <c r="E109" s="339" t="e">
        <f t="shared" si="12"/>
        <v>#DIV/0!</v>
      </c>
    </row>
    <row r="110" spans="1:5" ht="24.75" hidden="1" customHeight="1" thickBot="1" x14ac:dyDescent="0.3">
      <c r="A110" s="1257" t="s">
        <v>632</v>
      </c>
      <c r="B110" s="1258"/>
      <c r="C110" s="1258"/>
      <c r="D110" s="1258"/>
      <c r="E110" s="1259"/>
    </row>
    <row r="111" spans="1:5" ht="12.75" hidden="1" customHeight="1" x14ac:dyDescent="0.3">
      <c r="A111" s="1223"/>
      <c r="B111" s="336">
        <v>2018</v>
      </c>
      <c r="C111" s="336">
        <v>2019</v>
      </c>
      <c r="D111" s="336">
        <v>2020</v>
      </c>
      <c r="E111" s="336">
        <v>2021</v>
      </c>
    </row>
    <row r="112" spans="1:5" ht="9" hidden="1" customHeight="1" thickBot="1" x14ac:dyDescent="0.3">
      <c r="A112" s="1224"/>
      <c r="B112" s="337" t="s">
        <v>7</v>
      </c>
      <c r="C112" s="337" t="s">
        <v>8</v>
      </c>
      <c r="D112" s="337" t="s">
        <v>8</v>
      </c>
      <c r="E112" s="337" t="s">
        <v>8</v>
      </c>
    </row>
    <row r="113" spans="1:5" ht="24.75" hidden="1" customHeight="1" thickBot="1" x14ac:dyDescent="0.3">
      <c r="A113" s="340" t="s">
        <v>23</v>
      </c>
      <c r="B113" s="306"/>
      <c r="C113" s="306"/>
      <c r="D113" s="306"/>
      <c r="E113" s="306"/>
    </row>
    <row r="114" spans="1:5" ht="16.5" hidden="1" thickBot="1" x14ac:dyDescent="0.3">
      <c r="A114" s="341" t="s">
        <v>212</v>
      </c>
      <c r="B114" s="307"/>
      <c r="C114" s="350"/>
      <c r="D114" s="350"/>
      <c r="E114" s="350"/>
    </row>
    <row r="115" spans="1:5" ht="16.5" hidden="1" thickBot="1" x14ac:dyDescent="0.3">
      <c r="A115" s="341" t="s">
        <v>213</v>
      </c>
      <c r="B115" s="307"/>
      <c r="C115" s="350"/>
      <c r="D115" s="350"/>
      <c r="E115" s="350"/>
    </row>
    <row r="116" spans="1:5" ht="24.75" hidden="1" customHeight="1" thickBot="1" x14ac:dyDescent="0.3">
      <c r="A116" s="340" t="s">
        <v>24</v>
      </c>
      <c r="B116" s="306"/>
      <c r="C116" s="306"/>
      <c r="D116" s="306"/>
      <c r="E116" s="306"/>
    </row>
    <row r="117" spans="1:5" ht="16.5" hidden="1" thickBot="1" x14ac:dyDescent="0.3">
      <c r="A117" s="341" t="s">
        <v>212</v>
      </c>
      <c r="B117" s="307"/>
      <c r="C117" s="306"/>
      <c r="D117" s="306"/>
      <c r="E117" s="306"/>
    </row>
    <row r="118" spans="1:5" ht="16.5" hidden="1" thickBot="1" x14ac:dyDescent="0.3">
      <c r="A118" s="341" t="s">
        <v>213</v>
      </c>
      <c r="B118" s="307"/>
      <c r="C118" s="306"/>
      <c r="D118" s="306"/>
      <c r="E118" s="306"/>
    </row>
    <row r="119" spans="1:5" ht="24.75" hidden="1" customHeight="1" thickBot="1" x14ac:dyDescent="0.3">
      <c r="A119" s="340" t="s">
        <v>25</v>
      </c>
      <c r="B119" s="353">
        <v>0</v>
      </c>
      <c r="C119" s="354">
        <v>0</v>
      </c>
      <c r="D119" s="354">
        <v>0</v>
      </c>
      <c r="E119" s="354">
        <v>0</v>
      </c>
    </row>
    <row r="120" spans="1:5" ht="16.5" hidden="1" thickBot="1" x14ac:dyDescent="0.3">
      <c r="A120" s="341" t="s">
        <v>212</v>
      </c>
      <c r="B120" s="307"/>
      <c r="C120" s="306"/>
      <c r="D120" s="306"/>
      <c r="E120" s="306"/>
    </row>
    <row r="121" spans="1:5" ht="16.5" hidden="1" thickBot="1" x14ac:dyDescent="0.3">
      <c r="A121" s="341" t="s">
        <v>213</v>
      </c>
      <c r="B121" s="307"/>
      <c r="C121" s="306"/>
      <c r="D121" s="306"/>
      <c r="E121" s="306"/>
    </row>
    <row r="122" spans="1:5" ht="16.5" hidden="1" thickBot="1" x14ac:dyDescent="0.3">
      <c r="A122" s="340" t="s">
        <v>26</v>
      </c>
      <c r="B122" s="307"/>
      <c r="C122" s="306"/>
      <c r="D122" s="306"/>
      <c r="E122" s="306"/>
    </row>
    <row r="123" spans="1:5" ht="16.5" hidden="1" thickBot="1" x14ac:dyDescent="0.3">
      <c r="A123" s="341" t="s">
        <v>212</v>
      </c>
      <c r="B123" s="307"/>
      <c r="C123" s="306"/>
      <c r="D123" s="306"/>
      <c r="E123" s="306"/>
    </row>
    <row r="124" spans="1:5" ht="16.5" hidden="1" thickBot="1" x14ac:dyDescent="0.3">
      <c r="A124" s="341" t="s">
        <v>213</v>
      </c>
      <c r="B124" s="307"/>
      <c r="C124" s="306"/>
      <c r="D124" s="306"/>
      <c r="E124" s="306"/>
    </row>
    <row r="125" spans="1:5" ht="16.5" hidden="1" thickBot="1" x14ac:dyDescent="0.3">
      <c r="A125" s="340" t="s">
        <v>27</v>
      </c>
      <c r="B125" s="307"/>
      <c r="C125" s="306"/>
      <c r="D125" s="306"/>
      <c r="E125" s="306"/>
    </row>
    <row r="126" spans="1:5" ht="16.5" hidden="1" thickBot="1" x14ac:dyDescent="0.3">
      <c r="A126" s="341" t="s">
        <v>212</v>
      </c>
      <c r="B126" s="307"/>
      <c r="C126" s="306"/>
      <c r="D126" s="306"/>
      <c r="E126" s="306"/>
    </row>
    <row r="127" spans="1:5" ht="15" hidden="1" customHeight="1" thickBot="1" x14ac:dyDescent="0.3">
      <c r="A127" s="341" t="s">
        <v>213</v>
      </c>
      <c r="B127" s="307"/>
      <c r="C127" s="306"/>
      <c r="D127" s="306"/>
      <c r="E127" s="306"/>
    </row>
    <row r="128" spans="1:5" ht="16.5" hidden="1" thickBot="1" x14ac:dyDescent="0.3">
      <c r="A128" s="340" t="s">
        <v>28</v>
      </c>
      <c r="B128" s="307">
        <v>0</v>
      </c>
      <c r="C128" s="306">
        <v>0</v>
      </c>
      <c r="D128" s="306">
        <v>0</v>
      </c>
      <c r="E128" s="306">
        <v>0</v>
      </c>
    </row>
    <row r="129" spans="1:5" ht="16.5" hidden="1" thickBot="1" x14ac:dyDescent="0.3">
      <c r="A129" s="341" t="s">
        <v>212</v>
      </c>
      <c r="B129" s="307"/>
      <c r="C129" s="306"/>
      <c r="D129" s="306"/>
      <c r="E129" s="306"/>
    </row>
    <row r="130" spans="1:5" ht="16.5" hidden="1" thickBot="1" x14ac:dyDescent="0.3">
      <c r="A130" s="341" t="s">
        <v>213</v>
      </c>
      <c r="B130" s="307"/>
      <c r="C130" s="306"/>
      <c r="D130" s="306"/>
      <c r="E130" s="306"/>
    </row>
    <row r="131" spans="1:5" ht="32.25" hidden="1" thickBot="1" x14ac:dyDescent="0.3">
      <c r="A131" s="340" t="s">
        <v>29</v>
      </c>
      <c r="B131" s="307"/>
      <c r="C131" s="306"/>
      <c r="D131" s="306"/>
      <c r="E131" s="306"/>
    </row>
    <row r="132" spans="1:5" ht="16.5" hidden="1" thickBot="1" x14ac:dyDescent="0.3">
      <c r="A132" s="341" t="s">
        <v>212</v>
      </c>
      <c r="B132" s="307"/>
      <c r="C132" s="306"/>
      <c r="D132" s="306"/>
      <c r="E132" s="306"/>
    </row>
    <row r="133" spans="1:5" ht="16.5" hidden="1" thickBot="1" x14ac:dyDescent="0.3">
      <c r="A133" s="341" t="s">
        <v>213</v>
      </c>
      <c r="B133" s="307"/>
      <c r="C133" s="306"/>
      <c r="D133" s="306"/>
      <c r="E133" s="306"/>
    </row>
    <row r="134" spans="1:5" ht="16.5" hidden="1" thickBot="1" x14ac:dyDescent="0.3">
      <c r="A134" s="351" t="s">
        <v>52</v>
      </c>
      <c r="B134" s="307">
        <f>B131+B128+B125+B122+B119+B116+B113</f>
        <v>0</v>
      </c>
      <c r="C134" s="307">
        <f t="shared" ref="C134:E134" si="13">C131+C128+C125+C122+C119+C116+C113</f>
        <v>0</v>
      </c>
      <c r="D134" s="307">
        <f t="shared" si="13"/>
        <v>0</v>
      </c>
      <c r="E134" s="307">
        <f t="shared" si="13"/>
        <v>0</v>
      </c>
    </row>
    <row r="135" spans="1:5" ht="17.25" hidden="1" customHeight="1" thickBot="1" x14ac:dyDescent="0.3">
      <c r="A135" s="347" t="s">
        <v>31</v>
      </c>
      <c r="B135" s="348">
        <f>IF(B134-B105=0,0,"Error")</f>
        <v>0</v>
      </c>
      <c r="C135" s="348">
        <f>IF(C134-C105=0,0,"Error")</f>
        <v>0</v>
      </c>
      <c r="D135" s="348">
        <f>IF(D134-D105=0,0,"Error")</f>
        <v>0</v>
      </c>
      <c r="E135" s="348">
        <f>IF(E134-E105=0,0,"Error")</f>
        <v>0</v>
      </c>
    </row>
    <row r="136" spans="1:5" ht="50.25" customHeight="1" thickBot="1" x14ac:dyDescent="0.3">
      <c r="A136" s="1248" t="s">
        <v>38</v>
      </c>
      <c r="B136" s="1249"/>
      <c r="C136" s="1249"/>
      <c r="D136" s="1249"/>
      <c r="E136" s="1250"/>
    </row>
    <row r="137" spans="1:5" ht="31.5" customHeight="1" thickBot="1" x14ac:dyDescent="0.3">
      <c r="A137" s="1248" t="s">
        <v>39</v>
      </c>
      <c r="B137" s="1249"/>
      <c r="C137" s="1249"/>
      <c r="D137" s="1249"/>
      <c r="E137" s="1250"/>
    </row>
    <row r="138" spans="1:5" ht="46.5" customHeight="1" thickBot="1" x14ac:dyDescent="0.3">
      <c r="A138" s="334" t="s">
        <v>55</v>
      </c>
      <c r="B138" s="1441" t="s">
        <v>375</v>
      </c>
      <c r="C138" s="1442"/>
      <c r="D138" s="1443"/>
      <c r="E138" s="1444"/>
    </row>
    <row r="139" spans="1:5" ht="54" customHeight="1" thickBot="1" x14ac:dyDescent="0.3">
      <c r="A139" s="334" t="s">
        <v>79</v>
      </c>
      <c r="B139" s="334" t="s">
        <v>375</v>
      </c>
      <c r="C139" s="583" t="s">
        <v>217</v>
      </c>
      <c r="D139" s="1439" t="s">
        <v>836</v>
      </c>
      <c r="E139" s="1440"/>
    </row>
    <row r="140" spans="1:5" ht="34.5" customHeight="1" thickBot="1" x14ac:dyDescent="0.3">
      <c r="A140" s="427"/>
      <c r="B140" s="1286"/>
      <c r="C140" s="1287"/>
      <c r="D140" s="1284"/>
      <c r="E140" s="1285"/>
    </row>
    <row r="141" spans="1:5" ht="17.25" customHeight="1" thickBot="1" x14ac:dyDescent="0.3">
      <c r="A141" s="335" t="s">
        <v>14</v>
      </c>
      <c r="B141" s="1215" t="s">
        <v>375</v>
      </c>
      <c r="C141" s="1216"/>
      <c r="D141" s="1216"/>
      <c r="E141" s="1217"/>
    </row>
    <row r="142" spans="1:5" ht="16.5" thickBot="1" x14ac:dyDescent="0.3">
      <c r="A142" s="335" t="s">
        <v>15</v>
      </c>
      <c r="B142" s="1254" t="s">
        <v>376</v>
      </c>
      <c r="C142" s="1255"/>
      <c r="D142" s="1255"/>
      <c r="E142" s="1256"/>
    </row>
    <row r="143" spans="1:5" ht="12.75" customHeight="1" x14ac:dyDescent="0.25">
      <c r="A143" s="1223"/>
      <c r="B143" s="336">
        <v>2019</v>
      </c>
      <c r="C143" s="336">
        <v>2020</v>
      </c>
      <c r="D143" s="336">
        <v>2021</v>
      </c>
      <c r="E143" s="336">
        <v>2022</v>
      </c>
    </row>
    <row r="144" spans="1:5" ht="27.75" customHeight="1" thickBot="1" x14ac:dyDescent="0.3">
      <c r="A144" s="1224"/>
      <c r="B144" s="337" t="s">
        <v>7</v>
      </c>
      <c r="C144" s="337" t="s">
        <v>8</v>
      </c>
      <c r="D144" s="337" t="s">
        <v>8</v>
      </c>
      <c r="E144" s="337" t="s">
        <v>8</v>
      </c>
    </row>
    <row r="145" spans="1:5" ht="29.25" customHeight="1" thickBot="1" x14ac:dyDescent="0.3">
      <c r="A145" s="335" t="s">
        <v>16</v>
      </c>
      <c r="B145" s="338">
        <v>0</v>
      </c>
      <c r="C145" s="338">
        <v>0</v>
      </c>
      <c r="D145" s="338">
        <v>0</v>
      </c>
      <c r="E145" s="338">
        <v>0</v>
      </c>
    </row>
    <row r="146" spans="1:5" ht="36" customHeight="1" thickBot="1" x14ac:dyDescent="0.3">
      <c r="A146" s="335" t="s">
        <v>17</v>
      </c>
      <c r="B146" s="338">
        <f>B164</f>
        <v>4000</v>
      </c>
      <c r="C146" s="338">
        <f t="shared" ref="C146:E146" si="14">C164</f>
        <v>0</v>
      </c>
      <c r="D146" s="338">
        <f t="shared" si="14"/>
        <v>0</v>
      </c>
      <c r="E146" s="338">
        <f t="shared" si="14"/>
        <v>0</v>
      </c>
    </row>
    <row r="147" spans="1:5" ht="46.5" customHeight="1" thickBot="1" x14ac:dyDescent="0.3">
      <c r="A147" s="335" t="s">
        <v>18</v>
      </c>
      <c r="B147" s="338" t="e">
        <f>B146/B145</f>
        <v>#DIV/0!</v>
      </c>
      <c r="C147" s="338" t="e">
        <f t="shared" ref="C147:E147" si="15">C146/C145</f>
        <v>#DIV/0!</v>
      </c>
      <c r="D147" s="338" t="e">
        <f t="shared" si="15"/>
        <v>#DIV/0!</v>
      </c>
      <c r="E147" s="338" t="e">
        <f t="shared" si="15"/>
        <v>#DIV/0!</v>
      </c>
    </row>
    <row r="148" spans="1:5" ht="30.75" customHeight="1" thickBot="1" x14ac:dyDescent="0.3">
      <c r="A148" s="335" t="s">
        <v>19</v>
      </c>
      <c r="B148" s="754" t="s">
        <v>20</v>
      </c>
      <c r="C148" s="339" t="e">
        <f>C145/B145-1</f>
        <v>#DIV/0!</v>
      </c>
      <c r="D148" s="339" t="e">
        <f t="shared" ref="D148:E150" si="16">D145/C145-1</f>
        <v>#DIV/0!</v>
      </c>
      <c r="E148" s="339" t="e">
        <f t="shared" si="16"/>
        <v>#DIV/0!</v>
      </c>
    </row>
    <row r="149" spans="1:5" ht="27" customHeight="1" thickBot="1" x14ac:dyDescent="0.3">
      <c r="A149" s="335" t="s">
        <v>21</v>
      </c>
      <c r="B149" s="754" t="s">
        <v>20</v>
      </c>
      <c r="C149" s="339">
        <f>C146/B146-1</f>
        <v>-1</v>
      </c>
      <c r="D149" s="339" t="e">
        <f t="shared" si="16"/>
        <v>#DIV/0!</v>
      </c>
      <c r="E149" s="339" t="e">
        <f t="shared" si="16"/>
        <v>#DIV/0!</v>
      </c>
    </row>
    <row r="150" spans="1:5" ht="27.75" customHeight="1" thickBot="1" x14ac:dyDescent="0.3">
      <c r="A150" s="335" t="s">
        <v>22</v>
      </c>
      <c r="B150" s="754" t="s">
        <v>20</v>
      </c>
      <c r="C150" s="339" t="e">
        <f>C147/B147-1</f>
        <v>#DIV/0!</v>
      </c>
      <c r="D150" s="339" t="e">
        <f t="shared" si="16"/>
        <v>#DIV/0!</v>
      </c>
      <c r="E150" s="339" t="e">
        <f t="shared" si="16"/>
        <v>#DIV/0!</v>
      </c>
    </row>
    <row r="151" spans="1:5" ht="33" customHeight="1" thickBot="1" x14ac:dyDescent="0.3">
      <c r="A151" s="1257" t="s">
        <v>570</v>
      </c>
      <c r="B151" s="1258"/>
      <c r="C151" s="1258"/>
      <c r="D151" s="1258"/>
      <c r="E151" s="1259"/>
    </row>
    <row r="152" spans="1:5" ht="12.75" customHeight="1" x14ac:dyDescent="0.25">
      <c r="A152" s="1223"/>
      <c r="B152" s="336">
        <v>2018</v>
      </c>
      <c r="C152" s="336">
        <v>2019</v>
      </c>
      <c r="D152" s="336">
        <v>2020</v>
      </c>
      <c r="E152" s="336">
        <v>2021</v>
      </c>
    </row>
    <row r="153" spans="1:5" ht="39.75" customHeight="1" thickBot="1" x14ac:dyDescent="0.3">
      <c r="A153" s="1224"/>
      <c r="B153" s="337" t="s">
        <v>7</v>
      </c>
      <c r="C153" s="337" t="s">
        <v>8</v>
      </c>
      <c r="D153" s="337" t="s">
        <v>8</v>
      </c>
      <c r="E153" s="337" t="s">
        <v>8</v>
      </c>
    </row>
    <row r="154" spans="1:5" ht="23.25" customHeight="1" thickBot="1" x14ac:dyDescent="0.3">
      <c r="A154" s="340" t="s">
        <v>41</v>
      </c>
      <c r="B154" s="306">
        <f>B155+B156+B157+B158</f>
        <v>0</v>
      </c>
      <c r="C154" s="306">
        <f t="shared" ref="C154:E154" si="17">C155+C156+C157+C158</f>
        <v>0</v>
      </c>
      <c r="D154" s="306">
        <f t="shared" si="17"/>
        <v>0</v>
      </c>
      <c r="E154" s="306">
        <f t="shared" si="17"/>
        <v>0</v>
      </c>
    </row>
    <row r="155" spans="1:5" ht="24.75" customHeight="1" thickBot="1" x14ac:dyDescent="0.3">
      <c r="A155" s="341" t="s">
        <v>212</v>
      </c>
      <c r="B155" s="306"/>
      <c r="C155" s="306"/>
      <c r="D155" s="306"/>
      <c r="E155" s="306"/>
    </row>
    <row r="156" spans="1:5" ht="25.5" customHeight="1" thickBot="1" x14ac:dyDescent="0.3">
      <c r="A156" s="341" t="s">
        <v>222</v>
      </c>
      <c r="B156" s="306"/>
      <c r="C156" s="306"/>
      <c r="D156" s="306"/>
      <c r="E156" s="306"/>
    </row>
    <row r="157" spans="1:5" ht="23.25" customHeight="1" thickBot="1" x14ac:dyDescent="0.3">
      <c r="A157" s="341" t="s">
        <v>223</v>
      </c>
      <c r="B157" s="306"/>
      <c r="C157" s="306"/>
      <c r="D157" s="306"/>
      <c r="E157" s="306"/>
    </row>
    <row r="158" spans="1:5" ht="27.75" customHeight="1" thickBot="1" x14ac:dyDescent="0.3">
      <c r="A158" s="341" t="s">
        <v>224</v>
      </c>
      <c r="B158" s="306"/>
      <c r="C158" s="306"/>
      <c r="D158" s="306"/>
      <c r="E158" s="306"/>
    </row>
    <row r="159" spans="1:5" ht="21.75" customHeight="1" thickBot="1" x14ac:dyDescent="0.3">
      <c r="A159" s="340" t="s">
        <v>42</v>
      </c>
      <c r="B159" s="307">
        <f>B160+B161+B162+B163</f>
        <v>4000</v>
      </c>
      <c r="C159" s="307">
        <f t="shared" ref="C159:E159" si="18">C160+C161+C162+C163</f>
        <v>0</v>
      </c>
      <c r="D159" s="307">
        <f t="shared" si="18"/>
        <v>0</v>
      </c>
      <c r="E159" s="307">
        <f t="shared" si="18"/>
        <v>0</v>
      </c>
    </row>
    <row r="160" spans="1:5" ht="22.5" customHeight="1" thickBot="1" x14ac:dyDescent="0.3">
      <c r="A160" s="341" t="s">
        <v>212</v>
      </c>
      <c r="B160" s="307">
        <v>4000</v>
      </c>
      <c r="C160" s="306"/>
      <c r="D160" s="306"/>
      <c r="E160" s="306"/>
    </row>
    <row r="161" spans="1:5" ht="22.5" customHeight="1" thickBot="1" x14ac:dyDescent="0.3">
      <c r="A161" s="341" t="s">
        <v>222</v>
      </c>
      <c r="B161" s="307"/>
      <c r="C161" s="306"/>
      <c r="D161" s="306"/>
      <c r="E161" s="306"/>
    </row>
    <row r="162" spans="1:5" ht="24.75" customHeight="1" thickBot="1" x14ac:dyDescent="0.3">
      <c r="A162" s="341" t="s">
        <v>223</v>
      </c>
      <c r="B162" s="307"/>
      <c r="C162" s="306"/>
      <c r="D162" s="306"/>
      <c r="E162" s="306"/>
    </row>
    <row r="163" spans="1:5" ht="22.5" customHeight="1" thickBot="1" x14ac:dyDescent="0.3">
      <c r="A163" s="341" t="s">
        <v>224</v>
      </c>
      <c r="B163" s="307"/>
      <c r="C163" s="306"/>
      <c r="D163" s="306"/>
      <c r="E163" s="306"/>
    </row>
    <row r="164" spans="1:5" ht="27" customHeight="1" thickBot="1" x14ac:dyDescent="0.3">
      <c r="A164" s="584" t="s">
        <v>30</v>
      </c>
      <c r="B164" s="307">
        <f>B154+B159</f>
        <v>4000</v>
      </c>
      <c r="C164" s="307">
        <f t="shared" ref="C164:E164" si="19">C154+C159</f>
        <v>0</v>
      </c>
      <c r="D164" s="307">
        <f t="shared" si="19"/>
        <v>0</v>
      </c>
      <c r="E164" s="307">
        <f t="shared" si="19"/>
        <v>0</v>
      </c>
    </row>
    <row r="165" spans="1:5" ht="44.25" customHeight="1" thickBot="1" x14ac:dyDescent="0.3">
      <c r="A165" s="334" t="s">
        <v>32</v>
      </c>
      <c r="B165" s="334" t="s">
        <v>837</v>
      </c>
      <c r="C165" s="583" t="s">
        <v>217</v>
      </c>
      <c r="D165" s="1439" t="s">
        <v>838</v>
      </c>
      <c r="E165" s="1440"/>
    </row>
    <row r="166" spans="1:5" ht="27" customHeight="1" thickBot="1" x14ac:dyDescent="0.3">
      <c r="A166" s="335" t="s">
        <v>14</v>
      </c>
      <c r="B166" s="1215" t="s">
        <v>837</v>
      </c>
      <c r="C166" s="1216"/>
      <c r="D166" s="1216"/>
      <c r="E166" s="1217"/>
    </row>
    <row r="167" spans="1:5" ht="38.25" customHeight="1" thickBot="1" x14ac:dyDescent="0.3">
      <c r="A167" s="335" t="s">
        <v>15</v>
      </c>
      <c r="B167" s="1254" t="s">
        <v>254</v>
      </c>
      <c r="C167" s="1255"/>
      <c r="D167" s="1255"/>
      <c r="E167" s="1256"/>
    </row>
    <row r="168" spans="1:5" ht="12.75" customHeight="1" x14ac:dyDescent="0.25">
      <c r="A168" s="1223"/>
      <c r="B168" s="336">
        <v>2019</v>
      </c>
      <c r="C168" s="336">
        <v>2020</v>
      </c>
      <c r="D168" s="336">
        <v>2021</v>
      </c>
      <c r="E168" s="336">
        <v>2022</v>
      </c>
    </row>
    <row r="169" spans="1:5" ht="23.25" customHeight="1" thickBot="1" x14ac:dyDescent="0.3">
      <c r="A169" s="1224"/>
      <c r="B169" s="337" t="s">
        <v>7</v>
      </c>
      <c r="C169" s="337" t="s">
        <v>8</v>
      </c>
      <c r="D169" s="337" t="s">
        <v>8</v>
      </c>
      <c r="E169" s="337" t="s">
        <v>8</v>
      </c>
    </row>
    <row r="170" spans="1:5" ht="27.75" customHeight="1" thickBot="1" x14ac:dyDescent="0.3">
      <c r="A170" s="335" t="s">
        <v>16</v>
      </c>
      <c r="B170" s="335"/>
      <c r="C170" s="754">
        <v>10</v>
      </c>
      <c r="D170" s="754">
        <v>10</v>
      </c>
      <c r="E170" s="754">
        <v>10</v>
      </c>
    </row>
    <row r="171" spans="1:5" ht="28.5" customHeight="1" thickBot="1" x14ac:dyDescent="0.3">
      <c r="A171" s="335" t="s">
        <v>17</v>
      </c>
      <c r="B171" s="338"/>
      <c r="C171" s="338">
        <f>C189</f>
        <v>1000</v>
      </c>
      <c r="D171" s="338">
        <f t="shared" ref="D171:E171" si="20">D189</f>
        <v>1000</v>
      </c>
      <c r="E171" s="338">
        <f t="shared" si="20"/>
        <v>1000</v>
      </c>
    </row>
    <row r="172" spans="1:5" ht="24.75" customHeight="1" thickBot="1" x14ac:dyDescent="0.3">
      <c r="A172" s="335" t="s">
        <v>18</v>
      </c>
      <c r="B172" s="338" t="e">
        <f>B171/B170</f>
        <v>#DIV/0!</v>
      </c>
      <c r="C172" s="338">
        <f t="shared" ref="C172:E172" si="21">C171/C170</f>
        <v>100</v>
      </c>
      <c r="D172" s="338">
        <f t="shared" si="21"/>
        <v>100</v>
      </c>
      <c r="E172" s="338">
        <f t="shared" si="21"/>
        <v>100</v>
      </c>
    </row>
    <row r="173" spans="1:5" ht="26.25" customHeight="1" thickBot="1" x14ac:dyDescent="0.3">
      <c r="A173" s="335" t="s">
        <v>19</v>
      </c>
      <c r="B173" s="754" t="s">
        <v>20</v>
      </c>
      <c r="C173" s="339" t="e">
        <f>C170/B170-1</f>
        <v>#DIV/0!</v>
      </c>
      <c r="D173" s="339">
        <f t="shared" ref="D173:E175" si="22">D170/C170-1</f>
        <v>0</v>
      </c>
      <c r="E173" s="339">
        <f t="shared" si="22"/>
        <v>0</v>
      </c>
    </row>
    <row r="174" spans="1:5" ht="24.75" customHeight="1" thickBot="1" x14ac:dyDescent="0.3">
      <c r="A174" s="335" t="s">
        <v>21</v>
      </c>
      <c r="B174" s="754" t="s">
        <v>20</v>
      </c>
      <c r="C174" s="339" t="e">
        <f>C171/B171-1</f>
        <v>#DIV/0!</v>
      </c>
      <c r="D174" s="339">
        <f t="shared" si="22"/>
        <v>0</v>
      </c>
      <c r="E174" s="339">
        <f t="shared" si="22"/>
        <v>0</v>
      </c>
    </row>
    <row r="175" spans="1:5" ht="26.25" customHeight="1" thickBot="1" x14ac:dyDescent="0.3">
      <c r="A175" s="335" t="s">
        <v>22</v>
      </c>
      <c r="B175" s="754" t="s">
        <v>20</v>
      </c>
      <c r="C175" s="339" t="e">
        <f>C172/B172-1</f>
        <v>#DIV/0!</v>
      </c>
      <c r="D175" s="339">
        <f t="shared" si="22"/>
        <v>0</v>
      </c>
      <c r="E175" s="339">
        <f t="shared" si="22"/>
        <v>0</v>
      </c>
    </row>
    <row r="176" spans="1:5" ht="33" customHeight="1" thickBot="1" x14ac:dyDescent="0.3">
      <c r="A176" s="1257" t="s">
        <v>839</v>
      </c>
      <c r="B176" s="1258"/>
      <c r="C176" s="1258"/>
      <c r="D176" s="1258"/>
      <c r="E176" s="1259"/>
    </row>
    <row r="177" spans="1:5" ht="12.75" customHeight="1" x14ac:dyDescent="0.25">
      <c r="A177" s="1223"/>
      <c r="B177" s="336">
        <v>2019</v>
      </c>
      <c r="C177" s="336">
        <v>2020</v>
      </c>
      <c r="D177" s="336">
        <v>2021</v>
      </c>
      <c r="E177" s="336">
        <v>2022</v>
      </c>
    </row>
    <row r="178" spans="1:5" ht="28.5" customHeight="1" thickBot="1" x14ac:dyDescent="0.3">
      <c r="A178" s="1224"/>
      <c r="B178" s="337" t="s">
        <v>7</v>
      </c>
      <c r="C178" s="337" t="s">
        <v>8</v>
      </c>
      <c r="D178" s="337" t="s">
        <v>8</v>
      </c>
      <c r="E178" s="337" t="s">
        <v>8</v>
      </c>
    </row>
    <row r="179" spans="1:5" ht="23.25" customHeight="1" thickBot="1" x14ac:dyDescent="0.3">
      <c r="A179" s="340" t="s">
        <v>41</v>
      </c>
      <c r="B179" s="306">
        <f>B180+B181+B182+B183</f>
        <v>0</v>
      </c>
      <c r="C179" s="306">
        <f t="shared" ref="C179:E179" si="23">C180+C181+C182+C183</f>
        <v>0</v>
      </c>
      <c r="D179" s="306">
        <f t="shared" si="23"/>
        <v>0</v>
      </c>
      <c r="E179" s="306">
        <f t="shared" si="23"/>
        <v>0</v>
      </c>
    </row>
    <row r="180" spans="1:5" ht="25.5" customHeight="1" thickBot="1" x14ac:dyDescent="0.3">
      <c r="A180" s="341" t="s">
        <v>212</v>
      </c>
      <c r="B180" s="306"/>
      <c r="C180" s="306"/>
      <c r="D180" s="306"/>
      <c r="E180" s="306"/>
    </row>
    <row r="181" spans="1:5" ht="24" customHeight="1" thickBot="1" x14ac:dyDescent="0.3">
      <c r="A181" s="341" t="s">
        <v>222</v>
      </c>
      <c r="B181" s="306"/>
      <c r="C181" s="306"/>
      <c r="D181" s="306"/>
      <c r="E181" s="306"/>
    </row>
    <row r="182" spans="1:5" ht="22.5" customHeight="1" thickBot="1" x14ac:dyDescent="0.3">
      <c r="A182" s="341" t="s">
        <v>223</v>
      </c>
      <c r="B182" s="306"/>
      <c r="C182" s="306"/>
      <c r="D182" s="306"/>
      <c r="E182" s="306"/>
    </row>
    <row r="183" spans="1:5" ht="21" customHeight="1" thickBot="1" x14ac:dyDescent="0.3">
      <c r="A183" s="341" t="s">
        <v>224</v>
      </c>
      <c r="B183" s="306"/>
      <c r="C183" s="306"/>
      <c r="D183" s="306"/>
      <c r="E183" s="306"/>
    </row>
    <row r="184" spans="1:5" ht="21.75" customHeight="1" thickBot="1" x14ac:dyDescent="0.3">
      <c r="A184" s="340" t="s">
        <v>42</v>
      </c>
      <c r="B184" s="307">
        <f>B185+B186+B187+B188</f>
        <v>0</v>
      </c>
      <c r="C184" s="307">
        <f t="shared" ref="C184:E184" si="24">C185+C186+C187+C188</f>
        <v>1000</v>
      </c>
      <c r="D184" s="307">
        <f t="shared" si="24"/>
        <v>1000</v>
      </c>
      <c r="E184" s="307">
        <f t="shared" si="24"/>
        <v>1000</v>
      </c>
    </row>
    <row r="185" spans="1:5" ht="25.5" customHeight="1" thickBot="1" x14ac:dyDescent="0.3">
      <c r="A185" s="341" t="s">
        <v>212</v>
      </c>
      <c r="B185" s="307"/>
      <c r="C185" s="343">
        <v>1000</v>
      </c>
      <c r="D185" s="306">
        <v>1000</v>
      </c>
      <c r="E185" s="306">
        <v>1000</v>
      </c>
    </row>
    <row r="186" spans="1:5" ht="21" customHeight="1" thickBot="1" x14ac:dyDescent="0.3">
      <c r="A186" s="341" t="s">
        <v>222</v>
      </c>
      <c r="B186" s="307"/>
      <c r="C186" s="306"/>
      <c r="D186" s="306"/>
      <c r="E186" s="306"/>
    </row>
    <row r="187" spans="1:5" ht="25.5" customHeight="1" thickBot="1" x14ac:dyDescent="0.3">
      <c r="A187" s="341" t="s">
        <v>223</v>
      </c>
      <c r="B187" s="307"/>
      <c r="C187" s="306"/>
      <c r="D187" s="306"/>
      <c r="E187" s="306"/>
    </row>
    <row r="188" spans="1:5" ht="27" customHeight="1" thickBot="1" x14ac:dyDescent="0.3">
      <c r="A188" s="341" t="s">
        <v>224</v>
      </c>
      <c r="B188" s="307"/>
      <c r="C188" s="306"/>
      <c r="D188" s="306"/>
      <c r="E188" s="306"/>
    </row>
    <row r="189" spans="1:5" ht="29.25" customHeight="1" thickBot="1" x14ac:dyDescent="0.3">
      <c r="A189" s="584" t="s">
        <v>226</v>
      </c>
      <c r="B189" s="307">
        <f>B179+B184</f>
        <v>0</v>
      </c>
      <c r="C189" s="307">
        <f t="shared" ref="C189:E189" si="25">C179+C184</f>
        <v>1000</v>
      </c>
      <c r="D189" s="307">
        <f t="shared" si="25"/>
        <v>1000</v>
      </c>
      <c r="E189" s="307">
        <f t="shared" si="25"/>
        <v>1000</v>
      </c>
    </row>
    <row r="190" spans="1:5" ht="32.25" hidden="1" thickBot="1" x14ac:dyDescent="0.3">
      <c r="A190" s="334" t="s">
        <v>73</v>
      </c>
      <c r="B190" s="359"/>
      <c r="C190" s="428" t="s">
        <v>217</v>
      </c>
      <c r="D190" s="361"/>
      <c r="E190" s="362"/>
    </row>
    <row r="191" spans="1:5" ht="17.25" hidden="1" customHeight="1" thickBot="1" x14ac:dyDescent="0.3">
      <c r="A191" s="335" t="s">
        <v>14</v>
      </c>
      <c r="B191" s="1215"/>
      <c r="C191" s="1216"/>
      <c r="D191" s="1216"/>
      <c r="E191" s="1217"/>
    </row>
    <row r="192" spans="1:5" ht="16.5" hidden="1" thickBot="1" x14ac:dyDescent="0.3">
      <c r="A192" s="335" t="s">
        <v>15</v>
      </c>
      <c r="B192" s="1254"/>
      <c r="C192" s="1255"/>
      <c r="D192" s="1255"/>
      <c r="E192" s="1256"/>
    </row>
    <row r="193" spans="1:5" ht="12.75" hidden="1" customHeight="1" x14ac:dyDescent="0.25">
      <c r="A193" s="1223"/>
      <c r="B193" s="336">
        <v>2018</v>
      </c>
      <c r="C193" s="336">
        <v>2019</v>
      </c>
      <c r="D193" s="336">
        <v>2020</v>
      </c>
      <c r="E193" s="336">
        <v>2021</v>
      </c>
    </row>
    <row r="194" spans="1:5" ht="9" hidden="1" customHeight="1" thickBot="1" x14ac:dyDescent="0.3">
      <c r="A194" s="1224"/>
      <c r="B194" s="337" t="s">
        <v>7</v>
      </c>
      <c r="C194" s="337" t="s">
        <v>8</v>
      </c>
      <c r="D194" s="337" t="s">
        <v>8</v>
      </c>
      <c r="E194" s="337" t="s">
        <v>8</v>
      </c>
    </row>
    <row r="195" spans="1:5" ht="16.5" hidden="1" thickBot="1" x14ac:dyDescent="0.3">
      <c r="A195" s="335" t="s">
        <v>16</v>
      </c>
      <c r="B195" s="335"/>
      <c r="C195" s="335"/>
      <c r="D195" s="335"/>
      <c r="E195" s="335"/>
    </row>
    <row r="196" spans="1:5" ht="16.5" hidden="1" thickBot="1" x14ac:dyDescent="0.3">
      <c r="A196" s="335" t="s">
        <v>17</v>
      </c>
      <c r="B196" s="338">
        <f>B214</f>
        <v>0</v>
      </c>
      <c r="C196" s="338">
        <f t="shared" ref="C196:E196" si="26">C214</f>
        <v>0</v>
      </c>
      <c r="D196" s="338">
        <f t="shared" si="26"/>
        <v>0</v>
      </c>
      <c r="E196" s="338">
        <f t="shared" si="26"/>
        <v>0</v>
      </c>
    </row>
    <row r="197" spans="1:5" ht="16.5" hidden="1" thickBot="1" x14ac:dyDescent="0.3">
      <c r="A197" s="335" t="s">
        <v>18</v>
      </c>
      <c r="B197" s="338" t="e">
        <f>B196/B195</f>
        <v>#DIV/0!</v>
      </c>
      <c r="C197" s="338" t="e">
        <f t="shared" ref="C197:E197" si="27">C196/C195</f>
        <v>#DIV/0!</v>
      </c>
      <c r="D197" s="338" t="e">
        <f t="shared" si="27"/>
        <v>#DIV/0!</v>
      </c>
      <c r="E197" s="338" t="e">
        <f t="shared" si="27"/>
        <v>#DIV/0!</v>
      </c>
    </row>
    <row r="198" spans="1:5" ht="16.5" hidden="1" thickBot="1" x14ac:dyDescent="0.3">
      <c r="A198" s="335" t="s">
        <v>19</v>
      </c>
      <c r="B198" s="754" t="s">
        <v>20</v>
      </c>
      <c r="C198" s="339" t="e">
        <f>C195/B195-1</f>
        <v>#DIV/0!</v>
      </c>
      <c r="D198" s="339" t="e">
        <f t="shared" ref="D198:E200" si="28">D195/C195-1</f>
        <v>#DIV/0!</v>
      </c>
      <c r="E198" s="339" t="e">
        <f t="shared" si="28"/>
        <v>#DIV/0!</v>
      </c>
    </row>
    <row r="199" spans="1:5" ht="16.5" hidden="1" thickBot="1" x14ac:dyDescent="0.3">
      <c r="A199" s="335" t="s">
        <v>21</v>
      </c>
      <c r="B199" s="754" t="s">
        <v>20</v>
      </c>
      <c r="C199" s="339" t="e">
        <f>C196/B196-1</f>
        <v>#DIV/0!</v>
      </c>
      <c r="D199" s="339" t="e">
        <f t="shared" si="28"/>
        <v>#DIV/0!</v>
      </c>
      <c r="E199" s="339" t="e">
        <f t="shared" si="28"/>
        <v>#DIV/0!</v>
      </c>
    </row>
    <row r="200" spans="1:5" ht="16.5" hidden="1" thickBot="1" x14ac:dyDescent="0.3">
      <c r="A200" s="335" t="s">
        <v>22</v>
      </c>
      <c r="B200" s="754" t="s">
        <v>20</v>
      </c>
      <c r="C200" s="339" t="e">
        <f>C197/B197-1</f>
        <v>#DIV/0!</v>
      </c>
      <c r="D200" s="339" t="e">
        <f t="shared" si="28"/>
        <v>#DIV/0!</v>
      </c>
      <c r="E200" s="339" t="e">
        <f t="shared" si="28"/>
        <v>#DIV/0!</v>
      </c>
    </row>
    <row r="201" spans="1:5" ht="16.5" hidden="1" thickBot="1" x14ac:dyDescent="0.3">
      <c r="A201" s="1257" t="s">
        <v>840</v>
      </c>
      <c r="B201" s="1258"/>
      <c r="C201" s="1258"/>
      <c r="D201" s="1258"/>
      <c r="E201" s="1259"/>
    </row>
    <row r="202" spans="1:5" ht="12.75" hidden="1" customHeight="1" x14ac:dyDescent="0.25">
      <c r="A202" s="1223"/>
      <c r="B202" s="336">
        <v>2018</v>
      </c>
      <c r="C202" s="336">
        <v>2019</v>
      </c>
      <c r="D202" s="336">
        <v>2020</v>
      </c>
      <c r="E202" s="336">
        <v>2021</v>
      </c>
    </row>
    <row r="203" spans="1:5" ht="9" hidden="1" customHeight="1" thickBot="1" x14ac:dyDescent="0.3">
      <c r="A203" s="1224"/>
      <c r="B203" s="337" t="s">
        <v>7</v>
      </c>
      <c r="C203" s="337" t="s">
        <v>8</v>
      </c>
      <c r="D203" s="337" t="s">
        <v>8</v>
      </c>
      <c r="E203" s="337" t="s">
        <v>8</v>
      </c>
    </row>
    <row r="204" spans="1:5" ht="16.5" hidden="1" thickBot="1" x14ac:dyDescent="0.3">
      <c r="A204" s="340" t="s">
        <v>41</v>
      </c>
      <c r="B204" s="306">
        <f>B205+B206+B207+B208</f>
        <v>0</v>
      </c>
      <c r="C204" s="306">
        <f t="shared" ref="C204:E204" si="29">C205+C206+C207+C208</f>
        <v>0</v>
      </c>
      <c r="D204" s="306">
        <f t="shared" si="29"/>
        <v>0</v>
      </c>
      <c r="E204" s="306">
        <f t="shared" si="29"/>
        <v>0</v>
      </c>
    </row>
    <row r="205" spans="1:5" ht="16.5" hidden="1" thickBot="1" x14ac:dyDescent="0.3">
      <c r="A205" s="341" t="s">
        <v>212</v>
      </c>
      <c r="B205" s="306"/>
      <c r="C205" s="306"/>
      <c r="D205" s="306"/>
      <c r="E205" s="306"/>
    </row>
    <row r="206" spans="1:5" ht="16.5" hidden="1" thickBot="1" x14ac:dyDescent="0.3">
      <c r="A206" s="341" t="s">
        <v>222</v>
      </c>
      <c r="B206" s="306"/>
      <c r="C206" s="306"/>
      <c r="D206" s="306"/>
      <c r="E206" s="306"/>
    </row>
    <row r="207" spans="1:5" ht="16.5" hidden="1" thickBot="1" x14ac:dyDescent="0.3">
      <c r="A207" s="341" t="s">
        <v>223</v>
      </c>
      <c r="B207" s="306"/>
      <c r="C207" s="306"/>
      <c r="D207" s="306"/>
      <c r="E207" s="306"/>
    </row>
    <row r="208" spans="1:5" ht="16.5" hidden="1" thickBot="1" x14ac:dyDescent="0.3">
      <c r="A208" s="341" t="s">
        <v>224</v>
      </c>
      <c r="B208" s="306"/>
      <c r="C208" s="306"/>
      <c r="D208" s="306"/>
      <c r="E208" s="306"/>
    </row>
    <row r="209" spans="1:5" ht="16.5" hidden="1" thickBot="1" x14ac:dyDescent="0.3">
      <c r="A209" s="340" t="s">
        <v>42</v>
      </c>
      <c r="B209" s="307">
        <f>B210+B211+B212+B213</f>
        <v>0</v>
      </c>
      <c r="C209" s="307">
        <f t="shared" ref="C209:E209" si="30">C210+C211+C212+C213</f>
        <v>0</v>
      </c>
      <c r="D209" s="307">
        <f t="shared" si="30"/>
        <v>0</v>
      </c>
      <c r="E209" s="307">
        <f t="shared" si="30"/>
        <v>0</v>
      </c>
    </row>
    <row r="210" spans="1:5" ht="16.5" hidden="1" thickBot="1" x14ac:dyDescent="0.3">
      <c r="A210" s="341" t="s">
        <v>212</v>
      </c>
      <c r="B210" s="307"/>
      <c r="C210" s="306"/>
      <c r="D210" s="306"/>
      <c r="E210" s="306"/>
    </row>
    <row r="211" spans="1:5" ht="16.5" hidden="1" thickBot="1" x14ac:dyDescent="0.3">
      <c r="A211" s="341" t="s">
        <v>222</v>
      </c>
      <c r="B211" s="307"/>
      <c r="C211" s="306"/>
      <c r="D211" s="306"/>
      <c r="E211" s="306"/>
    </row>
    <row r="212" spans="1:5" ht="16.5" hidden="1" thickBot="1" x14ac:dyDescent="0.3">
      <c r="A212" s="341" t="s">
        <v>223</v>
      </c>
      <c r="B212" s="307"/>
      <c r="C212" s="306"/>
      <c r="D212" s="306"/>
      <c r="E212" s="306"/>
    </row>
    <row r="213" spans="1:5" ht="16.5" hidden="1" thickBot="1" x14ac:dyDescent="0.3">
      <c r="A213" s="341" t="s">
        <v>224</v>
      </c>
      <c r="B213" s="307"/>
      <c r="C213" s="306"/>
      <c r="D213" s="306"/>
      <c r="E213" s="306"/>
    </row>
    <row r="214" spans="1:5" ht="16.5" hidden="1" thickBot="1" x14ac:dyDescent="0.3">
      <c r="A214" s="346" t="s">
        <v>236</v>
      </c>
      <c r="B214" s="307">
        <f>B204+B209</f>
        <v>0</v>
      </c>
      <c r="C214" s="307">
        <f t="shared" ref="C214:E214" si="31">C204+C209</f>
        <v>0</v>
      </c>
      <c r="D214" s="307">
        <f t="shared" si="31"/>
        <v>0</v>
      </c>
      <c r="E214" s="307">
        <f t="shared" si="31"/>
        <v>0</v>
      </c>
    </row>
    <row r="215" spans="1:5" ht="25.5" hidden="1" customHeight="1" thickBot="1" x14ac:dyDescent="0.3">
      <c r="A215" s="358" t="s">
        <v>44</v>
      </c>
      <c r="B215" s="1286"/>
      <c r="C215" s="1284"/>
      <c r="D215" s="1284"/>
      <c r="E215" s="1285"/>
    </row>
    <row r="216" spans="1:5" ht="32.25" hidden="1" thickBot="1" x14ac:dyDescent="0.3">
      <c r="A216" s="334" t="s">
        <v>163</v>
      </c>
      <c r="B216" s="359"/>
      <c r="C216" s="428" t="s">
        <v>217</v>
      </c>
      <c r="D216" s="361"/>
      <c r="E216" s="362"/>
    </row>
    <row r="217" spans="1:5" ht="17.25" hidden="1" customHeight="1" thickBot="1" x14ac:dyDescent="0.3">
      <c r="A217" s="335" t="s">
        <v>14</v>
      </c>
      <c r="B217" s="1215"/>
      <c r="C217" s="1216"/>
      <c r="D217" s="1216"/>
      <c r="E217" s="1217"/>
    </row>
    <row r="218" spans="1:5" ht="16.5" hidden="1" thickBot="1" x14ac:dyDescent="0.3">
      <c r="A218" s="335" t="s">
        <v>15</v>
      </c>
      <c r="B218" s="1289"/>
      <c r="C218" s="1255"/>
      <c r="D218" s="1255"/>
      <c r="E218" s="1256"/>
    </row>
    <row r="219" spans="1:5" ht="12.75" hidden="1" customHeight="1" x14ac:dyDescent="0.25">
      <c r="A219" s="1223"/>
      <c r="B219" s="336">
        <v>2019</v>
      </c>
      <c r="C219" s="336">
        <v>2020</v>
      </c>
      <c r="D219" s="336">
        <v>2021</v>
      </c>
      <c r="E219" s="336">
        <v>2022</v>
      </c>
    </row>
    <row r="220" spans="1:5" ht="9" hidden="1" customHeight="1" thickBot="1" x14ac:dyDescent="0.3">
      <c r="A220" s="1224"/>
      <c r="B220" s="337" t="s">
        <v>7</v>
      </c>
      <c r="C220" s="337" t="s">
        <v>8</v>
      </c>
      <c r="D220" s="337" t="s">
        <v>8</v>
      </c>
      <c r="E220" s="337" t="s">
        <v>8</v>
      </c>
    </row>
    <row r="221" spans="1:5" ht="16.5" hidden="1" thickBot="1" x14ac:dyDescent="0.3">
      <c r="A221" s="335" t="s">
        <v>16</v>
      </c>
      <c r="B221" s="335">
        <v>0</v>
      </c>
      <c r="C221" s="754">
        <v>0</v>
      </c>
      <c r="D221" s="754">
        <v>0</v>
      </c>
      <c r="E221" s="335">
        <v>0</v>
      </c>
    </row>
    <row r="222" spans="1:5" ht="16.5" hidden="1" thickBot="1" x14ac:dyDescent="0.3">
      <c r="A222" s="335" t="s">
        <v>17</v>
      </c>
      <c r="B222" s="338">
        <f>B240</f>
        <v>0</v>
      </c>
      <c r="C222" s="338">
        <f t="shared" ref="C222:E222" si="32">C240</f>
        <v>0</v>
      </c>
      <c r="D222" s="338">
        <f t="shared" si="32"/>
        <v>0</v>
      </c>
      <c r="E222" s="338">
        <f t="shared" si="32"/>
        <v>0</v>
      </c>
    </row>
    <row r="223" spans="1:5" ht="16.5" hidden="1" thickBot="1" x14ac:dyDescent="0.3">
      <c r="A223" s="335" t="s">
        <v>18</v>
      </c>
      <c r="B223" s="338" t="e">
        <f>B222/B221</f>
        <v>#DIV/0!</v>
      </c>
      <c r="C223" s="338" t="e">
        <f t="shared" ref="C223:E223" si="33">C222/C221</f>
        <v>#DIV/0!</v>
      </c>
      <c r="D223" s="338" t="e">
        <f t="shared" si="33"/>
        <v>#DIV/0!</v>
      </c>
      <c r="E223" s="338" t="e">
        <f t="shared" si="33"/>
        <v>#DIV/0!</v>
      </c>
    </row>
    <row r="224" spans="1:5" ht="16.5" hidden="1" thickBot="1" x14ac:dyDescent="0.3">
      <c r="A224" s="335" t="s">
        <v>19</v>
      </c>
      <c r="B224" s="754" t="s">
        <v>20</v>
      </c>
      <c r="C224" s="339" t="e">
        <f>C221/B221-1</f>
        <v>#DIV/0!</v>
      </c>
      <c r="D224" s="339" t="e">
        <f t="shared" ref="D224:E226" si="34">D221/C221-1</f>
        <v>#DIV/0!</v>
      </c>
      <c r="E224" s="339" t="e">
        <f t="shared" si="34"/>
        <v>#DIV/0!</v>
      </c>
    </row>
    <row r="225" spans="1:5" ht="16.5" hidden="1" thickBot="1" x14ac:dyDescent="0.3">
      <c r="A225" s="335" t="s">
        <v>21</v>
      </c>
      <c r="B225" s="754" t="s">
        <v>20</v>
      </c>
      <c r="C225" s="339" t="e">
        <f>C222/B222-1</f>
        <v>#DIV/0!</v>
      </c>
      <c r="D225" s="339" t="e">
        <f t="shared" si="34"/>
        <v>#DIV/0!</v>
      </c>
      <c r="E225" s="339" t="e">
        <f t="shared" si="34"/>
        <v>#DIV/0!</v>
      </c>
    </row>
    <row r="226" spans="1:5" ht="16.5" hidden="1" thickBot="1" x14ac:dyDescent="0.3">
      <c r="A226" s="335" t="s">
        <v>22</v>
      </c>
      <c r="B226" s="754" t="s">
        <v>20</v>
      </c>
      <c r="C226" s="339" t="e">
        <f>C223/B223-1</f>
        <v>#DIV/0!</v>
      </c>
      <c r="D226" s="339" t="e">
        <f t="shared" si="34"/>
        <v>#DIV/0!</v>
      </c>
      <c r="E226" s="339" t="e">
        <f t="shared" si="34"/>
        <v>#DIV/0!</v>
      </c>
    </row>
    <row r="227" spans="1:5" ht="16.5" hidden="1" thickBot="1" x14ac:dyDescent="0.3">
      <c r="A227" s="1257" t="s">
        <v>841</v>
      </c>
      <c r="B227" s="1258"/>
      <c r="C227" s="1258"/>
      <c r="D227" s="1258"/>
      <c r="E227" s="1259"/>
    </row>
    <row r="228" spans="1:5" ht="12.75" hidden="1" customHeight="1" x14ac:dyDescent="0.25">
      <c r="A228" s="1223"/>
      <c r="B228" s="336">
        <v>2019</v>
      </c>
      <c r="C228" s="336">
        <v>2020</v>
      </c>
      <c r="D228" s="336">
        <v>2021</v>
      </c>
      <c r="E228" s="336">
        <v>2022</v>
      </c>
    </row>
    <row r="229" spans="1:5" ht="9" hidden="1" customHeight="1" thickBot="1" x14ac:dyDescent="0.3">
      <c r="A229" s="1224"/>
      <c r="B229" s="337" t="s">
        <v>7</v>
      </c>
      <c r="C229" s="337" t="s">
        <v>8</v>
      </c>
      <c r="D229" s="337" t="s">
        <v>8</v>
      </c>
      <c r="E229" s="337" t="s">
        <v>8</v>
      </c>
    </row>
    <row r="230" spans="1:5" ht="16.5" hidden="1" thickBot="1" x14ac:dyDescent="0.3">
      <c r="A230" s="340" t="s">
        <v>41</v>
      </c>
      <c r="B230" s="306">
        <f>B231+B232+B233+B234</f>
        <v>0</v>
      </c>
      <c r="C230" s="306">
        <f t="shared" ref="C230:E230" si="35">C231+C232+C233+C234</f>
        <v>0</v>
      </c>
      <c r="D230" s="306">
        <f t="shared" si="35"/>
        <v>0</v>
      </c>
      <c r="E230" s="306">
        <f t="shared" si="35"/>
        <v>0</v>
      </c>
    </row>
    <row r="231" spans="1:5" ht="16.5" hidden="1" thickBot="1" x14ac:dyDescent="0.3">
      <c r="A231" s="341" t="s">
        <v>212</v>
      </c>
      <c r="B231" s="306"/>
      <c r="C231" s="306"/>
      <c r="D231" s="306"/>
      <c r="E231" s="306"/>
    </row>
    <row r="232" spans="1:5" ht="16.5" hidden="1" thickBot="1" x14ac:dyDescent="0.3">
      <c r="A232" s="341" t="s">
        <v>222</v>
      </c>
      <c r="B232" s="306"/>
      <c r="C232" s="306"/>
      <c r="D232" s="306"/>
      <c r="E232" s="306"/>
    </row>
    <row r="233" spans="1:5" ht="16.5" hidden="1" thickBot="1" x14ac:dyDescent="0.3">
      <c r="A233" s="341" t="s">
        <v>223</v>
      </c>
      <c r="B233" s="306"/>
      <c r="C233" s="306"/>
      <c r="D233" s="306"/>
      <c r="E233" s="306"/>
    </row>
    <row r="234" spans="1:5" ht="16.5" hidden="1" thickBot="1" x14ac:dyDescent="0.3">
      <c r="A234" s="341" t="s">
        <v>224</v>
      </c>
      <c r="B234" s="306"/>
      <c r="C234" s="306"/>
      <c r="D234" s="306"/>
      <c r="E234" s="306"/>
    </row>
    <row r="235" spans="1:5" ht="16.5" hidden="1" thickBot="1" x14ac:dyDescent="0.3">
      <c r="A235" s="340" t="s">
        <v>42</v>
      </c>
      <c r="B235" s="307">
        <f>B236+B237+B238+B239</f>
        <v>0</v>
      </c>
      <c r="C235" s="307">
        <f t="shared" ref="C235:E235" si="36">C236+C237+C238+C239</f>
        <v>0</v>
      </c>
      <c r="D235" s="307">
        <f t="shared" si="36"/>
        <v>0</v>
      </c>
      <c r="E235" s="307">
        <f t="shared" si="36"/>
        <v>0</v>
      </c>
    </row>
    <row r="236" spans="1:5" ht="16.5" hidden="1" thickBot="1" x14ac:dyDescent="0.3">
      <c r="A236" s="341" t="s">
        <v>212</v>
      </c>
      <c r="B236" s="307"/>
      <c r="C236" s="307">
        <v>0</v>
      </c>
      <c r="D236" s="307">
        <v>0</v>
      </c>
      <c r="E236" s="307"/>
    </row>
    <row r="237" spans="1:5" ht="16.5" hidden="1" thickBot="1" x14ac:dyDescent="0.3">
      <c r="A237" s="341" t="s">
        <v>222</v>
      </c>
      <c r="B237" s="307"/>
      <c r="C237" s="307"/>
      <c r="D237" s="307"/>
      <c r="E237" s="307"/>
    </row>
    <row r="238" spans="1:5" ht="16.5" hidden="1" thickBot="1" x14ac:dyDescent="0.3">
      <c r="A238" s="341" t="s">
        <v>223</v>
      </c>
      <c r="B238" s="307"/>
      <c r="C238" s="307"/>
      <c r="D238" s="307"/>
      <c r="E238" s="307"/>
    </row>
    <row r="239" spans="1:5" ht="16.5" hidden="1" thickBot="1" x14ac:dyDescent="0.3">
      <c r="A239" s="341" t="s">
        <v>224</v>
      </c>
      <c r="B239" s="307"/>
      <c r="C239" s="307"/>
      <c r="D239" s="307"/>
      <c r="E239" s="307"/>
    </row>
    <row r="240" spans="1:5" ht="16.5" hidden="1" thickBot="1" x14ac:dyDescent="0.3">
      <c r="A240" s="346" t="s">
        <v>52</v>
      </c>
      <c r="B240" s="307">
        <f>B230+B235</f>
        <v>0</v>
      </c>
      <c r="C240" s="307">
        <f t="shared" ref="C240:E240" si="37">C230+C235</f>
        <v>0</v>
      </c>
      <c r="D240" s="307">
        <f t="shared" si="37"/>
        <v>0</v>
      </c>
      <c r="E240" s="307">
        <f t="shared" si="37"/>
        <v>0</v>
      </c>
    </row>
    <row r="241" spans="1:5" ht="16.5" hidden="1" thickBot="1" x14ac:dyDescent="0.3">
      <c r="A241" s="1248" t="s">
        <v>45</v>
      </c>
      <c r="B241" s="1249"/>
      <c r="C241" s="1249"/>
      <c r="D241" s="1249"/>
      <c r="E241" s="1250"/>
    </row>
    <row r="242" spans="1:5" ht="16.5" hidden="1" thickBot="1" x14ac:dyDescent="0.3">
      <c r="A242" s="1248" t="s">
        <v>46</v>
      </c>
      <c r="B242" s="1249"/>
      <c r="C242" s="1249"/>
      <c r="D242" s="1249"/>
      <c r="E242" s="1250"/>
    </row>
    <row r="243" spans="1:5" ht="16.5" hidden="1" thickBot="1" x14ac:dyDescent="0.3">
      <c r="A243" s="334" t="s">
        <v>55</v>
      </c>
      <c r="B243" s="1445"/>
      <c r="C243" s="1446"/>
      <c r="D243" s="1446"/>
      <c r="E243" s="1447"/>
    </row>
    <row r="244" spans="1:5" ht="30.75" hidden="1" customHeight="1" thickBot="1" x14ac:dyDescent="0.3">
      <c r="A244" s="334" t="s">
        <v>79</v>
      </c>
      <c r="B244" s="334"/>
      <c r="C244" s="583" t="s">
        <v>217</v>
      </c>
      <c r="D244" s="1284"/>
      <c r="E244" s="1285"/>
    </row>
    <row r="245" spans="1:5" ht="16.5" hidden="1" customHeight="1" thickBot="1" x14ac:dyDescent="0.3">
      <c r="A245" s="427"/>
      <c r="B245" s="1286"/>
      <c r="C245" s="1287"/>
      <c r="D245" s="1284"/>
      <c r="E245" s="1285"/>
    </row>
    <row r="246" spans="1:5" ht="17.25" hidden="1" customHeight="1" thickBot="1" x14ac:dyDescent="0.3">
      <c r="A246" s="335" t="s">
        <v>14</v>
      </c>
      <c r="B246" s="1215"/>
      <c r="C246" s="1216"/>
      <c r="D246" s="1216"/>
      <c r="E246" s="1217"/>
    </row>
    <row r="247" spans="1:5" ht="16.5" hidden="1" thickBot="1" x14ac:dyDescent="0.3">
      <c r="A247" s="335" t="s">
        <v>15</v>
      </c>
      <c r="B247" s="1254"/>
      <c r="C247" s="1255"/>
      <c r="D247" s="1255"/>
      <c r="E247" s="1256"/>
    </row>
    <row r="248" spans="1:5" ht="12.75" hidden="1" customHeight="1" x14ac:dyDescent="0.25">
      <c r="A248" s="1223"/>
      <c r="B248" s="336">
        <v>2019</v>
      </c>
      <c r="C248" s="336">
        <v>2020</v>
      </c>
      <c r="D248" s="336">
        <v>2021</v>
      </c>
      <c r="E248" s="336">
        <v>2022</v>
      </c>
    </row>
    <row r="249" spans="1:5" ht="9" hidden="1" customHeight="1" thickBot="1" x14ac:dyDescent="0.3">
      <c r="A249" s="1224"/>
      <c r="B249" s="337" t="s">
        <v>7</v>
      </c>
      <c r="C249" s="337" t="s">
        <v>8</v>
      </c>
      <c r="D249" s="337" t="s">
        <v>8</v>
      </c>
      <c r="E249" s="337" t="s">
        <v>8</v>
      </c>
    </row>
    <row r="250" spans="1:5" ht="16.5" hidden="1" thickBot="1" x14ac:dyDescent="0.3">
      <c r="A250" s="335" t="s">
        <v>16</v>
      </c>
      <c r="B250" s="338"/>
      <c r="C250" s="338"/>
      <c r="D250" s="338"/>
      <c r="E250" s="338"/>
    </row>
    <row r="251" spans="1:5" ht="16.5" hidden="1" thickBot="1" x14ac:dyDescent="0.3">
      <c r="A251" s="335" t="s">
        <v>17</v>
      </c>
      <c r="B251" s="338">
        <f>B314-B276</f>
        <v>0</v>
      </c>
      <c r="C251" s="338">
        <f t="shared" ref="C251:D251" si="38">C314-C276</f>
        <v>0</v>
      </c>
      <c r="D251" s="338">
        <f t="shared" si="38"/>
        <v>0</v>
      </c>
      <c r="E251" s="338">
        <f>E269</f>
        <v>0</v>
      </c>
    </row>
    <row r="252" spans="1:5" ht="16.5" hidden="1" thickBot="1" x14ac:dyDescent="0.3">
      <c r="A252" s="335" t="s">
        <v>18</v>
      </c>
      <c r="B252" s="338" t="e">
        <f>B251/B250</f>
        <v>#DIV/0!</v>
      </c>
      <c r="C252" s="338" t="e">
        <f t="shared" ref="C252:E252" si="39">C251/C250</f>
        <v>#DIV/0!</v>
      </c>
      <c r="D252" s="338" t="e">
        <f t="shared" si="39"/>
        <v>#DIV/0!</v>
      </c>
      <c r="E252" s="338" t="e">
        <f t="shared" si="39"/>
        <v>#DIV/0!</v>
      </c>
    </row>
    <row r="253" spans="1:5" ht="16.5" hidden="1" thickBot="1" x14ac:dyDescent="0.3">
      <c r="A253" s="335" t="s">
        <v>19</v>
      </c>
      <c r="B253" s="754" t="s">
        <v>20</v>
      </c>
      <c r="C253" s="339" t="e">
        <f>C250/B250-1</f>
        <v>#DIV/0!</v>
      </c>
      <c r="D253" s="339" t="e">
        <f t="shared" ref="D253:E255" si="40">D250/C250-1</f>
        <v>#DIV/0!</v>
      </c>
      <c r="E253" s="339" t="e">
        <f t="shared" si="40"/>
        <v>#DIV/0!</v>
      </c>
    </row>
    <row r="254" spans="1:5" ht="16.5" hidden="1" thickBot="1" x14ac:dyDescent="0.3">
      <c r="A254" s="335" t="s">
        <v>21</v>
      </c>
      <c r="B254" s="754" t="s">
        <v>20</v>
      </c>
      <c r="C254" s="339" t="e">
        <f>C251/B251-1</f>
        <v>#DIV/0!</v>
      </c>
      <c r="D254" s="339" t="e">
        <f t="shared" si="40"/>
        <v>#DIV/0!</v>
      </c>
      <c r="E254" s="339" t="e">
        <f t="shared" si="40"/>
        <v>#DIV/0!</v>
      </c>
    </row>
    <row r="255" spans="1:5" ht="16.5" hidden="1" thickBot="1" x14ac:dyDescent="0.3">
      <c r="A255" s="335" t="s">
        <v>22</v>
      </c>
      <c r="B255" s="754" t="s">
        <v>20</v>
      </c>
      <c r="C255" s="339" t="e">
        <f>C252/B252-1</f>
        <v>#DIV/0!</v>
      </c>
      <c r="D255" s="339" t="e">
        <f t="shared" si="40"/>
        <v>#DIV/0!</v>
      </c>
      <c r="E255" s="339" t="e">
        <f t="shared" si="40"/>
        <v>#DIV/0!</v>
      </c>
    </row>
    <row r="256" spans="1:5" ht="16.5" hidden="1" thickBot="1" x14ac:dyDescent="0.3">
      <c r="A256" s="1257" t="s">
        <v>570</v>
      </c>
      <c r="B256" s="1258"/>
      <c r="C256" s="1258"/>
      <c r="D256" s="1258"/>
      <c r="E256" s="1259"/>
    </row>
    <row r="257" spans="1:5" ht="12.75" hidden="1" customHeight="1" x14ac:dyDescent="0.25">
      <c r="A257" s="1223"/>
      <c r="B257" s="336">
        <v>2019</v>
      </c>
      <c r="C257" s="336">
        <v>2020</v>
      </c>
      <c r="D257" s="336">
        <v>2021</v>
      </c>
      <c r="E257" s="336">
        <v>2022</v>
      </c>
    </row>
    <row r="258" spans="1:5" ht="9" hidden="1" customHeight="1" thickBot="1" x14ac:dyDescent="0.3">
      <c r="A258" s="1224"/>
      <c r="B258" s="337" t="s">
        <v>7</v>
      </c>
      <c r="C258" s="337" t="s">
        <v>8</v>
      </c>
      <c r="D258" s="337" t="s">
        <v>8</v>
      </c>
      <c r="E258" s="337" t="s">
        <v>8</v>
      </c>
    </row>
    <row r="259" spans="1:5" ht="16.5" hidden="1" thickBot="1" x14ac:dyDescent="0.3">
      <c r="A259" s="340" t="s">
        <v>41</v>
      </c>
      <c r="B259" s="306">
        <f>B260+B261+B262+B263</f>
        <v>0</v>
      </c>
      <c r="C259" s="306">
        <f t="shared" ref="C259:E259" si="41">C260+C261+C262+C263</f>
        <v>0</v>
      </c>
      <c r="D259" s="306">
        <f t="shared" si="41"/>
        <v>0</v>
      </c>
      <c r="E259" s="306">
        <f t="shared" si="41"/>
        <v>0</v>
      </c>
    </row>
    <row r="260" spans="1:5" ht="16.5" hidden="1" thickBot="1" x14ac:dyDescent="0.3">
      <c r="A260" s="341" t="s">
        <v>212</v>
      </c>
      <c r="B260" s="306"/>
      <c r="C260" s="306"/>
      <c r="D260" s="306"/>
      <c r="E260" s="306"/>
    </row>
    <row r="261" spans="1:5" ht="16.5" hidden="1" thickBot="1" x14ac:dyDescent="0.3">
      <c r="A261" s="341" t="s">
        <v>222</v>
      </c>
      <c r="B261" s="306"/>
      <c r="C261" s="306"/>
      <c r="D261" s="306"/>
      <c r="E261" s="306"/>
    </row>
    <row r="262" spans="1:5" ht="16.5" hidden="1" thickBot="1" x14ac:dyDescent="0.3">
      <c r="A262" s="341" t="s">
        <v>223</v>
      </c>
      <c r="B262" s="306"/>
      <c r="C262" s="306"/>
      <c r="D262" s="306"/>
      <c r="E262" s="306"/>
    </row>
    <row r="263" spans="1:5" ht="16.5" hidden="1" thickBot="1" x14ac:dyDescent="0.3">
      <c r="A263" s="341" t="s">
        <v>224</v>
      </c>
      <c r="B263" s="306"/>
      <c r="C263" s="306"/>
      <c r="D263" s="306"/>
      <c r="E263" s="306"/>
    </row>
    <row r="264" spans="1:5" ht="16.5" hidden="1" thickBot="1" x14ac:dyDescent="0.3">
      <c r="A264" s="340" t="s">
        <v>42</v>
      </c>
      <c r="B264" s="307">
        <f>B265+B266+B267+B268</f>
        <v>0</v>
      </c>
      <c r="C264" s="307">
        <f t="shared" ref="C264:E264" si="42">C265+C266+C267+C268</f>
        <v>0</v>
      </c>
      <c r="D264" s="307">
        <f t="shared" si="42"/>
        <v>0</v>
      </c>
      <c r="E264" s="307">
        <f t="shared" si="42"/>
        <v>0</v>
      </c>
    </row>
    <row r="265" spans="1:5" ht="16.5" hidden="1" thickBot="1" x14ac:dyDescent="0.3">
      <c r="A265" s="341" t="s">
        <v>212</v>
      </c>
      <c r="B265" s="307"/>
      <c r="C265" s="306"/>
      <c r="D265" s="306"/>
      <c r="E265" s="306">
        <v>0</v>
      </c>
    </row>
    <row r="266" spans="1:5" ht="16.5" hidden="1" thickBot="1" x14ac:dyDescent="0.3">
      <c r="A266" s="341" t="s">
        <v>222</v>
      </c>
      <c r="B266" s="307"/>
      <c r="C266" s="306"/>
      <c r="D266" s="306"/>
      <c r="E266" s="306"/>
    </row>
    <row r="267" spans="1:5" ht="16.5" hidden="1" thickBot="1" x14ac:dyDescent="0.3">
      <c r="A267" s="341" t="s">
        <v>223</v>
      </c>
      <c r="B267" s="307"/>
      <c r="C267" s="306"/>
      <c r="D267" s="306"/>
      <c r="E267" s="306"/>
    </row>
    <row r="268" spans="1:5" ht="16.5" hidden="1" thickBot="1" x14ac:dyDescent="0.3">
      <c r="A268" s="341" t="s">
        <v>224</v>
      </c>
      <c r="B268" s="307"/>
      <c r="C268" s="306"/>
      <c r="D268" s="306"/>
      <c r="E268" s="306"/>
    </row>
    <row r="269" spans="1:5" ht="16.5" hidden="1" thickBot="1" x14ac:dyDescent="0.3">
      <c r="A269" s="584" t="s">
        <v>30</v>
      </c>
      <c r="B269" s="307">
        <f>B259+B264</f>
        <v>0</v>
      </c>
      <c r="C269" s="307">
        <f t="shared" ref="C269:E269" si="43">C259+C264</f>
        <v>0</v>
      </c>
      <c r="D269" s="307">
        <f t="shared" si="43"/>
        <v>0</v>
      </c>
      <c r="E269" s="307">
        <f t="shared" si="43"/>
        <v>0</v>
      </c>
    </row>
    <row r="270" spans="1:5" ht="32.25" hidden="1" thickBot="1" x14ac:dyDescent="0.3">
      <c r="A270" s="334" t="s">
        <v>32</v>
      </c>
      <c r="B270" s="334"/>
      <c r="C270" s="583" t="s">
        <v>217</v>
      </c>
      <c r="D270" s="1284"/>
      <c r="E270" s="1285"/>
    </row>
    <row r="271" spans="1:5" ht="17.25" hidden="1" customHeight="1" thickBot="1" x14ac:dyDescent="0.3">
      <c r="A271" s="335" t="s">
        <v>14</v>
      </c>
      <c r="B271" s="1215"/>
      <c r="C271" s="1216"/>
      <c r="D271" s="1216"/>
      <c r="E271" s="1217"/>
    </row>
    <row r="272" spans="1:5" ht="16.5" hidden="1" thickBot="1" x14ac:dyDescent="0.3">
      <c r="A272" s="335" t="s">
        <v>15</v>
      </c>
      <c r="B272" s="1254"/>
      <c r="C272" s="1255"/>
      <c r="D272" s="1255"/>
      <c r="E272" s="1256"/>
    </row>
    <row r="273" spans="1:5" ht="12.75" hidden="1" customHeight="1" x14ac:dyDescent="0.25">
      <c r="A273" s="1223"/>
      <c r="B273" s="336">
        <v>2019</v>
      </c>
      <c r="C273" s="336">
        <v>2020</v>
      </c>
      <c r="D273" s="336">
        <v>2021</v>
      </c>
      <c r="E273" s="336">
        <v>2022</v>
      </c>
    </row>
    <row r="274" spans="1:5" ht="9" hidden="1" customHeight="1" thickBot="1" x14ac:dyDescent="0.3">
      <c r="A274" s="1224"/>
      <c r="B274" s="337" t="s">
        <v>7</v>
      </c>
      <c r="C274" s="337" t="s">
        <v>8</v>
      </c>
      <c r="D274" s="337" t="s">
        <v>8</v>
      </c>
      <c r="E274" s="337" t="s">
        <v>8</v>
      </c>
    </row>
    <row r="275" spans="1:5" ht="16.5" hidden="1" thickBot="1" x14ac:dyDescent="0.3">
      <c r="A275" s="335" t="s">
        <v>16</v>
      </c>
      <c r="B275" s="335"/>
      <c r="C275" s="335"/>
      <c r="D275" s="335"/>
      <c r="E275" s="335"/>
    </row>
    <row r="276" spans="1:5" ht="16.5" hidden="1" thickBot="1" x14ac:dyDescent="0.3">
      <c r="A276" s="335" t="s">
        <v>17</v>
      </c>
      <c r="B276" s="338"/>
      <c r="C276" s="338"/>
      <c r="D276" s="338"/>
      <c r="E276" s="338"/>
    </row>
    <row r="277" spans="1:5" ht="16.5" hidden="1" thickBot="1" x14ac:dyDescent="0.3">
      <c r="A277" s="335" t="s">
        <v>18</v>
      </c>
      <c r="B277" s="338" t="e">
        <f>B276/B275</f>
        <v>#DIV/0!</v>
      </c>
      <c r="C277" s="338" t="e">
        <f t="shared" ref="C277:E277" si="44">C276/C275</f>
        <v>#DIV/0!</v>
      </c>
      <c r="D277" s="338" t="e">
        <f t="shared" si="44"/>
        <v>#DIV/0!</v>
      </c>
      <c r="E277" s="338" t="e">
        <f t="shared" si="44"/>
        <v>#DIV/0!</v>
      </c>
    </row>
    <row r="278" spans="1:5" ht="16.5" hidden="1" thickBot="1" x14ac:dyDescent="0.3">
      <c r="A278" s="335" t="s">
        <v>19</v>
      </c>
      <c r="B278" s="754" t="s">
        <v>20</v>
      </c>
      <c r="C278" s="339" t="e">
        <f>C275/B275-1</f>
        <v>#DIV/0!</v>
      </c>
      <c r="D278" s="339" t="e">
        <f t="shared" ref="D278:E280" si="45">D275/C275-1</f>
        <v>#DIV/0!</v>
      </c>
      <c r="E278" s="339" t="e">
        <f t="shared" si="45"/>
        <v>#DIV/0!</v>
      </c>
    </row>
    <row r="279" spans="1:5" ht="16.5" hidden="1" thickBot="1" x14ac:dyDescent="0.3">
      <c r="A279" s="335" t="s">
        <v>21</v>
      </c>
      <c r="B279" s="754" t="s">
        <v>20</v>
      </c>
      <c r="C279" s="339" t="e">
        <f>C276/B276-1</f>
        <v>#DIV/0!</v>
      </c>
      <c r="D279" s="339" t="e">
        <f t="shared" si="45"/>
        <v>#DIV/0!</v>
      </c>
      <c r="E279" s="339" t="e">
        <f t="shared" si="45"/>
        <v>#DIV/0!</v>
      </c>
    </row>
    <row r="280" spans="1:5" ht="16.5" hidden="1" thickBot="1" x14ac:dyDescent="0.3">
      <c r="A280" s="335" t="s">
        <v>22</v>
      </c>
      <c r="B280" s="754" t="s">
        <v>20</v>
      </c>
      <c r="C280" s="339" t="e">
        <f>C277/B277-1</f>
        <v>#DIV/0!</v>
      </c>
      <c r="D280" s="339" t="e">
        <f t="shared" si="45"/>
        <v>#DIV/0!</v>
      </c>
      <c r="E280" s="339" t="e">
        <f t="shared" si="45"/>
        <v>#DIV/0!</v>
      </c>
    </row>
    <row r="281" spans="1:5" ht="16.5" hidden="1" thickBot="1" x14ac:dyDescent="0.3">
      <c r="A281" s="1257" t="s">
        <v>839</v>
      </c>
      <c r="B281" s="1258"/>
      <c r="C281" s="1258"/>
      <c r="D281" s="1258"/>
      <c r="E281" s="1259"/>
    </row>
    <row r="282" spans="1:5" ht="12.75" hidden="1" customHeight="1" x14ac:dyDescent="0.25">
      <c r="A282" s="1223"/>
      <c r="B282" s="336">
        <v>2019</v>
      </c>
      <c r="C282" s="336">
        <v>2020</v>
      </c>
      <c r="D282" s="336">
        <v>2021</v>
      </c>
      <c r="E282" s="336">
        <v>2022</v>
      </c>
    </row>
    <row r="283" spans="1:5" ht="9" hidden="1" customHeight="1" thickBot="1" x14ac:dyDescent="0.3">
      <c r="A283" s="1224"/>
      <c r="B283" s="337" t="s">
        <v>7</v>
      </c>
      <c r="C283" s="337" t="s">
        <v>8</v>
      </c>
      <c r="D283" s="337" t="s">
        <v>8</v>
      </c>
      <c r="E283" s="337" t="s">
        <v>8</v>
      </c>
    </row>
    <row r="284" spans="1:5" ht="16.5" hidden="1" thickBot="1" x14ac:dyDescent="0.3">
      <c r="A284" s="340" t="s">
        <v>41</v>
      </c>
      <c r="B284" s="306">
        <f>B285+B286+B287+B288</f>
        <v>0</v>
      </c>
      <c r="C284" s="306">
        <f t="shared" ref="C284:E284" si="46">C285+C286+C287+C288</f>
        <v>0</v>
      </c>
      <c r="D284" s="306">
        <f t="shared" si="46"/>
        <v>0</v>
      </c>
      <c r="E284" s="306">
        <f t="shared" si="46"/>
        <v>0</v>
      </c>
    </row>
    <row r="285" spans="1:5" ht="16.5" hidden="1" thickBot="1" x14ac:dyDescent="0.3">
      <c r="A285" s="341" t="s">
        <v>212</v>
      </c>
      <c r="B285" s="306"/>
      <c r="C285" s="306"/>
      <c r="D285" s="306"/>
      <c r="E285" s="306"/>
    </row>
    <row r="286" spans="1:5" ht="16.5" hidden="1" thickBot="1" x14ac:dyDescent="0.3">
      <c r="A286" s="341" t="s">
        <v>222</v>
      </c>
      <c r="B286" s="306"/>
      <c r="C286" s="306"/>
      <c r="D286" s="306"/>
      <c r="E286" s="306"/>
    </row>
    <row r="287" spans="1:5" ht="16.5" hidden="1" thickBot="1" x14ac:dyDescent="0.3">
      <c r="A287" s="341" t="s">
        <v>223</v>
      </c>
      <c r="B287" s="306"/>
      <c r="C287" s="306"/>
      <c r="D287" s="306"/>
      <c r="E287" s="306"/>
    </row>
    <row r="288" spans="1:5" ht="16.5" hidden="1" thickBot="1" x14ac:dyDescent="0.3">
      <c r="A288" s="341" t="s">
        <v>224</v>
      </c>
      <c r="B288" s="306"/>
      <c r="C288" s="306"/>
      <c r="D288" s="306"/>
      <c r="E288" s="306"/>
    </row>
    <row r="289" spans="1:5" ht="16.5" hidden="1" thickBot="1" x14ac:dyDescent="0.3">
      <c r="A289" s="340" t="s">
        <v>42</v>
      </c>
      <c r="B289" s="307">
        <f>B290+B291+B292+B293</f>
        <v>0</v>
      </c>
      <c r="C289" s="307">
        <f t="shared" ref="C289:E289" si="47">C290+C291+C292+C293</f>
        <v>0</v>
      </c>
      <c r="D289" s="307">
        <f t="shared" si="47"/>
        <v>0</v>
      </c>
      <c r="E289" s="307">
        <f t="shared" si="47"/>
        <v>0</v>
      </c>
    </row>
    <row r="290" spans="1:5" ht="16.5" hidden="1" thickBot="1" x14ac:dyDescent="0.3">
      <c r="A290" s="341" t="s">
        <v>212</v>
      </c>
      <c r="B290" s="307"/>
      <c r="C290" s="306"/>
      <c r="D290" s="306"/>
      <c r="E290" s="306"/>
    </row>
    <row r="291" spans="1:5" ht="16.5" hidden="1" thickBot="1" x14ac:dyDescent="0.3">
      <c r="A291" s="341" t="s">
        <v>222</v>
      </c>
      <c r="B291" s="307"/>
      <c r="C291" s="306"/>
      <c r="D291" s="306"/>
      <c r="E291" s="306"/>
    </row>
    <row r="292" spans="1:5" ht="16.5" hidden="1" thickBot="1" x14ac:dyDescent="0.3">
      <c r="A292" s="341" t="s">
        <v>223</v>
      </c>
      <c r="B292" s="307"/>
      <c r="C292" s="306"/>
      <c r="D292" s="306"/>
      <c r="E292" s="306"/>
    </row>
    <row r="293" spans="1:5" ht="16.5" hidden="1" thickBot="1" x14ac:dyDescent="0.3">
      <c r="A293" s="341" t="s">
        <v>224</v>
      </c>
      <c r="B293" s="307"/>
      <c r="C293" s="306"/>
      <c r="D293" s="306"/>
      <c r="E293" s="306"/>
    </row>
    <row r="294" spans="1:5" ht="16.5" hidden="1" thickBot="1" x14ac:dyDescent="0.3">
      <c r="A294" s="584" t="s">
        <v>226</v>
      </c>
      <c r="B294" s="307">
        <f>B284+B289</f>
        <v>0</v>
      </c>
      <c r="C294" s="307">
        <f t="shared" ref="C294:E294" si="48">C284+C289</f>
        <v>0</v>
      </c>
      <c r="D294" s="307">
        <f t="shared" si="48"/>
        <v>0</v>
      </c>
      <c r="E294" s="307">
        <f t="shared" si="48"/>
        <v>0</v>
      </c>
    </row>
    <row r="295" spans="1:5" ht="32.25" hidden="1" thickBot="1" x14ac:dyDescent="0.3">
      <c r="A295" s="334" t="s">
        <v>73</v>
      </c>
      <c r="B295" s="359"/>
      <c r="C295" s="428" t="s">
        <v>217</v>
      </c>
      <c r="D295" s="361"/>
      <c r="E295" s="362"/>
    </row>
    <row r="296" spans="1:5" ht="17.25" hidden="1" customHeight="1" thickBot="1" x14ac:dyDescent="0.3">
      <c r="A296" s="335" t="s">
        <v>14</v>
      </c>
      <c r="B296" s="1215"/>
      <c r="C296" s="1216"/>
      <c r="D296" s="1216"/>
      <c r="E296" s="1217"/>
    </row>
    <row r="297" spans="1:5" ht="16.5" hidden="1" thickBot="1" x14ac:dyDescent="0.3">
      <c r="A297" s="335" t="s">
        <v>15</v>
      </c>
      <c r="B297" s="1254"/>
      <c r="C297" s="1255"/>
      <c r="D297" s="1255"/>
      <c r="E297" s="1256"/>
    </row>
    <row r="298" spans="1:5" ht="12.75" hidden="1" customHeight="1" x14ac:dyDescent="0.25">
      <c r="A298" s="1223"/>
      <c r="B298" s="336">
        <v>2019</v>
      </c>
      <c r="C298" s="336">
        <v>2020</v>
      </c>
      <c r="D298" s="336">
        <v>2021</v>
      </c>
      <c r="E298" s="336">
        <v>2022</v>
      </c>
    </row>
    <row r="299" spans="1:5" ht="9" hidden="1" customHeight="1" thickBot="1" x14ac:dyDescent="0.3">
      <c r="A299" s="1224"/>
      <c r="B299" s="337" t="s">
        <v>7</v>
      </c>
      <c r="C299" s="337" t="s">
        <v>8</v>
      </c>
      <c r="D299" s="337" t="s">
        <v>8</v>
      </c>
      <c r="E299" s="337" t="s">
        <v>8</v>
      </c>
    </row>
    <row r="300" spans="1:5" ht="16.5" hidden="1" thickBot="1" x14ac:dyDescent="0.3">
      <c r="A300" s="335" t="s">
        <v>16</v>
      </c>
      <c r="B300" s="335"/>
      <c r="C300" s="335"/>
      <c r="D300" s="335"/>
      <c r="E300" s="335"/>
    </row>
    <row r="301" spans="1:5" ht="16.5" hidden="1" thickBot="1" x14ac:dyDescent="0.3">
      <c r="A301" s="335" t="s">
        <v>17</v>
      </c>
      <c r="B301" s="338">
        <f>B319</f>
        <v>0</v>
      </c>
      <c r="C301" s="338">
        <f t="shared" ref="C301:E301" si="49">C319</f>
        <v>0</v>
      </c>
      <c r="D301" s="338">
        <f t="shared" si="49"/>
        <v>0</v>
      </c>
      <c r="E301" s="338">
        <f t="shared" si="49"/>
        <v>0</v>
      </c>
    </row>
    <row r="302" spans="1:5" ht="16.5" hidden="1" thickBot="1" x14ac:dyDescent="0.3">
      <c r="A302" s="335" t="s">
        <v>18</v>
      </c>
      <c r="B302" s="338" t="e">
        <f>B301/B300</f>
        <v>#DIV/0!</v>
      </c>
      <c r="C302" s="338" t="e">
        <f t="shared" ref="C302:E302" si="50">C301/C300</f>
        <v>#DIV/0!</v>
      </c>
      <c r="D302" s="338" t="e">
        <f t="shared" si="50"/>
        <v>#DIV/0!</v>
      </c>
      <c r="E302" s="338" t="e">
        <f t="shared" si="50"/>
        <v>#DIV/0!</v>
      </c>
    </row>
    <row r="303" spans="1:5" ht="16.5" hidden="1" thickBot="1" x14ac:dyDescent="0.3">
      <c r="A303" s="335" t="s">
        <v>19</v>
      </c>
      <c r="B303" s="754" t="s">
        <v>20</v>
      </c>
      <c r="C303" s="339" t="e">
        <f>C300/B300-1</f>
        <v>#DIV/0!</v>
      </c>
      <c r="D303" s="339" t="e">
        <f t="shared" ref="D303:E305" si="51">D300/C300-1</f>
        <v>#DIV/0!</v>
      </c>
      <c r="E303" s="339" t="e">
        <f t="shared" si="51"/>
        <v>#DIV/0!</v>
      </c>
    </row>
    <row r="304" spans="1:5" ht="16.5" hidden="1" thickBot="1" x14ac:dyDescent="0.3">
      <c r="A304" s="335" t="s">
        <v>21</v>
      </c>
      <c r="B304" s="754" t="s">
        <v>20</v>
      </c>
      <c r="C304" s="339" t="e">
        <f>C301/B301-1</f>
        <v>#DIV/0!</v>
      </c>
      <c r="D304" s="339" t="e">
        <f t="shared" si="51"/>
        <v>#DIV/0!</v>
      </c>
      <c r="E304" s="339" t="e">
        <f t="shared" si="51"/>
        <v>#DIV/0!</v>
      </c>
    </row>
    <row r="305" spans="1:5" ht="16.5" hidden="1" thickBot="1" x14ac:dyDescent="0.3">
      <c r="A305" s="335" t="s">
        <v>22</v>
      </c>
      <c r="B305" s="754" t="s">
        <v>20</v>
      </c>
      <c r="C305" s="339" t="e">
        <f>C302/B302-1</f>
        <v>#DIV/0!</v>
      </c>
      <c r="D305" s="339" t="e">
        <f t="shared" si="51"/>
        <v>#DIV/0!</v>
      </c>
      <c r="E305" s="339" t="e">
        <f t="shared" si="51"/>
        <v>#DIV/0!</v>
      </c>
    </row>
    <row r="306" spans="1:5" ht="16.5" hidden="1" thickBot="1" x14ac:dyDescent="0.3">
      <c r="A306" s="1257" t="s">
        <v>842</v>
      </c>
      <c r="B306" s="1258"/>
      <c r="C306" s="1258"/>
      <c r="D306" s="1258"/>
      <c r="E306" s="1259"/>
    </row>
    <row r="307" spans="1:5" ht="12.75" hidden="1" customHeight="1" x14ac:dyDescent="0.25">
      <c r="A307" s="1223"/>
      <c r="B307" s="336">
        <v>2018</v>
      </c>
      <c r="C307" s="336">
        <v>2019</v>
      </c>
      <c r="D307" s="336">
        <v>2020</v>
      </c>
      <c r="E307" s="336">
        <v>2021</v>
      </c>
    </row>
    <row r="308" spans="1:5" ht="9" hidden="1" customHeight="1" thickBot="1" x14ac:dyDescent="0.3">
      <c r="A308" s="1224"/>
      <c r="B308" s="337" t="s">
        <v>7</v>
      </c>
      <c r="C308" s="337" t="s">
        <v>8</v>
      </c>
      <c r="D308" s="337" t="s">
        <v>8</v>
      </c>
      <c r="E308" s="337" t="s">
        <v>8</v>
      </c>
    </row>
    <row r="309" spans="1:5" ht="16.5" hidden="1" thickBot="1" x14ac:dyDescent="0.3">
      <c r="A309" s="340" t="s">
        <v>41</v>
      </c>
      <c r="B309" s="306">
        <f>B310+B311+B312+B313</f>
        <v>0</v>
      </c>
      <c r="C309" s="306">
        <f t="shared" ref="C309:E309" si="52">C310+C311+C312+C313</f>
        <v>0</v>
      </c>
      <c r="D309" s="306">
        <f t="shared" si="52"/>
        <v>0</v>
      </c>
      <c r="E309" s="306">
        <f t="shared" si="52"/>
        <v>0</v>
      </c>
    </row>
    <row r="310" spans="1:5" ht="16.5" hidden="1" thickBot="1" x14ac:dyDescent="0.3">
      <c r="A310" s="341" t="s">
        <v>212</v>
      </c>
      <c r="B310" s="306"/>
      <c r="C310" s="306"/>
      <c r="D310" s="306"/>
      <c r="E310" s="306"/>
    </row>
    <row r="311" spans="1:5" ht="16.5" hidden="1" thickBot="1" x14ac:dyDescent="0.3">
      <c r="A311" s="341" t="s">
        <v>222</v>
      </c>
      <c r="B311" s="306"/>
      <c r="C311" s="306"/>
      <c r="D311" s="306"/>
      <c r="E311" s="306"/>
    </row>
    <row r="312" spans="1:5" ht="16.5" hidden="1" thickBot="1" x14ac:dyDescent="0.3">
      <c r="A312" s="341" t="s">
        <v>223</v>
      </c>
      <c r="B312" s="306"/>
      <c r="C312" s="306"/>
      <c r="D312" s="306"/>
      <c r="E312" s="306"/>
    </row>
    <row r="313" spans="1:5" ht="16.5" hidden="1" thickBot="1" x14ac:dyDescent="0.3">
      <c r="A313" s="341" t="s">
        <v>224</v>
      </c>
      <c r="B313" s="306"/>
      <c r="C313" s="306"/>
      <c r="D313" s="306"/>
      <c r="E313" s="306"/>
    </row>
    <row r="314" spans="1:5" ht="16.5" hidden="1" thickBot="1" x14ac:dyDescent="0.3">
      <c r="A314" s="340" t="s">
        <v>42</v>
      </c>
      <c r="B314" s="307">
        <f>B315+B316+B317+B318</f>
        <v>0</v>
      </c>
      <c r="C314" s="307">
        <f t="shared" ref="C314:E314" si="53">C315+C316+C317+C318</f>
        <v>0</v>
      </c>
      <c r="D314" s="307">
        <f t="shared" si="53"/>
        <v>0</v>
      </c>
      <c r="E314" s="307">
        <f t="shared" si="53"/>
        <v>0</v>
      </c>
    </row>
    <row r="315" spans="1:5" ht="16.5" hidden="1" thickBot="1" x14ac:dyDescent="0.3">
      <c r="A315" s="341" t="s">
        <v>212</v>
      </c>
      <c r="B315" s="307"/>
      <c r="C315" s="306"/>
      <c r="D315" s="306"/>
      <c r="E315" s="306"/>
    </row>
    <row r="316" spans="1:5" ht="16.5" hidden="1" thickBot="1" x14ac:dyDescent="0.3">
      <c r="A316" s="341" t="s">
        <v>222</v>
      </c>
      <c r="B316" s="307"/>
      <c r="C316" s="306"/>
      <c r="D316" s="306"/>
      <c r="E316" s="306"/>
    </row>
    <row r="317" spans="1:5" ht="16.5" hidden="1" thickBot="1" x14ac:dyDescent="0.3">
      <c r="A317" s="341" t="s">
        <v>223</v>
      </c>
      <c r="B317" s="307"/>
      <c r="C317" s="306"/>
      <c r="D317" s="306"/>
      <c r="E317" s="306"/>
    </row>
    <row r="318" spans="1:5" ht="16.5" hidden="1" thickBot="1" x14ac:dyDescent="0.3">
      <c r="A318" s="341" t="s">
        <v>224</v>
      </c>
      <c r="B318" s="307"/>
      <c r="C318" s="306"/>
      <c r="D318" s="306"/>
      <c r="E318" s="306"/>
    </row>
    <row r="319" spans="1:5" ht="16.5" hidden="1" thickBot="1" x14ac:dyDescent="0.3">
      <c r="A319" s="346" t="s">
        <v>229</v>
      </c>
      <c r="B319" s="307">
        <f>B309+B314</f>
        <v>0</v>
      </c>
      <c r="C319" s="307">
        <f t="shared" ref="C319:E319" si="54">C309+C314</f>
        <v>0</v>
      </c>
      <c r="D319" s="307">
        <f t="shared" si="54"/>
        <v>0</v>
      </c>
      <c r="E319" s="307">
        <f t="shared" si="54"/>
        <v>0</v>
      </c>
    </row>
    <row r="320" spans="1:5" ht="25.5" hidden="1" customHeight="1" thickBot="1" x14ac:dyDescent="0.3">
      <c r="A320" s="358" t="s">
        <v>44</v>
      </c>
      <c r="B320" s="1286"/>
      <c r="C320" s="1284"/>
      <c r="D320" s="1284"/>
      <c r="E320" s="1285"/>
    </row>
    <row r="321" spans="1:5" ht="32.25" hidden="1" thickBot="1" x14ac:dyDescent="0.3">
      <c r="A321" s="334" t="s">
        <v>73</v>
      </c>
      <c r="B321" s="359"/>
      <c r="C321" s="428" t="s">
        <v>217</v>
      </c>
      <c r="D321" s="361"/>
      <c r="E321" s="362"/>
    </row>
    <row r="322" spans="1:5" ht="17.25" hidden="1" customHeight="1" thickBot="1" x14ac:dyDescent="0.3">
      <c r="A322" s="335" t="s">
        <v>14</v>
      </c>
      <c r="B322" s="1215"/>
      <c r="C322" s="1216"/>
      <c r="D322" s="1216"/>
      <c r="E322" s="1217"/>
    </row>
    <row r="323" spans="1:5" ht="16.5" hidden="1" thickBot="1" x14ac:dyDescent="0.3">
      <c r="A323" s="335" t="s">
        <v>15</v>
      </c>
      <c r="B323" s="1254"/>
      <c r="C323" s="1255"/>
      <c r="D323" s="1255"/>
      <c r="E323" s="1256"/>
    </row>
    <row r="324" spans="1:5" ht="12.75" hidden="1" customHeight="1" x14ac:dyDescent="0.25">
      <c r="A324" s="1223"/>
      <c r="B324" s="336">
        <v>2019</v>
      </c>
      <c r="C324" s="336">
        <v>2020</v>
      </c>
      <c r="D324" s="336">
        <v>2021</v>
      </c>
      <c r="E324" s="336">
        <v>2022</v>
      </c>
    </row>
    <row r="325" spans="1:5" ht="9" hidden="1" customHeight="1" thickBot="1" x14ac:dyDescent="0.3">
      <c r="A325" s="1224"/>
      <c r="B325" s="337" t="s">
        <v>7</v>
      </c>
      <c r="C325" s="337" t="s">
        <v>8</v>
      </c>
      <c r="D325" s="337" t="s">
        <v>8</v>
      </c>
      <c r="E325" s="337" t="s">
        <v>8</v>
      </c>
    </row>
    <row r="326" spans="1:5" ht="16.5" hidden="1" thickBot="1" x14ac:dyDescent="0.3">
      <c r="A326" s="335" t="s">
        <v>16</v>
      </c>
      <c r="B326" s="335"/>
      <c r="C326" s="335"/>
      <c r="D326" s="335"/>
      <c r="E326" s="335"/>
    </row>
    <row r="327" spans="1:5" ht="16.5" hidden="1" thickBot="1" x14ac:dyDescent="0.3">
      <c r="A327" s="335" t="s">
        <v>17</v>
      </c>
      <c r="B327" s="338">
        <f>B345</f>
        <v>0</v>
      </c>
      <c r="C327" s="338">
        <f t="shared" ref="C327:E327" si="55">C345</f>
        <v>0</v>
      </c>
      <c r="D327" s="338">
        <f t="shared" si="55"/>
        <v>0</v>
      </c>
      <c r="E327" s="338">
        <f t="shared" si="55"/>
        <v>0</v>
      </c>
    </row>
    <row r="328" spans="1:5" ht="16.5" hidden="1" thickBot="1" x14ac:dyDescent="0.3">
      <c r="A328" s="335" t="s">
        <v>18</v>
      </c>
      <c r="B328" s="338" t="e">
        <f>B327/B326</f>
        <v>#DIV/0!</v>
      </c>
      <c r="C328" s="338" t="e">
        <f t="shared" ref="C328:E328" si="56">C327/C326</f>
        <v>#DIV/0!</v>
      </c>
      <c r="D328" s="338" t="e">
        <f t="shared" si="56"/>
        <v>#DIV/0!</v>
      </c>
      <c r="E328" s="338" t="e">
        <f t="shared" si="56"/>
        <v>#DIV/0!</v>
      </c>
    </row>
    <row r="329" spans="1:5" ht="16.5" hidden="1" thickBot="1" x14ac:dyDescent="0.3">
      <c r="A329" s="335" t="s">
        <v>19</v>
      </c>
      <c r="B329" s="754" t="s">
        <v>20</v>
      </c>
      <c r="C329" s="339" t="e">
        <f>C326/B326-1</f>
        <v>#DIV/0!</v>
      </c>
      <c r="D329" s="339" t="e">
        <f t="shared" ref="D329:E331" si="57">D326/C326-1</f>
        <v>#DIV/0!</v>
      </c>
      <c r="E329" s="339" t="e">
        <f t="shared" si="57"/>
        <v>#DIV/0!</v>
      </c>
    </row>
    <row r="330" spans="1:5" ht="16.5" hidden="1" thickBot="1" x14ac:dyDescent="0.3">
      <c r="A330" s="335" t="s">
        <v>21</v>
      </c>
      <c r="B330" s="754" t="s">
        <v>20</v>
      </c>
      <c r="C330" s="339" t="e">
        <f>C327/B327-1</f>
        <v>#DIV/0!</v>
      </c>
      <c r="D330" s="339" t="e">
        <f t="shared" si="57"/>
        <v>#DIV/0!</v>
      </c>
      <c r="E330" s="339" t="e">
        <f t="shared" si="57"/>
        <v>#DIV/0!</v>
      </c>
    </row>
    <row r="331" spans="1:5" ht="16.5" hidden="1" thickBot="1" x14ac:dyDescent="0.3">
      <c r="A331" s="335" t="s">
        <v>22</v>
      </c>
      <c r="B331" s="754" t="s">
        <v>20</v>
      </c>
      <c r="C331" s="339" t="e">
        <f>C328/B328-1</f>
        <v>#DIV/0!</v>
      </c>
      <c r="D331" s="339" t="e">
        <f t="shared" si="57"/>
        <v>#DIV/0!</v>
      </c>
      <c r="E331" s="339" t="e">
        <f t="shared" si="57"/>
        <v>#DIV/0!</v>
      </c>
    </row>
    <row r="332" spans="1:5" ht="16.5" hidden="1" thickBot="1" x14ac:dyDescent="0.3">
      <c r="A332" s="1257" t="s">
        <v>841</v>
      </c>
      <c r="B332" s="1258"/>
      <c r="C332" s="1258"/>
      <c r="D332" s="1258"/>
      <c r="E332" s="1259"/>
    </row>
    <row r="333" spans="1:5" ht="12.75" hidden="1" customHeight="1" x14ac:dyDescent="0.25">
      <c r="A333" s="1223"/>
      <c r="B333" s="336">
        <v>2019</v>
      </c>
      <c r="C333" s="336">
        <v>2020</v>
      </c>
      <c r="D333" s="336">
        <v>2021</v>
      </c>
      <c r="E333" s="336">
        <v>2022</v>
      </c>
    </row>
    <row r="334" spans="1:5" ht="9" hidden="1" customHeight="1" thickBot="1" x14ac:dyDescent="0.3">
      <c r="A334" s="1224"/>
      <c r="B334" s="337" t="s">
        <v>7</v>
      </c>
      <c r="C334" s="337" t="s">
        <v>8</v>
      </c>
      <c r="D334" s="337" t="s">
        <v>8</v>
      </c>
      <c r="E334" s="337" t="s">
        <v>8</v>
      </c>
    </row>
    <row r="335" spans="1:5" ht="16.5" hidden="1" thickBot="1" x14ac:dyDescent="0.3">
      <c r="A335" s="340" t="s">
        <v>41</v>
      </c>
      <c r="B335" s="306">
        <f>B336+B337+B338+B339</f>
        <v>0</v>
      </c>
      <c r="C335" s="306">
        <f t="shared" ref="C335:E335" si="58">C336+C337+C338+C339</f>
        <v>0</v>
      </c>
      <c r="D335" s="306">
        <f t="shared" si="58"/>
        <v>0</v>
      </c>
      <c r="E335" s="306">
        <f t="shared" si="58"/>
        <v>0</v>
      </c>
    </row>
    <row r="336" spans="1:5" ht="16.5" hidden="1" thickBot="1" x14ac:dyDescent="0.3">
      <c r="A336" s="341" t="s">
        <v>212</v>
      </c>
      <c r="B336" s="306"/>
      <c r="C336" s="306"/>
      <c r="D336" s="306"/>
      <c r="E336" s="306"/>
    </row>
    <row r="337" spans="1:5" ht="16.5" hidden="1" thickBot="1" x14ac:dyDescent="0.3">
      <c r="A337" s="341" t="s">
        <v>222</v>
      </c>
      <c r="B337" s="306"/>
      <c r="C337" s="306"/>
      <c r="D337" s="306"/>
      <c r="E337" s="306"/>
    </row>
    <row r="338" spans="1:5" ht="16.5" hidden="1" thickBot="1" x14ac:dyDescent="0.3">
      <c r="A338" s="341" t="s">
        <v>223</v>
      </c>
      <c r="B338" s="306"/>
      <c r="C338" s="306"/>
      <c r="D338" s="306"/>
      <c r="E338" s="306"/>
    </row>
    <row r="339" spans="1:5" ht="16.5" hidden="1" thickBot="1" x14ac:dyDescent="0.3">
      <c r="A339" s="341" t="s">
        <v>224</v>
      </c>
      <c r="B339" s="306"/>
      <c r="C339" s="306"/>
      <c r="D339" s="306"/>
      <c r="E339" s="306"/>
    </row>
    <row r="340" spans="1:5" ht="16.5" hidden="1" thickBot="1" x14ac:dyDescent="0.3">
      <c r="A340" s="340" t="s">
        <v>42</v>
      </c>
      <c r="B340" s="307">
        <f>B341+B342+B343+B344</f>
        <v>0</v>
      </c>
      <c r="C340" s="307">
        <f t="shared" ref="C340:E340" si="59">C341+C342+C343+C344</f>
        <v>0</v>
      </c>
      <c r="D340" s="307">
        <f t="shared" si="59"/>
        <v>0</v>
      </c>
      <c r="E340" s="307">
        <f t="shared" si="59"/>
        <v>0</v>
      </c>
    </row>
    <row r="341" spans="1:5" ht="16.5" hidden="1" thickBot="1" x14ac:dyDescent="0.3">
      <c r="A341" s="341" t="s">
        <v>212</v>
      </c>
      <c r="B341" s="307"/>
      <c r="C341" s="307"/>
      <c r="D341" s="307"/>
      <c r="E341" s="307"/>
    </row>
    <row r="342" spans="1:5" ht="16.5" hidden="1" thickBot="1" x14ac:dyDescent="0.3">
      <c r="A342" s="341" t="s">
        <v>222</v>
      </c>
      <c r="B342" s="307"/>
      <c r="C342" s="307"/>
      <c r="D342" s="307"/>
      <c r="E342" s="307"/>
    </row>
    <row r="343" spans="1:5" ht="16.5" hidden="1" thickBot="1" x14ac:dyDescent="0.3">
      <c r="A343" s="341" t="s">
        <v>223</v>
      </c>
      <c r="B343" s="307"/>
      <c r="C343" s="307"/>
      <c r="D343" s="307"/>
      <c r="E343" s="307"/>
    </row>
    <row r="344" spans="1:5" ht="16.5" hidden="1" thickBot="1" x14ac:dyDescent="0.3">
      <c r="A344" s="341" t="s">
        <v>224</v>
      </c>
      <c r="B344" s="307"/>
      <c r="C344" s="307"/>
      <c r="D344" s="307"/>
      <c r="E344" s="307"/>
    </row>
    <row r="345" spans="1:5" ht="16.5" hidden="1" thickBot="1" x14ac:dyDescent="0.3">
      <c r="A345" s="346" t="s">
        <v>52</v>
      </c>
      <c r="B345" s="307">
        <f>B335+B340</f>
        <v>0</v>
      </c>
      <c r="C345" s="307">
        <f t="shared" ref="C345:E345" si="60">C335+C340</f>
        <v>0</v>
      </c>
      <c r="D345" s="307">
        <f t="shared" si="60"/>
        <v>0</v>
      </c>
      <c r="E345" s="307">
        <f t="shared" si="60"/>
        <v>0</v>
      </c>
    </row>
    <row r="346" spans="1:5" ht="16.5" thickBot="1" x14ac:dyDescent="0.3">
      <c r="A346" s="363"/>
      <c r="B346" s="364"/>
      <c r="C346" s="364"/>
      <c r="D346" s="364"/>
      <c r="E346" s="364"/>
    </row>
    <row r="347" spans="1:5" ht="44.25" customHeight="1" thickBot="1" x14ac:dyDescent="0.3">
      <c r="A347" s="330" t="s">
        <v>56</v>
      </c>
      <c r="B347" s="365">
        <f>+B222+B146+B68+B31+B171+B105+B327+B301+B276+B251+B196</f>
        <v>72000</v>
      </c>
      <c r="C347" s="365">
        <f>+C222+C146+C68+C31+C171+C105+C327+C301+C276+C251+C196</f>
        <v>62000</v>
      </c>
      <c r="D347" s="365">
        <f>+D222+D146+D68+D31+D171+D105+D327+D301+D276+D251+D196</f>
        <v>71000</v>
      </c>
      <c r="E347" s="365">
        <f>+E222+E146+E68+E31+E171+E105+E327+E301+E276+E251+E196</f>
        <v>72500</v>
      </c>
    </row>
    <row r="348" spans="1:5" ht="40.5" customHeight="1" thickBot="1" x14ac:dyDescent="0.3">
      <c r="A348" s="330" t="s">
        <v>57</v>
      </c>
      <c r="B348" s="365">
        <f>+B240+B214+B134+B97+B60+B345+B319+B294+B269+B189+B164</f>
        <v>72000</v>
      </c>
      <c r="C348" s="365">
        <f>+C240+C214+C134+C97+C60+C345+C319+C294+C269+C189+C164</f>
        <v>62000</v>
      </c>
      <c r="D348" s="365">
        <f>+D240+D214+D134+D97+D60+D345+D319+D294+D269+D189+D164</f>
        <v>71000</v>
      </c>
      <c r="E348" s="365">
        <f>+E240+E214+E134+E97+E60+E345+E319+E294+E269+E189+E164</f>
        <v>72500</v>
      </c>
    </row>
    <row r="349" spans="1:5" ht="31.5" customHeight="1" thickBot="1" x14ac:dyDescent="0.3">
      <c r="A349" s="340" t="s">
        <v>23</v>
      </c>
      <c r="B349" s="366">
        <f>B350+B351</f>
        <v>42500</v>
      </c>
      <c r="C349" s="366">
        <f t="shared" ref="C349:E349" si="61">C350+C351</f>
        <v>40500</v>
      </c>
      <c r="D349" s="366">
        <f t="shared" si="61"/>
        <v>40500</v>
      </c>
      <c r="E349" s="366">
        <f t="shared" si="61"/>
        <v>40500</v>
      </c>
    </row>
    <row r="350" spans="1:5" ht="24.75" customHeight="1" thickBot="1" x14ac:dyDescent="0.3">
      <c r="A350" s="341" t="s">
        <v>212</v>
      </c>
      <c r="B350" s="307">
        <f t="shared" ref="B350:E351" si="62">B40+B77+B114</f>
        <v>42500</v>
      </c>
      <c r="C350" s="307">
        <f t="shared" si="62"/>
        <v>40500</v>
      </c>
      <c r="D350" s="307">
        <f t="shared" si="62"/>
        <v>40500</v>
      </c>
      <c r="E350" s="307">
        <f t="shared" si="62"/>
        <v>40500</v>
      </c>
    </row>
    <row r="351" spans="1:5" ht="30.75" customHeight="1" thickBot="1" x14ac:dyDescent="0.3">
      <c r="A351" s="341" t="s">
        <v>230</v>
      </c>
      <c r="B351" s="307">
        <f t="shared" si="62"/>
        <v>0</v>
      </c>
      <c r="C351" s="307">
        <f t="shared" si="62"/>
        <v>0</v>
      </c>
      <c r="D351" s="307">
        <f t="shared" si="62"/>
        <v>0</v>
      </c>
      <c r="E351" s="307">
        <f t="shared" si="62"/>
        <v>0</v>
      </c>
    </row>
    <row r="352" spans="1:5" ht="32.25" thickBot="1" x14ac:dyDescent="0.3">
      <c r="A352" s="340" t="s">
        <v>24</v>
      </c>
      <c r="B352" s="366">
        <f>B353+B354</f>
        <v>9500</v>
      </c>
      <c r="C352" s="366">
        <f t="shared" ref="C352:E352" si="63">C353+C354</f>
        <v>5500</v>
      </c>
      <c r="D352" s="366">
        <f t="shared" si="63"/>
        <v>5500</v>
      </c>
      <c r="E352" s="366">
        <f t="shared" si="63"/>
        <v>5500</v>
      </c>
    </row>
    <row r="353" spans="1:5" ht="31.5" customHeight="1" thickBot="1" x14ac:dyDescent="0.3">
      <c r="A353" s="341" t="s">
        <v>212</v>
      </c>
      <c r="B353" s="306">
        <f>B43+B80+B117</f>
        <v>9500</v>
      </c>
      <c r="C353" s="306">
        <f>C43+C80+C117</f>
        <v>5500</v>
      </c>
      <c r="D353" s="306">
        <f>D43+D80+D117</f>
        <v>5500</v>
      </c>
      <c r="E353" s="306">
        <f>E43+E80+E117</f>
        <v>5500</v>
      </c>
    </row>
    <row r="354" spans="1:5" ht="28.5" customHeight="1" thickBot="1" x14ac:dyDescent="0.3">
      <c r="A354" s="341" t="s">
        <v>230</v>
      </c>
      <c r="B354" s="307">
        <f>B44+B81+B115</f>
        <v>0</v>
      </c>
      <c r="C354" s="307">
        <f>C44+C81+C115</f>
        <v>0</v>
      </c>
      <c r="D354" s="307">
        <f>D44+D81+D115</f>
        <v>0</v>
      </c>
      <c r="E354" s="307">
        <f>E44+E81+E115</f>
        <v>0</v>
      </c>
    </row>
    <row r="355" spans="1:5" ht="24" customHeight="1" thickBot="1" x14ac:dyDescent="0.3">
      <c r="A355" s="340" t="s">
        <v>25</v>
      </c>
      <c r="B355" s="366">
        <f>B356+B357</f>
        <v>12500</v>
      </c>
      <c r="C355" s="366">
        <f t="shared" ref="C355:E355" si="64">C356+C357</f>
        <v>11500</v>
      </c>
      <c r="D355" s="366">
        <f t="shared" si="64"/>
        <v>20500</v>
      </c>
      <c r="E355" s="366">
        <f t="shared" si="64"/>
        <v>22000</v>
      </c>
    </row>
    <row r="356" spans="1:5" ht="41.25" customHeight="1" thickBot="1" x14ac:dyDescent="0.3">
      <c r="A356" s="341" t="s">
        <v>212</v>
      </c>
      <c r="B356" s="307">
        <f t="shared" ref="B356:E357" si="65">B46+B83+B120</f>
        <v>12500</v>
      </c>
      <c r="C356" s="307">
        <f t="shared" si="65"/>
        <v>11500</v>
      </c>
      <c r="D356" s="307">
        <f t="shared" si="65"/>
        <v>20500</v>
      </c>
      <c r="E356" s="307">
        <f t="shared" si="65"/>
        <v>22000</v>
      </c>
    </row>
    <row r="357" spans="1:5" ht="27.75" customHeight="1" thickBot="1" x14ac:dyDescent="0.3">
      <c r="A357" s="341" t="s">
        <v>230</v>
      </c>
      <c r="B357" s="307">
        <f t="shared" si="65"/>
        <v>0</v>
      </c>
      <c r="C357" s="307">
        <f t="shared" si="65"/>
        <v>0</v>
      </c>
      <c r="D357" s="307">
        <f t="shared" si="65"/>
        <v>0</v>
      </c>
      <c r="E357" s="307">
        <f t="shared" si="65"/>
        <v>0</v>
      </c>
    </row>
    <row r="358" spans="1:5" ht="26.25" customHeight="1" thickBot="1" x14ac:dyDescent="0.3">
      <c r="A358" s="340" t="s">
        <v>26</v>
      </c>
      <c r="B358" s="366">
        <f>B359+B360</f>
        <v>0</v>
      </c>
      <c r="C358" s="366">
        <f t="shared" ref="C358:E358" si="66">C359+C360</f>
        <v>0</v>
      </c>
      <c r="D358" s="366">
        <f t="shared" si="66"/>
        <v>0</v>
      </c>
      <c r="E358" s="366">
        <f t="shared" si="66"/>
        <v>0</v>
      </c>
    </row>
    <row r="359" spans="1:5" ht="25.5" customHeight="1" thickBot="1" x14ac:dyDescent="0.3">
      <c r="A359" s="341" t="s">
        <v>212</v>
      </c>
      <c r="B359" s="306">
        <f t="shared" ref="B359:E360" si="67">B49+B86+B123</f>
        <v>0</v>
      </c>
      <c r="C359" s="306">
        <f t="shared" si="67"/>
        <v>0</v>
      </c>
      <c r="D359" s="306">
        <f t="shared" si="67"/>
        <v>0</v>
      </c>
      <c r="E359" s="306">
        <f t="shared" si="67"/>
        <v>0</v>
      </c>
    </row>
    <row r="360" spans="1:5" ht="24" customHeight="1" thickBot="1" x14ac:dyDescent="0.3">
      <c r="A360" s="341" t="s">
        <v>230</v>
      </c>
      <c r="B360" s="307">
        <f t="shared" si="67"/>
        <v>0</v>
      </c>
      <c r="C360" s="307">
        <f t="shared" si="67"/>
        <v>0</v>
      </c>
      <c r="D360" s="307">
        <f t="shared" si="67"/>
        <v>0</v>
      </c>
      <c r="E360" s="307">
        <f t="shared" si="67"/>
        <v>0</v>
      </c>
    </row>
    <row r="361" spans="1:5" ht="16.5" thickBot="1" x14ac:dyDescent="0.3">
      <c r="A361" s="340" t="s">
        <v>27</v>
      </c>
      <c r="B361" s="366">
        <f>B362+B363</f>
        <v>0</v>
      </c>
      <c r="C361" s="366">
        <f t="shared" ref="C361:E361" si="68">C362+C363</f>
        <v>0</v>
      </c>
      <c r="D361" s="366">
        <f t="shared" si="68"/>
        <v>0</v>
      </c>
      <c r="E361" s="366">
        <f t="shared" si="68"/>
        <v>0</v>
      </c>
    </row>
    <row r="362" spans="1:5" ht="27.75" customHeight="1" thickBot="1" x14ac:dyDescent="0.3">
      <c r="A362" s="341" t="s">
        <v>212</v>
      </c>
      <c r="B362" s="306">
        <f t="shared" ref="B362:E363" si="69">B52+B89+B126</f>
        <v>0</v>
      </c>
      <c r="C362" s="306">
        <f t="shared" si="69"/>
        <v>0</v>
      </c>
      <c r="D362" s="306">
        <f t="shared" si="69"/>
        <v>0</v>
      </c>
      <c r="E362" s="306">
        <f t="shared" si="69"/>
        <v>0</v>
      </c>
    </row>
    <row r="363" spans="1:5" ht="30" customHeight="1" thickBot="1" x14ac:dyDescent="0.3">
      <c r="A363" s="341" t="s">
        <v>230</v>
      </c>
      <c r="B363" s="307">
        <f t="shared" si="69"/>
        <v>0</v>
      </c>
      <c r="C363" s="307">
        <f t="shared" si="69"/>
        <v>0</v>
      </c>
      <c r="D363" s="307">
        <f t="shared" si="69"/>
        <v>0</v>
      </c>
      <c r="E363" s="307">
        <f t="shared" si="69"/>
        <v>0</v>
      </c>
    </row>
    <row r="364" spans="1:5" ht="27" customHeight="1" thickBot="1" x14ac:dyDescent="0.3">
      <c r="A364" s="340" t="s">
        <v>28</v>
      </c>
      <c r="B364" s="366">
        <f>B365+B366</f>
        <v>3500</v>
      </c>
      <c r="C364" s="366">
        <f>C365+C366</f>
        <v>3500</v>
      </c>
      <c r="D364" s="366">
        <f t="shared" ref="D364:E364" si="70">D365+D366</f>
        <v>3500</v>
      </c>
      <c r="E364" s="366">
        <f t="shared" si="70"/>
        <v>3500</v>
      </c>
    </row>
    <row r="365" spans="1:5" ht="29.25" customHeight="1" thickBot="1" x14ac:dyDescent="0.3">
      <c r="A365" s="341" t="s">
        <v>212</v>
      </c>
      <c r="B365" s="306">
        <f t="shared" ref="B365:E366" si="71">B55+B92+B129</f>
        <v>3500</v>
      </c>
      <c r="C365" s="306">
        <f t="shared" si="71"/>
        <v>3500</v>
      </c>
      <c r="D365" s="306">
        <f t="shared" si="71"/>
        <v>3500</v>
      </c>
      <c r="E365" s="306">
        <f t="shared" si="71"/>
        <v>3500</v>
      </c>
    </row>
    <row r="366" spans="1:5" ht="24.75" customHeight="1" thickBot="1" x14ac:dyDescent="0.3">
      <c r="A366" s="341" t="s">
        <v>230</v>
      </c>
      <c r="B366" s="307">
        <f t="shared" si="71"/>
        <v>0</v>
      </c>
      <c r="C366" s="307">
        <f t="shared" si="71"/>
        <v>0</v>
      </c>
      <c r="D366" s="307">
        <f t="shared" si="71"/>
        <v>0</v>
      </c>
      <c r="E366" s="307">
        <f t="shared" si="71"/>
        <v>0</v>
      </c>
    </row>
    <row r="367" spans="1:5" ht="27.75" customHeight="1" thickBot="1" x14ac:dyDescent="0.3">
      <c r="A367" s="340" t="s">
        <v>29</v>
      </c>
      <c r="B367" s="366">
        <f>B94+B57</f>
        <v>0</v>
      </c>
      <c r="C367" s="366">
        <f>C94+C57</f>
        <v>0</v>
      </c>
      <c r="D367" s="366">
        <f>D94+D57</f>
        <v>0</v>
      </c>
      <c r="E367" s="366">
        <f>E94+E57</f>
        <v>0</v>
      </c>
    </row>
    <row r="368" spans="1:5" ht="26.25" customHeight="1" thickBot="1" x14ac:dyDescent="0.3">
      <c r="A368" s="341" t="s">
        <v>212</v>
      </c>
      <c r="B368" s="306">
        <f t="shared" ref="B368:E369" si="72">B58+B95+B132</f>
        <v>0</v>
      </c>
      <c r="C368" s="306">
        <f t="shared" si="72"/>
        <v>0</v>
      </c>
      <c r="D368" s="306">
        <f t="shared" si="72"/>
        <v>0</v>
      </c>
      <c r="E368" s="306">
        <f t="shared" si="72"/>
        <v>0</v>
      </c>
    </row>
    <row r="369" spans="1:5" ht="27" customHeight="1" thickBot="1" x14ac:dyDescent="0.3">
      <c r="A369" s="341" t="s">
        <v>230</v>
      </c>
      <c r="B369" s="307">
        <f t="shared" si="72"/>
        <v>0</v>
      </c>
      <c r="C369" s="307">
        <f t="shared" si="72"/>
        <v>0</v>
      </c>
      <c r="D369" s="307">
        <f t="shared" si="72"/>
        <v>0</v>
      </c>
      <c r="E369" s="307">
        <f t="shared" si="72"/>
        <v>0</v>
      </c>
    </row>
    <row r="370" spans="1:5" ht="16.5" thickBot="1" x14ac:dyDescent="0.3">
      <c r="A370" s="340" t="s">
        <v>58</v>
      </c>
      <c r="B370" s="366">
        <f>B371+B372+B373+B374</f>
        <v>0</v>
      </c>
      <c r="C370" s="366">
        <f t="shared" ref="C370:E370" si="73">C371+C372+C373+C374</f>
        <v>0</v>
      </c>
      <c r="D370" s="366">
        <f t="shared" si="73"/>
        <v>0</v>
      </c>
      <c r="E370" s="366">
        <f t="shared" si="73"/>
        <v>0</v>
      </c>
    </row>
    <row r="371" spans="1:5" ht="20.25" customHeight="1" thickBot="1" x14ac:dyDescent="0.3">
      <c r="A371" s="341" t="s">
        <v>212</v>
      </c>
      <c r="B371" s="306">
        <f t="shared" ref="B371:E374" si="74">B155+B180+B205+B231+B260+B285+B310+B336</f>
        <v>0</v>
      </c>
      <c r="C371" s="306">
        <f t="shared" si="74"/>
        <v>0</v>
      </c>
      <c r="D371" s="306">
        <f t="shared" si="74"/>
        <v>0</v>
      </c>
      <c r="E371" s="306">
        <f t="shared" si="74"/>
        <v>0</v>
      </c>
    </row>
    <row r="372" spans="1:5" ht="20.25" customHeight="1" thickBot="1" x14ac:dyDescent="0.3">
      <c r="A372" s="341" t="s">
        <v>231</v>
      </c>
      <c r="B372" s="306">
        <f t="shared" si="74"/>
        <v>0</v>
      </c>
      <c r="C372" s="306">
        <f t="shared" si="74"/>
        <v>0</v>
      </c>
      <c r="D372" s="306">
        <f t="shared" si="74"/>
        <v>0</v>
      </c>
      <c r="E372" s="306">
        <f t="shared" si="74"/>
        <v>0</v>
      </c>
    </row>
    <row r="373" spans="1:5" ht="21" customHeight="1" thickBot="1" x14ac:dyDescent="0.3">
      <c r="A373" s="341" t="s">
        <v>223</v>
      </c>
      <c r="B373" s="306">
        <f t="shared" si="74"/>
        <v>0</v>
      </c>
      <c r="C373" s="306">
        <f t="shared" si="74"/>
        <v>0</v>
      </c>
      <c r="D373" s="306">
        <f t="shared" si="74"/>
        <v>0</v>
      </c>
      <c r="E373" s="306">
        <f t="shared" si="74"/>
        <v>0</v>
      </c>
    </row>
    <row r="374" spans="1:5" ht="16.5" thickBot="1" x14ac:dyDescent="0.3">
      <c r="A374" s="341" t="s">
        <v>224</v>
      </c>
      <c r="B374" s="306">
        <f t="shared" si="74"/>
        <v>0</v>
      </c>
      <c r="C374" s="306">
        <f t="shared" si="74"/>
        <v>0</v>
      </c>
      <c r="D374" s="306">
        <f t="shared" si="74"/>
        <v>0</v>
      </c>
      <c r="E374" s="306">
        <f t="shared" si="74"/>
        <v>0</v>
      </c>
    </row>
    <row r="375" spans="1:5" ht="33.75" customHeight="1" thickBot="1" x14ac:dyDescent="0.3">
      <c r="A375" s="340" t="s">
        <v>59</v>
      </c>
      <c r="B375" s="366">
        <f>B376+B377+B378+B379</f>
        <v>4000</v>
      </c>
      <c r="C375" s="366">
        <f t="shared" ref="C375:E375" si="75">C376+C377+C378+C379</f>
        <v>1000</v>
      </c>
      <c r="D375" s="366">
        <f t="shared" si="75"/>
        <v>1000</v>
      </c>
      <c r="E375" s="366">
        <f t="shared" si="75"/>
        <v>1000</v>
      </c>
    </row>
    <row r="376" spans="1:5" ht="36" customHeight="1" thickBot="1" x14ac:dyDescent="0.3">
      <c r="A376" s="341" t="s">
        <v>212</v>
      </c>
      <c r="B376" s="306">
        <f t="shared" ref="B376:E379" si="76">B160+B185+B210+B236+B265+B290+B315+B341</f>
        <v>4000</v>
      </c>
      <c r="C376" s="306">
        <f t="shared" si="76"/>
        <v>1000</v>
      </c>
      <c r="D376" s="306">
        <f t="shared" si="76"/>
        <v>1000</v>
      </c>
      <c r="E376" s="306">
        <f t="shared" si="76"/>
        <v>1000</v>
      </c>
    </row>
    <row r="377" spans="1:5" ht="33" customHeight="1" thickBot="1" x14ac:dyDescent="0.3">
      <c r="A377" s="341" t="s">
        <v>231</v>
      </c>
      <c r="B377" s="306">
        <f t="shared" si="76"/>
        <v>0</v>
      </c>
      <c r="C377" s="306">
        <f t="shared" si="76"/>
        <v>0</v>
      </c>
      <c r="D377" s="306">
        <f t="shared" si="76"/>
        <v>0</v>
      </c>
      <c r="E377" s="306">
        <f t="shared" si="76"/>
        <v>0</v>
      </c>
    </row>
    <row r="378" spans="1:5" ht="30" customHeight="1" thickBot="1" x14ac:dyDescent="0.3">
      <c r="A378" s="341" t="s">
        <v>223</v>
      </c>
      <c r="B378" s="306">
        <f t="shared" si="76"/>
        <v>0</v>
      </c>
      <c r="C378" s="306">
        <f t="shared" si="76"/>
        <v>0</v>
      </c>
      <c r="D378" s="306">
        <f t="shared" si="76"/>
        <v>0</v>
      </c>
      <c r="E378" s="306">
        <f t="shared" si="76"/>
        <v>0</v>
      </c>
    </row>
    <row r="379" spans="1:5" ht="38.25" customHeight="1" thickBot="1" x14ac:dyDescent="0.3">
      <c r="A379" s="341" t="s">
        <v>224</v>
      </c>
      <c r="B379" s="306">
        <f t="shared" si="76"/>
        <v>0</v>
      </c>
      <c r="C379" s="306">
        <f t="shared" si="76"/>
        <v>0</v>
      </c>
      <c r="D379" s="306">
        <f t="shared" si="76"/>
        <v>0</v>
      </c>
      <c r="E379" s="306">
        <f t="shared" si="76"/>
        <v>0</v>
      </c>
    </row>
    <row r="380" spans="1:5" ht="33" customHeight="1" thickBot="1" x14ac:dyDescent="0.3">
      <c r="A380" s="347" t="s">
        <v>31</v>
      </c>
      <c r="B380" s="348">
        <f>IF(B348-B347=0,0,"Error")</f>
        <v>0</v>
      </c>
      <c r="C380" s="348">
        <f>IF(C348-C347=0,0,"Error")</f>
        <v>0</v>
      </c>
      <c r="D380" s="348">
        <f>IF(D348-D347=0,0,"Error")</f>
        <v>0</v>
      </c>
      <c r="E380" s="348">
        <f>IF(E348-E347=0,0,"Error")</f>
        <v>0</v>
      </c>
    </row>
  </sheetData>
  <mergeCells count="86">
    <mergeCell ref="A2:E2"/>
    <mergeCell ref="A3:E3"/>
    <mergeCell ref="A324:A325"/>
    <mergeCell ref="A332:E332"/>
    <mergeCell ref="A333:A334"/>
    <mergeCell ref="A298:A299"/>
    <mergeCell ref="A306:E306"/>
    <mergeCell ref="A307:A308"/>
    <mergeCell ref="B320:E320"/>
    <mergeCell ref="B322:E322"/>
    <mergeCell ref="B323:E323"/>
    <mergeCell ref="B272:E272"/>
    <mergeCell ref="A273:A274"/>
    <mergeCell ref="A281:E281"/>
    <mergeCell ref="A282:A283"/>
    <mergeCell ref="B296:E296"/>
    <mergeCell ref="B297:E297"/>
    <mergeCell ref="B247:E247"/>
    <mergeCell ref="A248:A249"/>
    <mergeCell ref="A256:E256"/>
    <mergeCell ref="A257:A258"/>
    <mergeCell ref="D270:E270"/>
    <mergeCell ref="B271:E271"/>
    <mergeCell ref="B246:E246"/>
    <mergeCell ref="B215:E215"/>
    <mergeCell ref="B217:E217"/>
    <mergeCell ref="B218:E218"/>
    <mergeCell ref="A219:A220"/>
    <mergeCell ref="A227:E227"/>
    <mergeCell ref="A228:A229"/>
    <mergeCell ref="A241:E241"/>
    <mergeCell ref="A242:E242"/>
    <mergeCell ref="B243:E243"/>
    <mergeCell ref="D244:E244"/>
    <mergeCell ref="B245:E245"/>
    <mergeCell ref="A202:A203"/>
    <mergeCell ref="A152:A153"/>
    <mergeCell ref="D165:E165"/>
    <mergeCell ref="B166:E166"/>
    <mergeCell ref="B167:E167"/>
    <mergeCell ref="A168:A169"/>
    <mergeCell ref="A176:E176"/>
    <mergeCell ref="A177:A178"/>
    <mergeCell ref="B191:E191"/>
    <mergeCell ref="B192:E192"/>
    <mergeCell ref="A193:A194"/>
    <mergeCell ref="A201:E201"/>
    <mergeCell ref="B140:E140"/>
    <mergeCell ref="B141:E141"/>
    <mergeCell ref="B142:E142"/>
    <mergeCell ref="A143:A144"/>
    <mergeCell ref="A151:E151"/>
    <mergeCell ref="D139:E139"/>
    <mergeCell ref="A73:E73"/>
    <mergeCell ref="A74:A75"/>
    <mergeCell ref="B99:E99"/>
    <mergeCell ref="B100:E100"/>
    <mergeCell ref="B101:E101"/>
    <mergeCell ref="A102:A103"/>
    <mergeCell ref="A110:E110"/>
    <mergeCell ref="A111:A112"/>
    <mergeCell ref="A136:E136"/>
    <mergeCell ref="A137:E137"/>
    <mergeCell ref="B138:E138"/>
    <mergeCell ref="A65:A66"/>
    <mergeCell ref="A23:E23"/>
    <mergeCell ref="A24:E24"/>
    <mergeCell ref="B25:E25"/>
    <mergeCell ref="B26:E26"/>
    <mergeCell ref="B27:E27"/>
    <mergeCell ref="A28:A29"/>
    <mergeCell ref="A36:E36"/>
    <mergeCell ref="A37:A38"/>
    <mergeCell ref="B62:E62"/>
    <mergeCell ref="B63:E63"/>
    <mergeCell ref="B64:E64"/>
    <mergeCell ref="A20:E20"/>
    <mergeCell ref="A4:E4"/>
    <mergeCell ref="B6:E6"/>
    <mergeCell ref="B7:E7"/>
    <mergeCell ref="B8:E8"/>
    <mergeCell ref="A9:E9"/>
    <mergeCell ref="A10:E12"/>
    <mergeCell ref="B13:E13"/>
    <mergeCell ref="A14:A15"/>
    <mergeCell ref="B19:E19"/>
  </mergeCells>
  <pageMargins left="0.81" right="0.47" top="0.61" bottom="0.52" header="0.3" footer="0.3"/>
  <pageSetup scale="5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66"/>
  <sheetViews>
    <sheetView topLeftCell="A163" zoomScale="130" zoomScaleNormal="130" workbookViewId="0">
      <selection activeCell="G178" sqref="G178"/>
    </sheetView>
  </sheetViews>
  <sheetFormatPr defaultRowHeight="15" x14ac:dyDescent="0.25"/>
  <cols>
    <col min="1" max="1" width="28.5703125" customWidth="1"/>
    <col min="2" max="2" width="11.7109375" customWidth="1"/>
    <col min="3" max="3" width="17.85546875" customWidth="1"/>
    <col min="4" max="4" width="11.7109375" customWidth="1"/>
    <col min="5" max="5" width="13.28515625" customWidth="1"/>
    <col min="8" max="8" width="11" customWidth="1"/>
    <col min="9" max="9" width="11" bestFit="1" customWidth="1"/>
  </cols>
  <sheetData>
    <row r="2" spans="1:5" ht="18.75" x14ac:dyDescent="0.3">
      <c r="A2" s="1008" t="s">
        <v>1025</v>
      </c>
      <c r="B2" s="1008"/>
      <c r="C2" s="1008"/>
      <c r="D2" s="1008"/>
      <c r="E2" s="1008"/>
    </row>
    <row r="3" spans="1:5" x14ac:dyDescent="0.25">
      <c r="A3" s="33"/>
      <c r="B3" s="33"/>
      <c r="C3" s="33"/>
      <c r="D3" s="33"/>
      <c r="E3" s="33"/>
    </row>
    <row r="4" spans="1:5" ht="22.5" customHeight="1" x14ac:dyDescent="0.25">
      <c r="A4" s="1495" t="s">
        <v>537</v>
      </c>
      <c r="B4" s="1495"/>
      <c r="C4" s="1495"/>
      <c r="D4" s="1495"/>
      <c r="E4" s="1495"/>
    </row>
    <row r="5" spans="1:5" ht="18" customHeight="1" x14ac:dyDescent="0.25">
      <c r="A5" s="1028" t="s">
        <v>878</v>
      </c>
      <c r="B5" s="1028"/>
      <c r="C5" s="1028"/>
      <c r="D5" s="1028"/>
      <c r="E5" s="1028"/>
    </row>
    <row r="6" spans="1:5" ht="15.75" thickBot="1" x14ac:dyDescent="0.3">
      <c r="A6" s="33"/>
      <c r="B6" s="33"/>
      <c r="C6" s="33"/>
      <c r="D6" s="33"/>
      <c r="E6" s="33"/>
    </row>
    <row r="7" spans="1:5" ht="15.75" thickBot="1" x14ac:dyDescent="0.3">
      <c r="A7" s="540" t="s">
        <v>0</v>
      </c>
      <c r="B7" s="1448" t="s">
        <v>447</v>
      </c>
      <c r="C7" s="1448"/>
      <c r="D7" s="1448"/>
      <c r="E7" s="1448"/>
    </row>
    <row r="8" spans="1:5" ht="15.75" thickBot="1" x14ac:dyDescent="0.3">
      <c r="A8" s="540" t="s">
        <v>1</v>
      </c>
      <c r="B8" s="1449" t="s">
        <v>2</v>
      </c>
      <c r="C8" s="1450"/>
      <c r="D8" s="1450"/>
      <c r="E8" s="1451"/>
    </row>
    <row r="9" spans="1:5" ht="15.75" thickBot="1" x14ac:dyDescent="0.3">
      <c r="A9" s="540" t="s">
        <v>3</v>
      </c>
      <c r="B9" s="1452" t="s">
        <v>535</v>
      </c>
      <c r="C9" s="1453"/>
      <c r="D9" s="1453"/>
      <c r="E9" s="1454"/>
    </row>
    <row r="10" spans="1:5" ht="15.75" thickBot="1" x14ac:dyDescent="0.3">
      <c r="A10" s="1457" t="s">
        <v>4</v>
      </c>
      <c r="B10" s="1458"/>
      <c r="C10" s="1458"/>
      <c r="D10" s="1458"/>
      <c r="E10" s="1459"/>
    </row>
    <row r="11" spans="1:5" ht="40.5" customHeight="1" thickBot="1" x14ac:dyDescent="0.3">
      <c r="A11" s="1460" t="s">
        <v>761</v>
      </c>
      <c r="B11" s="1461"/>
      <c r="C11" s="1461"/>
      <c r="D11" s="1461"/>
      <c r="E11" s="1462"/>
    </row>
    <row r="12" spans="1:5" ht="36.6" hidden="1" customHeight="1" x14ac:dyDescent="0.3">
      <c r="A12" s="1460"/>
      <c r="B12" s="1461"/>
      <c r="C12" s="1461"/>
      <c r="D12" s="1461"/>
      <c r="E12" s="1462"/>
    </row>
    <row r="13" spans="1:5" ht="52.5" customHeight="1" thickBot="1" x14ac:dyDescent="0.3">
      <c r="A13" s="541" t="s">
        <v>5</v>
      </c>
      <c r="B13" s="1463" t="s">
        <v>762</v>
      </c>
      <c r="C13" s="1464"/>
      <c r="D13" s="1464"/>
      <c r="E13" s="1465"/>
    </row>
    <row r="14" spans="1:5" ht="23.25" customHeight="1" x14ac:dyDescent="0.25">
      <c r="A14" s="1455" t="s">
        <v>6</v>
      </c>
      <c r="B14" s="542">
        <v>2019</v>
      </c>
      <c r="C14" s="542">
        <v>2020</v>
      </c>
      <c r="D14" s="542">
        <v>2021</v>
      </c>
      <c r="E14" s="542">
        <v>2022</v>
      </c>
    </row>
    <row r="15" spans="1:5" ht="15.75" thickBot="1" x14ac:dyDescent="0.3">
      <c r="A15" s="1456"/>
      <c r="B15" s="543" t="s">
        <v>7</v>
      </c>
      <c r="C15" s="543" t="s">
        <v>8</v>
      </c>
      <c r="D15" s="543" t="s">
        <v>8</v>
      </c>
      <c r="E15" s="543" t="s">
        <v>8</v>
      </c>
    </row>
    <row r="16" spans="1:5" ht="68.25" thickBot="1" x14ac:dyDescent="0.3">
      <c r="A16" s="74" t="s">
        <v>887</v>
      </c>
      <c r="B16" s="51" t="s">
        <v>67</v>
      </c>
      <c r="C16" s="51" t="s">
        <v>68</v>
      </c>
      <c r="D16" s="51" t="s">
        <v>68</v>
      </c>
      <c r="E16" s="51" t="s">
        <v>68</v>
      </c>
    </row>
    <row r="17" spans="1:10" ht="15.75" thickBot="1" x14ac:dyDescent="0.3">
      <c r="A17" s="62" t="s">
        <v>89</v>
      </c>
      <c r="B17" s="51" t="s">
        <v>67</v>
      </c>
      <c r="C17" s="51" t="s">
        <v>68</v>
      </c>
      <c r="D17" s="51" t="s">
        <v>68</v>
      </c>
      <c r="E17" s="51" t="s">
        <v>68</v>
      </c>
    </row>
    <row r="18" spans="1:10" ht="23.25" thickBot="1" x14ac:dyDescent="0.3">
      <c r="A18" s="62" t="s">
        <v>66</v>
      </c>
      <c r="B18" s="51" t="s">
        <v>67</v>
      </c>
      <c r="C18" s="51" t="s">
        <v>68</v>
      </c>
      <c r="D18" s="51" t="s">
        <v>68</v>
      </c>
      <c r="E18" s="51" t="s">
        <v>68</v>
      </c>
    </row>
    <row r="19" spans="1:10" ht="39.75" customHeight="1" thickBot="1" x14ac:dyDescent="0.3">
      <c r="A19" s="57" t="s">
        <v>9</v>
      </c>
      <c r="B19" s="1466" t="s">
        <v>763</v>
      </c>
      <c r="C19" s="1467"/>
      <c r="D19" s="1467"/>
      <c r="E19" s="1468"/>
    </row>
    <row r="20" spans="1:10" ht="23.25" customHeight="1" thickBot="1" x14ac:dyDescent="0.3">
      <c r="A20" s="1159" t="s">
        <v>10</v>
      </c>
      <c r="B20" s="1160"/>
      <c r="C20" s="1160"/>
      <c r="D20" s="1160"/>
      <c r="E20" s="1161"/>
      <c r="J20" s="29"/>
    </row>
    <row r="21" spans="1:10" ht="23.25" thickBot="1" x14ac:dyDescent="0.3">
      <c r="A21" s="74" t="s">
        <v>886</v>
      </c>
      <c r="B21" s="51">
        <v>0.35</v>
      </c>
      <c r="C21" s="51">
        <v>0.5</v>
      </c>
      <c r="D21" s="51">
        <v>0.6</v>
      </c>
      <c r="E21" s="51">
        <v>0.6</v>
      </c>
    </row>
    <row r="22" spans="1:10" ht="23.25" thickBot="1" x14ac:dyDescent="0.3">
      <c r="A22" s="62" t="s">
        <v>885</v>
      </c>
      <c r="B22" s="51">
        <v>0.25</v>
      </c>
      <c r="C22" s="51">
        <v>0.35</v>
      </c>
      <c r="D22" s="51">
        <v>0.4</v>
      </c>
      <c r="E22" s="51"/>
    </row>
    <row r="23" spans="1:10" ht="23.25" thickBot="1" x14ac:dyDescent="0.3">
      <c r="A23" s="62" t="s">
        <v>884</v>
      </c>
      <c r="B23" s="51">
        <v>0.15</v>
      </c>
      <c r="C23" s="51">
        <v>0.2</v>
      </c>
      <c r="D23" s="51">
        <v>0.25</v>
      </c>
      <c r="E23" s="51">
        <v>0.25</v>
      </c>
    </row>
    <row r="24" spans="1:10" ht="15.75" thickBot="1" x14ac:dyDescent="0.3">
      <c r="A24" s="1469" t="s">
        <v>11</v>
      </c>
      <c r="B24" s="1470"/>
      <c r="C24" s="1470"/>
      <c r="D24" s="1470"/>
      <c r="E24" s="1471"/>
    </row>
    <row r="25" spans="1:10" ht="15.75" thickBot="1" x14ac:dyDescent="0.3">
      <c r="A25" s="1472" t="s">
        <v>12</v>
      </c>
      <c r="B25" s="1473"/>
      <c r="C25" s="1473"/>
      <c r="D25" s="1473"/>
      <c r="E25" s="1474"/>
    </row>
    <row r="26" spans="1:10" ht="15.75" thickBot="1" x14ac:dyDescent="0.3">
      <c r="A26" s="46" t="s">
        <v>13</v>
      </c>
      <c r="B26" s="1475" t="s">
        <v>764</v>
      </c>
      <c r="C26" s="1476"/>
      <c r="D26" s="1476"/>
      <c r="E26" s="1477"/>
    </row>
    <row r="27" spans="1:10" ht="36" customHeight="1" thickBot="1" x14ac:dyDescent="0.3">
      <c r="A27" s="62" t="s">
        <v>14</v>
      </c>
      <c r="B27" s="1159" t="s">
        <v>765</v>
      </c>
      <c r="C27" s="1160"/>
      <c r="D27" s="1160"/>
      <c r="E27" s="1161"/>
    </row>
    <row r="28" spans="1:10" ht="15.75" thickBot="1" x14ac:dyDescent="0.3">
      <c r="A28" s="62" t="s">
        <v>15</v>
      </c>
      <c r="B28" s="1478" t="s">
        <v>121</v>
      </c>
      <c r="C28" s="1479"/>
      <c r="D28" s="1479"/>
      <c r="E28" s="1480"/>
    </row>
    <row r="29" spans="1:10" ht="12.75" customHeight="1" x14ac:dyDescent="0.25">
      <c r="A29" s="1455"/>
      <c r="B29" s="60">
        <v>2019</v>
      </c>
      <c r="C29" s="60">
        <v>2020</v>
      </c>
      <c r="D29" s="60">
        <v>2021</v>
      </c>
      <c r="E29" s="60">
        <v>2022</v>
      </c>
    </row>
    <row r="30" spans="1:10" ht="9" customHeight="1" thickBot="1" x14ac:dyDescent="0.3">
      <c r="A30" s="1456"/>
      <c r="B30" s="59" t="s">
        <v>7</v>
      </c>
      <c r="C30" s="59" t="s">
        <v>8</v>
      </c>
      <c r="D30" s="59" t="s">
        <v>8</v>
      </c>
      <c r="E30" s="59" t="s">
        <v>8</v>
      </c>
    </row>
    <row r="31" spans="1:10" ht="15.75" thickBot="1" x14ac:dyDescent="0.3">
      <c r="A31" s="62" t="s">
        <v>16</v>
      </c>
      <c r="B31" s="45">
        <v>150</v>
      </c>
      <c r="C31" s="45">
        <v>200</v>
      </c>
      <c r="D31" s="45">
        <v>200</v>
      </c>
      <c r="E31" s="45">
        <v>200</v>
      </c>
    </row>
    <row r="32" spans="1:10" ht="15.75" thickBot="1" x14ac:dyDescent="0.3">
      <c r="A32" s="62" t="s">
        <v>17</v>
      </c>
      <c r="B32" s="45">
        <v>88000</v>
      </c>
      <c r="C32" s="45">
        <v>135324</v>
      </c>
      <c r="D32" s="45">
        <v>144000</v>
      </c>
      <c r="E32" s="45">
        <v>144000</v>
      </c>
    </row>
    <row r="33" spans="1:11" ht="15.75" thickBot="1" x14ac:dyDescent="0.3">
      <c r="A33" s="62" t="s">
        <v>18</v>
      </c>
      <c r="B33" s="45">
        <f>B32/B31</f>
        <v>586.66666666666663</v>
      </c>
      <c r="C33" s="45">
        <f t="shared" ref="C33:E33" si="0">C32/C31</f>
        <v>676.62</v>
      </c>
      <c r="D33" s="45">
        <f t="shared" si="0"/>
        <v>720</v>
      </c>
      <c r="E33" s="45">
        <f t="shared" si="0"/>
        <v>720</v>
      </c>
    </row>
    <row r="34" spans="1:11" ht="15.75" thickBot="1" x14ac:dyDescent="0.3">
      <c r="A34" s="62" t="s">
        <v>19</v>
      </c>
      <c r="B34" s="757" t="s">
        <v>20</v>
      </c>
      <c r="C34" s="61">
        <f>C31/B31-1</f>
        <v>0.33333333333333326</v>
      </c>
      <c r="D34" s="61">
        <f t="shared" ref="D34:E36" si="1">D31/C31-1</f>
        <v>0</v>
      </c>
      <c r="E34" s="61">
        <f t="shared" si="1"/>
        <v>0</v>
      </c>
      <c r="I34" s="11"/>
      <c r="J34" s="11"/>
      <c r="K34" s="11"/>
    </row>
    <row r="35" spans="1:11" ht="15.75" thickBot="1" x14ac:dyDescent="0.3">
      <c r="A35" s="62" t="s">
        <v>21</v>
      </c>
      <c r="B35" s="757" t="s">
        <v>20</v>
      </c>
      <c r="C35" s="61">
        <f>C32/B32-1</f>
        <v>0.53777272727272729</v>
      </c>
      <c r="D35" s="61">
        <f t="shared" si="1"/>
        <v>6.4112795956371427E-2</v>
      </c>
      <c r="E35" s="61">
        <f t="shared" si="1"/>
        <v>0</v>
      </c>
    </row>
    <row r="36" spans="1:11" ht="15.75" thickBot="1" x14ac:dyDescent="0.3">
      <c r="A36" s="62" t="s">
        <v>22</v>
      </c>
      <c r="B36" s="757" t="s">
        <v>20</v>
      </c>
      <c r="C36" s="61">
        <f>C33/B33-1</f>
        <v>0.15332954545454558</v>
      </c>
      <c r="D36" s="61">
        <f t="shared" si="1"/>
        <v>6.4112795956371427E-2</v>
      </c>
      <c r="E36" s="61">
        <f t="shared" si="1"/>
        <v>0</v>
      </c>
    </row>
    <row r="37" spans="1:11" ht="15.75" thickBot="1" x14ac:dyDescent="0.3">
      <c r="A37" s="1167" t="s">
        <v>69</v>
      </c>
      <c r="B37" s="1168"/>
      <c r="C37" s="1168"/>
      <c r="D37" s="1168"/>
      <c r="E37" s="1169"/>
    </row>
    <row r="38" spans="1:11" ht="12.75" customHeight="1" x14ac:dyDescent="0.25">
      <c r="A38" s="1455"/>
      <c r="B38" s="60">
        <v>2019</v>
      </c>
      <c r="C38" s="60">
        <v>2020</v>
      </c>
      <c r="D38" s="60">
        <v>2021</v>
      </c>
      <c r="E38" s="60">
        <v>2022</v>
      </c>
    </row>
    <row r="39" spans="1:11" ht="9" customHeight="1" thickBot="1" x14ac:dyDescent="0.3">
      <c r="A39" s="1456"/>
      <c r="B39" s="59" t="s">
        <v>7</v>
      </c>
      <c r="C39" s="59" t="s">
        <v>8</v>
      </c>
      <c r="D39" s="59" t="s">
        <v>8</v>
      </c>
      <c r="E39" s="59" t="s">
        <v>8</v>
      </c>
    </row>
    <row r="40" spans="1:11" ht="15.75" thickBot="1" x14ac:dyDescent="0.3">
      <c r="A40" s="56" t="s">
        <v>23</v>
      </c>
      <c r="B40" s="43">
        <v>60000</v>
      </c>
      <c r="C40" s="43">
        <v>100000</v>
      </c>
      <c r="D40" s="43">
        <v>106676</v>
      </c>
      <c r="E40" s="43">
        <v>106676</v>
      </c>
    </row>
    <row r="41" spans="1:11" ht="24.75" thickBot="1" x14ac:dyDescent="0.3">
      <c r="A41" s="544" t="s">
        <v>682</v>
      </c>
      <c r="B41" s="52"/>
      <c r="C41" s="545"/>
      <c r="D41" s="545">
        <v>0</v>
      </c>
      <c r="E41" s="545">
        <v>0</v>
      </c>
    </row>
    <row r="42" spans="1:11" ht="24.75" thickBot="1" x14ac:dyDescent="0.3">
      <c r="A42" s="544" t="s">
        <v>766</v>
      </c>
      <c r="B42" s="52"/>
      <c r="C42" s="546"/>
      <c r="D42" s="546">
        <v>0</v>
      </c>
      <c r="E42" s="546">
        <v>0</v>
      </c>
      <c r="H42" s="11"/>
    </row>
    <row r="43" spans="1:11" ht="24.75" thickBot="1" x14ac:dyDescent="0.3">
      <c r="A43" s="56" t="s">
        <v>24</v>
      </c>
      <c r="B43" s="43">
        <v>8000</v>
      </c>
      <c r="C43" s="43">
        <v>13241</v>
      </c>
      <c r="D43" s="43">
        <v>13241</v>
      </c>
      <c r="E43" s="43">
        <v>13241</v>
      </c>
    </row>
    <row r="44" spans="1:11" ht="36.75" thickBot="1" x14ac:dyDescent="0.3">
      <c r="A44" s="544" t="s">
        <v>684</v>
      </c>
      <c r="B44" s="52"/>
      <c r="C44" s="43"/>
      <c r="D44" s="43">
        <v>0</v>
      </c>
      <c r="E44" s="43">
        <v>0</v>
      </c>
    </row>
    <row r="45" spans="1:11" ht="36.75" thickBot="1" x14ac:dyDescent="0.3">
      <c r="A45" s="544" t="s">
        <v>767</v>
      </c>
      <c r="B45" s="52"/>
      <c r="C45" s="43"/>
      <c r="D45" s="43">
        <v>0</v>
      </c>
      <c r="E45" s="43">
        <v>0</v>
      </c>
    </row>
    <row r="46" spans="1:11" ht="15.75" thickBot="1" x14ac:dyDescent="0.3">
      <c r="A46" s="56" t="s">
        <v>25</v>
      </c>
      <c r="B46" s="52">
        <v>20000</v>
      </c>
      <c r="C46" s="547">
        <v>22083</v>
      </c>
      <c r="D46" s="548">
        <v>24083</v>
      </c>
      <c r="E46" s="43">
        <v>24083</v>
      </c>
    </row>
    <row r="47" spans="1:11" ht="36.75" thickBot="1" x14ac:dyDescent="0.3">
      <c r="A47" s="544" t="s">
        <v>686</v>
      </c>
      <c r="B47" s="52"/>
      <c r="C47" s="43"/>
      <c r="D47" s="43"/>
      <c r="E47" s="43"/>
    </row>
    <row r="48" spans="1:11" ht="36.75" thickBot="1" x14ac:dyDescent="0.3">
      <c r="A48" s="544" t="s">
        <v>768</v>
      </c>
      <c r="B48" s="52"/>
      <c r="C48" s="43"/>
      <c r="D48" s="43"/>
      <c r="E48" s="43"/>
    </row>
    <row r="49" spans="1:5" ht="15.75" thickBot="1" x14ac:dyDescent="0.3">
      <c r="A49" s="56" t="s">
        <v>26</v>
      </c>
      <c r="B49" s="52">
        <v>0</v>
      </c>
      <c r="C49" s="43">
        <v>0</v>
      </c>
      <c r="D49" s="43">
        <v>0</v>
      </c>
      <c r="E49" s="43">
        <v>0</v>
      </c>
    </row>
    <row r="50" spans="1:5" ht="24.75" thickBot="1" x14ac:dyDescent="0.3">
      <c r="A50" s="544" t="s">
        <v>688</v>
      </c>
      <c r="B50" s="52"/>
      <c r="C50" s="43"/>
      <c r="D50" s="43"/>
      <c r="E50" s="43"/>
    </row>
    <row r="51" spans="1:5" ht="24.75" thickBot="1" x14ac:dyDescent="0.3">
      <c r="A51" s="544" t="s">
        <v>769</v>
      </c>
      <c r="B51" s="52"/>
      <c r="C51" s="43"/>
      <c r="D51" s="43"/>
      <c r="E51" s="43"/>
    </row>
    <row r="52" spans="1:5" ht="15.75" thickBot="1" x14ac:dyDescent="0.3">
      <c r="A52" s="56" t="s">
        <v>27</v>
      </c>
      <c r="B52" s="52"/>
      <c r="C52" s="43"/>
      <c r="D52" s="43"/>
      <c r="E52" s="43"/>
    </row>
    <row r="53" spans="1:5" ht="36.75" thickBot="1" x14ac:dyDescent="0.3">
      <c r="A53" s="544" t="s">
        <v>690</v>
      </c>
      <c r="B53" s="52"/>
      <c r="C53" s="43"/>
      <c r="D53" s="43"/>
      <c r="E53" s="43"/>
    </row>
    <row r="54" spans="1:5" ht="36.75" thickBot="1" x14ac:dyDescent="0.3">
      <c r="A54" s="544" t="s">
        <v>770</v>
      </c>
      <c r="B54" s="52"/>
      <c r="C54" s="43"/>
      <c r="D54" s="43"/>
      <c r="E54" s="43"/>
    </row>
    <row r="55" spans="1:5" ht="15.75" thickBot="1" x14ac:dyDescent="0.3">
      <c r="A55" s="56" t="s">
        <v>28</v>
      </c>
      <c r="B55" s="52">
        <v>0</v>
      </c>
      <c r="C55" s="43">
        <v>0</v>
      </c>
      <c r="D55" s="43">
        <v>0</v>
      </c>
      <c r="E55" s="43">
        <v>0</v>
      </c>
    </row>
    <row r="56" spans="1:5" ht="36.75" thickBot="1" x14ac:dyDescent="0.3">
      <c r="A56" s="544" t="s">
        <v>692</v>
      </c>
      <c r="B56" s="52"/>
      <c r="C56" s="43"/>
      <c r="D56" s="43"/>
      <c r="E56" s="43"/>
    </row>
    <row r="57" spans="1:5" ht="36.75" thickBot="1" x14ac:dyDescent="0.3">
      <c r="A57" s="544" t="s">
        <v>771</v>
      </c>
      <c r="B57" s="52"/>
      <c r="C57" s="43"/>
      <c r="D57" s="43"/>
      <c r="E57" s="43"/>
    </row>
    <row r="58" spans="1:5" ht="24.75" thickBot="1" x14ac:dyDescent="0.3">
      <c r="A58" s="56" t="s">
        <v>29</v>
      </c>
      <c r="B58" s="52">
        <v>0</v>
      </c>
      <c r="C58" s="43">
        <v>0</v>
      </c>
      <c r="D58" s="43">
        <v>0</v>
      </c>
      <c r="E58" s="43">
        <v>0</v>
      </c>
    </row>
    <row r="59" spans="1:5" ht="36.75" thickBot="1" x14ac:dyDescent="0.3">
      <c r="A59" s="544" t="s">
        <v>694</v>
      </c>
      <c r="B59" s="52"/>
      <c r="C59" s="43"/>
      <c r="D59" s="43"/>
      <c r="E59" s="43"/>
    </row>
    <row r="60" spans="1:5" ht="36.75" thickBot="1" x14ac:dyDescent="0.3">
      <c r="A60" s="544" t="s">
        <v>772</v>
      </c>
      <c r="B60" s="52"/>
      <c r="C60" s="43"/>
      <c r="D60" s="43"/>
      <c r="E60" s="43"/>
    </row>
    <row r="61" spans="1:5" x14ac:dyDescent="0.25">
      <c r="A61" s="44" t="s">
        <v>30</v>
      </c>
      <c r="B61" s="64">
        <f>B58+B55+B52+B49+B46+B43+B40</f>
        <v>88000</v>
      </c>
      <c r="C61" s="64">
        <f t="shared" ref="C61:E61" si="2">C58+C55+C52+C49+C46+C43+C40</f>
        <v>135324</v>
      </c>
      <c r="D61" s="64">
        <f t="shared" si="2"/>
        <v>144000</v>
      </c>
      <c r="E61" s="64">
        <f t="shared" si="2"/>
        <v>144000</v>
      </c>
    </row>
    <row r="62" spans="1:5" ht="14.45" customHeight="1" x14ac:dyDescent="0.25">
      <c r="A62" s="1481" t="s">
        <v>773</v>
      </c>
      <c r="B62" s="1483"/>
      <c r="C62" s="1483"/>
      <c r="D62" s="1483"/>
      <c r="E62" s="1483"/>
    </row>
    <row r="63" spans="1:5" ht="9" customHeight="1" x14ac:dyDescent="0.25">
      <c r="A63" s="1482"/>
      <c r="B63" s="1483"/>
      <c r="C63" s="1483"/>
      <c r="D63" s="1483"/>
      <c r="E63" s="1483"/>
    </row>
    <row r="64" spans="1:5" ht="15.75" thickBot="1" x14ac:dyDescent="0.3">
      <c r="A64" s="549" t="s">
        <v>31</v>
      </c>
      <c r="B64" s="550">
        <f>IF(B61-B32=0,0,"Error")</f>
        <v>0</v>
      </c>
      <c r="C64" s="550">
        <f>IF(C61-C32=0,0,"Error")</f>
        <v>0</v>
      </c>
      <c r="D64" s="550">
        <f>IF(D61-D32=0,0,"Error")</f>
        <v>0</v>
      </c>
      <c r="E64" s="550">
        <f>IF(E61-E32=0,0,"Error")</f>
        <v>0</v>
      </c>
    </row>
    <row r="65" spans="1:11" ht="15.75" thickBot="1" x14ac:dyDescent="0.3">
      <c r="A65" s="1472" t="s">
        <v>38</v>
      </c>
      <c r="B65" s="1473"/>
      <c r="C65" s="1473"/>
      <c r="D65" s="1473"/>
      <c r="E65" s="1474"/>
    </row>
    <row r="66" spans="1:11" ht="15.75" thickBot="1" x14ac:dyDescent="0.3">
      <c r="A66" s="1472" t="s">
        <v>39</v>
      </c>
      <c r="B66" s="1473"/>
      <c r="C66" s="1473"/>
      <c r="D66" s="1473"/>
      <c r="E66" s="1474"/>
    </row>
    <row r="67" spans="1:11" ht="15.75" thickBot="1" x14ac:dyDescent="0.3">
      <c r="A67" s="63" t="s">
        <v>55</v>
      </c>
      <c r="B67" s="1484" t="s">
        <v>883</v>
      </c>
      <c r="C67" s="1485"/>
      <c r="D67" s="1485"/>
      <c r="E67" s="1486"/>
    </row>
    <row r="68" spans="1:11" ht="15.75" thickBot="1" x14ac:dyDescent="0.3">
      <c r="A68" s="46" t="s">
        <v>13</v>
      </c>
      <c r="B68" s="1159" t="s">
        <v>260</v>
      </c>
      <c r="C68" s="1160"/>
      <c r="D68" s="1160"/>
      <c r="E68" s="1161"/>
    </row>
    <row r="69" spans="1:11" ht="21" customHeight="1" thickBot="1" x14ac:dyDescent="0.3">
      <c r="A69" s="62" t="s">
        <v>14</v>
      </c>
      <c r="B69" s="1159" t="s">
        <v>775</v>
      </c>
      <c r="C69" s="1160"/>
      <c r="D69" s="1160"/>
      <c r="E69" s="1161"/>
    </row>
    <row r="70" spans="1:11" ht="15.75" thickBot="1" x14ac:dyDescent="0.3">
      <c r="A70" s="62" t="s">
        <v>15</v>
      </c>
      <c r="B70" s="1478" t="s">
        <v>40</v>
      </c>
      <c r="C70" s="1479"/>
      <c r="D70" s="1479"/>
      <c r="E70" s="1480"/>
    </row>
    <row r="71" spans="1:11" ht="12.75" customHeight="1" x14ac:dyDescent="0.25">
      <c r="A71" s="1455"/>
      <c r="B71" s="60">
        <v>2019</v>
      </c>
      <c r="C71" s="60">
        <v>2020</v>
      </c>
      <c r="D71" s="60">
        <v>2021</v>
      </c>
      <c r="E71" s="60">
        <v>2022</v>
      </c>
    </row>
    <row r="72" spans="1:11" ht="9" customHeight="1" thickBot="1" x14ac:dyDescent="0.3">
      <c r="A72" s="1456"/>
      <c r="B72" s="59" t="s">
        <v>7</v>
      </c>
      <c r="C72" s="59" t="s">
        <v>8</v>
      </c>
      <c r="D72" s="59" t="s">
        <v>8</v>
      </c>
      <c r="E72" s="59" t="s">
        <v>8</v>
      </c>
    </row>
    <row r="73" spans="1:11" ht="15.75" thickBot="1" x14ac:dyDescent="0.3">
      <c r="A73" s="62" t="s">
        <v>16</v>
      </c>
      <c r="B73" s="45">
        <v>3</v>
      </c>
      <c r="C73" s="45">
        <v>2</v>
      </c>
      <c r="D73" s="45">
        <v>0</v>
      </c>
      <c r="E73" s="45">
        <v>0</v>
      </c>
    </row>
    <row r="74" spans="1:11" ht="15.75" thickBot="1" x14ac:dyDescent="0.3">
      <c r="A74" s="62" t="s">
        <v>17</v>
      </c>
      <c r="B74" s="45">
        <v>11000</v>
      </c>
      <c r="C74" s="45">
        <v>5000</v>
      </c>
      <c r="D74" s="45">
        <v>0</v>
      </c>
      <c r="E74" s="45">
        <v>0</v>
      </c>
    </row>
    <row r="75" spans="1:11" ht="15.75" thickBot="1" x14ac:dyDescent="0.3">
      <c r="A75" s="62" t="s">
        <v>18</v>
      </c>
      <c r="B75" s="45">
        <f>B74/B73</f>
        <v>3666.6666666666665</v>
      </c>
      <c r="C75" s="45">
        <f t="shared" ref="C75:D75" si="3">C74/C73</f>
        <v>2500</v>
      </c>
      <c r="D75" s="45" t="e">
        <f t="shared" si="3"/>
        <v>#DIV/0!</v>
      </c>
      <c r="E75" s="45"/>
    </row>
    <row r="76" spans="1:11" ht="15.75" thickBot="1" x14ac:dyDescent="0.3">
      <c r="A76" s="62" t="s">
        <v>19</v>
      </c>
      <c r="B76" s="757" t="s">
        <v>20</v>
      </c>
      <c r="C76" s="61">
        <f>C73/B73-1</f>
        <v>-0.33333333333333337</v>
      </c>
      <c r="D76" s="61">
        <f t="shared" ref="D76:D78" si="4">D73/C73-1</f>
        <v>-1</v>
      </c>
      <c r="E76" s="61"/>
      <c r="I76" s="11"/>
      <c r="J76" s="11"/>
      <c r="K76" s="11"/>
    </row>
    <row r="77" spans="1:11" ht="15.75" thickBot="1" x14ac:dyDescent="0.3">
      <c r="A77" s="62" t="s">
        <v>21</v>
      </c>
      <c r="B77" s="757" t="s">
        <v>20</v>
      </c>
      <c r="C77" s="61">
        <f>C74/B74-1</f>
        <v>-0.54545454545454541</v>
      </c>
      <c r="D77" s="61">
        <f t="shared" si="4"/>
        <v>-1</v>
      </c>
      <c r="E77" s="61"/>
    </row>
    <row r="78" spans="1:11" ht="15.75" thickBot="1" x14ac:dyDescent="0.3">
      <c r="A78" s="62" t="s">
        <v>22</v>
      </c>
      <c r="B78" s="757" t="s">
        <v>20</v>
      </c>
      <c r="C78" s="61">
        <f>C75/B75-1</f>
        <v>-0.31818181818181812</v>
      </c>
      <c r="D78" s="61" t="e">
        <f t="shared" si="4"/>
        <v>#DIV/0!</v>
      </c>
      <c r="E78" s="61"/>
    </row>
    <row r="79" spans="1:11" ht="15.75" thickBot="1" x14ac:dyDescent="0.3">
      <c r="A79" s="1167" t="s">
        <v>69</v>
      </c>
      <c r="B79" s="1168"/>
      <c r="C79" s="1168"/>
      <c r="D79" s="1168"/>
      <c r="E79" s="1169"/>
    </row>
    <row r="80" spans="1:11" ht="12.75" customHeight="1" x14ac:dyDescent="0.25">
      <c r="A80" s="1455"/>
      <c r="B80" s="60">
        <v>2019</v>
      </c>
      <c r="C80" s="60">
        <v>2020</v>
      </c>
      <c r="D80" s="60">
        <v>2021</v>
      </c>
      <c r="E80" s="60">
        <v>2022</v>
      </c>
    </row>
    <row r="81" spans="1:11" ht="9" customHeight="1" thickBot="1" x14ac:dyDescent="0.3">
      <c r="A81" s="1456"/>
      <c r="B81" s="59" t="s">
        <v>7</v>
      </c>
      <c r="C81" s="59" t="s">
        <v>8</v>
      </c>
      <c r="D81" s="59" t="s">
        <v>8</v>
      </c>
      <c r="E81" s="59" t="s">
        <v>8</v>
      </c>
    </row>
    <row r="82" spans="1:11" ht="15.75" thickBot="1" x14ac:dyDescent="0.3">
      <c r="A82" s="56" t="s">
        <v>41</v>
      </c>
      <c r="B82" s="43"/>
      <c r="C82" s="43"/>
      <c r="D82" s="43"/>
      <c r="E82" s="43"/>
    </row>
    <row r="83" spans="1:11" ht="15.75" thickBot="1" x14ac:dyDescent="0.3">
      <c r="A83" s="56" t="s">
        <v>42</v>
      </c>
      <c r="B83" s="52">
        <v>11000</v>
      </c>
      <c r="C83" s="43">
        <v>5000</v>
      </c>
      <c r="D83" s="43"/>
      <c r="E83" s="43"/>
    </row>
    <row r="84" spans="1:11" ht="15.75" thickBot="1" x14ac:dyDescent="0.3">
      <c r="A84" s="44" t="s">
        <v>30</v>
      </c>
      <c r="B84" s="52">
        <f>B83+B82</f>
        <v>11000</v>
      </c>
      <c r="C84" s="52">
        <f t="shared" ref="C84:E84" si="5">C83+C82</f>
        <v>5000</v>
      </c>
      <c r="D84" s="52">
        <f t="shared" si="5"/>
        <v>0</v>
      </c>
      <c r="E84" s="52">
        <f t="shared" si="5"/>
        <v>0</v>
      </c>
    </row>
    <row r="85" spans="1:11" x14ac:dyDescent="0.25">
      <c r="A85" s="1487" t="s">
        <v>43</v>
      </c>
      <c r="B85" s="1489"/>
      <c r="C85" s="1490"/>
      <c r="D85" s="1490"/>
      <c r="E85" s="1491"/>
    </row>
    <row r="86" spans="1:11" ht="15.75" thickBot="1" x14ac:dyDescent="0.3">
      <c r="A86" s="1488"/>
      <c r="B86" s="1492"/>
      <c r="C86" s="1493"/>
      <c r="D86" s="1493"/>
      <c r="E86" s="1494"/>
    </row>
    <row r="87" spans="1:11" ht="15.75" thickBot="1" x14ac:dyDescent="0.3">
      <c r="A87" s="63" t="s">
        <v>44</v>
      </c>
      <c r="B87" s="1484" t="s">
        <v>699</v>
      </c>
      <c r="C87" s="1485"/>
      <c r="D87" s="1485"/>
      <c r="E87" s="1486"/>
    </row>
    <row r="88" spans="1:11" ht="15" customHeight="1" thickBot="1" x14ac:dyDescent="0.3">
      <c r="A88" s="46" t="s">
        <v>135</v>
      </c>
      <c r="B88" s="1159" t="s">
        <v>346</v>
      </c>
      <c r="C88" s="1160"/>
      <c r="D88" s="1160"/>
      <c r="E88" s="1161"/>
    </row>
    <row r="89" spans="1:11" ht="22.15" customHeight="1" thickBot="1" x14ac:dyDescent="0.3">
      <c r="A89" s="62" t="s">
        <v>14</v>
      </c>
      <c r="B89" s="1159" t="s">
        <v>882</v>
      </c>
      <c r="C89" s="1160"/>
      <c r="D89" s="1160"/>
      <c r="E89" s="1161"/>
    </row>
    <row r="90" spans="1:11" ht="26.45" customHeight="1" thickBot="1" x14ac:dyDescent="0.3">
      <c r="A90" s="62" t="s">
        <v>15</v>
      </c>
      <c r="B90" s="1159" t="s">
        <v>40</v>
      </c>
      <c r="C90" s="1160"/>
      <c r="D90" s="1160"/>
      <c r="E90" s="1161"/>
    </row>
    <row r="91" spans="1:11" ht="12.75" customHeight="1" x14ac:dyDescent="0.25">
      <c r="A91" s="1455"/>
      <c r="B91" s="60">
        <v>2019</v>
      </c>
      <c r="C91" s="60">
        <v>2020</v>
      </c>
      <c r="D91" s="60">
        <v>2021</v>
      </c>
      <c r="E91" s="60">
        <v>2022</v>
      </c>
    </row>
    <row r="92" spans="1:11" ht="9" customHeight="1" thickBot="1" x14ac:dyDescent="0.3">
      <c r="A92" s="1456"/>
      <c r="B92" s="59" t="s">
        <v>7</v>
      </c>
      <c r="C92" s="59" t="s">
        <v>8</v>
      </c>
      <c r="D92" s="59" t="s">
        <v>8</v>
      </c>
      <c r="E92" s="59" t="s">
        <v>8</v>
      </c>
    </row>
    <row r="93" spans="1:11" ht="15.75" thickBot="1" x14ac:dyDescent="0.3">
      <c r="A93" s="62" t="s">
        <v>16</v>
      </c>
      <c r="B93" s="45">
        <v>35</v>
      </c>
      <c r="C93" s="45"/>
      <c r="D93" s="45"/>
      <c r="E93" s="45">
        <v>0</v>
      </c>
    </row>
    <row r="94" spans="1:11" ht="15.75" thickBot="1" x14ac:dyDescent="0.3">
      <c r="A94" s="62" t="s">
        <v>17</v>
      </c>
      <c r="B94" s="45">
        <v>6000</v>
      </c>
      <c r="C94" s="45"/>
      <c r="D94" s="45"/>
      <c r="E94" s="45"/>
    </row>
    <row r="95" spans="1:11" ht="15.75" thickBot="1" x14ac:dyDescent="0.3">
      <c r="A95" s="62" t="s">
        <v>18</v>
      </c>
      <c r="B95" s="45">
        <f>B94/B93</f>
        <v>171.42857142857142</v>
      </c>
      <c r="C95" s="45"/>
      <c r="D95" s="45"/>
      <c r="E95" s="45"/>
    </row>
    <row r="96" spans="1:11" ht="15.75" thickBot="1" x14ac:dyDescent="0.3">
      <c r="A96" s="62" t="s">
        <v>19</v>
      </c>
      <c r="B96" s="757" t="s">
        <v>20</v>
      </c>
      <c r="C96" s="61"/>
      <c r="D96" s="61"/>
      <c r="E96" s="61"/>
      <c r="I96" s="11"/>
      <c r="J96" s="11"/>
      <c r="K96" s="11"/>
    </row>
    <row r="97" spans="1:5" ht="15.75" thickBot="1" x14ac:dyDescent="0.3">
      <c r="A97" s="62" t="s">
        <v>21</v>
      </c>
      <c r="B97" s="757" t="s">
        <v>20</v>
      </c>
      <c r="C97" s="61"/>
      <c r="D97" s="61"/>
      <c r="E97" s="61"/>
    </row>
    <row r="98" spans="1:5" ht="15.75" thickBot="1" x14ac:dyDescent="0.3">
      <c r="A98" s="62" t="s">
        <v>22</v>
      </c>
      <c r="B98" s="757" t="s">
        <v>20</v>
      </c>
      <c r="C98" s="61"/>
      <c r="D98" s="61"/>
      <c r="E98" s="61"/>
    </row>
    <row r="99" spans="1:5" ht="15.75" thickBot="1" x14ac:dyDescent="0.3">
      <c r="A99" s="1167" t="s">
        <v>774</v>
      </c>
      <c r="B99" s="1168"/>
      <c r="C99" s="1168"/>
      <c r="D99" s="1168"/>
      <c r="E99" s="1169"/>
    </row>
    <row r="100" spans="1:5" ht="12.75" customHeight="1" x14ac:dyDescent="0.25">
      <c r="A100" s="1455"/>
      <c r="B100" s="60">
        <v>2019</v>
      </c>
      <c r="C100" s="60">
        <v>2020</v>
      </c>
      <c r="D100" s="60">
        <v>2021</v>
      </c>
      <c r="E100" s="60">
        <v>2022</v>
      </c>
    </row>
    <row r="101" spans="1:5" ht="9" customHeight="1" thickBot="1" x14ac:dyDescent="0.3">
      <c r="A101" s="1456"/>
      <c r="B101" s="59" t="s">
        <v>7</v>
      </c>
      <c r="C101" s="59" t="s">
        <v>8</v>
      </c>
      <c r="D101" s="59" t="s">
        <v>8</v>
      </c>
      <c r="E101" s="59" t="s">
        <v>8</v>
      </c>
    </row>
    <row r="102" spans="1:5" ht="15.75" thickBot="1" x14ac:dyDescent="0.3">
      <c r="A102" s="56" t="s">
        <v>41</v>
      </c>
      <c r="B102" s="43"/>
      <c r="C102" s="43"/>
      <c r="D102" s="43"/>
      <c r="E102" s="43"/>
    </row>
    <row r="103" spans="1:5" ht="15.75" thickBot="1" x14ac:dyDescent="0.3">
      <c r="A103" s="56" t="s">
        <v>42</v>
      </c>
      <c r="B103" s="52">
        <v>6000</v>
      </c>
      <c r="C103" s="43"/>
      <c r="D103" s="43"/>
      <c r="E103" s="43"/>
    </row>
    <row r="104" spans="1:5" ht="15.75" thickBot="1" x14ac:dyDescent="0.3">
      <c r="A104" s="44" t="s">
        <v>52</v>
      </c>
      <c r="B104" s="52">
        <f>B103+B102</f>
        <v>6000</v>
      </c>
      <c r="C104" s="52">
        <f t="shared" ref="C104:E104" si="6">C103+C102</f>
        <v>0</v>
      </c>
      <c r="D104" s="52">
        <f t="shared" si="6"/>
        <v>0</v>
      </c>
      <c r="E104" s="52">
        <f t="shared" si="6"/>
        <v>0</v>
      </c>
    </row>
    <row r="105" spans="1:5" x14ac:dyDescent="0.25">
      <c r="A105" s="1487" t="s">
        <v>697</v>
      </c>
      <c r="B105" s="1489"/>
      <c r="C105" s="1490"/>
      <c r="D105" s="1490"/>
      <c r="E105" s="1491"/>
    </row>
    <row r="106" spans="1:5" ht="15.75" thickBot="1" x14ac:dyDescent="0.3">
      <c r="A106" s="1488"/>
      <c r="B106" s="1492"/>
      <c r="C106" s="1493"/>
      <c r="D106" s="1493"/>
      <c r="E106" s="1494"/>
    </row>
    <row r="107" spans="1:5" ht="15.75" thickBot="1" x14ac:dyDescent="0.3">
      <c r="A107" s="62" t="s">
        <v>44</v>
      </c>
      <c r="B107" s="1496" t="s">
        <v>699</v>
      </c>
      <c r="C107" s="1497"/>
      <c r="D107" s="1497"/>
      <c r="E107" s="1498"/>
    </row>
    <row r="108" spans="1:5" ht="15.75" customHeight="1" thickBot="1" x14ac:dyDescent="0.3">
      <c r="A108" s="46" t="s">
        <v>135</v>
      </c>
      <c r="B108" s="1159" t="s">
        <v>392</v>
      </c>
      <c r="C108" s="1160"/>
      <c r="D108" s="1160"/>
      <c r="E108" s="1161"/>
    </row>
    <row r="109" spans="1:5" ht="15.75" customHeight="1" thickBot="1" x14ac:dyDescent="0.3">
      <c r="A109" s="62" t="s">
        <v>14</v>
      </c>
      <c r="B109" s="1159" t="s">
        <v>1026</v>
      </c>
      <c r="C109" s="1160"/>
      <c r="D109" s="1160"/>
      <c r="E109" s="1161"/>
    </row>
    <row r="110" spans="1:5" ht="15.75" thickBot="1" x14ac:dyDescent="0.3">
      <c r="A110" s="62" t="s">
        <v>15</v>
      </c>
      <c r="B110" s="1159" t="s">
        <v>40</v>
      </c>
      <c r="C110" s="1160"/>
      <c r="D110" s="1160"/>
      <c r="E110" s="1161"/>
    </row>
    <row r="111" spans="1:5" x14ac:dyDescent="0.25">
      <c r="A111" s="1455"/>
      <c r="B111" s="60">
        <v>2019</v>
      </c>
      <c r="C111" s="60">
        <v>2020</v>
      </c>
      <c r="D111" s="60">
        <v>2021</v>
      </c>
      <c r="E111" s="60">
        <v>2022</v>
      </c>
    </row>
    <row r="112" spans="1:5" ht="15.75" thickBot="1" x14ac:dyDescent="0.3">
      <c r="A112" s="1456"/>
      <c r="B112" s="59" t="s">
        <v>7</v>
      </c>
      <c r="C112" s="59" t="s">
        <v>8</v>
      </c>
      <c r="D112" s="59" t="s">
        <v>8</v>
      </c>
      <c r="E112" s="59" t="s">
        <v>8</v>
      </c>
    </row>
    <row r="113" spans="1:5" ht="15.75" thickBot="1" x14ac:dyDescent="0.3">
      <c r="A113" s="62" t="s">
        <v>16</v>
      </c>
      <c r="B113" s="45"/>
      <c r="C113" s="45">
        <v>1</v>
      </c>
      <c r="D113" s="45"/>
      <c r="E113" s="45">
        <v>0</v>
      </c>
    </row>
    <row r="114" spans="1:5" ht="15.75" thickBot="1" x14ac:dyDescent="0.3">
      <c r="A114" s="62" t="s">
        <v>17</v>
      </c>
      <c r="B114" s="45"/>
      <c r="C114" s="45">
        <v>10000</v>
      </c>
      <c r="D114" s="45"/>
      <c r="E114" s="45"/>
    </row>
    <row r="115" spans="1:5" ht="15.75" thickBot="1" x14ac:dyDescent="0.3">
      <c r="A115" s="62" t="s">
        <v>18</v>
      </c>
      <c r="B115" s="45"/>
      <c r="C115" s="45">
        <f>C114/C113</f>
        <v>10000</v>
      </c>
      <c r="D115" s="45"/>
      <c r="E115" s="45"/>
    </row>
    <row r="116" spans="1:5" ht="15.75" thickBot="1" x14ac:dyDescent="0.3">
      <c r="A116" s="62" t="s">
        <v>19</v>
      </c>
      <c r="B116" s="757"/>
      <c r="C116" s="61"/>
      <c r="D116" s="61"/>
      <c r="E116" s="61"/>
    </row>
    <row r="117" spans="1:5" ht="15.75" thickBot="1" x14ac:dyDescent="0.3">
      <c r="A117" s="62" t="s">
        <v>21</v>
      </c>
      <c r="B117" s="757"/>
      <c r="C117" s="61"/>
      <c r="D117" s="61"/>
      <c r="E117" s="61"/>
    </row>
    <row r="118" spans="1:5" ht="15.75" thickBot="1" x14ac:dyDescent="0.3">
      <c r="A118" s="62" t="s">
        <v>22</v>
      </c>
      <c r="B118" s="757"/>
      <c r="C118" s="61"/>
      <c r="D118" s="61"/>
      <c r="E118" s="61"/>
    </row>
    <row r="119" spans="1:5" ht="15.75" customHeight="1" thickBot="1" x14ac:dyDescent="0.3">
      <c r="A119" s="1167" t="s">
        <v>774</v>
      </c>
      <c r="B119" s="1168"/>
      <c r="C119" s="1168"/>
      <c r="D119" s="1168"/>
      <c r="E119" s="1169"/>
    </row>
    <row r="120" spans="1:5" x14ac:dyDescent="0.25">
      <c r="A120" s="1455"/>
      <c r="B120" s="60">
        <v>2019</v>
      </c>
      <c r="C120" s="60">
        <v>2020</v>
      </c>
      <c r="D120" s="60">
        <v>2021</v>
      </c>
      <c r="E120" s="60">
        <v>2022</v>
      </c>
    </row>
    <row r="121" spans="1:5" ht="15.75" thickBot="1" x14ac:dyDescent="0.3">
      <c r="A121" s="1456"/>
      <c r="B121" s="59" t="s">
        <v>7</v>
      </c>
      <c r="C121" s="59" t="s">
        <v>8</v>
      </c>
      <c r="D121" s="59" t="s">
        <v>8</v>
      </c>
      <c r="E121" s="59" t="s">
        <v>8</v>
      </c>
    </row>
    <row r="122" spans="1:5" ht="15.75" thickBot="1" x14ac:dyDescent="0.3">
      <c r="A122" s="56" t="s">
        <v>41</v>
      </c>
      <c r="B122" s="43"/>
      <c r="C122" s="43"/>
      <c r="D122" s="43"/>
      <c r="E122" s="43"/>
    </row>
    <row r="123" spans="1:5" ht="15.75" thickBot="1" x14ac:dyDescent="0.3">
      <c r="A123" s="56" t="s">
        <v>42</v>
      </c>
      <c r="B123" s="52">
        <v>6000</v>
      </c>
      <c r="C123" s="43">
        <v>10000</v>
      </c>
      <c r="D123" s="43"/>
      <c r="E123" s="43"/>
    </row>
    <row r="124" spans="1:5" ht="15.75" thickBot="1" x14ac:dyDescent="0.3">
      <c r="A124" s="44" t="s">
        <v>52</v>
      </c>
      <c r="B124" s="52">
        <f>B123+B122</f>
        <v>6000</v>
      </c>
      <c r="C124" s="52">
        <f t="shared" ref="C124:E124" si="7">C123+C122</f>
        <v>10000</v>
      </c>
      <c r="D124" s="52">
        <f t="shared" si="7"/>
        <v>0</v>
      </c>
      <c r="E124" s="52">
        <f t="shared" si="7"/>
        <v>0</v>
      </c>
    </row>
    <row r="125" spans="1:5" ht="15.75" thickBot="1" x14ac:dyDescent="0.3">
      <c r="A125" s="772" t="s">
        <v>881</v>
      </c>
      <c r="B125" s="1159" t="s">
        <v>498</v>
      </c>
      <c r="C125" s="1160"/>
      <c r="D125" s="1160"/>
      <c r="E125" s="1161"/>
    </row>
    <row r="126" spans="1:5" ht="20.25" customHeight="1" thickBot="1" x14ac:dyDescent="0.3">
      <c r="A126" s="62" t="s">
        <v>14</v>
      </c>
      <c r="B126" s="1159" t="s">
        <v>880</v>
      </c>
      <c r="C126" s="1160"/>
      <c r="D126" s="1160"/>
      <c r="E126" s="1161"/>
    </row>
    <row r="127" spans="1:5" ht="15.75" thickBot="1" x14ac:dyDescent="0.3">
      <c r="A127" s="62" t="s">
        <v>15</v>
      </c>
      <c r="B127" s="1478" t="s">
        <v>40</v>
      </c>
      <c r="C127" s="1479"/>
      <c r="D127" s="1479"/>
      <c r="E127" s="1480"/>
    </row>
    <row r="128" spans="1:5" x14ac:dyDescent="0.25">
      <c r="A128" s="1455"/>
      <c r="B128" s="60">
        <v>2019</v>
      </c>
      <c r="C128" s="60">
        <v>2020</v>
      </c>
      <c r="D128" s="60">
        <v>2021</v>
      </c>
      <c r="E128" s="60">
        <v>2022</v>
      </c>
    </row>
    <row r="129" spans="1:5" ht="15.75" thickBot="1" x14ac:dyDescent="0.3">
      <c r="A129" s="1456"/>
      <c r="B129" s="59" t="s">
        <v>7</v>
      </c>
      <c r="C129" s="59" t="s">
        <v>8</v>
      </c>
      <c r="D129" s="59" t="s">
        <v>8</v>
      </c>
      <c r="E129" s="59" t="s">
        <v>8</v>
      </c>
    </row>
    <row r="130" spans="1:5" ht="15.75" thickBot="1" x14ac:dyDescent="0.3">
      <c r="A130" s="62" t="s">
        <v>16</v>
      </c>
      <c r="B130" s="45">
        <v>37</v>
      </c>
      <c r="C130" s="45">
        <v>15</v>
      </c>
      <c r="D130" s="45">
        <v>6</v>
      </c>
      <c r="E130" s="45">
        <v>0</v>
      </c>
    </row>
    <row r="131" spans="1:5" ht="15.75" thickBot="1" x14ac:dyDescent="0.3">
      <c r="A131" s="62" t="s">
        <v>17</v>
      </c>
      <c r="B131" s="45">
        <v>3000</v>
      </c>
      <c r="C131" s="45">
        <v>2000</v>
      </c>
      <c r="D131" s="45">
        <v>10000</v>
      </c>
      <c r="E131" s="45">
        <v>0</v>
      </c>
    </row>
    <row r="132" spans="1:5" ht="15.75" thickBot="1" x14ac:dyDescent="0.3">
      <c r="A132" s="62" t="s">
        <v>18</v>
      </c>
      <c r="B132" s="45">
        <f>B131/B130</f>
        <v>81.081081081081081</v>
      </c>
      <c r="C132" s="45">
        <f t="shared" ref="C132:E132" si="8">C131/C130</f>
        <v>133.33333333333334</v>
      </c>
      <c r="D132" s="45">
        <f t="shared" si="8"/>
        <v>1666.6666666666667</v>
      </c>
      <c r="E132" s="45" t="e">
        <f t="shared" si="8"/>
        <v>#DIV/0!</v>
      </c>
    </row>
    <row r="133" spans="1:5" ht="15.75" thickBot="1" x14ac:dyDescent="0.3">
      <c r="A133" s="62" t="s">
        <v>19</v>
      </c>
      <c r="B133" s="757" t="s">
        <v>20</v>
      </c>
      <c r="C133" s="61">
        <f>C130/B130-1</f>
        <v>-0.59459459459459452</v>
      </c>
      <c r="D133" s="61">
        <f t="shared" ref="D133:E135" si="9">D130/C130-1</f>
        <v>-0.6</v>
      </c>
      <c r="E133" s="61">
        <f t="shared" si="9"/>
        <v>-1</v>
      </c>
    </row>
    <row r="134" spans="1:5" ht="15.75" thickBot="1" x14ac:dyDescent="0.3">
      <c r="A134" s="62" t="s">
        <v>21</v>
      </c>
      <c r="B134" s="757" t="s">
        <v>20</v>
      </c>
      <c r="C134" s="61">
        <f>C131/B131-1</f>
        <v>-0.33333333333333337</v>
      </c>
      <c r="D134" s="61">
        <f t="shared" si="9"/>
        <v>4</v>
      </c>
      <c r="E134" s="61">
        <f t="shared" si="9"/>
        <v>-1</v>
      </c>
    </row>
    <row r="135" spans="1:5" ht="15.75" thickBot="1" x14ac:dyDescent="0.3">
      <c r="A135" s="62" t="s">
        <v>22</v>
      </c>
      <c r="B135" s="757" t="s">
        <v>20</v>
      </c>
      <c r="C135" s="61">
        <f>C132/B132-1</f>
        <v>0.6444444444444446</v>
      </c>
      <c r="D135" s="61">
        <f t="shared" si="9"/>
        <v>11.5</v>
      </c>
      <c r="E135" s="61" t="e">
        <f t="shared" si="9"/>
        <v>#DIV/0!</v>
      </c>
    </row>
    <row r="136" spans="1:5" ht="15.75" thickBot="1" x14ac:dyDescent="0.3">
      <c r="A136" s="1167" t="s">
        <v>774</v>
      </c>
      <c r="B136" s="1168"/>
      <c r="C136" s="1168"/>
      <c r="D136" s="1168"/>
      <c r="E136" s="1169"/>
    </row>
    <row r="137" spans="1:5" x14ac:dyDescent="0.25">
      <c r="A137" s="1455"/>
      <c r="B137" s="60">
        <v>2019</v>
      </c>
      <c r="C137" s="60">
        <v>2020</v>
      </c>
      <c r="D137" s="60">
        <v>2021</v>
      </c>
      <c r="E137" s="60">
        <v>2022</v>
      </c>
    </row>
    <row r="138" spans="1:5" ht="15.75" thickBot="1" x14ac:dyDescent="0.3">
      <c r="A138" s="1456"/>
      <c r="B138" s="59" t="s">
        <v>7</v>
      </c>
      <c r="C138" s="59" t="s">
        <v>8</v>
      </c>
      <c r="D138" s="59" t="s">
        <v>8</v>
      </c>
      <c r="E138" s="59" t="s">
        <v>8</v>
      </c>
    </row>
    <row r="139" spans="1:5" ht="15.75" thickBot="1" x14ac:dyDescent="0.3">
      <c r="A139" s="56" t="s">
        <v>41</v>
      </c>
      <c r="B139" s="43"/>
      <c r="C139" s="43"/>
      <c r="D139" s="43"/>
      <c r="E139" s="43"/>
    </row>
    <row r="140" spans="1:5" ht="15.75" thickBot="1" x14ac:dyDescent="0.3">
      <c r="A140" s="56" t="s">
        <v>42</v>
      </c>
      <c r="B140" s="52">
        <v>3000</v>
      </c>
      <c r="C140" s="43">
        <v>2000</v>
      </c>
      <c r="D140" s="43">
        <v>10000</v>
      </c>
      <c r="E140" s="43"/>
    </row>
    <row r="141" spans="1:5" ht="15.75" thickBot="1" x14ac:dyDescent="0.3">
      <c r="A141" s="44" t="s">
        <v>52</v>
      </c>
      <c r="B141" s="52">
        <f>SUM(B139:B140)</f>
        <v>3000</v>
      </c>
      <c r="C141" s="52">
        <f t="shared" ref="C141:E141" si="10">C140+C139</f>
        <v>2000</v>
      </c>
      <c r="D141" s="52">
        <f t="shared" si="10"/>
        <v>10000</v>
      </c>
      <c r="E141" s="52">
        <f t="shared" si="10"/>
        <v>0</v>
      </c>
    </row>
    <row r="142" spans="1:5" x14ac:dyDescent="0.25">
      <c r="A142" s="1487" t="s">
        <v>697</v>
      </c>
      <c r="B142" s="1489"/>
      <c r="C142" s="1490"/>
      <c r="D142" s="1490"/>
      <c r="E142" s="1491"/>
    </row>
    <row r="143" spans="1:5" x14ac:dyDescent="0.25">
      <c r="A143" s="1488"/>
      <c r="B143" s="1492"/>
      <c r="C143" s="1493"/>
      <c r="D143" s="1493"/>
      <c r="E143" s="1494"/>
    </row>
    <row r="144" spans="1:5" ht="15.75" thickBot="1" x14ac:dyDescent="0.3">
      <c r="A144" s="551"/>
      <c r="B144" s="552"/>
      <c r="C144" s="552"/>
      <c r="D144" s="552"/>
      <c r="E144" s="552"/>
    </row>
    <row r="145" spans="1:5" ht="27" customHeight="1" thickBot="1" x14ac:dyDescent="0.3">
      <c r="A145" s="57" t="s">
        <v>56</v>
      </c>
      <c r="B145" s="553">
        <f>B94+B74+B32+B131</f>
        <v>108000</v>
      </c>
      <c r="C145" s="553">
        <f>C94+C74+C32+C131+C114</f>
        <v>152324</v>
      </c>
      <c r="D145" s="553">
        <f t="shared" ref="D145:E145" si="11">D94+D74+D32+D131</f>
        <v>154000</v>
      </c>
      <c r="E145" s="553">
        <f t="shared" si="11"/>
        <v>144000</v>
      </c>
    </row>
    <row r="146" spans="1:5" ht="24.75" thickBot="1" x14ac:dyDescent="0.3">
      <c r="A146" s="57" t="s">
        <v>57</v>
      </c>
      <c r="B146" s="553">
        <f>B148+B150+B152+B154+B156+B158+B160+B162+B164</f>
        <v>108000</v>
      </c>
      <c r="C146" s="553">
        <f t="shared" ref="C146:E146" si="12">C148+C150+C152+C154+C156+C158+C160+C162+C164</f>
        <v>152324</v>
      </c>
      <c r="D146" s="553">
        <f t="shared" si="12"/>
        <v>154000</v>
      </c>
      <c r="E146" s="553">
        <f t="shared" si="12"/>
        <v>144000</v>
      </c>
    </row>
    <row r="147" spans="1:5" ht="24.75" thickBot="1" x14ac:dyDescent="0.3">
      <c r="A147" s="554" t="s">
        <v>592</v>
      </c>
      <c r="B147" s="555"/>
      <c r="C147" s="556">
        <f>C146/B146-1</f>
        <v>0.41040740740740733</v>
      </c>
      <c r="D147" s="556">
        <f t="shared" ref="D147:E147" si="13">D146/C146-1</f>
        <v>1.1002862319791973E-2</v>
      </c>
      <c r="E147" s="556">
        <f t="shared" si="13"/>
        <v>-6.4935064935064957E-2</v>
      </c>
    </row>
    <row r="148" spans="1:5" ht="15.75" thickBot="1" x14ac:dyDescent="0.3">
      <c r="A148" s="56" t="s">
        <v>23</v>
      </c>
      <c r="B148" s="43">
        <f>B40</f>
        <v>60000</v>
      </c>
      <c r="C148" s="43">
        <f t="shared" ref="C148:E148" si="14">C40</f>
        <v>100000</v>
      </c>
      <c r="D148" s="43">
        <f t="shared" si="14"/>
        <v>106676</v>
      </c>
      <c r="E148" s="43">
        <f t="shared" si="14"/>
        <v>106676</v>
      </c>
    </row>
    <row r="149" spans="1:5" ht="15.75" thickBot="1" x14ac:dyDescent="0.3">
      <c r="A149" s="544" t="s">
        <v>700</v>
      </c>
      <c r="B149" s="52"/>
      <c r="C149" s="546">
        <f>C148/B148-1</f>
        <v>0.66666666666666674</v>
      </c>
      <c r="D149" s="546">
        <f t="shared" ref="D149:E149" si="15">D148/C148-1</f>
        <v>6.6759999999999931E-2</v>
      </c>
      <c r="E149" s="546">
        <f t="shared" si="15"/>
        <v>0</v>
      </c>
    </row>
    <row r="150" spans="1:5" ht="24.75" thickBot="1" x14ac:dyDescent="0.3">
      <c r="A150" s="56" t="s">
        <v>24</v>
      </c>
      <c r="B150" s="43">
        <f>B43</f>
        <v>8000</v>
      </c>
      <c r="C150" s="43">
        <f t="shared" ref="C150:E150" si="16">C43</f>
        <v>13241</v>
      </c>
      <c r="D150" s="43">
        <f t="shared" si="16"/>
        <v>13241</v>
      </c>
      <c r="E150" s="43">
        <f t="shared" si="16"/>
        <v>13241</v>
      </c>
    </row>
    <row r="151" spans="1:5" ht="24.75" thickBot="1" x14ac:dyDescent="0.3">
      <c r="A151" s="544" t="s">
        <v>701</v>
      </c>
      <c r="B151" s="52"/>
      <c r="C151" s="546">
        <f>C150/B150-1</f>
        <v>0.65512499999999996</v>
      </c>
      <c r="D151" s="546">
        <f t="shared" ref="D151:E151" si="17">D150/C150-1</f>
        <v>0</v>
      </c>
      <c r="E151" s="546">
        <f t="shared" si="17"/>
        <v>0</v>
      </c>
    </row>
    <row r="152" spans="1:5" ht="15.75" thickBot="1" x14ac:dyDescent="0.3">
      <c r="A152" s="56" t="s">
        <v>25</v>
      </c>
      <c r="B152" s="43">
        <f>B46</f>
        <v>20000</v>
      </c>
      <c r="C152" s="43">
        <f t="shared" ref="C152:E152" si="18">C46</f>
        <v>22083</v>
      </c>
      <c r="D152" s="43">
        <f t="shared" si="18"/>
        <v>24083</v>
      </c>
      <c r="E152" s="43">
        <f t="shared" si="18"/>
        <v>24083</v>
      </c>
    </row>
    <row r="153" spans="1:5" ht="24.75" thickBot="1" x14ac:dyDescent="0.3">
      <c r="A153" s="544" t="s">
        <v>702</v>
      </c>
      <c r="B153" s="52"/>
      <c r="C153" s="546"/>
      <c r="D153" s="546"/>
      <c r="E153" s="546"/>
    </row>
    <row r="154" spans="1:5" ht="15.75" thickBot="1" x14ac:dyDescent="0.3">
      <c r="A154" s="56" t="s">
        <v>26</v>
      </c>
      <c r="B154" s="43"/>
      <c r="C154" s="43"/>
      <c r="D154" s="43"/>
      <c r="E154" s="43"/>
    </row>
    <row r="155" spans="1:5" ht="15.75" thickBot="1" x14ac:dyDescent="0.3">
      <c r="A155" s="544" t="s">
        <v>703</v>
      </c>
      <c r="B155" s="52"/>
      <c r="C155" s="546"/>
      <c r="D155" s="546"/>
      <c r="E155" s="546"/>
    </row>
    <row r="156" spans="1:5" ht="15.75" thickBot="1" x14ac:dyDescent="0.3">
      <c r="A156" s="56" t="s">
        <v>27</v>
      </c>
      <c r="B156" s="43"/>
      <c r="C156" s="43"/>
      <c r="D156" s="43"/>
      <c r="E156" s="43"/>
    </row>
    <row r="157" spans="1:5" ht="24.75" thickBot="1" x14ac:dyDescent="0.3">
      <c r="A157" s="544" t="s">
        <v>704</v>
      </c>
      <c r="B157" s="52"/>
      <c r="C157" s="546"/>
      <c r="D157" s="546"/>
      <c r="E157" s="546"/>
    </row>
    <row r="158" spans="1:5" ht="15.75" thickBot="1" x14ac:dyDescent="0.3">
      <c r="A158" s="56" t="s">
        <v>28</v>
      </c>
      <c r="B158" s="43"/>
      <c r="C158" s="43"/>
      <c r="D158" s="43"/>
      <c r="E158" s="43"/>
    </row>
    <row r="159" spans="1:5" ht="15.75" thickBot="1" x14ac:dyDescent="0.3">
      <c r="A159" s="544" t="s">
        <v>705</v>
      </c>
      <c r="B159" s="52"/>
      <c r="C159" s="546"/>
      <c r="D159" s="546"/>
      <c r="E159" s="546"/>
    </row>
    <row r="160" spans="1:5" ht="24.75" thickBot="1" x14ac:dyDescent="0.3">
      <c r="A160" s="56" t="s">
        <v>29</v>
      </c>
      <c r="B160" s="43"/>
      <c r="C160" s="43"/>
      <c r="D160" s="43"/>
      <c r="E160" s="43"/>
    </row>
    <row r="161" spans="1:5" ht="24.75" thickBot="1" x14ac:dyDescent="0.3">
      <c r="A161" s="544" t="s">
        <v>706</v>
      </c>
      <c r="B161" s="52"/>
      <c r="C161" s="546"/>
      <c r="D161" s="546"/>
      <c r="E161" s="546"/>
    </row>
    <row r="162" spans="1:5" ht="15.75" thickBot="1" x14ac:dyDescent="0.3">
      <c r="A162" s="56" t="s">
        <v>58</v>
      </c>
      <c r="B162" s="43"/>
      <c r="C162" s="43"/>
      <c r="D162" s="43"/>
      <c r="E162" s="43"/>
    </row>
    <row r="163" spans="1:5" ht="24.75" thickBot="1" x14ac:dyDescent="0.3">
      <c r="A163" s="544" t="s">
        <v>707</v>
      </c>
      <c r="B163" s="52"/>
      <c r="C163" s="546"/>
      <c r="D163" s="546"/>
      <c r="E163" s="546"/>
    </row>
    <row r="164" spans="1:5" ht="15.75" thickBot="1" x14ac:dyDescent="0.3">
      <c r="A164" s="56" t="s">
        <v>59</v>
      </c>
      <c r="B164" s="43">
        <f>B83+B103+B140</f>
        <v>20000</v>
      </c>
      <c r="C164" s="43">
        <f>C83+C103+C140+C123</f>
        <v>17000</v>
      </c>
      <c r="D164" s="43">
        <f t="shared" ref="D164:E164" si="19">D83+D103+D140</f>
        <v>10000</v>
      </c>
      <c r="E164" s="43">
        <f t="shared" si="19"/>
        <v>0</v>
      </c>
    </row>
    <row r="165" spans="1:5" ht="15.75" thickBot="1" x14ac:dyDescent="0.3">
      <c r="A165" s="544" t="s">
        <v>708</v>
      </c>
      <c r="B165" s="52"/>
      <c r="C165" s="546">
        <f>C164/B164-1</f>
        <v>-0.15000000000000002</v>
      </c>
      <c r="D165" s="546">
        <f t="shared" ref="D165:E165" si="20">D164/C164-1</f>
        <v>-0.41176470588235292</v>
      </c>
      <c r="E165" s="546">
        <f t="shared" si="20"/>
        <v>-1</v>
      </c>
    </row>
    <row r="166" spans="1:5" ht="15.75" thickBot="1" x14ac:dyDescent="0.3">
      <c r="A166" s="549" t="s">
        <v>31</v>
      </c>
      <c r="B166" s="550">
        <f>IF(B146-B145=0,0,"Error")</f>
        <v>0</v>
      </c>
      <c r="C166" s="550">
        <f t="shared" ref="C166:E166" si="21">IF(C146-C145=0,0,"Error")</f>
        <v>0</v>
      </c>
      <c r="D166" s="550">
        <f t="shared" si="21"/>
        <v>0</v>
      </c>
      <c r="E166" s="550">
        <f t="shared" si="21"/>
        <v>0</v>
      </c>
    </row>
  </sheetData>
  <mergeCells count="57">
    <mergeCell ref="A4:E4"/>
    <mergeCell ref="A2:E2"/>
    <mergeCell ref="A137:A138"/>
    <mergeCell ref="A142:A143"/>
    <mergeCell ref="B142:E143"/>
    <mergeCell ref="A120:A121"/>
    <mergeCell ref="B125:E125"/>
    <mergeCell ref="B126:E126"/>
    <mergeCell ref="B127:E127"/>
    <mergeCell ref="A128:A129"/>
    <mergeCell ref="A136:E136"/>
    <mergeCell ref="B107:E107"/>
    <mergeCell ref="B108:E108"/>
    <mergeCell ref="B109:E109"/>
    <mergeCell ref="B110:E110"/>
    <mergeCell ref="A111:A112"/>
    <mergeCell ref="A119:E119"/>
    <mergeCell ref="B90:E90"/>
    <mergeCell ref="A91:A92"/>
    <mergeCell ref="A99:E99"/>
    <mergeCell ref="A100:A101"/>
    <mergeCell ref="A105:A106"/>
    <mergeCell ref="B105:E106"/>
    <mergeCell ref="A80:A81"/>
    <mergeCell ref="A85:A86"/>
    <mergeCell ref="B85:E86"/>
    <mergeCell ref="B87:E87"/>
    <mergeCell ref="B88:E88"/>
    <mergeCell ref="B89:E89"/>
    <mergeCell ref="B67:E67"/>
    <mergeCell ref="B68:E68"/>
    <mergeCell ref="B69:E69"/>
    <mergeCell ref="B70:E70"/>
    <mergeCell ref="A71:A72"/>
    <mergeCell ref="A79:E79"/>
    <mergeCell ref="A37:E37"/>
    <mergeCell ref="A38:A39"/>
    <mergeCell ref="A62:A63"/>
    <mergeCell ref="B62:E63"/>
    <mergeCell ref="A65:E65"/>
    <mergeCell ref="A66:E66"/>
    <mergeCell ref="A5:E5"/>
    <mergeCell ref="B7:E7"/>
    <mergeCell ref="B8:E8"/>
    <mergeCell ref="B9:E9"/>
    <mergeCell ref="A29:A30"/>
    <mergeCell ref="A10:E10"/>
    <mergeCell ref="A11:E12"/>
    <mergeCell ref="B13:E13"/>
    <mergeCell ref="A14:A15"/>
    <mergeCell ref="B19:E19"/>
    <mergeCell ref="A20:E20"/>
    <mergeCell ref="A24:E24"/>
    <mergeCell ref="A25:E25"/>
    <mergeCell ref="B26:E26"/>
    <mergeCell ref="B27:E27"/>
    <mergeCell ref="B28:E28"/>
  </mergeCells>
  <pageMargins left="0.25" right="0.25"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1"/>
  <sheetViews>
    <sheetView zoomScale="120" zoomScaleNormal="120" workbookViewId="0">
      <selection sqref="A1:E1"/>
    </sheetView>
  </sheetViews>
  <sheetFormatPr defaultRowHeight="15" x14ac:dyDescent="0.25"/>
  <cols>
    <col min="1" max="1" width="36.140625" style="32" customWidth="1"/>
    <col min="2" max="2" width="15" style="32" customWidth="1"/>
    <col min="3" max="3" width="12.28515625" style="32" customWidth="1"/>
    <col min="4" max="4" width="12.7109375" style="32" customWidth="1"/>
    <col min="5" max="5" width="12.28515625" style="32" customWidth="1"/>
    <col min="8" max="8" width="19.5703125" customWidth="1"/>
    <col min="11" max="11" width="20.85546875" customWidth="1"/>
  </cols>
  <sheetData>
    <row r="1" spans="1:5" ht="18.75" x14ac:dyDescent="0.3">
      <c r="A1" s="1008" t="s">
        <v>803</v>
      </c>
      <c r="B1" s="1008"/>
      <c r="C1" s="1008"/>
      <c r="D1" s="1008"/>
      <c r="E1" s="1008"/>
    </row>
    <row r="2" spans="1:5" x14ac:dyDescent="0.25">
      <c r="A2" s="1143" t="s">
        <v>538</v>
      </c>
      <c r="B2" s="1143"/>
      <c r="C2" s="1143"/>
      <c r="D2" s="1143"/>
      <c r="E2" s="1143"/>
    </row>
    <row r="3" spans="1:5" x14ac:dyDescent="0.25">
      <c r="A3" s="1028" t="s">
        <v>539</v>
      </c>
      <c r="B3" s="1028"/>
      <c r="C3" s="1028"/>
      <c r="D3" s="1028"/>
      <c r="E3" s="1028"/>
    </row>
    <row r="4" spans="1:5" ht="15.75" thickBot="1" x14ac:dyDescent="0.3">
      <c r="A4" s="1499" t="s">
        <v>1135</v>
      </c>
      <c r="B4" s="1499"/>
      <c r="C4" s="1499"/>
      <c r="D4" s="1499"/>
      <c r="E4" s="1499"/>
    </row>
    <row r="5" spans="1:5" ht="15.75" thickBot="1" x14ac:dyDescent="0.3">
      <c r="A5" s="217" t="s">
        <v>0</v>
      </c>
      <c r="B5" s="997" t="s">
        <v>540</v>
      </c>
      <c r="C5" s="998"/>
      <c r="D5" s="998"/>
      <c r="E5" s="999"/>
    </row>
    <row r="6" spans="1:5" ht="15.75" customHeight="1" thickBot="1" x14ac:dyDescent="0.3">
      <c r="A6" s="217" t="s">
        <v>1</v>
      </c>
      <c r="B6" s="974" t="s">
        <v>118</v>
      </c>
      <c r="C6" s="975"/>
      <c r="D6" s="975"/>
      <c r="E6" s="976"/>
    </row>
    <row r="7" spans="1:5" ht="26.25" customHeight="1" thickBot="1" x14ac:dyDescent="0.3">
      <c r="A7" s="217" t="s">
        <v>3</v>
      </c>
      <c r="B7" s="967" t="s">
        <v>535</v>
      </c>
      <c r="C7" s="968"/>
      <c r="D7" s="968"/>
      <c r="E7" s="969"/>
    </row>
    <row r="8" spans="1:5" ht="15.75" thickBot="1" x14ac:dyDescent="0.3">
      <c r="A8" s="977" t="s">
        <v>4</v>
      </c>
      <c r="B8" s="978"/>
      <c r="C8" s="978"/>
      <c r="D8" s="978"/>
      <c r="E8" s="979"/>
    </row>
    <row r="9" spans="1:5" ht="119.25" customHeight="1" thickBot="1" x14ac:dyDescent="0.3">
      <c r="A9" s="1500" t="s">
        <v>119</v>
      </c>
      <c r="B9" s="1501"/>
      <c r="C9" s="1501"/>
      <c r="D9" s="1501"/>
      <c r="E9" s="1502"/>
    </row>
    <row r="10" spans="1:5" ht="61.5" customHeight="1" thickBot="1" x14ac:dyDescent="0.3">
      <c r="A10" s="218" t="s">
        <v>5</v>
      </c>
      <c r="B10" s="1503" t="s">
        <v>541</v>
      </c>
      <c r="C10" s="1504"/>
      <c r="D10" s="1504"/>
      <c r="E10" s="1505"/>
    </row>
    <row r="11" spans="1:5" ht="15" customHeight="1" x14ac:dyDescent="0.25">
      <c r="A11" s="986" t="s">
        <v>6</v>
      </c>
      <c r="B11" s="219">
        <v>2019</v>
      </c>
      <c r="C11" s="219">
        <v>2020</v>
      </c>
      <c r="D11" s="219">
        <v>2021</v>
      </c>
      <c r="E11" s="219">
        <v>2022</v>
      </c>
    </row>
    <row r="12" spans="1:5" ht="15.75" customHeight="1" thickBot="1" x14ac:dyDescent="0.3">
      <c r="A12" s="987"/>
      <c r="B12" s="220" t="s">
        <v>7</v>
      </c>
      <c r="C12" s="220" t="s">
        <v>8</v>
      </c>
      <c r="D12" s="220" t="s">
        <v>8</v>
      </c>
      <c r="E12" s="220" t="s">
        <v>8</v>
      </c>
    </row>
    <row r="13" spans="1:5" ht="21.75" customHeight="1" thickBot="1" x14ac:dyDescent="0.3">
      <c r="A13" s="557" t="s">
        <v>542</v>
      </c>
      <c r="B13" s="221" t="s">
        <v>20</v>
      </c>
      <c r="C13" s="221">
        <v>0.25</v>
      </c>
      <c r="D13" s="221">
        <v>0.5</v>
      </c>
      <c r="E13" s="221">
        <v>0.65</v>
      </c>
    </row>
    <row r="14" spans="1:5" ht="17.25" customHeight="1" thickBot="1" x14ac:dyDescent="0.3">
      <c r="A14" s="222" t="s">
        <v>543</v>
      </c>
      <c r="B14" s="4" t="s">
        <v>20</v>
      </c>
      <c r="C14" s="223">
        <v>0.06</v>
      </c>
      <c r="D14" s="223">
        <v>0.08</v>
      </c>
      <c r="E14" s="223">
        <v>0.09</v>
      </c>
    </row>
    <row r="15" spans="1:5" ht="45" customHeight="1" thickBot="1" x14ac:dyDescent="0.3">
      <c r="A15" s="225" t="s">
        <v>9</v>
      </c>
      <c r="B15" s="1506" t="s">
        <v>377</v>
      </c>
      <c r="C15" s="1507"/>
      <c r="D15" s="1507"/>
      <c r="E15" s="1508"/>
    </row>
    <row r="16" spans="1:5" ht="15.75" customHeight="1" thickBot="1" x14ac:dyDescent="0.3">
      <c r="A16" s="967" t="s">
        <v>10</v>
      </c>
      <c r="B16" s="968"/>
      <c r="C16" s="968"/>
      <c r="D16" s="968"/>
      <c r="E16" s="969"/>
    </row>
    <row r="17" spans="1:5" ht="42" customHeight="1" thickBot="1" x14ac:dyDescent="0.3">
      <c r="A17" s="226" t="s">
        <v>544</v>
      </c>
      <c r="B17" s="4" t="s">
        <v>20</v>
      </c>
      <c r="C17" s="4">
        <v>1.405</v>
      </c>
      <c r="D17" s="4">
        <v>-0.67</v>
      </c>
      <c r="E17" s="4">
        <v>0</v>
      </c>
    </row>
    <row r="18" spans="1:5" ht="15.75" customHeight="1" thickBot="1" x14ac:dyDescent="0.3">
      <c r="A18" s="226" t="s">
        <v>545</v>
      </c>
      <c r="B18" s="4" t="s">
        <v>20</v>
      </c>
      <c r="C18" s="4">
        <v>14.1</v>
      </c>
      <c r="D18" s="4">
        <v>-4.2</v>
      </c>
      <c r="E18" s="4">
        <v>6.66</v>
      </c>
    </row>
    <row r="19" spans="1:5" ht="15.75" thickBot="1" x14ac:dyDescent="0.3">
      <c r="A19" s="226" t="s">
        <v>546</v>
      </c>
      <c r="B19" s="4" t="s">
        <v>20</v>
      </c>
      <c r="C19" s="4">
        <v>0.17</v>
      </c>
      <c r="D19" s="4">
        <v>0.33</v>
      </c>
      <c r="E19" s="4">
        <v>0.45</v>
      </c>
    </row>
    <row r="20" spans="1:5" ht="15.75" thickBot="1" x14ac:dyDescent="0.3">
      <c r="A20" s="991" t="s">
        <v>11</v>
      </c>
      <c r="B20" s="992"/>
      <c r="C20" s="992"/>
      <c r="D20" s="992"/>
      <c r="E20" s="993"/>
    </row>
    <row r="21" spans="1:5" ht="15.75" thickBot="1" x14ac:dyDescent="0.3">
      <c r="A21" s="991" t="s">
        <v>12</v>
      </c>
      <c r="B21" s="992"/>
      <c r="C21" s="992"/>
      <c r="D21" s="992"/>
      <c r="E21" s="993"/>
    </row>
    <row r="22" spans="1:5" ht="15.75" customHeight="1" thickBot="1" x14ac:dyDescent="0.3">
      <c r="A22" s="227" t="s">
        <v>13</v>
      </c>
      <c r="B22" s="1509" t="s">
        <v>120</v>
      </c>
      <c r="C22" s="1510"/>
      <c r="D22" s="1510"/>
      <c r="E22" s="1511"/>
    </row>
    <row r="23" spans="1:5" ht="52.5" customHeight="1" thickBot="1" x14ac:dyDescent="0.3">
      <c r="A23" s="224" t="s">
        <v>14</v>
      </c>
      <c r="B23" s="1512" t="s">
        <v>378</v>
      </c>
      <c r="C23" s="1513"/>
      <c r="D23" s="1513"/>
      <c r="E23" s="1514"/>
    </row>
    <row r="24" spans="1:5" ht="15.75" customHeight="1" thickBot="1" x14ac:dyDescent="0.3">
      <c r="A24" s="224" t="s">
        <v>15</v>
      </c>
      <c r="B24" s="997" t="s">
        <v>40</v>
      </c>
      <c r="C24" s="998"/>
      <c r="D24" s="998"/>
      <c r="E24" s="999"/>
    </row>
    <row r="25" spans="1:5" ht="24.75" customHeight="1" x14ac:dyDescent="0.25">
      <c r="A25" s="986"/>
      <c r="B25" s="219">
        <v>2019</v>
      </c>
      <c r="C25" s="219">
        <v>2020</v>
      </c>
      <c r="D25" s="219">
        <v>2021</v>
      </c>
      <c r="E25" s="219">
        <v>2022</v>
      </c>
    </row>
    <row r="26" spans="1:5" ht="15.75" customHeight="1" thickBot="1" x14ac:dyDescent="0.3">
      <c r="A26" s="987"/>
      <c r="B26" s="228" t="s">
        <v>7</v>
      </c>
      <c r="C26" s="228" t="s">
        <v>8</v>
      </c>
      <c r="D26" s="228" t="s">
        <v>8</v>
      </c>
      <c r="E26" s="228" t="s">
        <v>8</v>
      </c>
    </row>
    <row r="27" spans="1:5" ht="15.75" thickBot="1" x14ac:dyDescent="0.3">
      <c r="A27" s="224" t="s">
        <v>16</v>
      </c>
      <c r="B27" s="229">
        <v>269487</v>
      </c>
      <c r="C27" s="229">
        <v>648150</v>
      </c>
      <c r="D27" s="229">
        <v>194204</v>
      </c>
      <c r="E27" s="229">
        <v>194204</v>
      </c>
    </row>
    <row r="28" spans="1:5" ht="15.75" thickBot="1" x14ac:dyDescent="0.3">
      <c r="A28" s="224" t="s">
        <v>17</v>
      </c>
      <c r="B28" s="229">
        <f>B57</f>
        <v>323806</v>
      </c>
      <c r="C28" s="229">
        <f>C57</f>
        <v>601925</v>
      </c>
      <c r="D28" s="229">
        <f>D57</f>
        <v>214204</v>
      </c>
      <c r="E28" s="229">
        <f>E57</f>
        <v>224204</v>
      </c>
    </row>
    <row r="29" spans="1:5" ht="15.75" thickBot="1" x14ac:dyDescent="0.3">
      <c r="A29" s="224" t="s">
        <v>18</v>
      </c>
      <c r="B29" s="229">
        <f>B28/B27</f>
        <v>1.2015644539439749</v>
      </c>
      <c r="C29" s="229">
        <f>C28/C27</f>
        <v>0.92868163233819334</v>
      </c>
      <c r="D29" s="229">
        <f>D28/D27</f>
        <v>1.1029844905357253</v>
      </c>
      <c r="E29" s="229">
        <f>E28/E27</f>
        <v>1.1544767358035879</v>
      </c>
    </row>
    <row r="30" spans="1:5" ht="15.75" thickBot="1" x14ac:dyDescent="0.3">
      <c r="A30" s="224" t="s">
        <v>19</v>
      </c>
      <c r="B30" s="758" t="s">
        <v>20</v>
      </c>
      <c r="C30" s="230">
        <f t="shared" ref="C30:E32" si="0">C27/B27-1</f>
        <v>1.4051252936134211</v>
      </c>
      <c r="D30" s="230">
        <f t="shared" si="0"/>
        <v>-0.70037182750906424</v>
      </c>
      <c r="E30" s="230">
        <f t="shared" si="0"/>
        <v>0</v>
      </c>
    </row>
    <row r="31" spans="1:5" ht="15.75" thickBot="1" x14ac:dyDescent="0.3">
      <c r="A31" s="224" t="s">
        <v>21</v>
      </c>
      <c r="B31" s="758" t="s">
        <v>20</v>
      </c>
      <c r="C31" s="230">
        <f t="shared" si="0"/>
        <v>0.85890625868575632</v>
      </c>
      <c r="D31" s="230">
        <f t="shared" si="0"/>
        <v>-0.64413506666112885</v>
      </c>
      <c r="E31" s="230">
        <f t="shared" si="0"/>
        <v>4.6684469010849439E-2</v>
      </c>
    </row>
    <row r="32" spans="1:5" ht="15.75" thickBot="1" x14ac:dyDescent="0.3">
      <c r="A32" s="224" t="s">
        <v>22</v>
      </c>
      <c r="B32" s="758" t="s">
        <v>20</v>
      </c>
      <c r="C32" s="230">
        <f t="shared" si="0"/>
        <v>-0.22710627025465024</v>
      </c>
      <c r="D32" s="230">
        <f t="shared" si="0"/>
        <v>0.18768849531209097</v>
      </c>
      <c r="E32" s="230">
        <f t="shared" si="0"/>
        <v>4.6684469010849439E-2</v>
      </c>
    </row>
    <row r="33" spans="1:5" ht="30.75" customHeight="1" thickBot="1" x14ac:dyDescent="0.3">
      <c r="A33" s="988" t="s">
        <v>547</v>
      </c>
      <c r="B33" s="989"/>
      <c r="C33" s="989"/>
      <c r="D33" s="989"/>
      <c r="E33" s="990"/>
    </row>
    <row r="34" spans="1:5" ht="12.75" customHeight="1" x14ac:dyDescent="0.25">
      <c r="A34" s="986"/>
      <c r="B34" s="219">
        <v>2019</v>
      </c>
      <c r="C34" s="219">
        <v>2020</v>
      </c>
      <c r="D34" s="219">
        <v>2021</v>
      </c>
      <c r="E34" s="219">
        <v>2022</v>
      </c>
    </row>
    <row r="35" spans="1:5" ht="20.25" customHeight="1" thickBot="1" x14ac:dyDescent="0.3">
      <c r="A35" s="987"/>
      <c r="B35" s="228" t="s">
        <v>7</v>
      </c>
      <c r="C35" s="228" t="s">
        <v>8</v>
      </c>
      <c r="D35" s="228" t="s">
        <v>8</v>
      </c>
      <c r="E35" s="228" t="s">
        <v>8</v>
      </c>
    </row>
    <row r="36" spans="1:5" ht="15.75" thickBot="1" x14ac:dyDescent="0.3">
      <c r="A36" s="231" t="s">
        <v>23</v>
      </c>
      <c r="B36" s="232">
        <f>SUM(B37:B38)</f>
        <v>170877</v>
      </c>
      <c r="C36" s="232">
        <f>SUM(C37:C38)</f>
        <v>398394</v>
      </c>
      <c r="D36" s="232">
        <f>SUM(D37:D38)</f>
        <v>165146</v>
      </c>
      <c r="E36" s="232">
        <f>SUM(E37:E38)</f>
        <v>165146</v>
      </c>
    </row>
    <row r="37" spans="1:5" ht="15.75" thickBot="1" x14ac:dyDescent="0.3">
      <c r="A37" s="233" t="s">
        <v>212</v>
      </c>
      <c r="B37" s="234">
        <v>160377</v>
      </c>
      <c r="C37" s="234">
        <v>366860</v>
      </c>
      <c r="D37" s="234">
        <v>130192</v>
      </c>
      <c r="E37" s="234">
        <v>130192</v>
      </c>
    </row>
    <row r="38" spans="1:5" ht="15.75" thickBot="1" x14ac:dyDescent="0.3">
      <c r="A38" s="233" t="s">
        <v>213</v>
      </c>
      <c r="B38" s="234">
        <v>10500</v>
      </c>
      <c r="C38" s="235">
        <v>31534</v>
      </c>
      <c r="D38" s="235">
        <v>34954</v>
      </c>
      <c r="E38" s="235">
        <v>34954</v>
      </c>
    </row>
    <row r="39" spans="1:5" ht="30.75" thickBot="1" x14ac:dyDescent="0.3">
      <c r="A39" s="231" t="s">
        <v>24</v>
      </c>
      <c r="B39" s="232">
        <f>SUM(B40:B41)</f>
        <v>36043</v>
      </c>
      <c r="C39" s="232">
        <f>SUM(C40:C41)</f>
        <v>65423</v>
      </c>
      <c r="D39" s="232">
        <f>SUM(D40:D41)</f>
        <v>27584</v>
      </c>
      <c r="E39" s="232">
        <f>SUM(E40:E41)</f>
        <v>27584</v>
      </c>
    </row>
    <row r="40" spans="1:5" ht="15.75" thickBot="1" x14ac:dyDescent="0.3">
      <c r="A40" s="233" t="s">
        <v>212</v>
      </c>
      <c r="B40" s="232">
        <v>34293</v>
      </c>
      <c r="C40" s="232">
        <v>60160</v>
      </c>
      <c r="D40" s="232">
        <v>21750</v>
      </c>
      <c r="E40" s="232">
        <v>21750</v>
      </c>
    </row>
    <row r="41" spans="1:5" ht="15.75" thickBot="1" x14ac:dyDescent="0.3">
      <c r="A41" s="233" t="s">
        <v>213</v>
      </c>
      <c r="B41" s="234">
        <v>1750</v>
      </c>
      <c r="C41" s="235">
        <v>5263</v>
      </c>
      <c r="D41" s="235">
        <v>5834</v>
      </c>
      <c r="E41" s="235">
        <v>5834</v>
      </c>
    </row>
    <row r="42" spans="1:5" ht="15.75" thickBot="1" x14ac:dyDescent="0.3">
      <c r="A42" s="231" t="s">
        <v>25</v>
      </c>
      <c r="B42" s="234">
        <f>SUM(B43:B44)</f>
        <v>116886</v>
      </c>
      <c r="C42" s="234">
        <f>SUM(C43:C44)</f>
        <v>138108</v>
      </c>
      <c r="D42" s="234">
        <f>SUM(D43:D44)</f>
        <v>21474</v>
      </c>
      <c r="E42" s="234">
        <f>SUM(E43:E44)</f>
        <v>31474</v>
      </c>
    </row>
    <row r="43" spans="1:5" ht="15.75" thickBot="1" x14ac:dyDescent="0.3">
      <c r="A43" s="233" t="s">
        <v>212</v>
      </c>
      <c r="B43" s="232">
        <f>114886</f>
        <v>114886</v>
      </c>
      <c r="C43" s="232">
        <v>136108</v>
      </c>
      <c r="D43" s="232">
        <v>19474</v>
      </c>
      <c r="E43" s="232">
        <v>29474</v>
      </c>
    </row>
    <row r="44" spans="1:5" ht="15.75" thickBot="1" x14ac:dyDescent="0.3">
      <c r="A44" s="233" t="s">
        <v>213</v>
      </c>
      <c r="B44" s="234">
        <v>2000</v>
      </c>
      <c r="C44" s="235">
        <v>2000</v>
      </c>
      <c r="D44" s="235">
        <v>2000</v>
      </c>
      <c r="E44" s="235">
        <v>2000</v>
      </c>
    </row>
    <row r="45" spans="1:5" ht="15.75" thickBot="1" x14ac:dyDescent="0.3">
      <c r="A45" s="231" t="s">
        <v>26</v>
      </c>
      <c r="B45" s="234"/>
      <c r="C45" s="232"/>
      <c r="D45" s="232"/>
      <c r="E45" s="232"/>
    </row>
    <row r="46" spans="1:5" ht="15.75" thickBot="1" x14ac:dyDescent="0.3">
      <c r="A46" s="233" t="s">
        <v>212</v>
      </c>
      <c r="B46" s="234"/>
      <c r="C46" s="232"/>
      <c r="D46" s="232"/>
      <c r="E46" s="232"/>
    </row>
    <row r="47" spans="1:5" ht="15.75" thickBot="1" x14ac:dyDescent="0.3">
      <c r="A47" s="233" t="s">
        <v>213</v>
      </c>
      <c r="B47" s="234"/>
      <c r="C47" s="232"/>
      <c r="D47" s="232"/>
      <c r="E47" s="232"/>
    </row>
    <row r="48" spans="1:5" ht="15.75" thickBot="1" x14ac:dyDescent="0.3">
      <c r="A48" s="231" t="s">
        <v>27</v>
      </c>
      <c r="B48" s="234"/>
      <c r="C48" s="232"/>
      <c r="D48" s="232"/>
      <c r="E48" s="232"/>
    </row>
    <row r="49" spans="1:5" ht="15.75" thickBot="1" x14ac:dyDescent="0.3">
      <c r="A49" s="233" t="s">
        <v>212</v>
      </c>
      <c r="B49" s="234"/>
      <c r="C49" s="232"/>
      <c r="D49" s="232"/>
      <c r="E49" s="232"/>
    </row>
    <row r="50" spans="1:5" ht="15.75" thickBot="1" x14ac:dyDescent="0.3">
      <c r="A50" s="233" t="s">
        <v>213</v>
      </c>
      <c r="B50" s="234"/>
      <c r="C50" s="232"/>
      <c r="D50" s="232"/>
      <c r="E50" s="232"/>
    </row>
    <row r="51" spans="1:5" ht="15.75" thickBot="1" x14ac:dyDescent="0.3">
      <c r="A51" s="231" t="s">
        <v>28</v>
      </c>
      <c r="B51" s="234"/>
      <c r="C51" s="232"/>
      <c r="D51" s="232"/>
      <c r="E51" s="232"/>
    </row>
    <row r="52" spans="1:5" ht="13.5" customHeight="1" thickBot="1" x14ac:dyDescent="0.3">
      <c r="A52" s="233" t="s">
        <v>212</v>
      </c>
      <c r="B52" s="234"/>
      <c r="C52" s="232"/>
      <c r="D52" s="232"/>
      <c r="E52" s="232"/>
    </row>
    <row r="53" spans="1:5" ht="15.75" thickBot="1" x14ac:dyDescent="0.3">
      <c r="A53" s="233" t="s">
        <v>213</v>
      </c>
      <c r="B53" s="234"/>
      <c r="C53" s="232"/>
      <c r="D53" s="232"/>
      <c r="E53" s="232"/>
    </row>
    <row r="54" spans="1:5" ht="30.75" thickBot="1" x14ac:dyDescent="0.3">
      <c r="A54" s="231" t="s">
        <v>29</v>
      </c>
      <c r="B54" s="234">
        <v>0</v>
      </c>
      <c r="C54" s="232">
        <v>0</v>
      </c>
      <c r="D54" s="232">
        <f>C54*1.03*0.99</f>
        <v>0</v>
      </c>
      <c r="E54" s="232">
        <f>D54*1.03*0.99</f>
        <v>0</v>
      </c>
    </row>
    <row r="55" spans="1:5" ht="16.5" customHeight="1" thickBot="1" x14ac:dyDescent="0.3">
      <c r="A55" s="233" t="s">
        <v>212</v>
      </c>
      <c r="B55" s="234"/>
      <c r="C55" s="236"/>
      <c r="D55" s="236"/>
      <c r="E55" s="236"/>
    </row>
    <row r="56" spans="1:5" ht="16.5" customHeight="1" thickBot="1" x14ac:dyDescent="0.3">
      <c r="A56" s="233" t="s">
        <v>213</v>
      </c>
      <c r="B56" s="234"/>
      <c r="C56" s="237"/>
      <c r="D56" s="236"/>
      <c r="E56" s="236"/>
    </row>
    <row r="57" spans="1:5" ht="15.75" customHeight="1" thickBot="1" x14ac:dyDescent="0.3">
      <c r="A57" s="238" t="s">
        <v>30</v>
      </c>
      <c r="B57" s="234">
        <f>B54+B51+B48+B45+B42+B39+B36</f>
        <v>323806</v>
      </c>
      <c r="C57" s="234">
        <f>C54+C51+C48+C45+C42+C39+C36</f>
        <v>601925</v>
      </c>
      <c r="D57" s="234">
        <f>D54+D51+D48+D45+D42+D39+D36</f>
        <v>214204</v>
      </c>
      <c r="E57" s="234">
        <f>E54+E51+E48+E45+E42+E39+E36</f>
        <v>224204</v>
      </c>
    </row>
    <row r="58" spans="1:5" ht="15.75" thickBot="1" x14ac:dyDescent="0.3">
      <c r="A58" s="239" t="s">
        <v>31</v>
      </c>
      <c r="B58" s="240">
        <f>IF(B57-B28=0,0,"Error")</f>
        <v>0</v>
      </c>
      <c r="C58" s="240">
        <f>IF(C57-C28=0,0,"Error")</f>
        <v>0</v>
      </c>
      <c r="D58" s="240">
        <f>IF(D57-D28=0,0,"Error")</f>
        <v>0</v>
      </c>
      <c r="E58" s="240">
        <f>IF(E57-E28=0,0,"Error")</f>
        <v>0</v>
      </c>
    </row>
    <row r="59" spans="1:5" ht="15.75" customHeight="1" thickBot="1" x14ac:dyDescent="0.3">
      <c r="A59" s="241" t="s">
        <v>32</v>
      </c>
      <c r="B59" s="1515" t="s">
        <v>548</v>
      </c>
      <c r="C59" s="1516"/>
      <c r="D59" s="1516"/>
      <c r="E59" s="1517"/>
    </row>
    <row r="60" spans="1:5" ht="28.5" customHeight="1" thickBot="1" x14ac:dyDescent="0.3">
      <c r="A60" s="224" t="s">
        <v>14</v>
      </c>
      <c r="B60" s="1518" t="s">
        <v>549</v>
      </c>
      <c r="C60" s="1519"/>
      <c r="D60" s="1519"/>
      <c r="E60" s="1520"/>
    </row>
    <row r="61" spans="1:5" ht="15.75" thickBot="1" x14ac:dyDescent="0.3">
      <c r="A61" s="224" t="s">
        <v>15</v>
      </c>
      <c r="B61" s="997" t="s">
        <v>40</v>
      </c>
      <c r="C61" s="998"/>
      <c r="D61" s="998"/>
      <c r="E61" s="999"/>
    </row>
    <row r="62" spans="1:5" x14ac:dyDescent="0.25">
      <c r="A62" s="986"/>
      <c r="B62" s="219">
        <v>2019</v>
      </c>
      <c r="C62" s="219">
        <v>2020</v>
      </c>
      <c r="D62" s="219">
        <v>2021</v>
      </c>
      <c r="E62" s="219">
        <v>2022</v>
      </c>
    </row>
    <row r="63" spans="1:5" ht="15.75" thickBot="1" x14ac:dyDescent="0.3">
      <c r="A63" s="987"/>
      <c r="B63" s="228" t="s">
        <v>7</v>
      </c>
      <c r="C63" s="228" t="s">
        <v>8</v>
      </c>
      <c r="D63" s="228" t="s">
        <v>8</v>
      </c>
      <c r="E63" s="228" t="s">
        <v>8</v>
      </c>
    </row>
    <row r="64" spans="1:5" ht="15.75" thickBot="1" x14ac:dyDescent="0.3">
      <c r="A64" s="224" t="s">
        <v>16</v>
      </c>
      <c r="B64" s="242">
        <v>51</v>
      </c>
      <c r="C64" s="242">
        <v>55</v>
      </c>
      <c r="D64" s="242">
        <v>60</v>
      </c>
      <c r="E64" s="242">
        <v>62</v>
      </c>
    </row>
    <row r="65" spans="1:5" ht="15.75" thickBot="1" x14ac:dyDescent="0.3">
      <c r="A65" s="224" t="s">
        <v>17</v>
      </c>
      <c r="B65" s="229">
        <f>B94</f>
        <v>3490</v>
      </c>
      <c r="C65" s="229">
        <f>C94</f>
        <v>3920</v>
      </c>
      <c r="D65" s="229">
        <f>D94</f>
        <v>4440</v>
      </c>
      <c r="E65" s="229">
        <f>E94</f>
        <v>4440</v>
      </c>
    </row>
    <row r="66" spans="1:5" ht="15.75" thickBot="1" x14ac:dyDescent="0.3">
      <c r="A66" s="224" t="s">
        <v>18</v>
      </c>
      <c r="B66" s="229">
        <f>B65/B64</f>
        <v>68.431372549019613</v>
      </c>
      <c r="C66" s="229">
        <f>C65/C64</f>
        <v>71.272727272727266</v>
      </c>
      <c r="D66" s="229">
        <f>D65/D64</f>
        <v>74</v>
      </c>
      <c r="E66" s="229">
        <f>E65/E64</f>
        <v>71.612903225806448</v>
      </c>
    </row>
    <row r="67" spans="1:5" ht="15.75" thickBot="1" x14ac:dyDescent="0.3">
      <c r="A67" s="224" t="s">
        <v>19</v>
      </c>
      <c r="B67" s="758"/>
      <c r="C67" s="230">
        <f t="shared" ref="C67:E69" si="1">C64/B64-1</f>
        <v>7.8431372549019551E-2</v>
      </c>
      <c r="D67" s="230">
        <f t="shared" si="1"/>
        <v>9.0909090909090828E-2</v>
      </c>
      <c r="E67" s="230">
        <f t="shared" si="1"/>
        <v>3.3333333333333437E-2</v>
      </c>
    </row>
    <row r="68" spans="1:5" ht="15.75" thickBot="1" x14ac:dyDescent="0.3">
      <c r="A68" s="224" t="s">
        <v>21</v>
      </c>
      <c r="B68" s="758"/>
      <c r="C68" s="230">
        <f t="shared" si="1"/>
        <v>0.12320916905444124</v>
      </c>
      <c r="D68" s="230">
        <f t="shared" si="1"/>
        <v>0.13265306122448983</v>
      </c>
      <c r="E68" s="230">
        <f t="shared" si="1"/>
        <v>0</v>
      </c>
    </row>
    <row r="69" spans="1:5" ht="15.75" thickBot="1" x14ac:dyDescent="0.3">
      <c r="A69" s="224" t="s">
        <v>22</v>
      </c>
      <c r="B69" s="758"/>
      <c r="C69" s="230">
        <f t="shared" si="1"/>
        <v>4.1521229486845446E-2</v>
      </c>
      <c r="D69" s="230">
        <f t="shared" si="1"/>
        <v>3.8265306122449161E-2</v>
      </c>
      <c r="E69" s="230">
        <f t="shared" si="1"/>
        <v>-3.2258064516129115E-2</v>
      </c>
    </row>
    <row r="70" spans="1:5" ht="15.75" customHeight="1" thickBot="1" x14ac:dyDescent="0.3">
      <c r="A70" s="988" t="s">
        <v>550</v>
      </c>
      <c r="B70" s="989"/>
      <c r="C70" s="989"/>
      <c r="D70" s="989"/>
      <c r="E70" s="990"/>
    </row>
    <row r="71" spans="1:5" ht="21" customHeight="1" x14ac:dyDescent="0.25">
      <c r="A71" s="986"/>
      <c r="B71" s="219">
        <v>2019</v>
      </c>
      <c r="C71" s="219">
        <v>2020</v>
      </c>
      <c r="D71" s="219">
        <v>2021</v>
      </c>
      <c r="E71" s="219">
        <v>2022</v>
      </c>
    </row>
    <row r="72" spans="1:5" ht="22.5" customHeight="1" thickBot="1" x14ac:dyDescent="0.3">
      <c r="A72" s="987"/>
      <c r="B72" s="228" t="s">
        <v>7</v>
      </c>
      <c r="C72" s="228" t="s">
        <v>8</v>
      </c>
      <c r="D72" s="228" t="s">
        <v>8</v>
      </c>
      <c r="E72" s="228" t="s">
        <v>8</v>
      </c>
    </row>
    <row r="73" spans="1:5" ht="15.75" thickBot="1" x14ac:dyDescent="0.3">
      <c r="A73" s="231" t="s">
        <v>23</v>
      </c>
      <c r="B73" s="232"/>
      <c r="C73" s="232"/>
      <c r="D73" s="232"/>
      <c r="E73" s="232"/>
    </row>
    <row r="74" spans="1:5" ht="15.75" thickBot="1" x14ac:dyDescent="0.3">
      <c r="A74" s="233" t="s">
        <v>212</v>
      </c>
      <c r="B74" s="234"/>
      <c r="C74" s="243"/>
      <c r="D74" s="243"/>
      <c r="E74" s="243"/>
    </row>
    <row r="75" spans="1:5" ht="15.75" thickBot="1" x14ac:dyDescent="0.3">
      <c r="A75" s="233" t="s">
        <v>213</v>
      </c>
      <c r="B75" s="234"/>
      <c r="C75" s="243"/>
      <c r="D75" s="243"/>
      <c r="E75" s="243"/>
    </row>
    <row r="76" spans="1:5" ht="28.5" customHeight="1" thickBot="1" x14ac:dyDescent="0.3">
      <c r="A76" s="231" t="s">
        <v>24</v>
      </c>
      <c r="B76" s="232"/>
      <c r="C76" s="232"/>
      <c r="D76" s="232"/>
      <c r="E76" s="232"/>
    </row>
    <row r="77" spans="1:5" ht="15.75" customHeight="1" thickBot="1" x14ac:dyDescent="0.3">
      <c r="A77" s="233" t="s">
        <v>212</v>
      </c>
      <c r="B77" s="234"/>
      <c r="C77" s="232"/>
      <c r="D77" s="232"/>
      <c r="E77" s="232"/>
    </row>
    <row r="78" spans="1:5" ht="15" customHeight="1" thickBot="1" x14ac:dyDescent="0.3">
      <c r="A78" s="233" t="s">
        <v>213</v>
      </c>
      <c r="B78" s="234"/>
      <c r="C78" s="232"/>
      <c r="D78" s="232"/>
      <c r="E78" s="232"/>
    </row>
    <row r="79" spans="1:5" ht="15.75" thickBot="1" x14ac:dyDescent="0.3">
      <c r="A79" s="231" t="s">
        <v>25</v>
      </c>
      <c r="B79" s="234">
        <f>SUM(B80:B81)</f>
        <v>3490</v>
      </c>
      <c r="C79" s="234">
        <f>SUM(C80:C81)</f>
        <v>3920</v>
      </c>
      <c r="D79" s="234">
        <f>SUM(D80:D81)</f>
        <v>4440</v>
      </c>
      <c r="E79" s="234">
        <f>SUM(E80:E81)</f>
        <v>4440</v>
      </c>
    </row>
    <row r="80" spans="1:5" ht="15.75" thickBot="1" x14ac:dyDescent="0.3">
      <c r="A80" s="233" t="s">
        <v>212</v>
      </c>
      <c r="B80" s="229">
        <f>2240+1250</f>
        <v>3490</v>
      </c>
      <c r="C80" s="229">
        <f>2420+1500</f>
        <v>3920</v>
      </c>
      <c r="D80" s="229">
        <f>2640+1800</f>
        <v>4440</v>
      </c>
      <c r="E80" s="229">
        <f>2640+1800</f>
        <v>4440</v>
      </c>
    </row>
    <row r="81" spans="1:5" ht="15.75" thickBot="1" x14ac:dyDescent="0.3">
      <c r="A81" s="233" t="s">
        <v>213</v>
      </c>
      <c r="B81" s="234"/>
      <c r="C81" s="232"/>
      <c r="D81" s="232"/>
      <c r="E81" s="232"/>
    </row>
    <row r="82" spans="1:5" ht="15.75" thickBot="1" x14ac:dyDescent="0.3">
      <c r="A82" s="231" t="s">
        <v>26</v>
      </c>
      <c r="B82" s="234"/>
      <c r="C82" s="232"/>
      <c r="D82" s="232"/>
      <c r="E82" s="232"/>
    </row>
    <row r="83" spans="1:5" ht="15.75" thickBot="1" x14ac:dyDescent="0.3">
      <c r="A83" s="233" t="s">
        <v>212</v>
      </c>
      <c r="B83" s="234"/>
      <c r="C83" s="232"/>
      <c r="D83" s="232"/>
      <c r="E83" s="232"/>
    </row>
    <row r="84" spans="1:5" ht="15.75" thickBot="1" x14ac:dyDescent="0.3">
      <c r="A84" s="233" t="s">
        <v>213</v>
      </c>
      <c r="B84" s="234"/>
      <c r="C84" s="232"/>
      <c r="D84" s="232"/>
      <c r="E84" s="232"/>
    </row>
    <row r="85" spans="1:5" ht="15.75" thickBot="1" x14ac:dyDescent="0.3">
      <c r="A85" s="231" t="s">
        <v>27</v>
      </c>
      <c r="B85" s="234"/>
      <c r="C85" s="232"/>
      <c r="D85" s="232"/>
      <c r="E85" s="232"/>
    </row>
    <row r="86" spans="1:5" ht="15.75" thickBot="1" x14ac:dyDescent="0.3">
      <c r="A86" s="233" t="s">
        <v>212</v>
      </c>
      <c r="B86" s="234"/>
      <c r="C86" s="232"/>
      <c r="D86" s="232"/>
      <c r="E86" s="232"/>
    </row>
    <row r="87" spans="1:5" ht="15.75" thickBot="1" x14ac:dyDescent="0.3">
      <c r="A87" s="233" t="s">
        <v>213</v>
      </c>
      <c r="B87" s="234"/>
      <c r="C87" s="232"/>
      <c r="D87" s="232"/>
      <c r="E87" s="232"/>
    </row>
    <row r="88" spans="1:5" ht="15.75" thickBot="1" x14ac:dyDescent="0.3">
      <c r="A88" s="231" t="s">
        <v>28</v>
      </c>
      <c r="B88" s="234"/>
      <c r="C88" s="232"/>
      <c r="D88" s="232"/>
      <c r="E88" s="232"/>
    </row>
    <row r="89" spans="1:5" ht="15.75" thickBot="1" x14ac:dyDescent="0.3">
      <c r="A89" s="233" t="s">
        <v>212</v>
      </c>
      <c r="B89" s="234"/>
      <c r="C89" s="232"/>
      <c r="D89" s="232"/>
      <c r="E89" s="232"/>
    </row>
    <row r="90" spans="1:5" ht="15.75" thickBot="1" x14ac:dyDescent="0.3">
      <c r="A90" s="233" t="s">
        <v>213</v>
      </c>
      <c r="B90" s="234"/>
      <c r="C90" s="232"/>
      <c r="D90" s="232"/>
      <c r="E90" s="232"/>
    </row>
    <row r="91" spans="1:5" ht="30.75" thickBot="1" x14ac:dyDescent="0.3">
      <c r="A91" s="231" t="s">
        <v>29</v>
      </c>
      <c r="B91" s="234"/>
      <c r="C91" s="232"/>
      <c r="D91" s="232"/>
      <c r="E91" s="232"/>
    </row>
    <row r="92" spans="1:5" ht="15.75" thickBot="1" x14ac:dyDescent="0.3">
      <c r="A92" s="233" t="s">
        <v>212</v>
      </c>
      <c r="B92" s="234"/>
      <c r="C92" s="232"/>
      <c r="D92" s="232"/>
      <c r="E92" s="232"/>
    </row>
    <row r="93" spans="1:5" ht="15.75" thickBot="1" x14ac:dyDescent="0.3">
      <c r="A93" s="233" t="s">
        <v>213</v>
      </c>
      <c r="B93" s="234"/>
      <c r="C93" s="232"/>
      <c r="D93" s="232"/>
      <c r="E93" s="232"/>
    </row>
    <row r="94" spans="1:5" ht="17.25" customHeight="1" thickBot="1" x14ac:dyDescent="0.3">
      <c r="A94" s="244" t="s">
        <v>33</v>
      </c>
      <c r="B94" s="234">
        <f>B91+B88+B85+B82+B79+B76+B73</f>
        <v>3490</v>
      </c>
      <c r="C94" s="234">
        <f>C91+C88+C85+C82+C79+C76+C73</f>
        <v>3920</v>
      </c>
      <c r="D94" s="234">
        <f>D91+D88+D85+D82+D79+D76+D73</f>
        <v>4440</v>
      </c>
      <c r="E94" s="234">
        <f>E91+E88+E85+E82+E79+E76+E73</f>
        <v>4440</v>
      </c>
    </row>
    <row r="95" spans="1:5" ht="15.75" thickBot="1" x14ac:dyDescent="0.3">
      <c r="A95" s="239" t="s">
        <v>31</v>
      </c>
      <c r="B95" s="240">
        <f>IF(B94-B65=0,0,"Error")</f>
        <v>0</v>
      </c>
      <c r="C95" s="240">
        <f>IF(C94-C65=0,0,"Error")</f>
        <v>0</v>
      </c>
      <c r="D95" s="240">
        <f>IF(D94-D65=0,0,"Error")</f>
        <v>0</v>
      </c>
      <c r="E95" s="240">
        <f>IF(E94-E65=0,0,"Error")</f>
        <v>0</v>
      </c>
    </row>
    <row r="96" spans="1:5" ht="48" customHeight="1" thickBot="1" x14ac:dyDescent="0.3">
      <c r="A96" s="225" t="s">
        <v>48</v>
      </c>
      <c r="B96" s="1512" t="s">
        <v>379</v>
      </c>
      <c r="C96" s="1513"/>
      <c r="D96" s="1513"/>
      <c r="E96" s="1514"/>
    </row>
    <row r="97" spans="1:5" ht="26.25" customHeight="1" thickBot="1" x14ac:dyDescent="0.3">
      <c r="A97" s="967" t="s">
        <v>49</v>
      </c>
      <c r="B97" s="968"/>
      <c r="C97" s="968"/>
      <c r="D97" s="968"/>
      <c r="E97" s="969"/>
    </row>
    <row r="98" spans="1:5" ht="15.75" customHeight="1" thickBot="1" x14ac:dyDescent="0.3">
      <c r="A98" s="245"/>
      <c r="B98" s="246"/>
      <c r="C98" s="221" t="s">
        <v>129</v>
      </c>
      <c r="D98" s="221" t="s">
        <v>129</v>
      </c>
      <c r="E98" s="221" t="s">
        <v>129</v>
      </c>
    </row>
    <row r="99" spans="1:5" ht="15.75" customHeight="1" thickBot="1" x14ac:dyDescent="0.3">
      <c r="A99" s="245" t="s">
        <v>551</v>
      </c>
      <c r="B99" s="246" t="s">
        <v>20</v>
      </c>
      <c r="C99" s="221">
        <v>0.34</v>
      </c>
      <c r="D99" s="221">
        <v>0.38</v>
      </c>
      <c r="E99" s="221">
        <v>0.42</v>
      </c>
    </row>
    <row r="100" spans="1:5" ht="15.75" thickBot="1" x14ac:dyDescent="0.3">
      <c r="A100" s="245" t="s">
        <v>552</v>
      </c>
      <c r="B100" s="246" t="s">
        <v>20</v>
      </c>
      <c r="C100" s="221">
        <v>0.28000000000000003</v>
      </c>
      <c r="D100" s="221">
        <v>0.11</v>
      </c>
      <c r="E100" s="221">
        <v>0.11</v>
      </c>
    </row>
    <row r="101" spans="1:5" ht="30.75" thickBot="1" x14ac:dyDescent="0.3">
      <c r="A101" s="247" t="s">
        <v>553</v>
      </c>
      <c r="B101" s="246" t="s">
        <v>20</v>
      </c>
      <c r="C101" s="248">
        <v>0.1</v>
      </c>
      <c r="D101" s="248">
        <v>0.14000000000000001</v>
      </c>
      <c r="E101" s="248">
        <v>0.14000000000000001</v>
      </c>
    </row>
    <row r="102" spans="1:5" ht="15.75" customHeight="1" thickBot="1" x14ac:dyDescent="0.3">
      <c r="A102" s="991" t="s">
        <v>50</v>
      </c>
      <c r="B102" s="992"/>
      <c r="C102" s="992"/>
      <c r="D102" s="992"/>
      <c r="E102" s="993"/>
    </row>
    <row r="103" spans="1:5" ht="15.75" thickBot="1" x14ac:dyDescent="0.3">
      <c r="A103" s="991" t="s">
        <v>12</v>
      </c>
      <c r="B103" s="992"/>
      <c r="C103" s="992"/>
      <c r="D103" s="992"/>
      <c r="E103" s="993"/>
    </row>
    <row r="104" spans="1:5" ht="15.75" customHeight="1" thickBot="1" x14ac:dyDescent="0.3">
      <c r="A104" s="227" t="s">
        <v>13</v>
      </c>
      <c r="B104" s="1515" t="s">
        <v>122</v>
      </c>
      <c r="C104" s="1516"/>
      <c r="D104" s="1516"/>
      <c r="E104" s="1517"/>
    </row>
    <row r="105" spans="1:5" ht="32.25" customHeight="1" thickBot="1" x14ac:dyDescent="0.3">
      <c r="A105" s="224" t="s">
        <v>14</v>
      </c>
      <c r="B105" s="1512" t="s">
        <v>123</v>
      </c>
      <c r="C105" s="1513"/>
      <c r="D105" s="1513"/>
      <c r="E105" s="1514"/>
    </row>
    <row r="106" spans="1:5" ht="15.75" thickBot="1" x14ac:dyDescent="0.3">
      <c r="A106" s="224" t="s">
        <v>15</v>
      </c>
      <c r="B106" s="997" t="s">
        <v>121</v>
      </c>
      <c r="C106" s="998"/>
      <c r="D106" s="998"/>
      <c r="E106" s="999"/>
    </row>
    <row r="107" spans="1:5" x14ac:dyDescent="0.25">
      <c r="A107" s="986"/>
      <c r="B107" s="219">
        <v>2019</v>
      </c>
      <c r="C107" s="219">
        <v>2020</v>
      </c>
      <c r="D107" s="219">
        <v>2021</v>
      </c>
      <c r="E107" s="219">
        <v>2022</v>
      </c>
    </row>
    <row r="108" spans="1:5" ht="15.75" thickBot="1" x14ac:dyDescent="0.3">
      <c r="A108" s="987"/>
      <c r="B108" s="228" t="s">
        <v>7</v>
      </c>
      <c r="C108" s="228" t="s">
        <v>8</v>
      </c>
      <c r="D108" s="228" t="s">
        <v>8</v>
      </c>
      <c r="E108" s="228" t="s">
        <v>8</v>
      </c>
    </row>
    <row r="109" spans="1:5" ht="15.75" thickBot="1" x14ac:dyDescent="0.3">
      <c r="A109" s="224" t="s">
        <v>16</v>
      </c>
      <c r="B109" s="229">
        <v>236</v>
      </c>
      <c r="C109" s="229">
        <v>236</v>
      </c>
      <c r="D109" s="229">
        <v>236</v>
      </c>
      <c r="E109" s="229">
        <v>236</v>
      </c>
    </row>
    <row r="110" spans="1:5" ht="15.75" thickBot="1" x14ac:dyDescent="0.3">
      <c r="A110" s="224" t="s">
        <v>17</v>
      </c>
      <c r="B110" s="229">
        <f>B139</f>
        <v>303874</v>
      </c>
      <c r="C110" s="229">
        <f>C139</f>
        <v>332985</v>
      </c>
      <c r="D110" s="229">
        <f>D139</f>
        <v>331136</v>
      </c>
      <c r="E110" s="229">
        <f>E139</f>
        <v>341136</v>
      </c>
    </row>
    <row r="111" spans="1:5" ht="15.75" thickBot="1" x14ac:dyDescent="0.3">
      <c r="A111" s="224" t="s">
        <v>18</v>
      </c>
      <c r="B111" s="229">
        <f>B110/B109</f>
        <v>1287.6016949152543</v>
      </c>
      <c r="C111" s="229">
        <f>C110/C109</f>
        <v>1410.9533898305085</v>
      </c>
      <c r="D111" s="229">
        <f>D110/D109</f>
        <v>1403.1186440677966</v>
      </c>
      <c r="E111" s="229">
        <f>E110/E109</f>
        <v>1445.4915254237287</v>
      </c>
    </row>
    <row r="112" spans="1:5" ht="15.75" thickBot="1" x14ac:dyDescent="0.3">
      <c r="A112" s="224" t="s">
        <v>19</v>
      </c>
      <c r="B112" s="758" t="s">
        <v>20</v>
      </c>
      <c r="C112" s="230">
        <f t="shared" ref="C112:E114" si="2">C109/B109-1</f>
        <v>0</v>
      </c>
      <c r="D112" s="230">
        <f t="shared" si="2"/>
        <v>0</v>
      </c>
      <c r="E112" s="230">
        <f t="shared" si="2"/>
        <v>0</v>
      </c>
    </row>
    <row r="113" spans="1:5" ht="15.75" thickBot="1" x14ac:dyDescent="0.3">
      <c r="A113" s="224" t="s">
        <v>21</v>
      </c>
      <c r="B113" s="758" t="s">
        <v>20</v>
      </c>
      <c r="C113" s="230">
        <f t="shared" si="2"/>
        <v>9.5799574823775657E-2</v>
      </c>
      <c r="D113" s="230">
        <f t="shared" si="2"/>
        <v>-5.5528026787993179E-3</v>
      </c>
      <c r="E113" s="230">
        <f t="shared" si="2"/>
        <v>3.0199072284499362E-2</v>
      </c>
    </row>
    <row r="114" spans="1:5" ht="17.25" customHeight="1" thickBot="1" x14ac:dyDescent="0.3">
      <c r="A114" s="224" t="s">
        <v>22</v>
      </c>
      <c r="B114" s="758" t="s">
        <v>20</v>
      </c>
      <c r="C114" s="230">
        <f t="shared" si="2"/>
        <v>9.5799574823775657E-2</v>
      </c>
      <c r="D114" s="230">
        <f t="shared" si="2"/>
        <v>-5.5528026787994289E-3</v>
      </c>
      <c r="E114" s="230">
        <f t="shared" si="2"/>
        <v>3.0199072284499362E-2</v>
      </c>
    </row>
    <row r="115" spans="1:5" ht="22.5" customHeight="1" thickBot="1" x14ac:dyDescent="0.3">
      <c r="A115" s="988" t="s">
        <v>547</v>
      </c>
      <c r="B115" s="989"/>
      <c r="C115" s="989"/>
      <c r="D115" s="989"/>
      <c r="E115" s="990"/>
    </row>
    <row r="116" spans="1:5" ht="12.75" customHeight="1" x14ac:dyDescent="0.25">
      <c r="A116" s="986"/>
      <c r="B116" s="219">
        <v>2019</v>
      </c>
      <c r="C116" s="219">
        <v>2020</v>
      </c>
      <c r="D116" s="219">
        <v>2021</v>
      </c>
      <c r="E116" s="219">
        <v>2022</v>
      </c>
    </row>
    <row r="117" spans="1:5" ht="20.25" customHeight="1" thickBot="1" x14ac:dyDescent="0.3">
      <c r="A117" s="987"/>
      <c r="B117" s="228" t="s">
        <v>7</v>
      </c>
      <c r="C117" s="228" t="s">
        <v>8</v>
      </c>
      <c r="D117" s="228" t="s">
        <v>8</v>
      </c>
      <c r="E117" s="228" t="s">
        <v>8</v>
      </c>
    </row>
    <row r="118" spans="1:5" ht="15.75" customHeight="1" thickBot="1" x14ac:dyDescent="0.3">
      <c r="A118" s="231" t="s">
        <v>23</v>
      </c>
      <c r="B118" s="249">
        <f>SUM(B119:B120)</f>
        <v>208123</v>
      </c>
      <c r="C118" s="249">
        <f>SUM(C119:C120)</f>
        <v>218476</v>
      </c>
      <c r="D118" s="249">
        <f>SUM(D119:D120)</f>
        <v>228796</v>
      </c>
      <c r="E118" s="249">
        <f>SUM(E119:E120)</f>
        <v>228796</v>
      </c>
    </row>
    <row r="119" spans="1:5" ht="15.75" thickBot="1" x14ac:dyDescent="0.3">
      <c r="A119" s="233" t="s">
        <v>212</v>
      </c>
      <c r="B119" s="232">
        <f>205123+3000</f>
        <v>208123</v>
      </c>
      <c r="C119" s="232">
        <v>218476</v>
      </c>
      <c r="D119" s="232">
        <v>228796</v>
      </c>
      <c r="E119" s="232">
        <v>228796</v>
      </c>
    </row>
    <row r="120" spans="1:5" ht="15.75" thickBot="1" x14ac:dyDescent="0.3">
      <c r="A120" s="233" t="s">
        <v>213</v>
      </c>
      <c r="B120" s="234"/>
      <c r="C120" s="234"/>
      <c r="D120" s="234"/>
      <c r="E120" s="234"/>
    </row>
    <row r="121" spans="1:5" ht="30.75" thickBot="1" x14ac:dyDescent="0.3">
      <c r="A121" s="231" t="s">
        <v>24</v>
      </c>
      <c r="B121" s="249">
        <f>SUM(B122:B123)</f>
        <v>36307</v>
      </c>
      <c r="C121" s="249">
        <f>SUM(C122:C123)</f>
        <v>37573</v>
      </c>
      <c r="D121" s="249">
        <f>SUM(D122:D123)</f>
        <v>37824</v>
      </c>
      <c r="E121" s="249">
        <f>SUM(E122:E123)</f>
        <v>37824</v>
      </c>
    </row>
    <row r="122" spans="1:5" ht="15.75" thickBot="1" x14ac:dyDescent="0.3">
      <c r="A122" s="233" t="s">
        <v>212</v>
      </c>
      <c r="B122" s="232">
        <v>36307</v>
      </c>
      <c r="C122" s="232">
        <v>37573</v>
      </c>
      <c r="D122" s="232">
        <v>37824</v>
      </c>
      <c r="E122" s="232">
        <v>37824</v>
      </c>
    </row>
    <row r="123" spans="1:5" ht="15.75" thickBot="1" x14ac:dyDescent="0.3">
      <c r="A123" s="233" t="s">
        <v>213</v>
      </c>
      <c r="B123" s="234"/>
      <c r="C123" s="234"/>
      <c r="D123" s="234"/>
      <c r="E123" s="234"/>
    </row>
    <row r="124" spans="1:5" ht="15.75" customHeight="1" thickBot="1" x14ac:dyDescent="0.3">
      <c r="A124" s="231" t="s">
        <v>25</v>
      </c>
      <c r="B124" s="234">
        <f>SUM(B125:B126)</f>
        <v>57870</v>
      </c>
      <c r="C124" s="234">
        <f>SUM(C125:C126)</f>
        <v>75362</v>
      </c>
      <c r="D124" s="234">
        <f>SUM(D125:D126)</f>
        <v>62942</v>
      </c>
      <c r="E124" s="234">
        <f>SUM(E125:E126)</f>
        <v>72942</v>
      </c>
    </row>
    <row r="125" spans="1:5" ht="15.75" thickBot="1" x14ac:dyDescent="0.3">
      <c r="A125" s="233" t="s">
        <v>212</v>
      </c>
      <c r="B125" s="232">
        <v>57870</v>
      </c>
      <c r="C125" s="232">
        <v>75362</v>
      </c>
      <c r="D125" s="232">
        <v>62942</v>
      </c>
      <c r="E125" s="232">
        <v>72942</v>
      </c>
    </row>
    <row r="126" spans="1:5" ht="15.75" thickBot="1" x14ac:dyDescent="0.3">
      <c r="A126" s="233" t="s">
        <v>213</v>
      </c>
      <c r="B126" s="234"/>
      <c r="C126" s="234"/>
      <c r="D126" s="234"/>
      <c r="E126" s="234"/>
    </row>
    <row r="127" spans="1:5" ht="15.75" thickBot="1" x14ac:dyDescent="0.3">
      <c r="A127" s="231" t="s">
        <v>26</v>
      </c>
      <c r="B127" s="234"/>
      <c r="C127" s="232"/>
      <c r="D127" s="232"/>
      <c r="E127" s="232"/>
    </row>
    <row r="128" spans="1:5" ht="15.75" thickBot="1" x14ac:dyDescent="0.3">
      <c r="A128" s="233" t="s">
        <v>212</v>
      </c>
      <c r="B128" s="234"/>
      <c r="C128" s="232"/>
      <c r="D128" s="232"/>
      <c r="E128" s="232"/>
    </row>
    <row r="129" spans="1:5" ht="15.75" customHeight="1" thickBot="1" x14ac:dyDescent="0.3">
      <c r="A129" s="233" t="s">
        <v>213</v>
      </c>
      <c r="B129" s="234"/>
      <c r="C129" s="232"/>
      <c r="D129" s="232"/>
      <c r="E129" s="232"/>
    </row>
    <row r="130" spans="1:5" ht="15.75" thickBot="1" x14ac:dyDescent="0.3">
      <c r="A130" s="231" t="s">
        <v>27</v>
      </c>
      <c r="B130" s="235">
        <f>SUM(B131:B132)</f>
        <v>1574</v>
      </c>
      <c r="C130" s="235">
        <f>SUM(C131:C132)</f>
        <v>1574</v>
      </c>
      <c r="D130" s="235">
        <f>SUM(D131:D132)</f>
        <v>1574</v>
      </c>
      <c r="E130" s="235">
        <f>SUM(E131:E132)</f>
        <v>1574</v>
      </c>
    </row>
    <row r="131" spans="1:5" ht="15.75" thickBot="1" x14ac:dyDescent="0.3">
      <c r="A131" s="233" t="s">
        <v>212</v>
      </c>
      <c r="B131" s="232">
        <v>1574</v>
      </c>
      <c r="C131" s="232">
        <v>1574</v>
      </c>
      <c r="D131" s="232">
        <v>1574</v>
      </c>
      <c r="E131" s="232">
        <v>1574</v>
      </c>
    </row>
    <row r="132" spans="1:5" ht="15.75" thickBot="1" x14ac:dyDescent="0.3">
      <c r="A132" s="233" t="s">
        <v>213</v>
      </c>
      <c r="B132" s="234"/>
      <c r="C132" s="232"/>
      <c r="D132" s="232"/>
      <c r="E132" s="232"/>
    </row>
    <row r="133" spans="1:5" ht="15.75" thickBot="1" x14ac:dyDescent="0.3">
      <c r="A133" s="231" t="s">
        <v>28</v>
      </c>
      <c r="B133" s="234"/>
      <c r="C133" s="232"/>
      <c r="D133" s="232"/>
      <c r="E133" s="232"/>
    </row>
    <row r="134" spans="1:5" ht="15.75" thickBot="1" x14ac:dyDescent="0.3">
      <c r="A134" s="233" t="s">
        <v>212</v>
      </c>
      <c r="B134" s="234"/>
      <c r="C134" s="232"/>
      <c r="D134" s="232"/>
      <c r="E134" s="232"/>
    </row>
    <row r="135" spans="1:5" ht="15.75" thickBot="1" x14ac:dyDescent="0.3">
      <c r="A135" s="233" t="s">
        <v>213</v>
      </c>
      <c r="B135" s="234"/>
      <c r="C135" s="232"/>
      <c r="D135" s="232"/>
      <c r="E135" s="232"/>
    </row>
    <row r="136" spans="1:5" ht="30.75" thickBot="1" x14ac:dyDescent="0.3">
      <c r="A136" s="231" t="s">
        <v>29</v>
      </c>
      <c r="B136" s="234">
        <v>0</v>
      </c>
      <c r="C136" s="232">
        <v>0</v>
      </c>
      <c r="D136" s="232">
        <f>C136*1.03*0.99</f>
        <v>0</v>
      </c>
      <c r="E136" s="232">
        <f>D136*1.03*0.99</f>
        <v>0</v>
      </c>
    </row>
    <row r="137" spans="1:5" ht="15.75" thickBot="1" x14ac:dyDescent="0.3">
      <c r="A137" s="233" t="s">
        <v>212</v>
      </c>
      <c r="B137" s="234"/>
      <c r="C137" s="236"/>
      <c r="D137" s="236"/>
      <c r="E137" s="236"/>
    </row>
    <row r="138" spans="1:5" ht="15.75" thickBot="1" x14ac:dyDescent="0.3">
      <c r="A138" s="233" t="s">
        <v>213</v>
      </c>
      <c r="B138" s="234"/>
      <c r="C138" s="237"/>
      <c r="D138" s="236"/>
      <c r="E138" s="236"/>
    </row>
    <row r="139" spans="1:5" ht="15.75" customHeight="1" thickBot="1" x14ac:dyDescent="0.3">
      <c r="A139" s="238" t="s">
        <v>30</v>
      </c>
      <c r="B139" s="234">
        <f>B136+B133+B130+B127+B124+B121+B118</f>
        <v>303874</v>
      </c>
      <c r="C139" s="234">
        <f>C136+C133+C130+C127+C124+C121+C118</f>
        <v>332985</v>
      </c>
      <c r="D139" s="234">
        <f>D136+D133+D130+D127+D124+D121+D118</f>
        <v>331136</v>
      </c>
      <c r="E139" s="234">
        <f>E136+E133+E130+E127+E124+E121+E118</f>
        <v>341136</v>
      </c>
    </row>
    <row r="140" spans="1:5" ht="15.75" thickBot="1" x14ac:dyDescent="0.3">
      <c r="A140" s="239" t="s">
        <v>31</v>
      </c>
      <c r="B140" s="240">
        <f>IF(B139-B110=0,0,"Error")</f>
        <v>0</v>
      </c>
      <c r="C140" s="240">
        <f>IF(C139-C110=0,0,"Error")</f>
        <v>0</v>
      </c>
      <c r="D140" s="240">
        <f>IF(D139-D110=0,0,"Error")</f>
        <v>0</v>
      </c>
      <c r="E140" s="240">
        <f>IF(E139-E110=0,0,"Error")</f>
        <v>0</v>
      </c>
    </row>
    <row r="141" spans="1:5" ht="15.75" customHeight="1" thickBot="1" x14ac:dyDescent="0.3">
      <c r="A141" s="241" t="s">
        <v>32</v>
      </c>
      <c r="B141" s="1512" t="s">
        <v>124</v>
      </c>
      <c r="C141" s="1513"/>
      <c r="D141" s="1513"/>
      <c r="E141" s="1514"/>
    </row>
    <row r="142" spans="1:5" ht="29.25" customHeight="1" thickBot="1" x14ac:dyDescent="0.3">
      <c r="A142" s="224" t="s">
        <v>14</v>
      </c>
      <c r="B142" s="1512" t="s">
        <v>125</v>
      </c>
      <c r="C142" s="1513"/>
      <c r="D142" s="1513"/>
      <c r="E142" s="1514"/>
    </row>
    <row r="143" spans="1:5" ht="15.75" customHeight="1" thickBot="1" x14ac:dyDescent="0.3">
      <c r="A143" s="224" t="s">
        <v>15</v>
      </c>
      <c r="B143" s="997" t="s">
        <v>40</v>
      </c>
      <c r="C143" s="998"/>
      <c r="D143" s="998"/>
      <c r="E143" s="999"/>
    </row>
    <row r="144" spans="1:5" x14ac:dyDescent="0.25">
      <c r="A144" s="986"/>
      <c r="B144" s="219">
        <v>2019</v>
      </c>
      <c r="C144" s="219">
        <v>2020</v>
      </c>
      <c r="D144" s="219">
        <v>2021</v>
      </c>
      <c r="E144" s="219">
        <v>2022</v>
      </c>
    </row>
    <row r="145" spans="1:5" ht="15.75" thickBot="1" x14ac:dyDescent="0.3">
      <c r="A145" s="987"/>
      <c r="B145" s="228" t="s">
        <v>7</v>
      </c>
      <c r="C145" s="228" t="s">
        <v>8</v>
      </c>
      <c r="D145" s="228" t="s">
        <v>8</v>
      </c>
      <c r="E145" s="228" t="s">
        <v>8</v>
      </c>
    </row>
    <row r="146" spans="1:5" ht="15.75" thickBot="1" x14ac:dyDescent="0.3">
      <c r="A146" s="224" t="s">
        <v>16</v>
      </c>
      <c r="B146" s="229">
        <v>7</v>
      </c>
      <c r="C146" s="229">
        <v>9</v>
      </c>
      <c r="D146" s="229">
        <v>10</v>
      </c>
      <c r="E146" s="229">
        <v>11</v>
      </c>
    </row>
    <row r="147" spans="1:5" ht="15.75" thickBot="1" x14ac:dyDescent="0.3">
      <c r="A147" s="224" t="s">
        <v>17</v>
      </c>
      <c r="B147" s="229">
        <f>B176</f>
        <v>170</v>
      </c>
      <c r="C147" s="229">
        <f>C176</f>
        <v>170</v>
      </c>
      <c r="D147" s="229">
        <f>D176</f>
        <v>220</v>
      </c>
      <c r="E147" s="229">
        <f>E176</f>
        <v>220</v>
      </c>
    </row>
    <row r="148" spans="1:5" ht="15.75" thickBot="1" x14ac:dyDescent="0.3">
      <c r="A148" s="224" t="s">
        <v>18</v>
      </c>
      <c r="B148" s="229">
        <f>B147/B146</f>
        <v>24.285714285714285</v>
      </c>
      <c r="C148" s="229">
        <f>C147/C146</f>
        <v>18.888888888888889</v>
      </c>
      <c r="D148" s="229">
        <f>D147/D146</f>
        <v>22</v>
      </c>
      <c r="E148" s="229">
        <f>E147/E146</f>
        <v>20</v>
      </c>
    </row>
    <row r="149" spans="1:5" ht="15.75" thickBot="1" x14ac:dyDescent="0.3">
      <c r="A149" s="224" t="s">
        <v>19</v>
      </c>
      <c r="B149" s="758"/>
      <c r="C149" s="230">
        <f t="shared" ref="C149:E151" si="3">C146/B146-1</f>
        <v>0.28571428571428581</v>
      </c>
      <c r="D149" s="230">
        <f t="shared" si="3"/>
        <v>0.11111111111111116</v>
      </c>
      <c r="E149" s="230">
        <f t="shared" si="3"/>
        <v>0.10000000000000009</v>
      </c>
    </row>
    <row r="150" spans="1:5" ht="15.75" thickBot="1" x14ac:dyDescent="0.3">
      <c r="A150" s="224" t="s">
        <v>21</v>
      </c>
      <c r="B150" s="758"/>
      <c r="C150" s="230">
        <f t="shared" si="3"/>
        <v>0</v>
      </c>
      <c r="D150" s="230">
        <f t="shared" si="3"/>
        <v>0.29411764705882359</v>
      </c>
      <c r="E150" s="230">
        <f t="shared" si="3"/>
        <v>0</v>
      </c>
    </row>
    <row r="151" spans="1:5" ht="15.75" thickBot="1" x14ac:dyDescent="0.3">
      <c r="A151" s="224" t="s">
        <v>22</v>
      </c>
      <c r="B151" s="758"/>
      <c r="C151" s="230">
        <f t="shared" si="3"/>
        <v>-0.22222222222222221</v>
      </c>
      <c r="D151" s="230">
        <f t="shared" si="3"/>
        <v>0.16470588235294126</v>
      </c>
      <c r="E151" s="230">
        <f t="shared" si="3"/>
        <v>-9.0909090909090939E-2</v>
      </c>
    </row>
    <row r="152" spans="1:5" ht="15.75" customHeight="1" thickBot="1" x14ac:dyDescent="0.3">
      <c r="A152" s="988" t="s">
        <v>550</v>
      </c>
      <c r="B152" s="989"/>
      <c r="C152" s="989"/>
      <c r="D152" s="989"/>
      <c r="E152" s="990"/>
    </row>
    <row r="153" spans="1:5" ht="15.75" customHeight="1" x14ac:dyDescent="0.25">
      <c r="A153" s="986"/>
      <c r="B153" s="219">
        <v>2019</v>
      </c>
      <c r="C153" s="219">
        <v>2020</v>
      </c>
      <c r="D153" s="219">
        <v>2021</v>
      </c>
      <c r="E153" s="219">
        <v>2022</v>
      </c>
    </row>
    <row r="154" spans="1:5" ht="19.5" customHeight="1" thickBot="1" x14ac:dyDescent="0.3">
      <c r="A154" s="987"/>
      <c r="B154" s="228" t="s">
        <v>7</v>
      </c>
      <c r="C154" s="228" t="s">
        <v>8</v>
      </c>
      <c r="D154" s="228" t="s">
        <v>8</v>
      </c>
      <c r="E154" s="228" t="s">
        <v>8</v>
      </c>
    </row>
    <row r="155" spans="1:5" ht="15.75" thickBot="1" x14ac:dyDescent="0.3">
      <c r="A155" s="231" t="s">
        <v>23</v>
      </c>
      <c r="B155" s="232">
        <f>SUM(B156:B157)</f>
        <v>0</v>
      </c>
      <c r="C155" s="232">
        <f>SUM(C156:C157)</f>
        <v>0</v>
      </c>
      <c r="D155" s="232">
        <f>SUM(D156:D157)</f>
        <v>0</v>
      </c>
      <c r="E155" s="232">
        <f>SUM(E156:E157)</f>
        <v>0</v>
      </c>
    </row>
    <row r="156" spans="1:5" ht="15.75" thickBot="1" x14ac:dyDescent="0.3">
      <c r="A156" s="233" t="s">
        <v>212</v>
      </c>
      <c r="B156" s="232"/>
      <c r="C156" s="232"/>
      <c r="D156" s="232"/>
      <c r="E156" s="232"/>
    </row>
    <row r="157" spans="1:5" ht="15.75" thickBot="1" x14ac:dyDescent="0.3">
      <c r="A157" s="233" t="s">
        <v>213</v>
      </c>
      <c r="B157" s="234"/>
      <c r="C157" s="243"/>
      <c r="D157" s="243"/>
      <c r="E157" s="243"/>
    </row>
    <row r="158" spans="1:5" ht="30.75" thickBot="1" x14ac:dyDescent="0.3">
      <c r="A158" s="231" t="s">
        <v>24</v>
      </c>
      <c r="B158" s="232">
        <f>SUM(B159:B160)</f>
        <v>0</v>
      </c>
      <c r="C158" s="232">
        <f>SUM(C159:C160)</f>
        <v>0</v>
      </c>
      <c r="D158" s="232">
        <f>SUM(D159:D160)</f>
        <v>0</v>
      </c>
      <c r="E158" s="232">
        <f>SUM(E159:E160)</f>
        <v>0</v>
      </c>
    </row>
    <row r="159" spans="1:5" ht="15.75" thickBot="1" x14ac:dyDescent="0.3">
      <c r="A159" s="233" t="s">
        <v>212</v>
      </c>
      <c r="B159" s="232"/>
      <c r="C159" s="232"/>
      <c r="D159" s="232"/>
      <c r="E159" s="232"/>
    </row>
    <row r="160" spans="1:5" ht="15.75" thickBot="1" x14ac:dyDescent="0.3">
      <c r="A160" s="233" t="s">
        <v>213</v>
      </c>
      <c r="B160" s="234"/>
      <c r="C160" s="232"/>
      <c r="D160" s="232"/>
      <c r="E160" s="232"/>
    </row>
    <row r="161" spans="1:5" ht="15.75" thickBot="1" x14ac:dyDescent="0.3">
      <c r="A161" s="231" t="s">
        <v>25</v>
      </c>
      <c r="B161" s="234">
        <f>SUM(B162:B163)</f>
        <v>170</v>
      </c>
      <c r="C161" s="234">
        <f>SUM(C162:C163)</f>
        <v>170</v>
      </c>
      <c r="D161" s="234">
        <f>SUM(D162:D163)</f>
        <v>220</v>
      </c>
      <c r="E161" s="234">
        <f>SUM(E162:E163)</f>
        <v>220</v>
      </c>
    </row>
    <row r="162" spans="1:5" ht="15.75" thickBot="1" x14ac:dyDescent="0.3">
      <c r="A162" s="233" t="s">
        <v>212</v>
      </c>
      <c r="B162" s="232">
        <v>170</v>
      </c>
      <c r="C162" s="232">
        <v>170</v>
      </c>
      <c r="D162" s="232">
        <v>220</v>
      </c>
      <c r="E162" s="232">
        <v>220</v>
      </c>
    </row>
    <row r="163" spans="1:5" ht="14.25" customHeight="1" thickBot="1" x14ac:dyDescent="0.3">
      <c r="A163" s="233" t="s">
        <v>213</v>
      </c>
      <c r="B163" s="234"/>
      <c r="C163" s="232"/>
      <c r="D163" s="232"/>
      <c r="E163" s="232"/>
    </row>
    <row r="164" spans="1:5" ht="15.75" thickBot="1" x14ac:dyDescent="0.3">
      <c r="A164" s="231" t="s">
        <v>26</v>
      </c>
      <c r="B164" s="234"/>
      <c r="C164" s="232"/>
      <c r="D164" s="232"/>
      <c r="E164" s="232"/>
    </row>
    <row r="165" spans="1:5" ht="15.75" thickBot="1" x14ac:dyDescent="0.3">
      <c r="A165" s="233" t="s">
        <v>212</v>
      </c>
      <c r="B165" s="234"/>
      <c r="C165" s="232"/>
      <c r="D165" s="232"/>
      <c r="E165" s="232"/>
    </row>
    <row r="166" spans="1:5" ht="15.75" thickBot="1" x14ac:dyDescent="0.3">
      <c r="A166" s="233" t="s">
        <v>213</v>
      </c>
      <c r="B166" s="234"/>
      <c r="C166" s="232"/>
      <c r="D166" s="232"/>
      <c r="E166" s="232"/>
    </row>
    <row r="167" spans="1:5" ht="15" customHeight="1" thickBot="1" x14ac:dyDescent="0.3">
      <c r="A167" s="231" t="s">
        <v>27</v>
      </c>
      <c r="B167" s="234"/>
      <c r="C167" s="232"/>
      <c r="D167" s="232"/>
      <c r="E167" s="232"/>
    </row>
    <row r="168" spans="1:5" ht="15.75" thickBot="1" x14ac:dyDescent="0.3">
      <c r="A168" s="233" t="s">
        <v>212</v>
      </c>
      <c r="B168" s="234"/>
      <c r="C168" s="232"/>
      <c r="D168" s="232"/>
      <c r="E168" s="232"/>
    </row>
    <row r="169" spans="1:5" ht="15.75" thickBot="1" x14ac:dyDescent="0.3">
      <c r="A169" s="233" t="s">
        <v>213</v>
      </c>
      <c r="B169" s="234"/>
      <c r="C169" s="232"/>
      <c r="D169" s="232"/>
      <c r="E169" s="232"/>
    </row>
    <row r="170" spans="1:5" ht="15.75" customHeight="1" thickBot="1" x14ac:dyDescent="0.3">
      <c r="A170" s="231" t="s">
        <v>28</v>
      </c>
      <c r="B170" s="234"/>
      <c r="C170" s="232"/>
      <c r="D170" s="232"/>
      <c r="E170" s="232"/>
    </row>
    <row r="171" spans="1:5" ht="15.75" thickBot="1" x14ac:dyDescent="0.3">
      <c r="A171" s="233" t="s">
        <v>212</v>
      </c>
      <c r="B171" s="234"/>
      <c r="C171" s="232"/>
      <c r="D171" s="232"/>
      <c r="E171" s="232"/>
    </row>
    <row r="172" spans="1:5" ht="15.75" thickBot="1" x14ac:dyDescent="0.3">
      <c r="A172" s="233" t="s">
        <v>213</v>
      </c>
      <c r="B172" s="234"/>
      <c r="C172" s="232"/>
      <c r="D172" s="232"/>
      <c r="E172" s="232"/>
    </row>
    <row r="173" spans="1:5" ht="21" customHeight="1" thickBot="1" x14ac:dyDescent="0.3">
      <c r="A173" s="231" t="s">
        <v>29</v>
      </c>
      <c r="B173" s="234"/>
      <c r="C173" s="232"/>
      <c r="D173" s="232"/>
      <c r="E173" s="232"/>
    </row>
    <row r="174" spans="1:5" ht="15.75" thickBot="1" x14ac:dyDescent="0.3">
      <c r="A174" s="233" t="s">
        <v>212</v>
      </c>
      <c r="B174" s="234"/>
      <c r="C174" s="232"/>
      <c r="D174" s="232"/>
      <c r="E174" s="232"/>
    </row>
    <row r="175" spans="1:5" ht="15.75" thickBot="1" x14ac:dyDescent="0.3">
      <c r="A175" s="233" t="s">
        <v>213</v>
      </c>
      <c r="B175" s="234"/>
      <c r="C175" s="232"/>
      <c r="D175" s="232"/>
      <c r="E175" s="232"/>
    </row>
    <row r="176" spans="1:5" ht="15.75" thickBot="1" x14ac:dyDescent="0.3">
      <c r="A176" s="244" t="s">
        <v>33</v>
      </c>
      <c r="B176" s="234">
        <f>B173+B170+B167+B164+B161+B158+B155</f>
        <v>170</v>
      </c>
      <c r="C176" s="234">
        <f>C173+C170+C167+C164+C161+C158+C155</f>
        <v>170</v>
      </c>
      <c r="D176" s="234">
        <f>D173+D170+D167+D164+D161+D158+D155</f>
        <v>220</v>
      </c>
      <c r="E176" s="234">
        <f>E173+E170+E167+E164+E161+E158+E155</f>
        <v>220</v>
      </c>
    </row>
    <row r="177" spans="1:5" ht="15.75" thickBot="1" x14ac:dyDescent="0.3">
      <c r="A177" s="239" t="s">
        <v>31</v>
      </c>
      <c r="B177" s="240">
        <f>IF(B176-B147=0,0,"Error")</f>
        <v>0</v>
      </c>
      <c r="C177" s="240">
        <f>IF(C176-C147=0,0,"Error")</f>
        <v>0</v>
      </c>
      <c r="D177" s="240">
        <f>IF(D176-D147=0,0,"Error")</f>
        <v>0</v>
      </c>
      <c r="E177" s="240">
        <f>IF(E176-E147=0,0,"Error")</f>
        <v>0</v>
      </c>
    </row>
    <row r="178" spans="1:5" ht="15.75" thickBot="1" x14ac:dyDescent="0.3">
      <c r="A178" s="991" t="s">
        <v>38</v>
      </c>
      <c r="B178" s="992"/>
      <c r="C178" s="992"/>
      <c r="D178" s="992"/>
      <c r="E178" s="993"/>
    </row>
    <row r="179" spans="1:5" ht="15.75" thickBot="1" x14ac:dyDescent="0.3">
      <c r="A179" s="991" t="s">
        <v>39</v>
      </c>
      <c r="B179" s="992"/>
      <c r="C179" s="992"/>
      <c r="D179" s="992"/>
      <c r="E179" s="993"/>
    </row>
    <row r="180" spans="1:5" ht="15.75" customHeight="1" thickBot="1" x14ac:dyDescent="0.3">
      <c r="A180" s="227" t="s">
        <v>55</v>
      </c>
      <c r="B180" s="1521" t="s">
        <v>789</v>
      </c>
      <c r="C180" s="1004"/>
      <c r="D180" s="1004"/>
      <c r="E180" s="1005"/>
    </row>
    <row r="181" spans="1:5" ht="42" customHeight="1" thickBot="1" x14ac:dyDescent="0.3">
      <c r="A181" s="227" t="s">
        <v>79</v>
      </c>
      <c r="B181" s="561" t="s">
        <v>790</v>
      </c>
      <c r="C181" s="562" t="s">
        <v>217</v>
      </c>
      <c r="D181" s="563" t="s">
        <v>380</v>
      </c>
      <c r="E181" s="564"/>
    </row>
    <row r="182" spans="1:5" ht="45.75" customHeight="1" thickBot="1" x14ac:dyDescent="0.3">
      <c r="A182" s="224" t="s">
        <v>14</v>
      </c>
      <c r="B182" s="1522" t="s">
        <v>126</v>
      </c>
      <c r="C182" s="1523"/>
      <c r="D182" s="1523"/>
      <c r="E182" s="1524"/>
    </row>
    <row r="183" spans="1:5" ht="15.75" customHeight="1" thickBot="1" x14ac:dyDescent="0.3">
      <c r="A183" s="224" t="s">
        <v>15</v>
      </c>
      <c r="B183" s="997" t="s">
        <v>121</v>
      </c>
      <c r="C183" s="998"/>
      <c r="D183" s="998"/>
      <c r="E183" s="999"/>
    </row>
    <row r="184" spans="1:5" ht="15.75" customHeight="1" x14ac:dyDescent="0.25">
      <c r="A184" s="986"/>
      <c r="B184" s="219">
        <v>2019</v>
      </c>
      <c r="C184" s="219">
        <v>2020</v>
      </c>
      <c r="D184" s="219">
        <v>2021</v>
      </c>
      <c r="E184" s="219">
        <v>2022</v>
      </c>
    </row>
    <row r="185" spans="1:5" ht="21.75" customHeight="1" thickBot="1" x14ac:dyDescent="0.3">
      <c r="A185" s="987"/>
      <c r="B185" s="228" t="s">
        <v>7</v>
      </c>
      <c r="C185" s="228" t="s">
        <v>8</v>
      </c>
      <c r="D185" s="228" t="s">
        <v>8</v>
      </c>
      <c r="E185" s="228" t="s">
        <v>8</v>
      </c>
    </row>
    <row r="186" spans="1:5" ht="15.75" customHeight="1" thickBot="1" x14ac:dyDescent="0.3">
      <c r="A186" s="224" t="s">
        <v>16</v>
      </c>
      <c r="B186" s="229">
        <f>10+2</f>
        <v>12</v>
      </c>
      <c r="C186" s="229">
        <v>10</v>
      </c>
      <c r="D186" s="229">
        <v>10</v>
      </c>
      <c r="E186" s="229">
        <v>10</v>
      </c>
    </row>
    <row r="187" spans="1:5" ht="15.75" thickBot="1" x14ac:dyDescent="0.3">
      <c r="A187" s="224" t="s">
        <v>17</v>
      </c>
      <c r="B187" s="229">
        <f>B199</f>
        <v>10270</v>
      </c>
      <c r="C187" s="229">
        <f t="shared" ref="C187:E187" si="4">C199</f>
        <v>3260</v>
      </c>
      <c r="D187" s="229">
        <f t="shared" si="4"/>
        <v>3260</v>
      </c>
      <c r="E187" s="229">
        <f t="shared" si="4"/>
        <v>3650</v>
      </c>
    </row>
    <row r="188" spans="1:5" ht="15.75" thickBot="1" x14ac:dyDescent="0.3">
      <c r="A188" s="224" t="s">
        <v>18</v>
      </c>
      <c r="B188" s="229">
        <f>B187/B186</f>
        <v>855.83333333333337</v>
      </c>
      <c r="C188" s="229">
        <f>C187/C186</f>
        <v>326</v>
      </c>
      <c r="D188" s="229">
        <f>D187/D186</f>
        <v>326</v>
      </c>
      <c r="E188" s="229">
        <f>E187/E186</f>
        <v>365</v>
      </c>
    </row>
    <row r="189" spans="1:5" ht="15.75" thickBot="1" x14ac:dyDescent="0.3">
      <c r="A189" s="224" t="s">
        <v>19</v>
      </c>
      <c r="B189" s="758" t="s">
        <v>20</v>
      </c>
      <c r="C189" s="230">
        <f t="shared" ref="C189:E191" si="5">C186/B186-1</f>
        <v>-0.16666666666666663</v>
      </c>
      <c r="D189" s="230">
        <f t="shared" si="5"/>
        <v>0</v>
      </c>
      <c r="E189" s="230">
        <f t="shared" si="5"/>
        <v>0</v>
      </c>
    </row>
    <row r="190" spans="1:5" ht="15.75" thickBot="1" x14ac:dyDescent="0.3">
      <c r="A190" s="224" t="s">
        <v>21</v>
      </c>
      <c r="B190" s="758" t="s">
        <v>20</v>
      </c>
      <c r="C190" s="230">
        <f t="shared" si="5"/>
        <v>-0.68257059396299902</v>
      </c>
      <c r="D190" s="230">
        <f t="shared" si="5"/>
        <v>0</v>
      </c>
      <c r="E190" s="230">
        <f t="shared" si="5"/>
        <v>0.11963190184049077</v>
      </c>
    </row>
    <row r="191" spans="1:5" ht="15.75" customHeight="1" thickBot="1" x14ac:dyDescent="0.3">
      <c r="A191" s="224" t="s">
        <v>22</v>
      </c>
      <c r="B191" s="758" t="s">
        <v>20</v>
      </c>
      <c r="C191" s="230">
        <f t="shared" si="5"/>
        <v>-0.61908471275559884</v>
      </c>
      <c r="D191" s="230">
        <f t="shared" si="5"/>
        <v>0</v>
      </c>
      <c r="E191" s="230">
        <f t="shared" si="5"/>
        <v>0.11963190184049077</v>
      </c>
    </row>
    <row r="192" spans="1:5" ht="15.75" customHeight="1" x14ac:dyDescent="0.25">
      <c r="A192" s="986"/>
      <c r="B192" s="219">
        <v>2019</v>
      </c>
      <c r="C192" s="219">
        <v>2020</v>
      </c>
      <c r="D192" s="219">
        <v>2021</v>
      </c>
      <c r="E192" s="219">
        <v>2022</v>
      </c>
    </row>
    <row r="193" spans="1:5" ht="15.75" customHeight="1" thickBot="1" x14ac:dyDescent="0.3">
      <c r="A193" s="987"/>
      <c r="B193" s="228" t="s">
        <v>7</v>
      </c>
      <c r="C193" s="228" t="s">
        <v>8</v>
      </c>
      <c r="D193" s="228" t="s">
        <v>8</v>
      </c>
      <c r="E193" s="228" t="s">
        <v>8</v>
      </c>
    </row>
    <row r="194" spans="1:5" ht="15.75" thickBot="1" x14ac:dyDescent="0.3">
      <c r="A194" s="231" t="s">
        <v>41</v>
      </c>
      <c r="B194" s="232"/>
      <c r="C194" s="232"/>
      <c r="D194" s="232"/>
      <c r="E194" s="232"/>
    </row>
    <row r="195" spans="1:5" ht="15.75" customHeight="1" thickBot="1" x14ac:dyDescent="0.3">
      <c r="A195" s="231" t="s">
        <v>42</v>
      </c>
      <c r="B195" s="229">
        <f>SUM(B196:B198)</f>
        <v>10270</v>
      </c>
      <c r="C195" s="229">
        <f t="shared" ref="C195:E195" si="6">SUM(C196:C198)</f>
        <v>3260</v>
      </c>
      <c r="D195" s="229">
        <f t="shared" si="6"/>
        <v>3260</v>
      </c>
      <c r="E195" s="229">
        <f t="shared" si="6"/>
        <v>3650</v>
      </c>
    </row>
    <row r="196" spans="1:5" ht="15.75" thickBot="1" x14ac:dyDescent="0.3">
      <c r="A196" s="233" t="s">
        <v>212</v>
      </c>
      <c r="B196" s="229">
        <v>10270</v>
      </c>
      <c r="C196" s="229">
        <v>3260</v>
      </c>
      <c r="D196" s="229">
        <v>3260</v>
      </c>
      <c r="E196" s="229">
        <v>3650</v>
      </c>
    </row>
    <row r="197" spans="1:5" ht="15.75" thickBot="1" x14ac:dyDescent="0.3">
      <c r="A197" s="233" t="s">
        <v>231</v>
      </c>
      <c r="B197" s="565"/>
      <c r="C197" s="565"/>
      <c r="D197" s="565"/>
      <c r="E197" s="565"/>
    </row>
    <row r="198" spans="1:5" ht="15.75" thickBot="1" x14ac:dyDescent="0.3">
      <c r="A198" s="233" t="s">
        <v>224</v>
      </c>
      <c r="B198" s="565"/>
      <c r="C198" s="565"/>
      <c r="D198" s="565"/>
      <c r="E198" s="565"/>
    </row>
    <row r="199" spans="1:5" ht="15.75" customHeight="1" thickBot="1" x14ac:dyDescent="0.3">
      <c r="A199" s="238" t="s">
        <v>30</v>
      </c>
      <c r="B199" s="234">
        <f>B195+B194</f>
        <v>10270</v>
      </c>
      <c r="C199" s="234">
        <f t="shared" ref="C199" si="7">C195+C194</f>
        <v>3260</v>
      </c>
      <c r="D199" s="234">
        <f>D195+D194</f>
        <v>3260</v>
      </c>
      <c r="E199" s="234">
        <f t="shared" ref="E199" si="8">E195+E194</f>
        <v>3650</v>
      </c>
    </row>
    <row r="200" spans="1:5" ht="62.25" customHeight="1" thickBot="1" x14ac:dyDescent="0.3">
      <c r="A200" s="227" t="s">
        <v>32</v>
      </c>
      <c r="B200" s="561" t="s">
        <v>791</v>
      </c>
      <c r="C200" s="562" t="s">
        <v>217</v>
      </c>
      <c r="D200" s="563" t="s">
        <v>792</v>
      </c>
      <c r="E200" s="562"/>
    </row>
    <row r="201" spans="1:5" ht="45.75" customHeight="1" thickBot="1" x14ac:dyDescent="0.3">
      <c r="A201" s="224" t="s">
        <v>14</v>
      </c>
      <c r="B201" s="1525" t="s">
        <v>554</v>
      </c>
      <c r="C201" s="1526"/>
      <c r="D201" s="1526"/>
      <c r="E201" s="1527"/>
    </row>
    <row r="202" spans="1:5" ht="15.75" customHeight="1" thickBot="1" x14ac:dyDescent="0.3">
      <c r="A202" s="224" t="s">
        <v>15</v>
      </c>
      <c r="B202" s="997" t="s">
        <v>121</v>
      </c>
      <c r="C202" s="998"/>
      <c r="D202" s="998"/>
      <c r="E202" s="999"/>
    </row>
    <row r="203" spans="1:5" ht="15.75" customHeight="1" x14ac:dyDescent="0.25">
      <c r="A203" s="986"/>
      <c r="B203" s="219">
        <v>2019</v>
      </c>
      <c r="C203" s="219">
        <v>2020</v>
      </c>
      <c r="D203" s="219">
        <v>2021</v>
      </c>
      <c r="E203" s="219">
        <v>2022</v>
      </c>
    </row>
    <row r="204" spans="1:5" ht="15.75" thickBot="1" x14ac:dyDescent="0.3">
      <c r="A204" s="987"/>
      <c r="B204" s="228" t="s">
        <v>7</v>
      </c>
      <c r="C204" s="228" t="s">
        <v>8</v>
      </c>
      <c r="D204" s="228" t="s">
        <v>8</v>
      </c>
      <c r="E204" s="228" t="s">
        <v>8</v>
      </c>
    </row>
    <row r="205" spans="1:5" ht="15.75" customHeight="1" thickBot="1" x14ac:dyDescent="0.3">
      <c r="A205" s="224" t="s">
        <v>16</v>
      </c>
      <c r="B205" s="229">
        <v>112</v>
      </c>
      <c r="C205" s="229">
        <v>2470</v>
      </c>
      <c r="D205" s="229">
        <v>12</v>
      </c>
      <c r="E205" s="229">
        <v>12</v>
      </c>
    </row>
    <row r="206" spans="1:5" ht="15.75" thickBot="1" x14ac:dyDescent="0.3">
      <c r="A206" s="224" t="s">
        <v>17</v>
      </c>
      <c r="B206" s="229">
        <f>B218</f>
        <v>7990</v>
      </c>
      <c r="C206" s="229">
        <f t="shared" ref="C206:E206" si="9">C218</f>
        <v>82770</v>
      </c>
      <c r="D206" s="229">
        <f t="shared" si="9"/>
        <v>3350</v>
      </c>
      <c r="E206" s="229">
        <f t="shared" si="9"/>
        <v>3350</v>
      </c>
    </row>
    <row r="207" spans="1:5" ht="15.75" thickBot="1" x14ac:dyDescent="0.3">
      <c r="A207" s="224" t="s">
        <v>18</v>
      </c>
      <c r="B207" s="229">
        <f>B206/B205</f>
        <v>71.339285714285708</v>
      </c>
      <c r="C207" s="229">
        <f>C206/C205</f>
        <v>33.51012145748988</v>
      </c>
      <c r="D207" s="229">
        <f>D206/D205</f>
        <v>279.16666666666669</v>
      </c>
      <c r="E207" s="229">
        <f>E206/E205</f>
        <v>279.16666666666669</v>
      </c>
    </row>
    <row r="208" spans="1:5" ht="15.75" thickBot="1" x14ac:dyDescent="0.3">
      <c r="A208" s="224" t="s">
        <v>19</v>
      </c>
      <c r="B208" s="758" t="s">
        <v>20</v>
      </c>
      <c r="C208" s="230">
        <f t="shared" ref="C208:E210" si="10">C205/B205-1</f>
        <v>21.053571428571427</v>
      </c>
      <c r="D208" s="230">
        <f t="shared" si="10"/>
        <v>-0.99514170040485828</v>
      </c>
      <c r="E208" s="230">
        <f t="shared" si="10"/>
        <v>0</v>
      </c>
    </row>
    <row r="209" spans="1:5" ht="15.75" customHeight="1" thickBot="1" x14ac:dyDescent="0.3">
      <c r="A209" s="224" t="s">
        <v>21</v>
      </c>
      <c r="B209" s="758" t="s">
        <v>20</v>
      </c>
      <c r="C209" s="230">
        <f t="shared" si="10"/>
        <v>9.3591989987484361</v>
      </c>
      <c r="D209" s="230">
        <f t="shared" si="10"/>
        <v>-0.95952639845354593</v>
      </c>
      <c r="E209" s="230">
        <f t="shared" si="10"/>
        <v>0</v>
      </c>
    </row>
    <row r="210" spans="1:5" ht="15.75" thickBot="1" x14ac:dyDescent="0.3">
      <c r="A210" s="224" t="s">
        <v>22</v>
      </c>
      <c r="B210" s="758" t="s">
        <v>20</v>
      </c>
      <c r="C210" s="230">
        <f t="shared" si="10"/>
        <v>-0.53027113851828944</v>
      </c>
      <c r="D210" s="230">
        <f t="shared" si="10"/>
        <v>7.330816318311788</v>
      </c>
      <c r="E210" s="230">
        <f t="shared" si="10"/>
        <v>0</v>
      </c>
    </row>
    <row r="211" spans="1:5" x14ac:dyDescent="0.25">
      <c r="A211" s="986"/>
      <c r="B211" s="219">
        <v>2019</v>
      </c>
      <c r="C211" s="219">
        <v>2020</v>
      </c>
      <c r="D211" s="219">
        <v>2021</v>
      </c>
      <c r="E211" s="219">
        <v>2022</v>
      </c>
    </row>
    <row r="212" spans="1:5" ht="15.75" thickBot="1" x14ac:dyDescent="0.3">
      <c r="A212" s="987"/>
      <c r="B212" s="228" t="s">
        <v>7</v>
      </c>
      <c r="C212" s="228" t="s">
        <v>8</v>
      </c>
      <c r="D212" s="228" t="s">
        <v>8</v>
      </c>
      <c r="E212" s="228" t="s">
        <v>8</v>
      </c>
    </row>
    <row r="213" spans="1:5" ht="15.75" thickBot="1" x14ac:dyDescent="0.3">
      <c r="A213" s="231" t="s">
        <v>41</v>
      </c>
      <c r="B213" s="232"/>
      <c r="C213" s="232"/>
      <c r="D213" s="232"/>
      <c r="E213" s="232"/>
    </row>
    <row r="214" spans="1:5" ht="15.75" thickBot="1" x14ac:dyDescent="0.3">
      <c r="A214" s="231" t="s">
        <v>42</v>
      </c>
      <c r="B214" s="229">
        <f>SUM(B215:B217)</f>
        <v>7990</v>
      </c>
      <c r="C214" s="229">
        <f t="shared" ref="C214:E214" si="11">SUM(C215:C217)</f>
        <v>82770</v>
      </c>
      <c r="D214" s="229">
        <f t="shared" si="11"/>
        <v>3350</v>
      </c>
      <c r="E214" s="229">
        <f t="shared" si="11"/>
        <v>3350</v>
      </c>
    </row>
    <row r="215" spans="1:5" ht="15.75" thickBot="1" x14ac:dyDescent="0.3">
      <c r="A215" s="233" t="s">
        <v>212</v>
      </c>
      <c r="B215" s="229">
        <v>7990</v>
      </c>
      <c r="C215" s="229">
        <v>82770</v>
      </c>
      <c r="D215" s="229">
        <v>3350</v>
      </c>
      <c r="E215" s="229">
        <v>3350</v>
      </c>
    </row>
    <row r="216" spans="1:5" ht="15.75" thickBot="1" x14ac:dyDescent="0.3">
      <c r="A216" s="233" t="s">
        <v>231</v>
      </c>
      <c r="B216" s="565"/>
      <c r="C216" s="565"/>
      <c r="D216" s="565"/>
      <c r="E216" s="565"/>
    </row>
    <row r="217" spans="1:5" ht="15.75" thickBot="1" x14ac:dyDescent="0.3">
      <c r="A217" s="233" t="s">
        <v>224</v>
      </c>
      <c r="B217" s="565"/>
      <c r="C217" s="565"/>
      <c r="D217" s="565"/>
      <c r="E217" s="565"/>
    </row>
    <row r="218" spans="1:5" ht="15.75" thickBot="1" x14ac:dyDescent="0.3">
      <c r="A218" s="238" t="s">
        <v>33</v>
      </c>
      <c r="B218" s="234">
        <f>B214+B213</f>
        <v>7990</v>
      </c>
      <c r="C218" s="234">
        <f t="shared" ref="C218" si="12">C214+C213</f>
        <v>82770</v>
      </c>
      <c r="D218" s="234">
        <f>D214+D213</f>
        <v>3350</v>
      </c>
      <c r="E218" s="234">
        <f t="shared" ref="E218" si="13">E214+E213</f>
        <v>3350</v>
      </c>
    </row>
    <row r="219" spans="1:5" ht="59.25" customHeight="1" thickBot="1" x14ac:dyDescent="0.3">
      <c r="A219" s="227" t="s">
        <v>34</v>
      </c>
      <c r="B219" s="561" t="s">
        <v>793</v>
      </c>
      <c r="C219" s="562" t="s">
        <v>217</v>
      </c>
      <c r="D219" s="563" t="s">
        <v>794</v>
      </c>
      <c r="E219" s="562"/>
    </row>
    <row r="220" spans="1:5" ht="40.5" customHeight="1" thickBot="1" x14ac:dyDescent="0.3">
      <c r="A220" s="224" t="s">
        <v>14</v>
      </c>
      <c r="B220" s="1525" t="s">
        <v>171</v>
      </c>
      <c r="C220" s="1526"/>
      <c r="D220" s="1526"/>
      <c r="E220" s="1527"/>
    </row>
    <row r="221" spans="1:5" ht="15.75" customHeight="1" thickBot="1" x14ac:dyDescent="0.3">
      <c r="A221" s="224" t="s">
        <v>15</v>
      </c>
      <c r="B221" s="997" t="s">
        <v>121</v>
      </c>
      <c r="C221" s="998"/>
      <c r="D221" s="998"/>
      <c r="E221" s="999"/>
    </row>
    <row r="222" spans="1:5" ht="15.75" customHeight="1" x14ac:dyDescent="0.25">
      <c r="A222" s="986"/>
      <c r="B222" s="219">
        <v>2019</v>
      </c>
      <c r="C222" s="219">
        <v>2020</v>
      </c>
      <c r="D222" s="219">
        <v>2021</v>
      </c>
      <c r="E222" s="219">
        <v>2022</v>
      </c>
    </row>
    <row r="223" spans="1:5" ht="15.75" thickBot="1" x14ac:dyDescent="0.3">
      <c r="A223" s="987"/>
      <c r="B223" s="228" t="s">
        <v>7</v>
      </c>
      <c r="C223" s="228" t="s">
        <v>8</v>
      </c>
      <c r="D223" s="228" t="s">
        <v>8</v>
      </c>
      <c r="E223" s="228" t="s">
        <v>8</v>
      </c>
    </row>
    <row r="224" spans="1:5" ht="17.25" customHeight="1" thickBot="1" x14ac:dyDescent="0.3">
      <c r="A224" s="224" t="s">
        <v>16</v>
      </c>
      <c r="B224" s="229"/>
      <c r="C224" s="229">
        <v>14</v>
      </c>
      <c r="D224" s="229">
        <v>4</v>
      </c>
      <c r="E224" s="229"/>
    </row>
    <row r="225" spans="1:5" ht="15.75" thickBot="1" x14ac:dyDescent="0.3">
      <c r="A225" s="224" t="s">
        <v>17</v>
      </c>
      <c r="B225" s="229">
        <f>B233</f>
        <v>0</v>
      </c>
      <c r="C225" s="229">
        <f>C233</f>
        <v>1740</v>
      </c>
      <c r="D225" s="229">
        <f t="shared" ref="D225:E225" si="14">D233</f>
        <v>390</v>
      </c>
      <c r="E225" s="229">
        <f t="shared" si="14"/>
        <v>0</v>
      </c>
    </row>
    <row r="226" spans="1:5" ht="12.75" customHeight="1" thickBot="1" x14ac:dyDescent="0.3">
      <c r="A226" s="224" t="s">
        <v>18</v>
      </c>
      <c r="B226" s="229" t="e">
        <f>B225/B224</f>
        <v>#DIV/0!</v>
      </c>
      <c r="C226" s="229">
        <f>C225/C224</f>
        <v>124.28571428571429</v>
      </c>
      <c r="D226" s="229">
        <f>D225/D224</f>
        <v>97.5</v>
      </c>
      <c r="E226" s="229" t="e">
        <f>E225/E224</f>
        <v>#DIV/0!</v>
      </c>
    </row>
    <row r="227" spans="1:5" ht="19.5" customHeight="1" thickBot="1" x14ac:dyDescent="0.3">
      <c r="A227" s="224" t="s">
        <v>19</v>
      </c>
      <c r="B227" s="758" t="s">
        <v>20</v>
      </c>
      <c r="C227" s="230" t="e">
        <f t="shared" ref="C227:E229" si="15">C224/B224-1</f>
        <v>#DIV/0!</v>
      </c>
      <c r="D227" s="230">
        <f t="shared" si="15"/>
        <v>-0.7142857142857143</v>
      </c>
      <c r="E227" s="230">
        <f t="shared" si="15"/>
        <v>-1</v>
      </c>
    </row>
    <row r="228" spans="1:5" ht="15.75" thickBot="1" x14ac:dyDescent="0.3">
      <c r="A228" s="224" t="s">
        <v>21</v>
      </c>
      <c r="B228" s="758" t="s">
        <v>20</v>
      </c>
      <c r="C228" s="230" t="e">
        <f t="shared" si="15"/>
        <v>#DIV/0!</v>
      </c>
      <c r="D228" s="230">
        <f t="shared" si="15"/>
        <v>-0.77586206896551724</v>
      </c>
      <c r="E228" s="230">
        <f t="shared" si="15"/>
        <v>-1</v>
      </c>
    </row>
    <row r="229" spans="1:5" ht="24.75" customHeight="1" thickBot="1" x14ac:dyDescent="0.3">
      <c r="A229" s="224" t="s">
        <v>22</v>
      </c>
      <c r="B229" s="758" t="s">
        <v>20</v>
      </c>
      <c r="C229" s="230" t="e">
        <f t="shared" si="15"/>
        <v>#DIV/0!</v>
      </c>
      <c r="D229" s="230">
        <f t="shared" si="15"/>
        <v>-0.21551724137931039</v>
      </c>
      <c r="E229" s="230" t="e">
        <f t="shared" si="15"/>
        <v>#DIV/0!</v>
      </c>
    </row>
    <row r="230" spans="1:5" x14ac:dyDescent="0.25">
      <c r="A230" s="986"/>
      <c r="B230" s="219">
        <v>2019</v>
      </c>
      <c r="C230" s="219">
        <v>2020</v>
      </c>
      <c r="D230" s="219">
        <v>2021</v>
      </c>
      <c r="E230" s="219">
        <v>2022</v>
      </c>
    </row>
    <row r="231" spans="1:5" ht="15.75" thickBot="1" x14ac:dyDescent="0.3">
      <c r="A231" s="987"/>
      <c r="B231" s="228" t="s">
        <v>7</v>
      </c>
      <c r="C231" s="228" t="s">
        <v>8</v>
      </c>
      <c r="D231" s="228" t="s">
        <v>8</v>
      </c>
      <c r="E231" s="228" t="s">
        <v>8</v>
      </c>
    </row>
    <row r="232" spans="1:5" ht="15.75" customHeight="1" thickBot="1" x14ac:dyDescent="0.3">
      <c r="A232" s="231" t="s">
        <v>41</v>
      </c>
      <c r="B232" s="232"/>
      <c r="C232" s="232"/>
      <c r="D232" s="232"/>
      <c r="E232" s="232"/>
    </row>
    <row r="233" spans="1:5" ht="15.75" thickBot="1" x14ac:dyDescent="0.3">
      <c r="A233" s="231" t="s">
        <v>42</v>
      </c>
      <c r="B233" s="229">
        <f>SUM(B234:B236)</f>
        <v>0</v>
      </c>
      <c r="C233" s="229">
        <f t="shared" ref="C233:E233" si="16">SUM(C234:C236)</f>
        <v>1740</v>
      </c>
      <c r="D233" s="229">
        <f t="shared" si="16"/>
        <v>390</v>
      </c>
      <c r="E233" s="229">
        <f t="shared" si="16"/>
        <v>0</v>
      </c>
    </row>
    <row r="234" spans="1:5" ht="20.25" customHeight="1" thickBot="1" x14ac:dyDescent="0.3">
      <c r="A234" s="233" t="s">
        <v>212</v>
      </c>
      <c r="B234" s="229"/>
      <c r="C234" s="229">
        <v>1740</v>
      </c>
      <c r="D234" s="229">
        <v>390</v>
      </c>
      <c r="E234" s="229"/>
    </row>
    <row r="235" spans="1:5" ht="15.75" thickBot="1" x14ac:dyDescent="0.3">
      <c r="A235" s="233" t="s">
        <v>231</v>
      </c>
      <c r="B235" s="565"/>
      <c r="C235" s="565"/>
      <c r="D235" s="565"/>
      <c r="E235" s="565"/>
    </row>
    <row r="236" spans="1:5" ht="20.25" customHeight="1" thickBot="1" x14ac:dyDescent="0.3">
      <c r="A236" s="233" t="s">
        <v>224</v>
      </c>
      <c r="B236" s="565"/>
      <c r="C236" s="565"/>
      <c r="D236" s="565"/>
      <c r="E236" s="565"/>
    </row>
    <row r="237" spans="1:5" ht="27.75" customHeight="1" thickBot="1" x14ac:dyDescent="0.3">
      <c r="A237" s="238" t="s">
        <v>35</v>
      </c>
      <c r="B237" s="234">
        <f>B233+B232</f>
        <v>0</v>
      </c>
      <c r="C237" s="234">
        <f>C233+C232</f>
        <v>1740</v>
      </c>
      <c r="D237" s="234">
        <f>D233+D232</f>
        <v>390</v>
      </c>
      <c r="E237" s="234">
        <f>E233+E232</f>
        <v>0</v>
      </c>
    </row>
    <row r="238" spans="1:5" ht="15.75" thickBot="1" x14ac:dyDescent="0.3">
      <c r="A238" s="251" t="s">
        <v>44</v>
      </c>
      <c r="B238" s="967" t="s">
        <v>795</v>
      </c>
      <c r="C238" s="968"/>
      <c r="D238" s="968"/>
      <c r="E238" s="969"/>
    </row>
    <row r="239" spans="1:5" ht="44.25" customHeight="1" thickBot="1" x14ac:dyDescent="0.3">
      <c r="A239" s="227" t="s">
        <v>163</v>
      </c>
      <c r="B239" s="252" t="s">
        <v>796</v>
      </c>
      <c r="C239" s="253" t="s">
        <v>217</v>
      </c>
      <c r="D239" s="254" t="s">
        <v>381</v>
      </c>
      <c r="E239" s="255"/>
    </row>
    <row r="240" spans="1:5" ht="15.75" thickBot="1" x14ac:dyDescent="0.3">
      <c r="A240" s="224" t="s">
        <v>14</v>
      </c>
      <c r="B240" s="967" t="s">
        <v>797</v>
      </c>
      <c r="C240" s="968"/>
      <c r="D240" s="968"/>
      <c r="E240" s="969"/>
    </row>
    <row r="241" spans="1:5" ht="15.75" thickBot="1" x14ac:dyDescent="0.3">
      <c r="A241" s="224" t="s">
        <v>15</v>
      </c>
      <c r="B241" s="997"/>
      <c r="C241" s="998"/>
      <c r="D241" s="998"/>
      <c r="E241" s="999"/>
    </row>
    <row r="242" spans="1:5" x14ac:dyDescent="0.25">
      <c r="A242" s="986"/>
      <c r="B242" s="219">
        <v>2019</v>
      </c>
      <c r="C242" s="219">
        <v>2020</v>
      </c>
      <c r="D242" s="219">
        <v>2021</v>
      </c>
      <c r="E242" s="219">
        <v>2022</v>
      </c>
    </row>
    <row r="243" spans="1:5" ht="15.75" thickBot="1" x14ac:dyDescent="0.3">
      <c r="A243" s="987"/>
      <c r="B243" s="228" t="s">
        <v>7</v>
      </c>
      <c r="C243" s="228" t="s">
        <v>8</v>
      </c>
      <c r="D243" s="228" t="s">
        <v>8</v>
      </c>
      <c r="E243" s="228" t="s">
        <v>8</v>
      </c>
    </row>
    <row r="244" spans="1:5" ht="15.75" thickBot="1" x14ac:dyDescent="0.3">
      <c r="A244" s="224" t="s">
        <v>16</v>
      </c>
      <c r="B244" s="758">
        <v>1</v>
      </c>
      <c r="C244" s="758">
        <v>1</v>
      </c>
      <c r="D244" s="758">
        <v>1</v>
      </c>
      <c r="E244" s="758">
        <v>1</v>
      </c>
    </row>
    <row r="245" spans="1:5" ht="17.25" customHeight="1" thickBot="1" x14ac:dyDescent="0.3">
      <c r="A245" s="224" t="s">
        <v>17</v>
      </c>
      <c r="B245" s="229">
        <f>B258</f>
        <v>7740</v>
      </c>
      <c r="C245" s="229">
        <f t="shared" ref="C245:E245" si="17">C258</f>
        <v>6230</v>
      </c>
      <c r="D245" s="229">
        <f t="shared" si="17"/>
        <v>8600</v>
      </c>
      <c r="E245" s="229">
        <f t="shared" si="17"/>
        <v>8600</v>
      </c>
    </row>
    <row r="246" spans="1:5" ht="15.75" thickBot="1" x14ac:dyDescent="0.3">
      <c r="A246" s="224" t="s">
        <v>18</v>
      </c>
      <c r="B246" s="229">
        <f>B245/B244</f>
        <v>7740</v>
      </c>
      <c r="C246" s="229">
        <f>C245/C244</f>
        <v>6230</v>
      </c>
      <c r="D246" s="229">
        <f>D245/D244</f>
        <v>8600</v>
      </c>
      <c r="E246" s="229">
        <f>E245/E244</f>
        <v>8600</v>
      </c>
    </row>
    <row r="247" spans="1:5" ht="21.75" customHeight="1" thickBot="1" x14ac:dyDescent="0.3">
      <c r="A247" s="224" t="s">
        <v>19</v>
      </c>
      <c r="B247" s="758" t="s">
        <v>20</v>
      </c>
      <c r="C247" s="230">
        <f t="shared" ref="C247:E249" si="18">C244/B244-1</f>
        <v>0</v>
      </c>
      <c r="D247" s="230">
        <f t="shared" si="18"/>
        <v>0</v>
      </c>
      <c r="E247" s="230">
        <f t="shared" si="18"/>
        <v>0</v>
      </c>
    </row>
    <row r="248" spans="1:5" ht="22.5" customHeight="1" thickBot="1" x14ac:dyDescent="0.3">
      <c r="A248" s="224" t="s">
        <v>21</v>
      </c>
      <c r="B248" s="758" t="s">
        <v>20</v>
      </c>
      <c r="C248" s="230">
        <f t="shared" si="18"/>
        <v>-0.19509043927648584</v>
      </c>
      <c r="D248" s="230">
        <f t="shared" si="18"/>
        <v>0.38041733547351519</v>
      </c>
      <c r="E248" s="230">
        <f t="shared" si="18"/>
        <v>0</v>
      </c>
    </row>
    <row r="249" spans="1:5" ht="15.75" thickBot="1" x14ac:dyDescent="0.3">
      <c r="A249" s="224" t="s">
        <v>22</v>
      </c>
      <c r="B249" s="758" t="s">
        <v>20</v>
      </c>
      <c r="C249" s="230">
        <f t="shared" si="18"/>
        <v>-0.19509043927648584</v>
      </c>
      <c r="D249" s="230">
        <f t="shared" si="18"/>
        <v>0.38041733547351519</v>
      </c>
      <c r="E249" s="230">
        <f t="shared" si="18"/>
        <v>0</v>
      </c>
    </row>
    <row r="250" spans="1:5" ht="15.75" customHeight="1" thickBot="1" x14ac:dyDescent="0.3">
      <c r="A250" s="988" t="s">
        <v>547</v>
      </c>
      <c r="B250" s="989"/>
      <c r="C250" s="989"/>
      <c r="D250" s="989"/>
      <c r="E250" s="990"/>
    </row>
    <row r="251" spans="1:5" x14ac:dyDescent="0.25">
      <c r="A251" s="986"/>
      <c r="B251" s="219">
        <v>2019</v>
      </c>
      <c r="C251" s="219">
        <v>2020</v>
      </c>
      <c r="D251" s="219">
        <v>2021</v>
      </c>
      <c r="E251" s="219">
        <v>2022</v>
      </c>
    </row>
    <row r="252" spans="1:5" ht="15.75" thickBot="1" x14ac:dyDescent="0.3">
      <c r="A252" s="987"/>
      <c r="B252" s="228" t="s">
        <v>7</v>
      </c>
      <c r="C252" s="228" t="s">
        <v>8</v>
      </c>
      <c r="D252" s="228" t="s">
        <v>8</v>
      </c>
      <c r="E252" s="228" t="s">
        <v>8</v>
      </c>
    </row>
    <row r="253" spans="1:5" ht="15.75" customHeight="1" thickBot="1" x14ac:dyDescent="0.3">
      <c r="A253" s="231" t="s">
        <v>41</v>
      </c>
      <c r="B253" s="232"/>
      <c r="C253" s="232"/>
      <c r="D253" s="232"/>
      <c r="E253" s="232"/>
    </row>
    <row r="254" spans="1:5" ht="15.75" customHeight="1" thickBot="1" x14ac:dyDescent="0.3">
      <c r="A254" s="231" t="s">
        <v>42</v>
      </c>
      <c r="B254" s="229">
        <f>SUM(B255:B257)</f>
        <v>7740</v>
      </c>
      <c r="C254" s="229">
        <f t="shared" ref="C254:E254" si="19">SUM(C255:C257)</f>
        <v>6230</v>
      </c>
      <c r="D254" s="229">
        <f t="shared" si="19"/>
        <v>8600</v>
      </c>
      <c r="E254" s="229">
        <f t="shared" si="19"/>
        <v>8600</v>
      </c>
    </row>
    <row r="255" spans="1:5" ht="15.75" thickBot="1" x14ac:dyDescent="0.3">
      <c r="A255" s="233" t="s">
        <v>212</v>
      </c>
      <c r="B255" s="229">
        <v>7740</v>
      </c>
      <c r="C255" s="229"/>
      <c r="D255" s="229">
        <v>8600</v>
      </c>
      <c r="E255" s="229">
        <v>8600</v>
      </c>
    </row>
    <row r="256" spans="1:5" ht="15.75" customHeight="1" thickBot="1" x14ac:dyDescent="0.3">
      <c r="A256" s="233" t="s">
        <v>231</v>
      </c>
      <c r="B256" s="565"/>
      <c r="C256" s="565"/>
      <c r="D256" s="565"/>
      <c r="E256" s="565"/>
    </row>
    <row r="257" spans="1:5" ht="15.75" thickBot="1" x14ac:dyDescent="0.3">
      <c r="A257" s="233" t="s">
        <v>224</v>
      </c>
      <c r="B257" s="565"/>
      <c r="C257" s="565">
        <v>6230</v>
      </c>
      <c r="D257" s="565"/>
      <c r="E257" s="565"/>
    </row>
    <row r="258" spans="1:5" ht="15.75" thickBot="1" x14ac:dyDescent="0.3">
      <c r="A258" s="238" t="s">
        <v>30</v>
      </c>
      <c r="B258" s="234">
        <f>B254+B253</f>
        <v>7740</v>
      </c>
      <c r="C258" s="234">
        <f>C254+C253</f>
        <v>6230</v>
      </c>
      <c r="D258" s="234">
        <f>D254+D253</f>
        <v>8600</v>
      </c>
      <c r="E258" s="234">
        <f>E254+E253</f>
        <v>8600</v>
      </c>
    </row>
    <row r="259" spans="1:5" ht="75.75" thickBot="1" x14ac:dyDescent="0.3">
      <c r="A259" s="227" t="s">
        <v>135</v>
      </c>
      <c r="B259" s="252" t="s">
        <v>1136</v>
      </c>
      <c r="C259" s="253" t="s">
        <v>217</v>
      </c>
      <c r="D259" s="254" t="s">
        <v>1137</v>
      </c>
      <c r="E259" s="255"/>
    </row>
    <row r="260" spans="1:5" ht="15.75" customHeight="1" thickBot="1" x14ac:dyDescent="0.3">
      <c r="A260" s="224" t="s">
        <v>14</v>
      </c>
      <c r="B260" s="967" t="s">
        <v>797</v>
      </c>
      <c r="C260" s="968"/>
      <c r="D260" s="968"/>
      <c r="E260" s="969"/>
    </row>
    <row r="261" spans="1:5" ht="15.75" customHeight="1" thickBot="1" x14ac:dyDescent="0.3">
      <c r="A261" s="224" t="s">
        <v>15</v>
      </c>
      <c r="B261" s="997"/>
      <c r="C261" s="998"/>
      <c r="D261" s="998"/>
      <c r="E261" s="999"/>
    </row>
    <row r="262" spans="1:5" ht="15.75" customHeight="1" x14ac:dyDescent="0.25">
      <c r="A262" s="986"/>
      <c r="B262" s="219">
        <v>2019</v>
      </c>
      <c r="C262" s="219">
        <v>2020</v>
      </c>
      <c r="D262" s="219">
        <v>2021</v>
      </c>
      <c r="E262" s="219">
        <v>2022</v>
      </c>
    </row>
    <row r="263" spans="1:5" ht="15.75" customHeight="1" thickBot="1" x14ac:dyDescent="0.3">
      <c r="A263" s="987"/>
      <c r="B263" s="228" t="s">
        <v>7</v>
      </c>
      <c r="C263" s="228" t="s">
        <v>8</v>
      </c>
      <c r="D263" s="228" t="s">
        <v>8</v>
      </c>
      <c r="E263" s="228" t="s">
        <v>8</v>
      </c>
    </row>
    <row r="264" spans="1:5" ht="15.75" customHeight="1" thickBot="1" x14ac:dyDescent="0.3">
      <c r="A264" s="224" t="s">
        <v>16</v>
      </c>
      <c r="B264" s="758">
        <v>1</v>
      </c>
      <c r="C264" s="758">
        <v>1</v>
      </c>
      <c r="D264" s="758">
        <v>1</v>
      </c>
      <c r="E264" s="758">
        <v>1</v>
      </c>
    </row>
    <row r="265" spans="1:5" ht="15.75" customHeight="1" thickBot="1" x14ac:dyDescent="0.3">
      <c r="A265" s="224" t="s">
        <v>17</v>
      </c>
      <c r="B265" s="229">
        <f>B278</f>
        <v>0</v>
      </c>
      <c r="C265" s="229">
        <f t="shared" ref="C265:E265" si="20">C278</f>
        <v>300000</v>
      </c>
      <c r="D265" s="229">
        <f t="shared" si="20"/>
        <v>0</v>
      </c>
      <c r="E265" s="229">
        <f t="shared" si="20"/>
        <v>0</v>
      </c>
    </row>
    <row r="266" spans="1:5" ht="15.75" customHeight="1" thickBot="1" x14ac:dyDescent="0.3">
      <c r="A266" s="224" t="s">
        <v>18</v>
      </c>
      <c r="B266" s="229">
        <f>B265/B264</f>
        <v>0</v>
      </c>
      <c r="C266" s="229">
        <f>C265/C264</f>
        <v>300000</v>
      </c>
      <c r="D266" s="229">
        <f>D265/D264</f>
        <v>0</v>
      </c>
      <c r="E266" s="229">
        <f>E265/E264</f>
        <v>0</v>
      </c>
    </row>
    <row r="267" spans="1:5" ht="15.75" customHeight="1" thickBot="1" x14ac:dyDescent="0.3">
      <c r="A267" s="224" t="s">
        <v>19</v>
      </c>
      <c r="B267" s="758" t="s">
        <v>20</v>
      </c>
      <c r="C267" s="230">
        <f t="shared" ref="C267:E269" si="21">C264/B264-1</f>
        <v>0</v>
      </c>
      <c r="D267" s="230">
        <f t="shared" si="21"/>
        <v>0</v>
      </c>
      <c r="E267" s="230">
        <f t="shared" si="21"/>
        <v>0</v>
      </c>
    </row>
    <row r="268" spans="1:5" ht="15.75" customHeight="1" thickBot="1" x14ac:dyDescent="0.3">
      <c r="A268" s="224" t="s">
        <v>21</v>
      </c>
      <c r="B268" s="758" t="s">
        <v>20</v>
      </c>
      <c r="C268" s="230" t="e">
        <f t="shared" si="21"/>
        <v>#DIV/0!</v>
      </c>
      <c r="D268" s="230">
        <f t="shared" si="21"/>
        <v>-1</v>
      </c>
      <c r="E268" s="230" t="e">
        <f t="shared" si="21"/>
        <v>#DIV/0!</v>
      </c>
    </row>
    <row r="269" spans="1:5" ht="15.75" customHeight="1" thickBot="1" x14ac:dyDescent="0.3">
      <c r="A269" s="224" t="s">
        <v>22</v>
      </c>
      <c r="B269" s="758" t="s">
        <v>20</v>
      </c>
      <c r="C269" s="230" t="e">
        <f t="shared" si="21"/>
        <v>#DIV/0!</v>
      </c>
      <c r="D269" s="230">
        <f t="shared" si="21"/>
        <v>-1</v>
      </c>
      <c r="E269" s="230" t="e">
        <f t="shared" si="21"/>
        <v>#DIV/0!</v>
      </c>
    </row>
    <row r="270" spans="1:5" ht="15.75" customHeight="1" thickBot="1" x14ac:dyDescent="0.3">
      <c r="A270" s="988" t="s">
        <v>798</v>
      </c>
      <c r="B270" s="989"/>
      <c r="C270" s="989"/>
      <c r="D270" s="989"/>
      <c r="E270" s="990"/>
    </row>
    <row r="271" spans="1:5" ht="15.75" customHeight="1" x14ac:dyDescent="0.25">
      <c r="A271" s="986"/>
      <c r="B271" s="219">
        <v>2019</v>
      </c>
      <c r="C271" s="219">
        <v>2020</v>
      </c>
      <c r="D271" s="219">
        <v>2021</v>
      </c>
      <c r="E271" s="219">
        <v>2022</v>
      </c>
    </row>
    <row r="272" spans="1:5" ht="15.75" customHeight="1" thickBot="1" x14ac:dyDescent="0.3">
      <c r="A272" s="987"/>
      <c r="B272" s="228" t="s">
        <v>7</v>
      </c>
      <c r="C272" s="228" t="s">
        <v>8</v>
      </c>
      <c r="D272" s="228" t="s">
        <v>8</v>
      </c>
      <c r="E272" s="228" t="s">
        <v>8</v>
      </c>
    </row>
    <row r="273" spans="1:8" ht="15.75" customHeight="1" thickBot="1" x14ac:dyDescent="0.3">
      <c r="A273" s="231" t="s">
        <v>41</v>
      </c>
      <c r="B273" s="232"/>
      <c r="C273" s="232"/>
      <c r="D273" s="232"/>
      <c r="E273" s="232"/>
    </row>
    <row r="274" spans="1:8" ht="15.75" customHeight="1" thickBot="1" x14ac:dyDescent="0.3">
      <c r="A274" s="231" t="s">
        <v>42</v>
      </c>
      <c r="B274" s="229">
        <f>SUM(B275:B277)</f>
        <v>0</v>
      </c>
      <c r="C274" s="229">
        <f t="shared" ref="C274:E274" si="22">SUM(C275:C277)</f>
        <v>300000</v>
      </c>
      <c r="D274" s="229">
        <f t="shared" si="22"/>
        <v>0</v>
      </c>
      <c r="E274" s="229">
        <f t="shared" si="22"/>
        <v>0</v>
      </c>
    </row>
    <row r="275" spans="1:8" ht="15.75" customHeight="1" thickBot="1" x14ac:dyDescent="0.3">
      <c r="A275" s="233" t="s">
        <v>212</v>
      </c>
      <c r="B275" s="229"/>
      <c r="C275" s="229"/>
      <c r="D275" s="229"/>
      <c r="E275" s="229"/>
    </row>
    <row r="276" spans="1:8" ht="15.75" customHeight="1" thickBot="1" x14ac:dyDescent="0.3">
      <c r="A276" s="233" t="s">
        <v>231</v>
      </c>
      <c r="B276" s="565"/>
      <c r="C276" s="565">
        <v>300000</v>
      </c>
      <c r="D276" s="565"/>
      <c r="E276" s="565"/>
    </row>
    <row r="277" spans="1:8" ht="15.75" customHeight="1" thickBot="1" x14ac:dyDescent="0.3">
      <c r="A277" s="233" t="s">
        <v>224</v>
      </c>
      <c r="B277" s="565"/>
      <c r="C277" s="565"/>
      <c r="D277" s="565"/>
      <c r="E277" s="565"/>
    </row>
    <row r="278" spans="1:8" ht="15.75" customHeight="1" thickBot="1" x14ac:dyDescent="0.3">
      <c r="A278" s="238" t="s">
        <v>33</v>
      </c>
      <c r="B278" s="234">
        <f>B274+B273</f>
        <v>0</v>
      </c>
      <c r="C278" s="234">
        <f>C274+C273</f>
        <v>300000</v>
      </c>
      <c r="D278" s="234">
        <f>D274+D273</f>
        <v>0</v>
      </c>
      <c r="E278" s="234">
        <f>E274+E273</f>
        <v>0</v>
      </c>
    </row>
    <row r="279" spans="1:8" ht="15.75" thickBot="1" x14ac:dyDescent="0.3">
      <c r="A279" s="256"/>
      <c r="B279" s="257"/>
      <c r="C279" s="257"/>
      <c r="D279" s="257"/>
      <c r="E279" s="257"/>
    </row>
    <row r="280" spans="1:8" ht="30.75" thickBot="1" x14ac:dyDescent="0.3">
      <c r="A280" s="225" t="s">
        <v>56</v>
      </c>
      <c r="B280" s="258">
        <f>+B28+B65+B110+B147+B187+B206+B225+B245+B265</f>
        <v>657340</v>
      </c>
      <c r="C280" s="258">
        <f>+C28+C65+C110+C147+C187+C206+C225+C245+C265</f>
        <v>1333000</v>
      </c>
      <c r="D280" s="258">
        <f>+D28+D65+D110+D147+D187+D206+D225+D245+D265</f>
        <v>565600</v>
      </c>
      <c r="E280" s="258">
        <f>+E28+E65+E110+E147+E187+E206+E225+E245+E265</f>
        <v>585600</v>
      </c>
      <c r="G280" s="11"/>
      <c r="H280" s="11"/>
    </row>
    <row r="281" spans="1:8" ht="30.75" thickBot="1" x14ac:dyDescent="0.3">
      <c r="A281" s="225" t="s">
        <v>57</v>
      </c>
      <c r="B281" s="258">
        <f>B282+B285+B288+B291+B294+B297+B300+B304</f>
        <v>657340</v>
      </c>
      <c r="C281" s="258">
        <f t="shared" ref="C281:E281" si="23">C282+C285+C288+C291+C294+C297+C300+C304</f>
        <v>1333000</v>
      </c>
      <c r="D281" s="258">
        <f t="shared" si="23"/>
        <v>565600</v>
      </c>
      <c r="E281" s="258">
        <f t="shared" si="23"/>
        <v>585600</v>
      </c>
      <c r="G281" s="11"/>
      <c r="H281" s="11"/>
    </row>
    <row r="282" spans="1:8" ht="27" customHeight="1" thickBot="1" x14ac:dyDescent="0.3">
      <c r="A282" s="231" t="s">
        <v>23</v>
      </c>
      <c r="B282" s="259">
        <f>B283+B284</f>
        <v>379000</v>
      </c>
      <c r="C282" s="259">
        <f>C283+C284</f>
        <v>616870</v>
      </c>
      <c r="D282" s="259">
        <f>D283+D284</f>
        <v>393942</v>
      </c>
      <c r="E282" s="259">
        <f>E283+E284</f>
        <v>393942</v>
      </c>
      <c r="G282" s="11"/>
      <c r="H282" s="11"/>
    </row>
    <row r="283" spans="1:8" ht="15.75" thickBot="1" x14ac:dyDescent="0.3">
      <c r="A283" s="233" t="s">
        <v>212</v>
      </c>
      <c r="B283" s="234">
        <f t="shared" ref="B283:E284" si="24">B37+B74+B119+B156</f>
        <v>368500</v>
      </c>
      <c r="C283" s="234">
        <f t="shared" si="24"/>
        <v>585336</v>
      </c>
      <c r="D283" s="234">
        <f t="shared" si="24"/>
        <v>358988</v>
      </c>
      <c r="E283" s="234">
        <f t="shared" si="24"/>
        <v>358988</v>
      </c>
      <c r="G283" s="11"/>
      <c r="H283" s="11"/>
    </row>
    <row r="284" spans="1:8" ht="15.75" thickBot="1" x14ac:dyDescent="0.3">
      <c r="A284" s="233" t="s">
        <v>230</v>
      </c>
      <c r="B284" s="234">
        <f t="shared" si="24"/>
        <v>10500</v>
      </c>
      <c r="C284" s="234">
        <f t="shared" si="24"/>
        <v>31534</v>
      </c>
      <c r="D284" s="234">
        <f t="shared" si="24"/>
        <v>34954</v>
      </c>
      <c r="E284" s="234">
        <f t="shared" si="24"/>
        <v>34954</v>
      </c>
      <c r="G284" s="11"/>
      <c r="H284" s="11"/>
    </row>
    <row r="285" spans="1:8" ht="30.75" thickBot="1" x14ac:dyDescent="0.3">
      <c r="A285" s="231" t="s">
        <v>24</v>
      </c>
      <c r="B285" s="259">
        <f>B286+B287</f>
        <v>72350</v>
      </c>
      <c r="C285" s="259">
        <f>C286+C287</f>
        <v>102996</v>
      </c>
      <c r="D285" s="259">
        <f>D286+D287</f>
        <v>65408</v>
      </c>
      <c r="E285" s="259">
        <f>E286+E287</f>
        <v>65408</v>
      </c>
      <c r="G285" s="11"/>
      <c r="H285" s="11"/>
    </row>
    <row r="286" spans="1:8" ht="15.75" customHeight="1" thickBot="1" x14ac:dyDescent="0.3">
      <c r="A286" s="233" t="s">
        <v>212</v>
      </c>
      <c r="B286" s="232">
        <f t="shared" ref="B286:E287" si="25">B40+B74+B122+B159</f>
        <v>70600</v>
      </c>
      <c r="C286" s="232">
        <f t="shared" si="25"/>
        <v>97733</v>
      </c>
      <c r="D286" s="232">
        <f t="shared" si="25"/>
        <v>59574</v>
      </c>
      <c r="E286" s="232">
        <f t="shared" si="25"/>
        <v>59574</v>
      </c>
      <c r="G286" s="11"/>
      <c r="H286" s="11"/>
    </row>
    <row r="287" spans="1:8" ht="15.75" thickBot="1" x14ac:dyDescent="0.3">
      <c r="A287" s="233" t="s">
        <v>230</v>
      </c>
      <c r="B287" s="232">
        <f t="shared" si="25"/>
        <v>1750</v>
      </c>
      <c r="C287" s="232">
        <f t="shared" si="25"/>
        <v>5263</v>
      </c>
      <c r="D287" s="232">
        <f t="shared" si="25"/>
        <v>5834</v>
      </c>
      <c r="E287" s="232">
        <f t="shared" si="25"/>
        <v>5834</v>
      </c>
      <c r="G287" s="11"/>
      <c r="H287" s="11"/>
    </row>
    <row r="288" spans="1:8" ht="15.75" thickBot="1" x14ac:dyDescent="0.3">
      <c r="A288" s="231" t="s">
        <v>25</v>
      </c>
      <c r="B288" s="259">
        <f>B289+B290</f>
        <v>178416</v>
      </c>
      <c r="C288" s="259">
        <f>C289+C290</f>
        <v>217560</v>
      </c>
      <c r="D288" s="259">
        <f>D289+D290</f>
        <v>89076</v>
      </c>
      <c r="E288" s="259">
        <f>E289+E290</f>
        <v>109076</v>
      </c>
      <c r="G288" s="11"/>
      <c r="H288" s="11"/>
    </row>
    <row r="289" spans="1:8" ht="15.75" thickBot="1" x14ac:dyDescent="0.3">
      <c r="A289" s="233" t="s">
        <v>212</v>
      </c>
      <c r="B289" s="234">
        <f t="shared" ref="B289:E290" si="26">B43+B80+B125+B162</f>
        <v>176416</v>
      </c>
      <c r="C289" s="234">
        <f t="shared" si="26"/>
        <v>215560</v>
      </c>
      <c r="D289" s="234">
        <f t="shared" si="26"/>
        <v>87076</v>
      </c>
      <c r="E289" s="234">
        <f t="shared" si="26"/>
        <v>107076</v>
      </c>
      <c r="G289" s="11"/>
      <c r="H289" s="11"/>
    </row>
    <row r="290" spans="1:8" ht="15.75" thickBot="1" x14ac:dyDescent="0.3">
      <c r="A290" s="233" t="s">
        <v>230</v>
      </c>
      <c r="B290" s="234">
        <f t="shared" si="26"/>
        <v>2000</v>
      </c>
      <c r="C290" s="234">
        <f t="shared" si="26"/>
        <v>2000</v>
      </c>
      <c r="D290" s="234">
        <f t="shared" si="26"/>
        <v>2000</v>
      </c>
      <c r="E290" s="234">
        <f t="shared" si="26"/>
        <v>2000</v>
      </c>
      <c r="G290" s="11"/>
      <c r="H290" s="11"/>
    </row>
    <row r="291" spans="1:8" ht="15.75" thickBot="1" x14ac:dyDescent="0.3">
      <c r="A291" s="231" t="s">
        <v>26</v>
      </c>
      <c r="B291" s="259">
        <f>B292+B293</f>
        <v>0</v>
      </c>
      <c r="C291" s="259">
        <f>C292+C293</f>
        <v>0</v>
      </c>
      <c r="D291" s="259">
        <f>D292+D293</f>
        <v>0</v>
      </c>
      <c r="E291" s="259">
        <f>E292+E293</f>
        <v>0</v>
      </c>
      <c r="G291" s="11"/>
      <c r="H291" s="11"/>
    </row>
    <row r="292" spans="1:8" ht="15.75" thickBot="1" x14ac:dyDescent="0.3">
      <c r="A292" s="233" t="s">
        <v>212</v>
      </c>
      <c r="B292" s="232">
        <f t="shared" ref="B292:E293" si="27">B46+B83</f>
        <v>0</v>
      </c>
      <c r="C292" s="232">
        <f t="shared" si="27"/>
        <v>0</v>
      </c>
      <c r="D292" s="232">
        <f t="shared" si="27"/>
        <v>0</v>
      </c>
      <c r="E292" s="232">
        <f t="shared" si="27"/>
        <v>0</v>
      </c>
      <c r="G292" s="11"/>
      <c r="H292" s="11"/>
    </row>
    <row r="293" spans="1:8" ht="15" customHeight="1" thickBot="1" x14ac:dyDescent="0.3">
      <c r="A293" s="233" t="s">
        <v>230</v>
      </c>
      <c r="B293" s="234">
        <f t="shared" si="27"/>
        <v>0</v>
      </c>
      <c r="C293" s="234">
        <f t="shared" si="27"/>
        <v>0</v>
      </c>
      <c r="D293" s="234">
        <f t="shared" si="27"/>
        <v>0</v>
      </c>
      <c r="E293" s="234">
        <f t="shared" si="27"/>
        <v>0</v>
      </c>
      <c r="G293" s="11"/>
      <c r="H293" s="11"/>
    </row>
    <row r="294" spans="1:8" ht="15.75" customHeight="1" thickBot="1" x14ac:dyDescent="0.3">
      <c r="A294" s="231" t="s">
        <v>27</v>
      </c>
      <c r="B294" s="259">
        <f>B295+B296</f>
        <v>1574</v>
      </c>
      <c r="C294" s="259">
        <f>C295+C296</f>
        <v>1574</v>
      </c>
      <c r="D294" s="259">
        <f>D295+D296</f>
        <v>1574</v>
      </c>
      <c r="E294" s="259">
        <f>E295+E296</f>
        <v>1574</v>
      </c>
      <c r="G294" s="11"/>
      <c r="H294" s="11"/>
    </row>
    <row r="295" spans="1:8" ht="15.75" thickBot="1" x14ac:dyDescent="0.3">
      <c r="A295" s="233" t="s">
        <v>212</v>
      </c>
      <c r="B295" s="232">
        <f>B49+B86+B130</f>
        <v>1574</v>
      </c>
      <c r="C295" s="232">
        <f>C49+C86+C130</f>
        <v>1574</v>
      </c>
      <c r="D295" s="232">
        <f>D49+D86+D130</f>
        <v>1574</v>
      </c>
      <c r="E295" s="232">
        <f>E49+E86+E130</f>
        <v>1574</v>
      </c>
      <c r="G295" s="11"/>
      <c r="H295" s="11"/>
    </row>
    <row r="296" spans="1:8" ht="15.75" thickBot="1" x14ac:dyDescent="0.3">
      <c r="A296" s="233" t="s">
        <v>230</v>
      </c>
      <c r="B296" s="234">
        <f>B50+B87</f>
        <v>0</v>
      </c>
      <c r="C296" s="234">
        <f>C50+C87</f>
        <v>0</v>
      </c>
      <c r="D296" s="234">
        <f>D50+D87</f>
        <v>0</v>
      </c>
      <c r="E296" s="234">
        <f>E50+E87</f>
        <v>0</v>
      </c>
      <c r="G296" s="11"/>
      <c r="H296" s="11"/>
    </row>
    <row r="297" spans="1:8" ht="15.75" customHeight="1" thickBot="1" x14ac:dyDescent="0.3">
      <c r="A297" s="231" t="s">
        <v>28</v>
      </c>
      <c r="B297" s="259">
        <f>B298+B299</f>
        <v>0</v>
      </c>
      <c r="C297" s="259">
        <f>C298+C299</f>
        <v>0</v>
      </c>
      <c r="D297" s="259">
        <f>D298+D299</f>
        <v>0</v>
      </c>
      <c r="E297" s="259">
        <f>E298+E299</f>
        <v>0</v>
      </c>
      <c r="G297" s="11"/>
      <c r="H297" s="11"/>
    </row>
    <row r="298" spans="1:8" ht="24.75" customHeight="1" thickBot="1" x14ac:dyDescent="0.3">
      <c r="A298" s="233" t="s">
        <v>212</v>
      </c>
      <c r="B298" s="232">
        <f t="shared" ref="B298:E299" si="28">B52+B89</f>
        <v>0</v>
      </c>
      <c r="C298" s="232">
        <f t="shared" si="28"/>
        <v>0</v>
      </c>
      <c r="D298" s="232">
        <f t="shared" si="28"/>
        <v>0</v>
      </c>
      <c r="E298" s="232">
        <f t="shared" si="28"/>
        <v>0</v>
      </c>
      <c r="G298" s="11"/>
      <c r="H298" s="11"/>
    </row>
    <row r="299" spans="1:8" ht="15.75" thickBot="1" x14ac:dyDescent="0.3">
      <c r="A299" s="233" t="s">
        <v>230</v>
      </c>
      <c r="B299" s="234">
        <f t="shared" si="28"/>
        <v>0</v>
      </c>
      <c r="C299" s="234">
        <f t="shared" si="28"/>
        <v>0</v>
      </c>
      <c r="D299" s="234">
        <f t="shared" si="28"/>
        <v>0</v>
      </c>
      <c r="E299" s="234">
        <f t="shared" si="28"/>
        <v>0</v>
      </c>
      <c r="G299" s="11"/>
      <c r="H299" s="11"/>
    </row>
    <row r="300" spans="1:8" ht="30.75" thickBot="1" x14ac:dyDescent="0.3">
      <c r="A300" s="231" t="s">
        <v>29</v>
      </c>
      <c r="B300" s="259">
        <f>B91+B54</f>
        <v>0</v>
      </c>
      <c r="C300" s="259">
        <f>C91+C54</f>
        <v>0</v>
      </c>
      <c r="D300" s="259">
        <f>D91+D54</f>
        <v>0</v>
      </c>
      <c r="E300" s="259">
        <f>E91+E54</f>
        <v>0</v>
      </c>
      <c r="G300" s="11"/>
      <c r="H300" s="11"/>
    </row>
    <row r="301" spans="1:8" ht="15.75" thickBot="1" x14ac:dyDescent="0.3">
      <c r="A301" s="233" t="s">
        <v>212</v>
      </c>
      <c r="B301" s="232">
        <f t="shared" ref="B301:E302" si="29">B55+B92</f>
        <v>0</v>
      </c>
      <c r="C301" s="232">
        <f t="shared" si="29"/>
        <v>0</v>
      </c>
      <c r="D301" s="232">
        <f t="shared" si="29"/>
        <v>0</v>
      </c>
      <c r="E301" s="232">
        <f t="shared" si="29"/>
        <v>0</v>
      </c>
      <c r="G301" s="11"/>
      <c r="H301" s="11"/>
    </row>
    <row r="302" spans="1:8" ht="15.75" thickBot="1" x14ac:dyDescent="0.3">
      <c r="A302" s="233" t="s">
        <v>230</v>
      </c>
      <c r="B302" s="234">
        <f t="shared" si="29"/>
        <v>0</v>
      </c>
      <c r="C302" s="234">
        <f t="shared" si="29"/>
        <v>0</v>
      </c>
      <c r="D302" s="234">
        <f t="shared" si="29"/>
        <v>0</v>
      </c>
      <c r="E302" s="234">
        <f t="shared" si="29"/>
        <v>0</v>
      </c>
      <c r="G302" s="11"/>
      <c r="H302" s="11"/>
    </row>
    <row r="303" spans="1:8" ht="15.75" thickBot="1" x14ac:dyDescent="0.3">
      <c r="A303" s="231" t="s">
        <v>58</v>
      </c>
      <c r="B303" s="232">
        <f>B232+B253</f>
        <v>0</v>
      </c>
      <c r="C303" s="232">
        <f t="shared" ref="C303:E303" si="30">C232+C253</f>
        <v>0</v>
      </c>
      <c r="D303" s="232">
        <f t="shared" si="30"/>
        <v>0</v>
      </c>
      <c r="E303" s="232">
        <f t="shared" si="30"/>
        <v>0</v>
      </c>
      <c r="G303" s="11"/>
      <c r="H303" s="11"/>
    </row>
    <row r="304" spans="1:8" ht="15.75" thickBot="1" x14ac:dyDescent="0.3">
      <c r="A304" s="231" t="s">
        <v>59</v>
      </c>
      <c r="B304" s="232">
        <f>B195+B214+B233+B254+B274</f>
        <v>26000</v>
      </c>
      <c r="C304" s="232">
        <f t="shared" ref="C304:E306" si="31">C195+C214+C233+C254+C274</f>
        <v>394000</v>
      </c>
      <c r="D304" s="232">
        <f t="shared" si="31"/>
        <v>15600</v>
      </c>
      <c r="E304" s="232">
        <f t="shared" si="31"/>
        <v>15600</v>
      </c>
      <c r="G304" s="11"/>
      <c r="H304" s="11"/>
    </row>
    <row r="305" spans="1:8" ht="15.75" thickBot="1" x14ac:dyDescent="0.3">
      <c r="A305" s="233" t="s">
        <v>212</v>
      </c>
      <c r="B305" s="232">
        <f>B196+B215+B234+B255+B275</f>
        <v>26000</v>
      </c>
      <c r="C305" s="232">
        <f t="shared" si="31"/>
        <v>87770</v>
      </c>
      <c r="D305" s="232">
        <f t="shared" si="31"/>
        <v>15600</v>
      </c>
      <c r="E305" s="232">
        <f t="shared" si="31"/>
        <v>15600</v>
      </c>
      <c r="G305" s="11"/>
      <c r="H305" s="11"/>
    </row>
    <row r="306" spans="1:8" ht="15.75" thickBot="1" x14ac:dyDescent="0.3">
      <c r="A306" s="233" t="s">
        <v>231</v>
      </c>
      <c r="B306" s="232">
        <f>B197+B216+B235+B256+B276</f>
        <v>0</v>
      </c>
      <c r="C306" s="232">
        <f t="shared" si="31"/>
        <v>300000</v>
      </c>
      <c r="D306" s="232">
        <f t="shared" si="31"/>
        <v>0</v>
      </c>
      <c r="E306" s="232">
        <f t="shared" si="31"/>
        <v>0</v>
      </c>
      <c r="G306" s="11"/>
      <c r="H306" s="11"/>
    </row>
    <row r="307" spans="1:8" ht="15.75" thickBot="1" x14ac:dyDescent="0.3">
      <c r="A307" s="233" t="s">
        <v>224</v>
      </c>
      <c r="B307" s="232">
        <f t="shared" ref="B307:E307" si="32">B198+B217+B236+B257+B277</f>
        <v>0</v>
      </c>
      <c r="C307" s="232">
        <f t="shared" si="32"/>
        <v>6230</v>
      </c>
      <c r="D307" s="232">
        <f t="shared" si="32"/>
        <v>0</v>
      </c>
      <c r="E307" s="232">
        <f t="shared" si="32"/>
        <v>0</v>
      </c>
      <c r="G307" s="11"/>
      <c r="H307" s="11"/>
    </row>
    <row r="308" spans="1:8" ht="15.75" thickBot="1" x14ac:dyDescent="0.3">
      <c r="A308" s="231"/>
      <c r="B308" s="232"/>
      <c r="C308" s="232"/>
      <c r="D308" s="232"/>
      <c r="E308" s="232"/>
    </row>
    <row r="309" spans="1:8" ht="15.75" thickBot="1" x14ac:dyDescent="0.3">
      <c r="A309" s="239" t="s">
        <v>31</v>
      </c>
      <c r="B309" s="240">
        <f>IF(B281-B280=0,0,"Error")</f>
        <v>0</v>
      </c>
      <c r="C309" s="240">
        <f>IF(C281-C280=0,0,"Error")</f>
        <v>0</v>
      </c>
      <c r="D309" s="240">
        <f>IF(D281-D280=0,0,"Error")</f>
        <v>0</v>
      </c>
      <c r="E309" s="240">
        <f>IF(E281-E280=0,0,"Error")</f>
        <v>0</v>
      </c>
    </row>
    <row r="310" spans="1:8" ht="15" customHeight="1" x14ac:dyDescent="0.25"/>
    <row r="311" spans="1:8" ht="15.75" customHeight="1" x14ac:dyDescent="0.25">
      <c r="A311"/>
      <c r="B311"/>
      <c r="C311"/>
      <c r="D311"/>
      <c r="E311"/>
    </row>
  </sheetData>
  <mergeCells count="69">
    <mergeCell ref="A270:E270"/>
    <mergeCell ref="A271:A272"/>
    <mergeCell ref="A1:E1"/>
    <mergeCell ref="A242:A243"/>
    <mergeCell ref="A250:E250"/>
    <mergeCell ref="A251:A252"/>
    <mergeCell ref="B260:E260"/>
    <mergeCell ref="B261:E261"/>
    <mergeCell ref="A262:A263"/>
    <mergeCell ref="B221:E221"/>
    <mergeCell ref="A222:A223"/>
    <mergeCell ref="A230:A231"/>
    <mergeCell ref="B238:E238"/>
    <mergeCell ref="B240:E240"/>
    <mergeCell ref="B241:E241"/>
    <mergeCell ref="A192:A193"/>
    <mergeCell ref="B201:E201"/>
    <mergeCell ref="B202:E202"/>
    <mergeCell ref="A203:A204"/>
    <mergeCell ref="A211:A212"/>
    <mergeCell ref="B220:E220"/>
    <mergeCell ref="A184:A185"/>
    <mergeCell ref="B141:E141"/>
    <mergeCell ref="B142:E142"/>
    <mergeCell ref="B143:E143"/>
    <mergeCell ref="A144:A145"/>
    <mergeCell ref="A152:E152"/>
    <mergeCell ref="A153:A154"/>
    <mergeCell ref="A178:E178"/>
    <mergeCell ref="A179:E179"/>
    <mergeCell ref="B180:E180"/>
    <mergeCell ref="B182:E182"/>
    <mergeCell ref="B183:E183"/>
    <mergeCell ref="A116:A117"/>
    <mergeCell ref="A70:E70"/>
    <mergeCell ref="A71:A72"/>
    <mergeCell ref="B96:E96"/>
    <mergeCell ref="A97:E97"/>
    <mergeCell ref="A102:E102"/>
    <mergeCell ref="A103:E103"/>
    <mergeCell ref="B104:E104"/>
    <mergeCell ref="B105:E105"/>
    <mergeCell ref="B106:E106"/>
    <mergeCell ref="A107:A108"/>
    <mergeCell ref="A115:E115"/>
    <mergeCell ref="A62:A63"/>
    <mergeCell ref="A20:E20"/>
    <mergeCell ref="A21:E21"/>
    <mergeCell ref="B22:E22"/>
    <mergeCell ref="B23:E23"/>
    <mergeCell ref="B24:E24"/>
    <mergeCell ref="A25:A26"/>
    <mergeCell ref="A33:E33"/>
    <mergeCell ref="A34:A35"/>
    <mergeCell ref="B59:E59"/>
    <mergeCell ref="B60:E60"/>
    <mergeCell ref="B61:E61"/>
    <mergeCell ref="A16:E16"/>
    <mergeCell ref="A2:E2"/>
    <mergeCell ref="A3:E3"/>
    <mergeCell ref="A4:E4"/>
    <mergeCell ref="B5:E5"/>
    <mergeCell ref="B6:E6"/>
    <mergeCell ref="B7:E7"/>
    <mergeCell ref="A8:E8"/>
    <mergeCell ref="A9:E9"/>
    <mergeCell ref="B10:E10"/>
    <mergeCell ref="A11:A12"/>
    <mergeCell ref="B15:E15"/>
  </mergeCells>
  <pageMargins left="0.25" right="0.25" top="0" bottom="0" header="0.3" footer="0.3"/>
  <pageSetup paperSize="9" orientation="portrait" horizontalDpi="4294967294" vertic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91"/>
  <sheetViews>
    <sheetView topLeftCell="A388" zoomScale="170" zoomScaleNormal="170" workbookViewId="0">
      <selection activeCell="A392" sqref="A392:XFD405"/>
    </sheetView>
  </sheetViews>
  <sheetFormatPr defaultRowHeight="15" x14ac:dyDescent="0.25"/>
  <cols>
    <col min="1" max="1" width="28.5703125" customWidth="1"/>
    <col min="2" max="5" width="11.7109375" customWidth="1"/>
    <col min="7" max="7" width="11.85546875" bestFit="1" customWidth="1"/>
    <col min="8" max="8" width="11" customWidth="1"/>
    <col min="9" max="9" width="11" bestFit="1" customWidth="1"/>
  </cols>
  <sheetData>
    <row r="2" spans="1:6" ht="15.75" x14ac:dyDescent="0.25">
      <c r="A2" s="774" t="s">
        <v>1088</v>
      </c>
    </row>
    <row r="4" spans="1:6" ht="34.5" customHeight="1" x14ac:dyDescent="0.25">
      <c r="A4" s="1145" t="s">
        <v>555</v>
      </c>
      <c r="B4" s="1145"/>
      <c r="C4" s="1145"/>
      <c r="D4" s="1145"/>
      <c r="E4" s="1145"/>
      <c r="F4" s="1"/>
    </row>
    <row r="5" spans="1:6" ht="18" customHeight="1" x14ac:dyDescent="0.25">
      <c r="A5" s="1028" t="s">
        <v>878</v>
      </c>
      <c r="B5" s="1028"/>
      <c r="C5" s="1028"/>
      <c r="D5" s="1028"/>
      <c r="E5" s="1028"/>
      <c r="F5" s="755"/>
    </row>
    <row r="6" spans="1:6" ht="15.75" thickBot="1" x14ac:dyDescent="0.3"/>
    <row r="7" spans="1:6" ht="15.75" thickBot="1" x14ac:dyDescent="0.3">
      <c r="A7" s="2" t="s">
        <v>0</v>
      </c>
      <c r="B7" s="1078" t="s">
        <v>93</v>
      </c>
      <c r="C7" s="1078"/>
      <c r="D7" s="1078"/>
      <c r="E7" s="1078"/>
    </row>
    <row r="8" spans="1:6" ht="15.75" thickBot="1" x14ac:dyDescent="0.3">
      <c r="A8" s="2" t="s">
        <v>1</v>
      </c>
      <c r="B8" s="1079" t="s">
        <v>94</v>
      </c>
      <c r="C8" s="1080"/>
      <c r="D8" s="1080"/>
      <c r="E8" s="1081"/>
    </row>
    <row r="9" spans="1:6" ht="15.75" thickBot="1" x14ac:dyDescent="0.3">
      <c r="A9" s="2" t="s">
        <v>3</v>
      </c>
      <c r="B9" s="1082" t="s">
        <v>535</v>
      </c>
      <c r="C9" s="1083"/>
      <c r="D9" s="1083"/>
      <c r="E9" s="1084"/>
    </row>
    <row r="10" spans="1:6" ht="15.75" thickBot="1" x14ac:dyDescent="0.3">
      <c r="A10" s="1085" t="s">
        <v>4</v>
      </c>
      <c r="B10" s="1086"/>
      <c r="C10" s="1086"/>
      <c r="D10" s="1086"/>
      <c r="E10" s="1087"/>
    </row>
    <row r="11" spans="1:6" ht="15.75" thickBot="1" x14ac:dyDescent="0.3">
      <c r="A11" s="1149" t="s">
        <v>95</v>
      </c>
      <c r="B11" s="1150"/>
      <c r="C11" s="1150"/>
      <c r="D11" s="1150"/>
      <c r="E11" s="1151"/>
    </row>
    <row r="12" spans="1:6" ht="36.75" customHeight="1" thickBot="1" x14ac:dyDescent="0.3">
      <c r="A12" s="1149"/>
      <c r="B12" s="1150"/>
      <c r="C12" s="1150"/>
      <c r="D12" s="1150"/>
      <c r="E12" s="1151"/>
    </row>
    <row r="13" spans="1:6" ht="15.75" thickBot="1" x14ac:dyDescent="0.3">
      <c r="A13" s="1149"/>
      <c r="B13" s="1150"/>
      <c r="C13" s="1150"/>
      <c r="D13" s="1150"/>
      <c r="E13" s="1151"/>
    </row>
    <row r="14" spans="1:6" ht="38.25" customHeight="1" thickBot="1" x14ac:dyDescent="0.3">
      <c r="A14" s="3" t="s">
        <v>5</v>
      </c>
      <c r="B14" s="1528" t="s">
        <v>184</v>
      </c>
      <c r="C14" s="1529"/>
      <c r="D14" s="1529"/>
      <c r="E14" s="1530"/>
    </row>
    <row r="15" spans="1:6" ht="23.25" customHeight="1" x14ac:dyDescent="0.25">
      <c r="A15" s="1049" t="s">
        <v>6</v>
      </c>
      <c r="B15" s="761">
        <v>2019</v>
      </c>
      <c r="C15" s="761">
        <v>2020</v>
      </c>
      <c r="D15" s="761">
        <v>2021</v>
      </c>
      <c r="E15" s="761">
        <v>2022</v>
      </c>
    </row>
    <row r="16" spans="1:6" ht="15.75" thickBot="1" x14ac:dyDescent="0.3">
      <c r="A16" s="1050"/>
      <c r="B16" s="762" t="s">
        <v>7</v>
      </c>
      <c r="C16" s="762" t="s">
        <v>8</v>
      </c>
      <c r="D16" s="762" t="s">
        <v>8</v>
      </c>
      <c r="E16" s="762" t="s">
        <v>8</v>
      </c>
    </row>
    <row r="17" spans="1:10" ht="34.5" thickBot="1" x14ac:dyDescent="0.3">
      <c r="A17" s="53" t="s">
        <v>382</v>
      </c>
      <c r="B17" s="76">
        <v>0.85</v>
      </c>
      <c r="C17" s="76">
        <v>0.9</v>
      </c>
      <c r="D17" s="76">
        <v>0.95</v>
      </c>
      <c r="E17" s="76">
        <v>1</v>
      </c>
    </row>
    <row r="18" spans="1:10" ht="15.75" thickBot="1" x14ac:dyDescent="0.3">
      <c r="A18" s="53" t="s">
        <v>383</v>
      </c>
      <c r="B18" s="76">
        <v>0.85</v>
      </c>
      <c r="C18" s="76">
        <v>0.9</v>
      </c>
      <c r="D18" s="76">
        <v>0.95</v>
      </c>
      <c r="E18" s="76">
        <v>1</v>
      </c>
    </row>
    <row r="19" spans="1:10" ht="24.75" customHeight="1" thickBot="1" x14ac:dyDescent="0.3">
      <c r="A19" s="6" t="s">
        <v>9</v>
      </c>
      <c r="B19" s="1531" t="s">
        <v>183</v>
      </c>
      <c r="C19" s="1532"/>
      <c r="D19" s="1532"/>
      <c r="E19" s="1533"/>
    </row>
    <row r="20" spans="1:10" ht="23.25" customHeight="1" thickBot="1" x14ac:dyDescent="0.3">
      <c r="A20" s="1105" t="s">
        <v>10</v>
      </c>
      <c r="B20" s="1106"/>
      <c r="C20" s="1106"/>
      <c r="D20" s="1106"/>
      <c r="E20" s="1107"/>
      <c r="H20" s="29"/>
      <c r="J20" s="29"/>
    </row>
    <row r="21" spans="1:10" ht="15.75" thickBot="1" x14ac:dyDescent="0.3">
      <c r="A21" s="53" t="s">
        <v>384</v>
      </c>
      <c r="B21" s="89">
        <v>0</v>
      </c>
      <c r="C21" s="76">
        <v>1</v>
      </c>
      <c r="D21" s="76">
        <v>0</v>
      </c>
      <c r="E21" s="76">
        <v>0</v>
      </c>
      <c r="G21" s="79"/>
    </row>
    <row r="22" spans="1:10" ht="23.25" thickBot="1" x14ac:dyDescent="0.3">
      <c r="A22" s="53" t="s">
        <v>385</v>
      </c>
      <c r="B22" s="76">
        <v>0.9</v>
      </c>
      <c r="C22" s="76">
        <v>0.9</v>
      </c>
      <c r="D22" s="76">
        <v>0.95</v>
      </c>
      <c r="E22" s="76">
        <v>1</v>
      </c>
      <c r="G22" s="79"/>
    </row>
    <row r="23" spans="1:10" ht="15.75" thickBot="1" x14ac:dyDescent="0.3">
      <c r="A23" s="53" t="s">
        <v>386</v>
      </c>
      <c r="B23" s="76">
        <v>0.6</v>
      </c>
      <c r="C23" s="76">
        <v>0.2</v>
      </c>
      <c r="D23" s="76">
        <v>0.2</v>
      </c>
      <c r="E23" s="76">
        <v>0.15</v>
      </c>
      <c r="G23" s="79"/>
    </row>
    <row r="24" spans="1:10" ht="23.25" thickBot="1" x14ac:dyDescent="0.3">
      <c r="A24" s="53" t="s">
        <v>387</v>
      </c>
      <c r="B24" s="76">
        <v>0.4</v>
      </c>
      <c r="C24" s="76">
        <v>0.75</v>
      </c>
      <c r="D24" s="76">
        <v>0.8</v>
      </c>
      <c r="E24" s="76">
        <v>0.85</v>
      </c>
      <c r="G24" s="79"/>
    </row>
    <row r="25" spans="1:10" ht="15.75" thickBot="1" x14ac:dyDescent="0.3">
      <c r="A25" s="1108" t="s">
        <v>11</v>
      </c>
      <c r="B25" s="1109"/>
      <c r="C25" s="1109"/>
      <c r="D25" s="1109"/>
      <c r="E25" s="1110"/>
    </row>
    <row r="26" spans="1:10" ht="15.75" thickBot="1" x14ac:dyDescent="0.3">
      <c r="A26" s="1111" t="s">
        <v>12</v>
      </c>
      <c r="B26" s="1112"/>
      <c r="C26" s="1112"/>
      <c r="D26" s="1112"/>
      <c r="E26" s="1113"/>
    </row>
    <row r="27" spans="1:10" ht="12.75" customHeight="1" thickBot="1" x14ac:dyDescent="0.3">
      <c r="A27" s="7" t="s">
        <v>13</v>
      </c>
      <c r="B27" s="1091" t="s">
        <v>388</v>
      </c>
      <c r="C27" s="1092"/>
      <c r="D27" s="1092"/>
      <c r="E27" s="1093"/>
    </row>
    <row r="28" spans="1:10" ht="17.25" customHeight="1" thickBot="1" x14ac:dyDescent="0.3">
      <c r="A28" s="5" t="s">
        <v>14</v>
      </c>
      <c r="B28" s="1091" t="s">
        <v>389</v>
      </c>
      <c r="C28" s="1092"/>
      <c r="D28" s="1092"/>
      <c r="E28" s="1093"/>
    </row>
    <row r="29" spans="1:10" ht="15.75" thickBot="1" x14ac:dyDescent="0.3">
      <c r="A29" s="5" t="s">
        <v>15</v>
      </c>
      <c r="B29" s="1097" t="s">
        <v>390</v>
      </c>
      <c r="C29" s="1098"/>
      <c r="D29" s="1098"/>
      <c r="E29" s="1099"/>
    </row>
    <row r="30" spans="1:10" ht="12.75" customHeight="1" x14ac:dyDescent="0.25">
      <c r="A30" s="1049"/>
      <c r="B30" s="8">
        <v>2019</v>
      </c>
      <c r="C30" s="8">
        <v>2020</v>
      </c>
      <c r="D30" s="8">
        <v>2021</v>
      </c>
      <c r="E30" s="8">
        <v>2022</v>
      </c>
    </row>
    <row r="31" spans="1:10" ht="9" customHeight="1" thickBot="1" x14ac:dyDescent="0.3">
      <c r="A31" s="1050"/>
      <c r="B31" s="764" t="s">
        <v>7</v>
      </c>
      <c r="C31" s="764" t="s">
        <v>8</v>
      </c>
      <c r="D31" s="764" t="s">
        <v>8</v>
      </c>
      <c r="E31" s="764" t="s">
        <v>8</v>
      </c>
    </row>
    <row r="32" spans="1:10" ht="15.75" thickBot="1" x14ac:dyDescent="0.3">
      <c r="A32" s="5" t="s">
        <v>16</v>
      </c>
      <c r="B32" s="9">
        <v>98</v>
      </c>
      <c r="C32" s="9">
        <v>136</v>
      </c>
      <c r="D32" s="9">
        <v>136</v>
      </c>
      <c r="E32" s="9">
        <v>135</v>
      </c>
    </row>
    <row r="33" spans="1:11" ht="15.75" thickBot="1" x14ac:dyDescent="0.3">
      <c r="A33" s="5" t="s">
        <v>17</v>
      </c>
      <c r="B33" s="9">
        <f>B62</f>
        <v>124012</v>
      </c>
      <c r="C33" s="9">
        <f t="shared" ref="C33:E33" si="0">C62</f>
        <v>169516</v>
      </c>
      <c r="D33" s="9">
        <f t="shared" si="0"/>
        <v>173670</v>
      </c>
      <c r="E33" s="9">
        <f t="shared" si="0"/>
        <v>172044</v>
      </c>
    </row>
    <row r="34" spans="1:11" ht="15.75" thickBot="1" x14ac:dyDescent="0.3">
      <c r="A34" s="5" t="s">
        <v>18</v>
      </c>
      <c r="B34" s="9">
        <f>B33/B32</f>
        <v>1265.4285714285713</v>
      </c>
      <c r="C34" s="9">
        <f t="shared" ref="C34:E34" si="1">C33/C32</f>
        <v>1246.4411764705883</v>
      </c>
      <c r="D34" s="9">
        <f t="shared" si="1"/>
        <v>1276.9852941176471</v>
      </c>
      <c r="E34" s="9">
        <f t="shared" si="1"/>
        <v>1274.4000000000001</v>
      </c>
    </row>
    <row r="35" spans="1:11" ht="15.75" thickBot="1" x14ac:dyDescent="0.3">
      <c r="A35" s="5" t="s">
        <v>19</v>
      </c>
      <c r="B35" s="745" t="s">
        <v>20</v>
      </c>
      <c r="C35" s="10">
        <f>C32/B32-1</f>
        <v>0.38775510204081631</v>
      </c>
      <c r="D35" s="10">
        <f t="shared" ref="D35:E37" si="2">D32/C32-1</f>
        <v>0</v>
      </c>
      <c r="E35" s="10">
        <f t="shared" si="2"/>
        <v>-7.3529411764705621E-3</v>
      </c>
      <c r="G35" s="11"/>
      <c r="H35" s="11"/>
      <c r="I35" s="11"/>
      <c r="J35" s="11"/>
      <c r="K35" s="11"/>
    </row>
    <row r="36" spans="1:11" ht="15.75" thickBot="1" x14ac:dyDescent="0.3">
      <c r="A36" s="5" t="s">
        <v>21</v>
      </c>
      <c r="B36" s="745" t="s">
        <v>20</v>
      </c>
      <c r="C36" s="10">
        <f>C33/B33-1</f>
        <v>0.36693223236460981</v>
      </c>
      <c r="D36" s="10">
        <f t="shared" si="2"/>
        <v>2.450506146912379E-2</v>
      </c>
      <c r="E36" s="10">
        <f t="shared" si="2"/>
        <v>-9.3625842114354318E-3</v>
      </c>
    </row>
    <row r="37" spans="1:11" ht="15.75" thickBot="1" x14ac:dyDescent="0.3">
      <c r="A37" s="5" t="s">
        <v>22</v>
      </c>
      <c r="B37" s="745" t="s">
        <v>20</v>
      </c>
      <c r="C37" s="10">
        <f>C34/B34-1</f>
        <v>-1.5004714913736894E-2</v>
      </c>
      <c r="D37" s="10">
        <f t="shared" si="2"/>
        <v>2.450506146912379E-2</v>
      </c>
      <c r="E37" s="10">
        <f t="shared" si="2"/>
        <v>-2.0245292796682302E-3</v>
      </c>
    </row>
    <row r="38" spans="1:11" ht="15.75" thickBot="1" x14ac:dyDescent="0.3">
      <c r="A38" s="1046" t="s">
        <v>152</v>
      </c>
      <c r="B38" s="1047"/>
      <c r="C38" s="1047"/>
      <c r="D38" s="1047"/>
      <c r="E38" s="1048"/>
    </row>
    <row r="39" spans="1:11" ht="12.75" customHeight="1" x14ac:dyDescent="0.25">
      <c r="A39" s="1049"/>
      <c r="B39" s="8">
        <v>2019</v>
      </c>
      <c r="C39" s="8">
        <v>2020</v>
      </c>
      <c r="D39" s="8">
        <v>2021</v>
      </c>
      <c r="E39" s="8">
        <v>2022</v>
      </c>
    </row>
    <row r="40" spans="1:11" ht="9" customHeight="1" thickBot="1" x14ac:dyDescent="0.3">
      <c r="A40" s="1050"/>
      <c r="B40" s="764" t="s">
        <v>7</v>
      </c>
      <c r="C40" s="764" t="s">
        <v>8</v>
      </c>
      <c r="D40" s="764" t="s">
        <v>8</v>
      </c>
      <c r="E40" s="764" t="s">
        <v>8</v>
      </c>
    </row>
    <row r="41" spans="1:11" ht="15.75" thickBot="1" x14ac:dyDescent="0.3">
      <c r="A41" s="12" t="s">
        <v>23</v>
      </c>
      <c r="B41" s="13">
        <f t="shared" ref="B41:E41" si="3">B42</f>
        <v>50000</v>
      </c>
      <c r="C41" s="13">
        <f t="shared" si="3"/>
        <v>57400</v>
      </c>
      <c r="D41" s="13">
        <f t="shared" si="3"/>
        <v>57400</v>
      </c>
      <c r="E41" s="13">
        <f t="shared" si="3"/>
        <v>57400</v>
      </c>
    </row>
    <row r="42" spans="1:11" ht="15.75" thickBot="1" x14ac:dyDescent="0.3">
      <c r="A42" s="25" t="s">
        <v>212</v>
      </c>
      <c r="B42" s="13">
        <v>50000</v>
      </c>
      <c r="C42" s="13">
        <v>57400</v>
      </c>
      <c r="D42" s="13">
        <v>57400</v>
      </c>
      <c r="E42" s="13">
        <v>57400</v>
      </c>
    </row>
    <row r="43" spans="1:11" ht="15.75" thickBot="1" x14ac:dyDescent="0.3">
      <c r="A43" s="25" t="s">
        <v>213</v>
      </c>
      <c r="B43" s="13">
        <v>0</v>
      </c>
      <c r="C43" s="13"/>
      <c r="D43" s="26"/>
      <c r="E43" s="26"/>
    </row>
    <row r="44" spans="1:11" ht="24.75" thickBot="1" x14ac:dyDescent="0.3">
      <c r="A44" s="12" t="s">
        <v>24</v>
      </c>
      <c r="B44" s="13">
        <f t="shared" ref="B44:E44" si="4">B45</f>
        <v>5000</v>
      </c>
      <c r="C44" s="13">
        <f t="shared" si="4"/>
        <v>6600</v>
      </c>
      <c r="D44" s="13">
        <f>D45</f>
        <v>6600</v>
      </c>
      <c r="E44" s="13">
        <f t="shared" si="4"/>
        <v>6600</v>
      </c>
    </row>
    <row r="45" spans="1:11" ht="15.75" thickBot="1" x14ac:dyDescent="0.3">
      <c r="A45" s="25" t="s">
        <v>212</v>
      </c>
      <c r="B45" s="13">
        <v>5000</v>
      </c>
      <c r="C45" s="13">
        <v>6600</v>
      </c>
      <c r="D45" s="13">
        <v>6600</v>
      </c>
      <c r="E45" s="13">
        <v>6600</v>
      </c>
    </row>
    <row r="46" spans="1:11" ht="15.75" thickBot="1" x14ac:dyDescent="0.3">
      <c r="A46" s="25" t="s">
        <v>213</v>
      </c>
      <c r="B46" s="13"/>
      <c r="C46" s="13"/>
      <c r="D46" s="13"/>
      <c r="E46" s="13"/>
    </row>
    <row r="47" spans="1:11" ht="15.75" thickBot="1" x14ac:dyDescent="0.3">
      <c r="A47" s="12" t="s">
        <v>25</v>
      </c>
      <c r="B47" s="14">
        <f>B48+B49</f>
        <v>26001</v>
      </c>
      <c r="C47" s="14">
        <f t="shared" ref="C47:E47" si="5">C48+C49</f>
        <v>18816</v>
      </c>
      <c r="D47" s="14">
        <f t="shared" si="5"/>
        <v>24945</v>
      </c>
      <c r="E47" s="14">
        <f t="shared" si="5"/>
        <v>26053</v>
      </c>
    </row>
    <row r="48" spans="1:11" ht="15.75" thickBot="1" x14ac:dyDescent="0.3">
      <c r="A48" s="25" t="s">
        <v>212</v>
      </c>
      <c r="B48" s="13">
        <f>275+24766</f>
        <v>25041</v>
      </c>
      <c r="C48" s="13">
        <v>16956</v>
      </c>
      <c r="D48" s="13">
        <f>3355+12465+528+3130+800+4938-1860-145-126</f>
        <v>23085</v>
      </c>
      <c r="E48" s="13">
        <f>4216+10758+528+3130+800+6621-1860</f>
        <v>24193</v>
      </c>
    </row>
    <row r="49" spans="1:12" ht="15.75" thickBot="1" x14ac:dyDescent="0.3">
      <c r="A49" s="25" t="s">
        <v>213</v>
      </c>
      <c r="B49" s="13">
        <v>960</v>
      </c>
      <c r="C49" s="13">
        <v>1860</v>
      </c>
      <c r="D49" s="13">
        <v>1860</v>
      </c>
      <c r="E49" s="13">
        <v>1860</v>
      </c>
    </row>
    <row r="50" spans="1:12" ht="15.75" thickBot="1" x14ac:dyDescent="0.3">
      <c r="A50" s="12" t="s">
        <v>26</v>
      </c>
      <c r="B50" s="13"/>
      <c r="C50" s="13"/>
      <c r="D50" s="13"/>
      <c r="E50" s="13"/>
    </row>
    <row r="51" spans="1:12" ht="15.75" thickBot="1" x14ac:dyDescent="0.3">
      <c r="A51" s="25" t="s">
        <v>212</v>
      </c>
      <c r="B51" s="13"/>
      <c r="C51" s="13"/>
      <c r="D51" s="13"/>
      <c r="E51" s="13"/>
    </row>
    <row r="52" spans="1:12" ht="15.75" thickBot="1" x14ac:dyDescent="0.3">
      <c r="A52" s="25" t="s">
        <v>213</v>
      </c>
      <c r="B52" s="13"/>
      <c r="C52" s="13"/>
      <c r="D52" s="13"/>
      <c r="E52" s="13"/>
    </row>
    <row r="53" spans="1:12" ht="15.75" thickBot="1" x14ac:dyDescent="0.3">
      <c r="A53" s="12" t="s">
        <v>27</v>
      </c>
      <c r="B53" s="13"/>
      <c r="C53" s="13"/>
      <c r="D53" s="13"/>
      <c r="E53" s="13"/>
    </row>
    <row r="54" spans="1:12" ht="15.75" thickBot="1" x14ac:dyDescent="0.3">
      <c r="A54" s="25" t="s">
        <v>212</v>
      </c>
      <c r="B54" s="13"/>
      <c r="C54" s="13"/>
      <c r="D54" s="13"/>
      <c r="E54" s="13"/>
    </row>
    <row r="55" spans="1:12" ht="15.75" thickBot="1" x14ac:dyDescent="0.3">
      <c r="A55" s="25" t="s">
        <v>213</v>
      </c>
      <c r="B55" s="13"/>
      <c r="C55" s="13"/>
      <c r="D55" s="13"/>
      <c r="E55" s="13"/>
    </row>
    <row r="56" spans="1:12" ht="15.75" thickBot="1" x14ac:dyDescent="0.3">
      <c r="A56" s="12" t="s">
        <v>28</v>
      </c>
      <c r="B56" s="13"/>
      <c r="C56" s="13"/>
      <c r="D56" s="13"/>
      <c r="E56" s="13"/>
    </row>
    <row r="57" spans="1:12" ht="15.75" thickBot="1" x14ac:dyDescent="0.3">
      <c r="A57" s="25" t="s">
        <v>212</v>
      </c>
      <c r="B57" s="13"/>
      <c r="C57" s="13"/>
      <c r="D57" s="13"/>
      <c r="E57" s="13"/>
    </row>
    <row r="58" spans="1:12" ht="15.75" thickBot="1" x14ac:dyDescent="0.3">
      <c r="A58" s="25" t="s">
        <v>213</v>
      </c>
      <c r="B58" s="13"/>
      <c r="C58" s="13"/>
      <c r="D58" s="13"/>
      <c r="E58" s="13"/>
    </row>
    <row r="59" spans="1:12" ht="24.75" thickBot="1" x14ac:dyDescent="0.3">
      <c r="A59" s="12" t="s">
        <v>29</v>
      </c>
      <c r="B59" s="14">
        <f t="shared" ref="B59:E59" si="6">B60</f>
        <v>43011</v>
      </c>
      <c r="C59" s="14">
        <f t="shared" si="6"/>
        <v>86700</v>
      </c>
      <c r="D59" s="14">
        <f t="shared" si="6"/>
        <v>84725</v>
      </c>
      <c r="E59" s="14">
        <f t="shared" si="6"/>
        <v>81991</v>
      </c>
      <c r="H59" s="81"/>
    </row>
    <row r="60" spans="1:12" ht="15.75" thickBot="1" x14ac:dyDescent="0.3">
      <c r="A60" s="25" t="s">
        <v>212</v>
      </c>
      <c r="B60" s="13">
        <f>7864+35147</f>
        <v>43011</v>
      </c>
      <c r="C60" s="13">
        <v>86700</v>
      </c>
      <c r="D60" s="13">
        <f>150256-65531</f>
        <v>84725</v>
      </c>
      <c r="E60" s="13">
        <f>229239-147248</f>
        <v>81991</v>
      </c>
      <c r="J60" s="82"/>
      <c r="K60" s="82"/>
      <c r="L60" s="82"/>
    </row>
    <row r="61" spans="1:12" ht="15.75" thickBot="1" x14ac:dyDescent="0.3">
      <c r="A61" s="25" t="s">
        <v>213</v>
      </c>
      <c r="B61" s="83"/>
      <c r="C61" s="83"/>
      <c r="D61" s="39"/>
      <c r="E61" s="39"/>
    </row>
    <row r="62" spans="1:12" ht="15.75" thickBot="1" x14ac:dyDescent="0.3">
      <c r="A62" s="15" t="s">
        <v>30</v>
      </c>
      <c r="B62" s="14">
        <f t="shared" ref="B62:E62" si="7">B59+B56+B53+B50+B47+B44+B41</f>
        <v>124012</v>
      </c>
      <c r="C62" s="14">
        <f t="shared" si="7"/>
        <v>169516</v>
      </c>
      <c r="D62" s="14">
        <f t="shared" si="7"/>
        <v>173670</v>
      </c>
      <c r="E62" s="14">
        <f t="shared" si="7"/>
        <v>172044</v>
      </c>
    </row>
    <row r="63" spans="1:12" ht="15.75" thickBot="1" x14ac:dyDescent="0.3">
      <c r="A63" s="16" t="s">
        <v>31</v>
      </c>
      <c r="B63" s="17">
        <f>IF(B62-B33=0,0,"Error")</f>
        <v>0</v>
      </c>
      <c r="C63" s="17">
        <f>IF(C62-C33=0,0,"Error")</f>
        <v>0</v>
      </c>
      <c r="D63" s="17">
        <f>IF(D62-D33=0,0,"Error")</f>
        <v>0</v>
      </c>
      <c r="E63" s="17">
        <f>IF(E62-E33=0,0,"Error")</f>
        <v>0</v>
      </c>
    </row>
    <row r="64" spans="1:12" ht="15.75" thickBot="1" x14ac:dyDescent="0.3">
      <c r="A64" s="1111" t="s">
        <v>38</v>
      </c>
      <c r="B64" s="1112"/>
      <c r="C64" s="1112"/>
      <c r="D64" s="1112"/>
      <c r="E64" s="1113"/>
    </row>
    <row r="65" spans="1:5" ht="15.75" thickBot="1" x14ac:dyDescent="0.3">
      <c r="A65" s="1111" t="s">
        <v>39</v>
      </c>
      <c r="B65" s="1112"/>
      <c r="C65" s="1112"/>
      <c r="D65" s="1112"/>
      <c r="E65" s="1113"/>
    </row>
    <row r="66" spans="1:5" ht="15.75" thickBot="1" x14ac:dyDescent="0.3">
      <c r="A66" s="7" t="s">
        <v>55</v>
      </c>
      <c r="B66" s="1118" t="s">
        <v>391</v>
      </c>
      <c r="C66" s="1119"/>
      <c r="D66" s="1120"/>
      <c r="E66" s="1121"/>
    </row>
    <row r="67" spans="1:5" ht="34.5" thickBot="1" x14ac:dyDescent="0.3">
      <c r="A67" s="7" t="s">
        <v>79</v>
      </c>
      <c r="B67" s="46" t="s">
        <v>392</v>
      </c>
      <c r="C67" s="86" t="s">
        <v>217</v>
      </c>
      <c r="D67" s="1120" t="s">
        <v>96</v>
      </c>
      <c r="E67" s="1121"/>
    </row>
    <row r="68" spans="1:5" ht="15.75" thickBot="1" x14ac:dyDescent="0.3">
      <c r="A68" s="5" t="s">
        <v>14</v>
      </c>
      <c r="B68" s="1105" t="s">
        <v>393</v>
      </c>
      <c r="C68" s="1106"/>
      <c r="D68" s="1106"/>
      <c r="E68" s="1107"/>
    </row>
    <row r="69" spans="1:5" ht="15.75" thickBot="1" x14ac:dyDescent="0.3">
      <c r="A69" s="5" t="s">
        <v>15</v>
      </c>
      <c r="B69" s="1097" t="s">
        <v>51</v>
      </c>
      <c r="C69" s="1098"/>
      <c r="D69" s="1098"/>
      <c r="E69" s="1099"/>
    </row>
    <row r="70" spans="1:5" x14ac:dyDescent="0.25">
      <c r="A70" s="1049"/>
      <c r="B70" s="8">
        <v>2019</v>
      </c>
      <c r="C70" s="8">
        <v>2020</v>
      </c>
      <c r="D70" s="8">
        <v>2021</v>
      </c>
      <c r="E70" s="8">
        <v>2022</v>
      </c>
    </row>
    <row r="71" spans="1:5" ht="15.75" thickBot="1" x14ac:dyDescent="0.3">
      <c r="A71" s="1050"/>
      <c r="B71" s="764" t="s">
        <v>7</v>
      </c>
      <c r="C71" s="764" t="s">
        <v>8</v>
      </c>
      <c r="D71" s="764" t="s">
        <v>8</v>
      </c>
      <c r="E71" s="764" t="s">
        <v>8</v>
      </c>
    </row>
    <row r="72" spans="1:5" ht="15.75" thickBot="1" x14ac:dyDescent="0.3">
      <c r="A72" s="5" t="s">
        <v>16</v>
      </c>
      <c r="B72" s="9">
        <v>32</v>
      </c>
      <c r="C72" s="9">
        <v>13</v>
      </c>
      <c r="D72" s="9">
        <v>9</v>
      </c>
      <c r="E72" s="9">
        <v>11</v>
      </c>
    </row>
    <row r="73" spans="1:5" ht="15.75" thickBot="1" x14ac:dyDescent="0.3">
      <c r="A73" s="5" t="s">
        <v>17</v>
      </c>
      <c r="B73" s="9">
        <f>B86</f>
        <v>1700</v>
      </c>
      <c r="C73" s="9">
        <f t="shared" ref="C73:E73" si="8">C86</f>
        <v>1392</v>
      </c>
      <c r="D73" s="9">
        <f t="shared" si="8"/>
        <v>217</v>
      </c>
      <c r="E73" s="9">
        <f t="shared" si="8"/>
        <v>2846</v>
      </c>
    </row>
    <row r="74" spans="1:5" ht="15.75" thickBot="1" x14ac:dyDescent="0.3">
      <c r="A74" s="5" t="s">
        <v>18</v>
      </c>
      <c r="B74" s="9">
        <f>B73/B72</f>
        <v>53.125</v>
      </c>
      <c r="C74" s="9">
        <f t="shared" ref="C74:E74" si="9">C73/C72</f>
        <v>107.07692307692308</v>
      </c>
      <c r="D74" s="9">
        <f t="shared" si="9"/>
        <v>24.111111111111111</v>
      </c>
      <c r="E74" s="9">
        <f t="shared" si="9"/>
        <v>258.72727272727275</v>
      </c>
    </row>
    <row r="75" spans="1:5" ht="15.75" thickBot="1" x14ac:dyDescent="0.3">
      <c r="A75" s="5" t="s">
        <v>19</v>
      </c>
      <c r="B75" s="745" t="s">
        <v>20</v>
      </c>
      <c r="C75" s="10">
        <f>C72/B72-1</f>
        <v>-0.59375</v>
      </c>
      <c r="D75" s="10">
        <f t="shared" ref="D75:E77" si="10">D72/C72-1</f>
        <v>-0.30769230769230771</v>
      </c>
      <c r="E75" s="10">
        <f t="shared" si="10"/>
        <v>0.22222222222222232</v>
      </c>
    </row>
    <row r="76" spans="1:5" ht="15.75" thickBot="1" x14ac:dyDescent="0.3">
      <c r="A76" s="5" t="s">
        <v>21</v>
      </c>
      <c r="B76" s="745" t="s">
        <v>20</v>
      </c>
      <c r="C76" s="10">
        <f>C73/B73-1</f>
        <v>-0.18117647058823527</v>
      </c>
      <c r="D76" s="10">
        <f t="shared" si="10"/>
        <v>-0.84410919540229878</v>
      </c>
      <c r="E76" s="10">
        <f t="shared" si="10"/>
        <v>12.11520737327189</v>
      </c>
    </row>
    <row r="77" spans="1:5" ht="15.75" thickBot="1" x14ac:dyDescent="0.3">
      <c r="A77" s="5" t="s">
        <v>22</v>
      </c>
      <c r="B77" s="745" t="s">
        <v>20</v>
      </c>
      <c r="C77" s="10">
        <f>C74/B74-1</f>
        <v>1.0155656108597286</v>
      </c>
      <c r="D77" s="10">
        <f t="shared" si="10"/>
        <v>-0.7748243933588761</v>
      </c>
      <c r="E77" s="10">
        <f t="shared" si="10"/>
        <v>9.7306242144951831</v>
      </c>
    </row>
    <row r="78" spans="1:5" ht="15.75" thickBot="1" x14ac:dyDescent="0.3">
      <c r="A78" s="1046" t="s">
        <v>155</v>
      </c>
      <c r="B78" s="1047"/>
      <c r="C78" s="1047"/>
      <c r="D78" s="1047"/>
      <c r="E78" s="1048"/>
    </row>
    <row r="79" spans="1:5" x14ac:dyDescent="0.25">
      <c r="A79" s="1049"/>
      <c r="B79" s="8">
        <v>2019</v>
      </c>
      <c r="C79" s="8">
        <v>2020</v>
      </c>
      <c r="D79" s="8">
        <v>2021</v>
      </c>
      <c r="E79" s="8">
        <v>2022</v>
      </c>
    </row>
    <row r="80" spans="1:5" ht="15.75" thickBot="1" x14ac:dyDescent="0.3">
      <c r="A80" s="1050"/>
      <c r="B80" s="764" t="s">
        <v>7</v>
      </c>
      <c r="C80" s="764" t="s">
        <v>8</v>
      </c>
      <c r="D80" s="764" t="s">
        <v>8</v>
      </c>
      <c r="E80" s="764" t="s">
        <v>8</v>
      </c>
    </row>
    <row r="81" spans="1:5" ht="15.75" thickBot="1" x14ac:dyDescent="0.3">
      <c r="A81" s="12" t="s">
        <v>41</v>
      </c>
      <c r="B81" s="13">
        <f>B82+B83+B84+B85</f>
        <v>0</v>
      </c>
      <c r="C81" s="13">
        <f t="shared" ref="C81:E81" si="11">C82+C83+C84+C85</f>
        <v>0</v>
      </c>
      <c r="D81" s="13">
        <f t="shared" si="11"/>
        <v>0</v>
      </c>
      <c r="E81" s="13">
        <f t="shared" si="11"/>
        <v>0</v>
      </c>
    </row>
    <row r="82" spans="1:5" ht="15.75" thickBot="1" x14ac:dyDescent="0.3">
      <c r="A82" s="25" t="s">
        <v>212</v>
      </c>
      <c r="B82" s="13"/>
      <c r="C82" s="13"/>
      <c r="D82" s="13"/>
      <c r="E82" s="13"/>
    </row>
    <row r="83" spans="1:5" ht="15.75" thickBot="1" x14ac:dyDescent="0.3">
      <c r="A83" s="25" t="s">
        <v>222</v>
      </c>
      <c r="B83" s="13"/>
      <c r="C83" s="13"/>
      <c r="D83" s="13"/>
      <c r="E83" s="13"/>
    </row>
    <row r="84" spans="1:5" ht="15.75" thickBot="1" x14ac:dyDescent="0.3">
      <c r="A84" s="25" t="s">
        <v>223</v>
      </c>
      <c r="B84" s="13"/>
      <c r="C84" s="13"/>
      <c r="D84" s="13"/>
      <c r="E84" s="13"/>
    </row>
    <row r="85" spans="1:5" ht="15.75" thickBot="1" x14ac:dyDescent="0.3">
      <c r="A85" s="25" t="s">
        <v>224</v>
      </c>
      <c r="B85" s="13"/>
      <c r="C85" s="13"/>
      <c r="D85" s="13"/>
      <c r="E85" s="13"/>
    </row>
    <row r="86" spans="1:5" ht="15.75" thickBot="1" x14ac:dyDescent="0.3">
      <c r="A86" s="12" t="s">
        <v>42</v>
      </c>
      <c r="B86" s="14">
        <f>B87+B88+B89+B90</f>
        <v>1700</v>
      </c>
      <c r="C86" s="14">
        <f t="shared" ref="C86:E86" si="12">C87+C88+C89+C90</f>
        <v>1392</v>
      </c>
      <c r="D86" s="14">
        <f t="shared" si="12"/>
        <v>217</v>
      </c>
      <c r="E86" s="14">
        <f t="shared" si="12"/>
        <v>2846</v>
      </c>
    </row>
    <row r="87" spans="1:5" ht="15.75" thickBot="1" x14ac:dyDescent="0.3">
      <c r="A87" s="25" t="s">
        <v>212</v>
      </c>
      <c r="B87" s="13">
        <v>1700</v>
      </c>
      <c r="C87" s="13">
        <v>1392</v>
      </c>
      <c r="D87" s="13">
        <v>217</v>
      </c>
      <c r="E87" s="13">
        <v>2846</v>
      </c>
    </row>
    <row r="88" spans="1:5" ht="15.75" thickBot="1" x14ac:dyDescent="0.3">
      <c r="A88" s="25" t="s">
        <v>222</v>
      </c>
      <c r="B88" s="14"/>
      <c r="C88" s="13"/>
      <c r="D88" s="13"/>
      <c r="E88" s="13"/>
    </row>
    <row r="89" spans="1:5" ht="15.75" thickBot="1" x14ac:dyDescent="0.3">
      <c r="A89" s="25" t="s">
        <v>223</v>
      </c>
      <c r="B89" s="14"/>
      <c r="C89" s="13"/>
      <c r="D89" s="13"/>
      <c r="E89" s="13"/>
    </row>
    <row r="90" spans="1:5" ht="15.75" thickBot="1" x14ac:dyDescent="0.3">
      <c r="A90" s="25" t="s">
        <v>224</v>
      </c>
      <c r="B90" s="14"/>
      <c r="C90" s="13"/>
      <c r="D90" s="13"/>
      <c r="E90" s="13"/>
    </row>
    <row r="91" spans="1:5" ht="15.75" thickBot="1" x14ac:dyDescent="0.3">
      <c r="A91" s="87" t="s">
        <v>30</v>
      </c>
      <c r="B91" s="14">
        <f>B81+B86</f>
        <v>1700</v>
      </c>
      <c r="C91" s="14">
        <f t="shared" ref="C91:E91" si="13">C81+C86</f>
        <v>1392</v>
      </c>
      <c r="D91" s="14">
        <f t="shared" si="13"/>
        <v>217</v>
      </c>
      <c r="E91" s="14">
        <f t="shared" si="13"/>
        <v>2846</v>
      </c>
    </row>
    <row r="92" spans="1:5" ht="34.5" thickBot="1" x14ac:dyDescent="0.3">
      <c r="A92" s="7" t="s">
        <v>32</v>
      </c>
      <c r="B92" s="46" t="s">
        <v>394</v>
      </c>
      <c r="C92" s="86" t="s">
        <v>217</v>
      </c>
      <c r="D92" s="1120" t="s">
        <v>395</v>
      </c>
      <c r="E92" s="1121"/>
    </row>
    <row r="93" spans="1:5" ht="15.75" thickBot="1" x14ac:dyDescent="0.3">
      <c r="A93" s="5" t="s">
        <v>14</v>
      </c>
      <c r="B93" s="1105" t="s">
        <v>396</v>
      </c>
      <c r="C93" s="1106"/>
      <c r="D93" s="1106"/>
      <c r="E93" s="1107"/>
    </row>
    <row r="94" spans="1:5" ht="15.75" thickBot="1" x14ac:dyDescent="0.3">
      <c r="A94" s="5" t="s">
        <v>15</v>
      </c>
      <c r="B94" s="1097" t="s">
        <v>51</v>
      </c>
      <c r="C94" s="1098"/>
      <c r="D94" s="1098"/>
      <c r="E94" s="1099"/>
    </row>
    <row r="95" spans="1:5" x14ac:dyDescent="0.25">
      <c r="A95" s="1049"/>
      <c r="B95" s="8">
        <v>2019</v>
      </c>
      <c r="C95" s="8">
        <v>2020</v>
      </c>
      <c r="D95" s="8">
        <v>2021</v>
      </c>
      <c r="E95" s="8">
        <v>2022</v>
      </c>
    </row>
    <row r="96" spans="1:5" ht="15.75" thickBot="1" x14ac:dyDescent="0.3">
      <c r="A96" s="1050"/>
      <c r="B96" s="764" t="s">
        <v>7</v>
      </c>
      <c r="C96" s="764" t="s">
        <v>8</v>
      </c>
      <c r="D96" s="764" t="s">
        <v>8</v>
      </c>
      <c r="E96" s="764" t="s">
        <v>8</v>
      </c>
    </row>
    <row r="97" spans="1:5" ht="15.75" thickBot="1" x14ac:dyDescent="0.3">
      <c r="A97" s="5" t="s">
        <v>16</v>
      </c>
      <c r="B97" s="9">
        <v>32</v>
      </c>
      <c r="C97" s="9">
        <v>45</v>
      </c>
      <c r="D97" s="9"/>
      <c r="E97" s="9"/>
    </row>
    <row r="98" spans="1:5" ht="15.75" thickBot="1" x14ac:dyDescent="0.3">
      <c r="A98" s="5" t="s">
        <v>17</v>
      </c>
      <c r="B98" s="9">
        <f>B111</f>
        <v>700</v>
      </c>
      <c r="C98" s="9">
        <f>C111</f>
        <v>468</v>
      </c>
      <c r="D98" s="9">
        <f t="shared" ref="D98:E98" si="14">D111</f>
        <v>0</v>
      </c>
      <c r="E98" s="9">
        <f t="shared" si="14"/>
        <v>0</v>
      </c>
    </row>
    <row r="99" spans="1:5" ht="15.75" thickBot="1" x14ac:dyDescent="0.3">
      <c r="A99" s="5" t="s">
        <v>18</v>
      </c>
      <c r="B99" s="9">
        <f>B98/B97</f>
        <v>21.875</v>
      </c>
      <c r="C99" s="9">
        <f t="shared" ref="C99:E99" si="15">C98/C97</f>
        <v>10.4</v>
      </c>
      <c r="D99" s="9" t="e">
        <f t="shared" si="15"/>
        <v>#DIV/0!</v>
      </c>
      <c r="E99" s="9" t="e">
        <f t="shared" si="15"/>
        <v>#DIV/0!</v>
      </c>
    </row>
    <row r="100" spans="1:5" ht="15.75" thickBot="1" x14ac:dyDescent="0.3">
      <c r="A100" s="5" t="s">
        <v>19</v>
      </c>
      <c r="B100" s="745" t="s">
        <v>20</v>
      </c>
      <c r="C100" s="10">
        <f>C97/B97-1</f>
        <v>0.40625</v>
      </c>
      <c r="D100" s="10">
        <f t="shared" ref="D100:E102" si="16">D97/C97-1</f>
        <v>-1</v>
      </c>
      <c r="E100" s="10" t="e">
        <f t="shared" si="16"/>
        <v>#DIV/0!</v>
      </c>
    </row>
    <row r="101" spans="1:5" ht="15.75" thickBot="1" x14ac:dyDescent="0.3">
      <c r="A101" s="5" t="s">
        <v>21</v>
      </c>
      <c r="B101" s="745" t="s">
        <v>20</v>
      </c>
      <c r="C101" s="10">
        <f>C98/B98-1</f>
        <v>-0.33142857142857141</v>
      </c>
      <c r="D101" s="10">
        <f t="shared" si="16"/>
        <v>-1</v>
      </c>
      <c r="E101" s="10" t="e">
        <f t="shared" si="16"/>
        <v>#DIV/0!</v>
      </c>
    </row>
    <row r="102" spans="1:5" ht="15.75" thickBot="1" x14ac:dyDescent="0.3">
      <c r="A102" s="5" t="s">
        <v>22</v>
      </c>
      <c r="B102" s="745" t="s">
        <v>20</v>
      </c>
      <c r="C102" s="10">
        <f>C99/B99-1</f>
        <v>-0.52457142857142858</v>
      </c>
      <c r="D102" s="10" t="e">
        <f t="shared" si="16"/>
        <v>#DIV/0!</v>
      </c>
      <c r="E102" s="10" t="e">
        <f t="shared" si="16"/>
        <v>#DIV/0!</v>
      </c>
    </row>
    <row r="103" spans="1:5" ht="15.75" thickBot="1" x14ac:dyDescent="0.3">
      <c r="A103" s="1046" t="s">
        <v>172</v>
      </c>
      <c r="B103" s="1047"/>
      <c r="C103" s="1047"/>
      <c r="D103" s="1047"/>
      <c r="E103" s="1048"/>
    </row>
    <row r="104" spans="1:5" x14ac:dyDescent="0.25">
      <c r="A104" s="1049"/>
      <c r="B104" s="8">
        <v>2019</v>
      </c>
      <c r="C104" s="8">
        <v>2020</v>
      </c>
      <c r="D104" s="8">
        <v>2021</v>
      </c>
      <c r="E104" s="8">
        <v>2022</v>
      </c>
    </row>
    <row r="105" spans="1:5" ht="15.75" thickBot="1" x14ac:dyDescent="0.3">
      <c r="A105" s="1050"/>
      <c r="B105" s="764" t="s">
        <v>7</v>
      </c>
      <c r="C105" s="764" t="s">
        <v>8</v>
      </c>
      <c r="D105" s="764" t="s">
        <v>8</v>
      </c>
      <c r="E105" s="764" t="s">
        <v>8</v>
      </c>
    </row>
    <row r="106" spans="1:5" ht="15.75" thickBot="1" x14ac:dyDescent="0.3">
      <c r="A106" s="12" t="s">
        <v>41</v>
      </c>
      <c r="B106" s="13">
        <f>B107+B108+B109+B110</f>
        <v>0</v>
      </c>
      <c r="C106" s="13">
        <f t="shared" ref="C106:E106" si="17">C107+C108+C109+C110</f>
        <v>0</v>
      </c>
      <c r="D106" s="13">
        <f t="shared" si="17"/>
        <v>0</v>
      </c>
      <c r="E106" s="13">
        <f t="shared" si="17"/>
        <v>0</v>
      </c>
    </row>
    <row r="107" spans="1:5" ht="15.75" thickBot="1" x14ac:dyDescent="0.3">
      <c r="A107" s="25" t="s">
        <v>212</v>
      </c>
      <c r="B107" s="13"/>
      <c r="C107" s="13"/>
      <c r="D107" s="13"/>
      <c r="E107" s="13"/>
    </row>
    <row r="108" spans="1:5" ht="15.75" thickBot="1" x14ac:dyDescent="0.3">
      <c r="A108" s="25" t="s">
        <v>222</v>
      </c>
      <c r="B108" s="13"/>
      <c r="C108" s="13"/>
      <c r="D108" s="13"/>
      <c r="E108" s="13"/>
    </row>
    <row r="109" spans="1:5" ht="15.75" thickBot="1" x14ac:dyDescent="0.3">
      <c r="A109" s="25" t="s">
        <v>223</v>
      </c>
      <c r="B109" s="13"/>
      <c r="C109" s="13"/>
      <c r="D109" s="13"/>
      <c r="E109" s="13"/>
    </row>
    <row r="110" spans="1:5" ht="15.75" thickBot="1" x14ac:dyDescent="0.3">
      <c r="A110" s="25" t="s">
        <v>224</v>
      </c>
      <c r="B110" s="13"/>
      <c r="C110" s="13"/>
      <c r="D110" s="13"/>
      <c r="E110" s="13"/>
    </row>
    <row r="111" spans="1:5" ht="15.75" thickBot="1" x14ac:dyDescent="0.3">
      <c r="A111" s="12" t="s">
        <v>42</v>
      </c>
      <c r="B111" s="14">
        <f>B112+B113+B114+B115</f>
        <v>700</v>
      </c>
      <c r="C111" s="14">
        <f>C112+C113+C114+C115</f>
        <v>468</v>
      </c>
      <c r="D111" s="14">
        <f t="shared" ref="D111:E111" si="18">D112+D113+D114+D115</f>
        <v>0</v>
      </c>
      <c r="E111" s="14">
        <f t="shared" si="18"/>
        <v>0</v>
      </c>
    </row>
    <row r="112" spans="1:5" ht="15.75" thickBot="1" x14ac:dyDescent="0.3">
      <c r="A112" s="25" t="s">
        <v>212</v>
      </c>
      <c r="B112" s="13">
        <v>700</v>
      </c>
      <c r="C112" s="13">
        <v>468</v>
      </c>
      <c r="D112" s="13"/>
      <c r="E112" s="13"/>
    </row>
    <row r="113" spans="1:5" ht="15.75" thickBot="1" x14ac:dyDescent="0.3">
      <c r="A113" s="25" t="s">
        <v>222</v>
      </c>
      <c r="B113" s="14"/>
      <c r="C113" s="13"/>
      <c r="D113" s="13"/>
      <c r="E113" s="13"/>
    </row>
    <row r="114" spans="1:5" ht="15.75" thickBot="1" x14ac:dyDescent="0.3">
      <c r="A114" s="25" t="s">
        <v>223</v>
      </c>
      <c r="B114" s="14"/>
      <c r="C114" s="13"/>
      <c r="D114" s="13"/>
      <c r="E114" s="13"/>
    </row>
    <row r="115" spans="1:5" ht="15.75" thickBot="1" x14ac:dyDescent="0.3">
      <c r="A115" s="25" t="s">
        <v>224</v>
      </c>
      <c r="B115" s="14"/>
      <c r="C115" s="13"/>
      <c r="D115" s="13"/>
      <c r="E115" s="13"/>
    </row>
    <row r="116" spans="1:5" ht="15.75" thickBot="1" x14ac:dyDescent="0.3">
      <c r="A116" s="87" t="s">
        <v>33</v>
      </c>
      <c r="B116" s="14">
        <f>B106+B111</f>
        <v>700</v>
      </c>
      <c r="C116" s="14">
        <f t="shared" ref="C116:E116" si="19">C106+C111</f>
        <v>468</v>
      </c>
      <c r="D116" s="14">
        <f t="shared" si="19"/>
        <v>0</v>
      </c>
      <c r="E116" s="14">
        <f t="shared" si="19"/>
        <v>0</v>
      </c>
    </row>
    <row r="117" spans="1:5" ht="15.75" thickBot="1" x14ac:dyDescent="0.3">
      <c r="A117" s="1111" t="s">
        <v>38</v>
      </c>
      <c r="B117" s="1112"/>
      <c r="C117" s="1112"/>
      <c r="D117" s="1112"/>
      <c r="E117" s="1113"/>
    </row>
    <row r="118" spans="1:5" ht="15.75" thickBot="1" x14ac:dyDescent="0.3">
      <c r="A118" s="1111" t="s">
        <v>39</v>
      </c>
      <c r="B118" s="1112"/>
      <c r="C118" s="1112"/>
      <c r="D118" s="1112"/>
      <c r="E118" s="1113"/>
    </row>
    <row r="119" spans="1:5" ht="15.75" thickBot="1" x14ac:dyDescent="0.3">
      <c r="A119" s="7" t="s">
        <v>55</v>
      </c>
      <c r="B119" s="1118" t="s">
        <v>1089</v>
      </c>
      <c r="C119" s="1119"/>
      <c r="D119" s="1120"/>
      <c r="E119" s="1121"/>
    </row>
    <row r="120" spans="1:5" ht="34.5" thickBot="1" x14ac:dyDescent="0.3">
      <c r="A120" s="7" t="s">
        <v>79</v>
      </c>
      <c r="B120" s="46" t="s">
        <v>392</v>
      </c>
      <c r="C120" s="86" t="s">
        <v>217</v>
      </c>
      <c r="D120" s="1120" t="s">
        <v>1090</v>
      </c>
      <c r="E120" s="1121"/>
    </row>
    <row r="121" spans="1:5" ht="15.75" thickBot="1" x14ac:dyDescent="0.3">
      <c r="A121" s="5" t="s">
        <v>14</v>
      </c>
      <c r="B121" s="1105" t="s">
        <v>1091</v>
      </c>
      <c r="C121" s="1106"/>
      <c r="D121" s="1106"/>
      <c r="E121" s="1107"/>
    </row>
    <row r="122" spans="1:5" ht="15.75" thickBot="1" x14ac:dyDescent="0.3">
      <c r="A122" s="5" t="s">
        <v>15</v>
      </c>
      <c r="B122" s="1097" t="s">
        <v>51</v>
      </c>
      <c r="C122" s="1098"/>
      <c r="D122" s="1098"/>
      <c r="E122" s="1099"/>
    </row>
    <row r="123" spans="1:5" x14ac:dyDescent="0.25">
      <c r="A123" s="1049"/>
      <c r="B123" s="8">
        <v>2019</v>
      </c>
      <c r="C123" s="8">
        <v>2020</v>
      </c>
      <c r="D123" s="8">
        <v>2021</v>
      </c>
      <c r="E123" s="8">
        <v>2022</v>
      </c>
    </row>
    <row r="124" spans="1:5" ht="15.75" thickBot="1" x14ac:dyDescent="0.3">
      <c r="A124" s="1050"/>
      <c r="B124" s="764" t="s">
        <v>7</v>
      </c>
      <c r="C124" s="764" t="s">
        <v>8</v>
      </c>
      <c r="D124" s="764" t="s">
        <v>8</v>
      </c>
      <c r="E124" s="764" t="s">
        <v>8</v>
      </c>
    </row>
    <row r="125" spans="1:5" ht="15.75" thickBot="1" x14ac:dyDescent="0.3">
      <c r="A125" s="5" t="s">
        <v>16</v>
      </c>
      <c r="B125" s="9">
        <v>32</v>
      </c>
      <c r="C125" s="9">
        <v>1</v>
      </c>
      <c r="D125" s="9"/>
      <c r="E125" s="9"/>
    </row>
    <row r="126" spans="1:5" ht="15.75" thickBot="1" x14ac:dyDescent="0.3">
      <c r="A126" s="5" t="s">
        <v>17</v>
      </c>
      <c r="B126" s="9">
        <f>B139</f>
        <v>0</v>
      </c>
      <c r="C126" s="9">
        <f t="shared" ref="C126:E126" si="20">C139</f>
        <v>840</v>
      </c>
      <c r="D126" s="9">
        <f t="shared" si="20"/>
        <v>0</v>
      </c>
      <c r="E126" s="9">
        <f t="shared" si="20"/>
        <v>0</v>
      </c>
    </row>
    <row r="127" spans="1:5" ht="15.75" thickBot="1" x14ac:dyDescent="0.3">
      <c r="A127" s="5" t="s">
        <v>18</v>
      </c>
      <c r="B127" s="9">
        <f>B126/B125</f>
        <v>0</v>
      </c>
      <c r="C127" s="9">
        <f t="shared" ref="C127:E127" si="21">C126/C125</f>
        <v>840</v>
      </c>
      <c r="D127" s="9" t="e">
        <f t="shared" si="21"/>
        <v>#DIV/0!</v>
      </c>
      <c r="E127" s="9" t="e">
        <f t="shared" si="21"/>
        <v>#DIV/0!</v>
      </c>
    </row>
    <row r="128" spans="1:5" ht="15.75" thickBot="1" x14ac:dyDescent="0.3">
      <c r="A128" s="5" t="s">
        <v>19</v>
      </c>
      <c r="B128" s="745" t="s">
        <v>20</v>
      </c>
      <c r="C128" s="10">
        <f>C125/B125-1</f>
        <v>-0.96875</v>
      </c>
      <c r="D128" s="10">
        <f t="shared" ref="D128:E130" si="22">D125/C125-1</f>
        <v>-1</v>
      </c>
      <c r="E128" s="10" t="e">
        <f t="shared" si="22"/>
        <v>#DIV/0!</v>
      </c>
    </row>
    <row r="129" spans="1:5" ht="15.75" thickBot="1" x14ac:dyDescent="0.3">
      <c r="A129" s="5" t="s">
        <v>21</v>
      </c>
      <c r="B129" s="745" t="s">
        <v>20</v>
      </c>
      <c r="C129" s="10" t="e">
        <f>C126/B126-1</f>
        <v>#DIV/0!</v>
      </c>
      <c r="D129" s="10">
        <f t="shared" si="22"/>
        <v>-1</v>
      </c>
      <c r="E129" s="10" t="e">
        <f t="shared" si="22"/>
        <v>#DIV/0!</v>
      </c>
    </row>
    <row r="130" spans="1:5" ht="15.75" thickBot="1" x14ac:dyDescent="0.3">
      <c r="A130" s="5" t="s">
        <v>22</v>
      </c>
      <c r="B130" s="745" t="s">
        <v>20</v>
      </c>
      <c r="C130" s="10" t="e">
        <f>C127/B127-1</f>
        <v>#DIV/0!</v>
      </c>
      <c r="D130" s="10" t="e">
        <f t="shared" si="22"/>
        <v>#DIV/0!</v>
      </c>
      <c r="E130" s="10" t="e">
        <f t="shared" si="22"/>
        <v>#DIV/0!</v>
      </c>
    </row>
    <row r="131" spans="1:5" ht="15.75" thickBot="1" x14ac:dyDescent="0.3">
      <c r="A131" s="1046" t="s">
        <v>155</v>
      </c>
      <c r="B131" s="1047"/>
      <c r="C131" s="1047"/>
      <c r="D131" s="1047"/>
      <c r="E131" s="1048"/>
    </row>
    <row r="132" spans="1:5" x14ac:dyDescent="0.25">
      <c r="A132" s="1049"/>
      <c r="B132" s="8">
        <v>2019</v>
      </c>
      <c r="C132" s="8">
        <v>2020</v>
      </c>
      <c r="D132" s="8">
        <v>2021</v>
      </c>
      <c r="E132" s="8">
        <v>2022</v>
      </c>
    </row>
    <row r="133" spans="1:5" ht="15.75" thickBot="1" x14ac:dyDescent="0.3">
      <c r="A133" s="1050"/>
      <c r="B133" s="764" t="s">
        <v>7</v>
      </c>
      <c r="C133" s="764" t="s">
        <v>8</v>
      </c>
      <c r="D133" s="764" t="s">
        <v>8</v>
      </c>
      <c r="E133" s="764" t="s">
        <v>8</v>
      </c>
    </row>
    <row r="134" spans="1:5" ht="15.75" thickBot="1" x14ac:dyDescent="0.3">
      <c r="A134" s="12" t="s">
        <v>41</v>
      </c>
      <c r="B134" s="13">
        <f>B135+B136+B137+B138</f>
        <v>0</v>
      </c>
      <c r="C134" s="13">
        <f t="shared" ref="C134:E134" si="23">C135+C136+C137+C138</f>
        <v>0</v>
      </c>
      <c r="D134" s="13">
        <f t="shared" si="23"/>
        <v>0</v>
      </c>
      <c r="E134" s="13">
        <f t="shared" si="23"/>
        <v>0</v>
      </c>
    </row>
    <row r="135" spans="1:5" ht="15.75" thickBot="1" x14ac:dyDescent="0.3">
      <c r="A135" s="25" t="s">
        <v>212</v>
      </c>
      <c r="B135" s="13"/>
      <c r="C135" s="13"/>
      <c r="D135" s="13"/>
      <c r="E135" s="13"/>
    </row>
    <row r="136" spans="1:5" ht="15.75" thickBot="1" x14ac:dyDescent="0.3">
      <c r="A136" s="25" t="s">
        <v>222</v>
      </c>
      <c r="B136" s="13"/>
      <c r="C136" s="13"/>
      <c r="D136" s="13"/>
      <c r="E136" s="13"/>
    </row>
    <row r="137" spans="1:5" ht="15.75" thickBot="1" x14ac:dyDescent="0.3">
      <c r="A137" s="25" t="s">
        <v>223</v>
      </c>
      <c r="B137" s="13"/>
      <c r="C137" s="13"/>
      <c r="D137" s="13"/>
      <c r="E137" s="13"/>
    </row>
    <row r="138" spans="1:5" ht="15.75" thickBot="1" x14ac:dyDescent="0.3">
      <c r="A138" s="25" t="s">
        <v>224</v>
      </c>
      <c r="B138" s="13"/>
      <c r="C138" s="13"/>
      <c r="D138" s="13"/>
      <c r="E138" s="13"/>
    </row>
    <row r="139" spans="1:5" ht="15.75" thickBot="1" x14ac:dyDescent="0.3">
      <c r="A139" s="12" t="s">
        <v>42</v>
      </c>
      <c r="B139" s="14">
        <f>B140+B141+B142+B143</f>
        <v>0</v>
      </c>
      <c r="C139" s="14">
        <f t="shared" ref="C139:E139" si="24">C140+C141+C142+C143</f>
        <v>840</v>
      </c>
      <c r="D139" s="14">
        <f t="shared" si="24"/>
        <v>0</v>
      </c>
      <c r="E139" s="14">
        <f t="shared" si="24"/>
        <v>0</v>
      </c>
    </row>
    <row r="140" spans="1:5" ht="15.75" thickBot="1" x14ac:dyDescent="0.3">
      <c r="A140" s="25" t="s">
        <v>212</v>
      </c>
      <c r="B140" s="13"/>
      <c r="C140" s="13">
        <v>840</v>
      </c>
      <c r="D140" s="13"/>
      <c r="E140" s="13"/>
    </row>
    <row r="141" spans="1:5" ht="15.75" thickBot="1" x14ac:dyDescent="0.3">
      <c r="A141" s="25" t="s">
        <v>222</v>
      </c>
      <c r="B141" s="14"/>
      <c r="C141" s="13"/>
      <c r="D141" s="13"/>
      <c r="E141" s="13"/>
    </row>
    <row r="142" spans="1:5" ht="15.75" thickBot="1" x14ac:dyDescent="0.3">
      <c r="A142" s="25" t="s">
        <v>223</v>
      </c>
      <c r="B142" s="14"/>
      <c r="C142" s="13"/>
      <c r="D142" s="13"/>
      <c r="E142" s="13"/>
    </row>
    <row r="143" spans="1:5" ht="15.75" thickBot="1" x14ac:dyDescent="0.3">
      <c r="A143" s="25" t="s">
        <v>224</v>
      </c>
      <c r="B143" s="14"/>
      <c r="C143" s="13"/>
      <c r="D143" s="13"/>
      <c r="E143" s="13"/>
    </row>
    <row r="144" spans="1:5" ht="15.75" thickBot="1" x14ac:dyDescent="0.3">
      <c r="A144" s="87" t="s">
        <v>30</v>
      </c>
      <c r="B144" s="14">
        <f>B134+B139</f>
        <v>0</v>
      </c>
      <c r="C144" s="14">
        <f t="shared" ref="C144:E144" si="25">C134+C139</f>
        <v>840</v>
      </c>
      <c r="D144" s="14">
        <f t="shared" si="25"/>
        <v>0</v>
      </c>
      <c r="E144" s="14">
        <f t="shared" si="25"/>
        <v>0</v>
      </c>
    </row>
    <row r="145" spans="1:5" ht="15.75" thickBot="1" x14ac:dyDescent="0.3">
      <c r="A145" s="1111" t="s">
        <v>397</v>
      </c>
      <c r="B145" s="1112"/>
      <c r="C145" s="1112"/>
      <c r="D145" s="1112"/>
      <c r="E145" s="1113"/>
    </row>
    <row r="146" spans="1:5" ht="15.75" thickBot="1" x14ac:dyDescent="0.3">
      <c r="A146" s="1111" t="s">
        <v>46</v>
      </c>
      <c r="B146" s="1112"/>
      <c r="C146" s="1112"/>
      <c r="D146" s="1112"/>
      <c r="E146" s="1113"/>
    </row>
    <row r="147" spans="1:5" ht="15.75" thickBot="1" x14ac:dyDescent="0.3">
      <c r="A147" s="7" t="s">
        <v>55</v>
      </c>
      <c r="B147" s="1118" t="s">
        <v>398</v>
      </c>
      <c r="C147" s="1119"/>
      <c r="D147" s="1120"/>
      <c r="E147" s="1121"/>
    </row>
    <row r="148" spans="1:5" ht="34.5" thickBot="1" x14ac:dyDescent="0.3">
      <c r="A148" s="7" t="s">
        <v>79</v>
      </c>
      <c r="B148" s="46" t="s">
        <v>399</v>
      </c>
      <c r="C148" s="86" t="s">
        <v>217</v>
      </c>
      <c r="D148" s="1138" t="s">
        <v>400</v>
      </c>
      <c r="E148" s="1139"/>
    </row>
    <row r="149" spans="1:5" ht="15.75" thickBot="1" x14ac:dyDescent="0.3">
      <c r="A149" s="96"/>
      <c r="B149" s="1118"/>
      <c r="C149" s="1122"/>
      <c r="D149" s="1120"/>
      <c r="E149" s="1121"/>
    </row>
    <row r="150" spans="1:5" ht="15.75" thickBot="1" x14ac:dyDescent="0.3">
      <c r="A150" s="5" t="s">
        <v>14</v>
      </c>
      <c r="B150" s="1118" t="s">
        <v>399</v>
      </c>
      <c r="C150" s="1119"/>
      <c r="D150" s="1120"/>
      <c r="E150" s="1121"/>
    </row>
    <row r="151" spans="1:5" ht="15.75" thickBot="1" x14ac:dyDescent="0.3">
      <c r="A151" s="5" t="s">
        <v>15</v>
      </c>
      <c r="B151" s="1097" t="s">
        <v>206</v>
      </c>
      <c r="C151" s="1098"/>
      <c r="D151" s="1098"/>
      <c r="E151" s="1099"/>
    </row>
    <row r="152" spans="1:5" x14ac:dyDescent="0.25">
      <c r="A152" s="1049"/>
      <c r="B152" s="8">
        <v>2019</v>
      </c>
      <c r="C152" s="8">
        <v>2020</v>
      </c>
      <c r="D152" s="8">
        <v>2021</v>
      </c>
      <c r="E152" s="8">
        <v>2022</v>
      </c>
    </row>
    <row r="153" spans="1:5" ht="15.75" thickBot="1" x14ac:dyDescent="0.3">
      <c r="A153" s="1050"/>
      <c r="B153" s="764" t="s">
        <v>7</v>
      </c>
      <c r="C153" s="764" t="s">
        <v>8</v>
      </c>
      <c r="D153" s="764" t="s">
        <v>8</v>
      </c>
      <c r="E153" s="764" t="s">
        <v>8</v>
      </c>
    </row>
    <row r="154" spans="1:5" ht="15.75" thickBot="1" x14ac:dyDescent="0.3">
      <c r="A154" s="5" t="s">
        <v>16</v>
      </c>
      <c r="B154" s="9"/>
      <c r="C154" s="9">
        <v>0</v>
      </c>
      <c r="D154" s="9">
        <v>1</v>
      </c>
      <c r="E154" s="9">
        <v>1</v>
      </c>
    </row>
    <row r="155" spans="1:5" ht="15.75" thickBot="1" x14ac:dyDescent="0.3">
      <c r="A155" s="5" t="s">
        <v>17</v>
      </c>
      <c r="B155" s="9">
        <f>B168</f>
        <v>0</v>
      </c>
      <c r="C155" s="9">
        <f t="shared" ref="C155:E155" si="26">C168</f>
        <v>0</v>
      </c>
      <c r="D155" s="9">
        <f t="shared" si="26"/>
        <v>59783</v>
      </c>
      <c r="E155" s="9">
        <f t="shared" si="26"/>
        <v>57154</v>
      </c>
    </row>
    <row r="156" spans="1:5" ht="15.75" thickBot="1" x14ac:dyDescent="0.3">
      <c r="A156" s="5" t="s">
        <v>18</v>
      </c>
      <c r="B156" s="9" t="e">
        <f>B155/B154</f>
        <v>#DIV/0!</v>
      </c>
      <c r="C156" s="9" t="e">
        <f t="shared" ref="C156:E156" si="27">C155/C154</f>
        <v>#DIV/0!</v>
      </c>
      <c r="D156" s="9">
        <f t="shared" si="27"/>
        <v>59783</v>
      </c>
      <c r="E156" s="9">
        <f t="shared" si="27"/>
        <v>57154</v>
      </c>
    </row>
    <row r="157" spans="1:5" ht="15.75" thickBot="1" x14ac:dyDescent="0.3">
      <c r="A157" s="5" t="s">
        <v>19</v>
      </c>
      <c r="B157" s="745" t="s">
        <v>20</v>
      </c>
      <c r="C157" s="10" t="e">
        <f>C154/B154-1</f>
        <v>#DIV/0!</v>
      </c>
      <c r="D157" s="10" t="e">
        <f t="shared" ref="D157:E159" si="28">D154/C154-1</f>
        <v>#DIV/0!</v>
      </c>
      <c r="E157" s="10">
        <f t="shared" si="28"/>
        <v>0</v>
      </c>
    </row>
    <row r="158" spans="1:5" ht="15.75" thickBot="1" x14ac:dyDescent="0.3">
      <c r="A158" s="5" t="s">
        <v>21</v>
      </c>
      <c r="B158" s="745" t="s">
        <v>20</v>
      </c>
      <c r="C158" s="10" t="e">
        <f>C155/B155-1</f>
        <v>#DIV/0!</v>
      </c>
      <c r="D158" s="10" t="e">
        <f t="shared" si="28"/>
        <v>#DIV/0!</v>
      </c>
      <c r="E158" s="10">
        <f t="shared" si="28"/>
        <v>-4.3975712158975E-2</v>
      </c>
    </row>
    <row r="159" spans="1:5" ht="15.75" thickBot="1" x14ac:dyDescent="0.3">
      <c r="A159" s="5" t="s">
        <v>22</v>
      </c>
      <c r="B159" s="745" t="s">
        <v>20</v>
      </c>
      <c r="C159" s="10" t="e">
        <f>C156/B156-1</f>
        <v>#DIV/0!</v>
      </c>
      <c r="D159" s="10" t="e">
        <f t="shared" si="28"/>
        <v>#DIV/0!</v>
      </c>
      <c r="E159" s="10">
        <f t="shared" si="28"/>
        <v>-4.3975712158975E-2</v>
      </c>
    </row>
    <row r="160" spans="1:5" ht="15.75" thickBot="1" x14ac:dyDescent="0.3">
      <c r="A160" s="1046" t="s">
        <v>155</v>
      </c>
      <c r="B160" s="1047"/>
      <c r="C160" s="1047"/>
      <c r="D160" s="1047"/>
      <c r="E160" s="1048"/>
    </row>
    <row r="161" spans="1:5" x14ac:dyDescent="0.25">
      <c r="A161" s="1049"/>
      <c r="B161" s="8">
        <v>2019</v>
      </c>
      <c r="C161" s="8">
        <v>2020</v>
      </c>
      <c r="D161" s="8">
        <v>2021</v>
      </c>
      <c r="E161" s="8">
        <v>2022</v>
      </c>
    </row>
    <row r="162" spans="1:5" ht="15.75" thickBot="1" x14ac:dyDescent="0.3">
      <c r="A162" s="1050"/>
      <c r="B162" s="764" t="s">
        <v>7</v>
      </c>
      <c r="C162" s="764" t="s">
        <v>8</v>
      </c>
      <c r="D162" s="764" t="s">
        <v>8</v>
      </c>
      <c r="E162" s="764" t="s">
        <v>8</v>
      </c>
    </row>
    <row r="163" spans="1:5" ht="15.75" thickBot="1" x14ac:dyDescent="0.3">
      <c r="A163" s="12" t="s">
        <v>41</v>
      </c>
      <c r="B163" s="13">
        <f>B164+B165+B166+B167</f>
        <v>0</v>
      </c>
      <c r="C163" s="13">
        <f t="shared" ref="C163:E163" si="29">C164+C165+C166+C167</f>
        <v>0</v>
      </c>
      <c r="D163" s="13">
        <f t="shared" si="29"/>
        <v>0</v>
      </c>
      <c r="E163" s="13">
        <f t="shared" si="29"/>
        <v>0</v>
      </c>
    </row>
    <row r="164" spans="1:5" ht="15.75" thickBot="1" x14ac:dyDescent="0.3">
      <c r="A164" s="25" t="s">
        <v>212</v>
      </c>
      <c r="B164" s="13"/>
      <c r="C164" s="13"/>
      <c r="D164" s="13"/>
      <c r="E164" s="13"/>
    </row>
    <row r="165" spans="1:5" ht="15.75" thickBot="1" x14ac:dyDescent="0.3">
      <c r="A165" s="25" t="s">
        <v>222</v>
      </c>
      <c r="B165" s="13"/>
      <c r="C165" s="13"/>
      <c r="D165" s="13"/>
      <c r="E165" s="13"/>
    </row>
    <row r="166" spans="1:5" ht="15.75" thickBot="1" x14ac:dyDescent="0.3">
      <c r="A166" s="25" t="s">
        <v>223</v>
      </c>
      <c r="B166" s="13"/>
      <c r="C166" s="13"/>
      <c r="D166" s="13"/>
      <c r="E166" s="13"/>
    </row>
    <row r="167" spans="1:5" ht="15.75" thickBot="1" x14ac:dyDescent="0.3">
      <c r="A167" s="25" t="s">
        <v>224</v>
      </c>
      <c r="B167" s="13"/>
      <c r="C167" s="13"/>
      <c r="D167" s="13"/>
      <c r="E167" s="13"/>
    </row>
    <row r="168" spans="1:5" ht="15.75" thickBot="1" x14ac:dyDescent="0.3">
      <c r="A168" s="12" t="s">
        <v>42</v>
      </c>
      <c r="B168" s="14">
        <f>B169+B170+B171+B172</f>
        <v>0</v>
      </c>
      <c r="C168" s="14">
        <f t="shared" ref="C168:E168" si="30">C169+C170+C171+C172</f>
        <v>0</v>
      </c>
      <c r="D168" s="14">
        <f t="shared" si="30"/>
        <v>59783</v>
      </c>
      <c r="E168" s="14">
        <f t="shared" si="30"/>
        <v>57154</v>
      </c>
    </row>
    <row r="169" spans="1:5" ht="15.75" thickBot="1" x14ac:dyDescent="0.3">
      <c r="A169" s="25" t="s">
        <v>212</v>
      </c>
      <c r="B169" s="14">
        <v>0</v>
      </c>
      <c r="C169" s="13">
        <v>0</v>
      </c>
      <c r="D169" s="13">
        <f>60000-217</f>
        <v>59783</v>
      </c>
      <c r="E169" s="13">
        <f>60000-2846</f>
        <v>57154</v>
      </c>
    </row>
    <row r="170" spans="1:5" ht="15.75" thickBot="1" x14ac:dyDescent="0.3">
      <c r="A170" s="25" t="s">
        <v>222</v>
      </c>
      <c r="B170" s="14"/>
      <c r="C170" s="13"/>
      <c r="D170" s="13"/>
      <c r="E170" s="13"/>
    </row>
    <row r="171" spans="1:5" ht="15.75" thickBot="1" x14ac:dyDescent="0.3">
      <c r="A171" s="25" t="s">
        <v>223</v>
      </c>
      <c r="B171" s="14"/>
      <c r="C171" s="13"/>
      <c r="D171" s="13"/>
      <c r="E171" s="13"/>
    </row>
    <row r="172" spans="1:5" ht="15.75" thickBot="1" x14ac:dyDescent="0.3">
      <c r="A172" s="25" t="s">
        <v>224</v>
      </c>
      <c r="B172" s="14"/>
      <c r="C172" s="13"/>
      <c r="D172" s="13"/>
      <c r="E172" s="13"/>
    </row>
    <row r="173" spans="1:5" ht="15.75" thickBot="1" x14ac:dyDescent="0.3">
      <c r="A173" s="87" t="s">
        <v>30</v>
      </c>
      <c r="B173" s="14">
        <f>B163+B168</f>
        <v>0</v>
      </c>
      <c r="C173" s="14">
        <f t="shared" ref="C173:E173" si="31">C163+C168</f>
        <v>0</v>
      </c>
      <c r="D173" s="14">
        <f t="shared" si="31"/>
        <v>59783</v>
      </c>
      <c r="E173" s="14">
        <f t="shared" si="31"/>
        <v>57154</v>
      </c>
    </row>
    <row r="174" spans="1:5" ht="60" customHeight="1" thickBot="1" x14ac:dyDescent="0.3">
      <c r="A174" s="6" t="s">
        <v>48</v>
      </c>
      <c r="B174" s="1534" t="s">
        <v>401</v>
      </c>
      <c r="C174" s="1535"/>
      <c r="D174" s="1535"/>
      <c r="E174" s="1536"/>
    </row>
    <row r="175" spans="1:5" ht="15.75" thickBot="1" x14ac:dyDescent="0.3">
      <c r="A175" s="1105" t="s">
        <v>49</v>
      </c>
      <c r="B175" s="1106"/>
      <c r="C175" s="1106"/>
      <c r="D175" s="1106"/>
      <c r="E175" s="1107"/>
    </row>
    <row r="176" spans="1:5" ht="15.75" thickBot="1" x14ac:dyDescent="0.3">
      <c r="A176" s="53" t="s">
        <v>402</v>
      </c>
      <c r="B176" s="76">
        <v>0.9</v>
      </c>
      <c r="C176" s="76">
        <v>0.85</v>
      </c>
      <c r="D176" s="76">
        <v>0.95</v>
      </c>
      <c r="E176" s="76">
        <v>1</v>
      </c>
    </row>
    <row r="177" spans="1:7" ht="23.25" thickBot="1" x14ac:dyDescent="0.3">
      <c r="A177" s="53" t="s">
        <v>403</v>
      </c>
      <c r="B177" s="76">
        <v>0.5</v>
      </c>
      <c r="C177" s="76">
        <v>0.5</v>
      </c>
      <c r="D177" s="76">
        <v>0.5</v>
      </c>
      <c r="E177" s="76">
        <v>0.5</v>
      </c>
    </row>
    <row r="178" spans="1:7" ht="23.25" thickBot="1" x14ac:dyDescent="0.3">
      <c r="A178" s="53" t="s">
        <v>404</v>
      </c>
      <c r="B178" s="76">
        <v>0.4</v>
      </c>
      <c r="C178" s="76">
        <v>0.45</v>
      </c>
      <c r="D178" s="76">
        <v>0.5</v>
      </c>
      <c r="E178" s="76">
        <v>0.55000000000000004</v>
      </c>
    </row>
    <row r="179" spans="1:7" ht="23.25" thickBot="1" x14ac:dyDescent="0.3">
      <c r="A179" s="53" t="s">
        <v>405</v>
      </c>
      <c r="B179" s="76">
        <v>0.6</v>
      </c>
      <c r="C179" s="76">
        <v>0.55000000000000004</v>
      </c>
      <c r="D179" s="76">
        <v>0.5</v>
      </c>
      <c r="E179" s="76">
        <v>0.45</v>
      </c>
    </row>
    <row r="180" spans="1:7" ht="15.75" thickBot="1" x14ac:dyDescent="0.3">
      <c r="A180" s="1108" t="s">
        <v>50</v>
      </c>
      <c r="B180" s="1109"/>
      <c r="C180" s="1109"/>
      <c r="D180" s="1109"/>
      <c r="E180" s="1110"/>
    </row>
    <row r="181" spans="1:7" ht="15.75" thickBot="1" x14ac:dyDescent="0.3">
      <c r="A181" s="1111" t="s">
        <v>12</v>
      </c>
      <c r="B181" s="1112"/>
      <c r="C181" s="1112"/>
      <c r="D181" s="1112"/>
      <c r="E181" s="1113"/>
    </row>
    <row r="182" spans="1:7" ht="21" customHeight="1" thickBot="1" x14ac:dyDescent="0.3">
      <c r="A182" s="7" t="s">
        <v>13</v>
      </c>
      <c r="B182" s="1091" t="s">
        <v>406</v>
      </c>
      <c r="C182" s="1092"/>
      <c r="D182" s="1092"/>
      <c r="E182" s="1093"/>
    </row>
    <row r="183" spans="1:7" ht="21" customHeight="1" thickBot="1" x14ac:dyDescent="0.3">
      <c r="A183" s="5" t="s">
        <v>14</v>
      </c>
      <c r="B183" s="1091" t="s">
        <v>406</v>
      </c>
      <c r="C183" s="1092"/>
      <c r="D183" s="1092"/>
      <c r="E183" s="1093"/>
    </row>
    <row r="184" spans="1:7" ht="15.75" thickBot="1" x14ac:dyDescent="0.3">
      <c r="A184" s="5" t="s">
        <v>15</v>
      </c>
      <c r="B184" s="1097" t="s">
        <v>407</v>
      </c>
      <c r="C184" s="1098"/>
      <c r="D184" s="1098"/>
      <c r="E184" s="1099"/>
    </row>
    <row r="185" spans="1:7" x14ac:dyDescent="0.25">
      <c r="A185" s="1049"/>
      <c r="B185" s="8">
        <v>2019</v>
      </c>
      <c r="C185" s="8">
        <v>2020</v>
      </c>
      <c r="D185" s="8">
        <v>2021</v>
      </c>
      <c r="E185" s="8">
        <v>2022</v>
      </c>
    </row>
    <row r="186" spans="1:7" ht="15.75" thickBot="1" x14ac:dyDescent="0.3">
      <c r="A186" s="1050"/>
      <c r="B186" s="764" t="s">
        <v>7</v>
      </c>
      <c r="C186" s="764" t="s">
        <v>8</v>
      </c>
      <c r="D186" s="764" t="s">
        <v>8</v>
      </c>
      <c r="E186" s="764" t="s">
        <v>8</v>
      </c>
    </row>
    <row r="187" spans="1:7" ht="15.75" thickBot="1" x14ac:dyDescent="0.3">
      <c r="A187" s="5" t="s">
        <v>16</v>
      </c>
      <c r="B187" s="9">
        <v>250</v>
      </c>
      <c r="C187" s="9">
        <v>110</v>
      </c>
      <c r="D187" s="9">
        <v>110</v>
      </c>
      <c r="E187" s="9">
        <v>120</v>
      </c>
    </row>
    <row r="188" spans="1:7" ht="15.75" thickBot="1" x14ac:dyDescent="0.3">
      <c r="A188" s="5" t="s">
        <v>17</v>
      </c>
      <c r="B188" s="9">
        <f>B217</f>
        <v>42778</v>
      </c>
      <c r="C188" s="9">
        <f t="shared" ref="C188:E188" si="32">C217</f>
        <v>17264</v>
      </c>
      <c r="D188" s="9">
        <f>D217</f>
        <v>20611</v>
      </c>
      <c r="E188" s="9">
        <f t="shared" si="32"/>
        <v>22587</v>
      </c>
    </row>
    <row r="189" spans="1:7" ht="15.75" thickBot="1" x14ac:dyDescent="0.3">
      <c r="A189" s="5" t="s">
        <v>18</v>
      </c>
      <c r="B189" s="9">
        <f>B188/B187</f>
        <v>171.11199999999999</v>
      </c>
      <c r="C189" s="9">
        <f t="shared" ref="C189:E189" si="33">C188/C187</f>
        <v>156.94545454545454</v>
      </c>
      <c r="D189" s="9">
        <f t="shared" si="33"/>
        <v>187.37272727272727</v>
      </c>
      <c r="E189" s="9">
        <f t="shared" si="33"/>
        <v>188.22499999999999</v>
      </c>
    </row>
    <row r="190" spans="1:7" ht="15.75" thickBot="1" x14ac:dyDescent="0.3">
      <c r="A190" s="5" t="s">
        <v>19</v>
      </c>
      <c r="B190" s="745" t="s">
        <v>20</v>
      </c>
      <c r="C190" s="10">
        <f>C187/B187-1</f>
        <v>-0.56000000000000005</v>
      </c>
      <c r="D190" s="10">
        <f t="shared" ref="D190:E192" si="34">D187/C187-1</f>
        <v>0</v>
      </c>
      <c r="E190" s="10">
        <f t="shared" si="34"/>
        <v>9.0909090909090828E-2</v>
      </c>
    </row>
    <row r="191" spans="1:7" ht="15.75" thickBot="1" x14ac:dyDescent="0.3">
      <c r="A191" s="5" t="s">
        <v>21</v>
      </c>
      <c r="B191" s="745" t="s">
        <v>20</v>
      </c>
      <c r="C191" s="10">
        <f>C188/B188-1</f>
        <v>-0.59642807050352986</v>
      </c>
      <c r="D191" s="10">
        <f t="shared" si="34"/>
        <v>0.19387164040778493</v>
      </c>
      <c r="E191" s="10">
        <f t="shared" si="34"/>
        <v>9.587113677162673E-2</v>
      </c>
    </row>
    <row r="192" spans="1:7" ht="15.75" thickBot="1" x14ac:dyDescent="0.3">
      <c r="A192" s="5" t="s">
        <v>22</v>
      </c>
      <c r="B192" s="745" t="s">
        <v>20</v>
      </c>
      <c r="C192" s="10">
        <f>C189/B189-1</f>
        <v>-8.279106932620417E-2</v>
      </c>
      <c r="D192" s="10">
        <f t="shared" si="34"/>
        <v>0.19387164040778515</v>
      </c>
      <c r="E192" s="10">
        <f t="shared" si="34"/>
        <v>4.5485420406579102E-3</v>
      </c>
      <c r="G192" s="538"/>
    </row>
    <row r="193" spans="1:5" ht="15.75" thickBot="1" x14ac:dyDescent="0.3">
      <c r="A193" s="1046" t="s">
        <v>152</v>
      </c>
      <c r="B193" s="1047"/>
      <c r="C193" s="1047"/>
      <c r="D193" s="1047"/>
      <c r="E193" s="1048"/>
    </row>
    <row r="194" spans="1:5" x14ac:dyDescent="0.25">
      <c r="A194" s="1049"/>
      <c r="B194" s="8">
        <v>2019</v>
      </c>
      <c r="C194" s="8">
        <v>2020</v>
      </c>
      <c r="D194" s="8">
        <v>2021</v>
      </c>
      <c r="E194" s="8">
        <v>2022</v>
      </c>
    </row>
    <row r="195" spans="1:5" ht="15.75" thickBot="1" x14ac:dyDescent="0.3">
      <c r="A195" s="1050"/>
      <c r="B195" s="764" t="s">
        <v>7</v>
      </c>
      <c r="C195" s="764" t="s">
        <v>8</v>
      </c>
      <c r="D195" s="764" t="s">
        <v>8</v>
      </c>
      <c r="E195" s="764" t="s">
        <v>8</v>
      </c>
    </row>
    <row r="196" spans="1:5" ht="15.75" thickBot="1" x14ac:dyDescent="0.3">
      <c r="A196" s="12" t="s">
        <v>23</v>
      </c>
      <c r="B196" s="13">
        <v>0</v>
      </c>
      <c r="C196" s="13">
        <v>0</v>
      </c>
      <c r="D196" s="13">
        <v>0</v>
      </c>
      <c r="E196" s="13">
        <v>0</v>
      </c>
    </row>
    <row r="197" spans="1:5" ht="15.75" thickBot="1" x14ac:dyDescent="0.3">
      <c r="A197" s="25" t="s">
        <v>212</v>
      </c>
      <c r="B197" s="14"/>
      <c r="C197" s="13"/>
      <c r="D197" s="13"/>
      <c r="E197" s="13"/>
    </row>
    <row r="198" spans="1:5" ht="15.75" thickBot="1" x14ac:dyDescent="0.3">
      <c r="A198" s="25" t="s">
        <v>213</v>
      </c>
      <c r="B198" s="14"/>
      <c r="C198" s="13"/>
      <c r="D198" s="26"/>
      <c r="E198" s="26"/>
    </row>
    <row r="199" spans="1:5" ht="21" customHeight="1" thickBot="1" x14ac:dyDescent="0.3">
      <c r="A199" s="12" t="s">
        <v>24</v>
      </c>
      <c r="B199" s="13"/>
      <c r="C199" s="13"/>
      <c r="D199" s="13"/>
      <c r="E199" s="13"/>
    </row>
    <row r="200" spans="1:5" ht="15.75" thickBot="1" x14ac:dyDescent="0.3">
      <c r="A200" s="25" t="s">
        <v>212</v>
      </c>
      <c r="B200" s="14"/>
      <c r="C200" s="13"/>
      <c r="D200" s="13"/>
      <c r="E200" s="13"/>
    </row>
    <row r="201" spans="1:5" ht="15.75" thickBot="1" x14ac:dyDescent="0.3">
      <c r="A201" s="25" t="s">
        <v>213</v>
      </c>
      <c r="B201" s="14"/>
      <c r="C201" s="13"/>
      <c r="D201" s="13"/>
      <c r="E201" s="13"/>
    </row>
    <row r="202" spans="1:5" ht="15.75" thickBot="1" x14ac:dyDescent="0.3">
      <c r="A202" s="12" t="s">
        <v>25</v>
      </c>
      <c r="B202" s="14">
        <f>B203</f>
        <v>42778</v>
      </c>
      <c r="C202" s="14">
        <f t="shared" ref="C202:E202" si="35">C203</f>
        <v>17264</v>
      </c>
      <c r="D202" s="14">
        <f t="shared" si="35"/>
        <v>20611</v>
      </c>
      <c r="E202" s="14">
        <f t="shared" si="35"/>
        <v>22587</v>
      </c>
    </row>
    <row r="203" spans="1:5" ht="15.75" thickBot="1" x14ac:dyDescent="0.3">
      <c r="A203" s="25" t="s">
        <v>212</v>
      </c>
      <c r="B203" s="30">
        <f>38500+4277+15-14</f>
        <v>42778</v>
      </c>
      <c r="C203" s="30">
        <v>17264</v>
      </c>
      <c r="D203" s="13">
        <f>15125+528+2900+2058</f>
        <v>20611</v>
      </c>
      <c r="E203" s="13">
        <f>16500+528+2800+2759</f>
        <v>22587</v>
      </c>
    </row>
    <row r="204" spans="1:5" ht="15.75" thickBot="1" x14ac:dyDescent="0.3">
      <c r="A204" s="25" t="s">
        <v>213</v>
      </c>
      <c r="B204" s="14"/>
      <c r="C204" s="13"/>
      <c r="D204" s="13"/>
      <c r="E204" s="13"/>
    </row>
    <row r="205" spans="1:5" ht="15.75" thickBot="1" x14ac:dyDescent="0.3">
      <c r="A205" s="12" t="s">
        <v>26</v>
      </c>
      <c r="B205" s="14"/>
      <c r="C205" s="13"/>
      <c r="D205" s="13"/>
      <c r="E205" s="13"/>
    </row>
    <row r="206" spans="1:5" ht="15.75" thickBot="1" x14ac:dyDescent="0.3">
      <c r="A206" s="25" t="s">
        <v>212</v>
      </c>
      <c r="B206" s="14"/>
      <c r="C206" s="13"/>
      <c r="D206" s="13"/>
      <c r="E206" s="13"/>
    </row>
    <row r="207" spans="1:5" ht="15.75" thickBot="1" x14ac:dyDescent="0.3">
      <c r="A207" s="25" t="s">
        <v>213</v>
      </c>
      <c r="B207" s="14"/>
      <c r="C207" s="13"/>
      <c r="D207" s="13"/>
      <c r="E207" s="13"/>
    </row>
    <row r="208" spans="1:5" ht="15.75" thickBot="1" x14ac:dyDescent="0.3">
      <c r="A208" s="12" t="s">
        <v>27</v>
      </c>
      <c r="B208" s="14"/>
      <c r="C208" s="13"/>
      <c r="D208" s="13"/>
      <c r="E208" s="13"/>
    </row>
    <row r="209" spans="1:5" ht="15.75" thickBot="1" x14ac:dyDescent="0.3">
      <c r="A209" s="25" t="s">
        <v>212</v>
      </c>
      <c r="B209" s="14"/>
      <c r="C209" s="13"/>
      <c r="D209" s="13"/>
      <c r="E209" s="13"/>
    </row>
    <row r="210" spans="1:5" ht="15.75" thickBot="1" x14ac:dyDescent="0.3">
      <c r="A210" s="25" t="s">
        <v>213</v>
      </c>
      <c r="B210" s="14"/>
      <c r="C210" s="13"/>
      <c r="D210" s="13"/>
      <c r="E210" s="13"/>
    </row>
    <row r="211" spans="1:5" ht="15.75" thickBot="1" x14ac:dyDescent="0.3">
      <c r="A211" s="12" t="s">
        <v>28</v>
      </c>
      <c r="B211" s="14"/>
      <c r="C211" s="13"/>
      <c r="D211" s="13"/>
      <c r="E211" s="13"/>
    </row>
    <row r="212" spans="1:5" ht="15.75" thickBot="1" x14ac:dyDescent="0.3">
      <c r="A212" s="25" t="s">
        <v>212</v>
      </c>
      <c r="B212" s="14"/>
      <c r="C212" s="13"/>
      <c r="D212" s="13"/>
      <c r="E212" s="13"/>
    </row>
    <row r="213" spans="1:5" ht="15.75" thickBot="1" x14ac:dyDescent="0.3">
      <c r="A213" s="25" t="s">
        <v>213</v>
      </c>
      <c r="B213" s="14"/>
      <c r="C213" s="13"/>
      <c r="D213" s="13"/>
      <c r="E213" s="13"/>
    </row>
    <row r="214" spans="1:5" ht="24.75" thickBot="1" x14ac:dyDescent="0.3">
      <c r="A214" s="12" t="s">
        <v>29</v>
      </c>
      <c r="B214" s="14">
        <v>0</v>
      </c>
      <c r="C214" s="13"/>
      <c r="D214" s="13">
        <f>C214*1.03*0.99</f>
        <v>0</v>
      </c>
      <c r="E214" s="13">
        <f>D214*1.03*0.99</f>
        <v>0</v>
      </c>
    </row>
    <row r="215" spans="1:5" ht="15.75" thickBot="1" x14ac:dyDescent="0.3">
      <c r="A215" s="25" t="s">
        <v>212</v>
      </c>
      <c r="B215" s="14"/>
      <c r="C215" s="39"/>
      <c r="D215" s="39"/>
      <c r="E215" s="39"/>
    </row>
    <row r="216" spans="1:5" ht="15.75" thickBot="1" x14ac:dyDescent="0.3">
      <c r="A216" s="25" t="s">
        <v>213</v>
      </c>
      <c r="B216" s="14"/>
      <c r="C216" s="83"/>
      <c r="D216" s="39"/>
      <c r="E216" s="39"/>
    </row>
    <row r="217" spans="1:5" ht="15.75" thickBot="1" x14ac:dyDescent="0.3">
      <c r="A217" s="15" t="s">
        <v>30</v>
      </c>
      <c r="B217" s="14">
        <f>B214+B211+B208+B205+B202+B199+B196</f>
        <v>42778</v>
      </c>
      <c r="C217" s="14">
        <f t="shared" ref="C217:E217" si="36">C214+C211+C208+C205+C202+C199+C196</f>
        <v>17264</v>
      </c>
      <c r="D217" s="14">
        <f t="shared" si="36"/>
        <v>20611</v>
      </c>
      <c r="E217" s="14">
        <f t="shared" si="36"/>
        <v>22587</v>
      </c>
    </row>
    <row r="218" spans="1:5" ht="15.75" thickBot="1" x14ac:dyDescent="0.3">
      <c r="A218" s="16" t="s">
        <v>31</v>
      </c>
      <c r="B218" s="17">
        <f>IF(B217-B188=0,0,"Error")</f>
        <v>0</v>
      </c>
      <c r="C218" s="17">
        <f>IF(C217-C188=0,0,"Error")</f>
        <v>0</v>
      </c>
      <c r="D218" s="17">
        <f>IF(D217-D188=0,0,"Error")</f>
        <v>0</v>
      </c>
      <c r="E218" s="17">
        <f>IF(E217-E188=0,0,"Error")</f>
        <v>0</v>
      </c>
    </row>
    <row r="219" spans="1:5" ht="15.75" thickBot="1" x14ac:dyDescent="0.3">
      <c r="A219" s="1111" t="s">
        <v>45</v>
      </c>
      <c r="B219" s="1112"/>
      <c r="C219" s="1112"/>
      <c r="D219" s="1112"/>
      <c r="E219" s="1113"/>
    </row>
    <row r="220" spans="1:5" ht="15.75" thickBot="1" x14ac:dyDescent="0.3">
      <c r="A220" s="1111" t="s">
        <v>39</v>
      </c>
      <c r="B220" s="1112"/>
      <c r="C220" s="1112"/>
      <c r="D220" s="1112"/>
      <c r="E220" s="1113"/>
    </row>
    <row r="221" spans="1:5" ht="15.75" thickBot="1" x14ac:dyDescent="0.3">
      <c r="A221" s="18" t="s">
        <v>44</v>
      </c>
      <c r="B221" s="1137" t="s">
        <v>352</v>
      </c>
      <c r="C221" s="1138"/>
      <c r="D221" s="1138"/>
      <c r="E221" s="1139"/>
    </row>
    <row r="222" spans="1:5" ht="34.5" thickBot="1" x14ac:dyDescent="0.3">
      <c r="A222" s="7" t="s">
        <v>13</v>
      </c>
      <c r="B222" s="105" t="s">
        <v>408</v>
      </c>
      <c r="C222" s="93" t="s">
        <v>217</v>
      </c>
      <c r="D222" s="749" t="s">
        <v>879</v>
      </c>
      <c r="E222" s="92"/>
    </row>
    <row r="223" spans="1:5" ht="15.75" thickBot="1" x14ac:dyDescent="0.3">
      <c r="A223" s="5" t="s">
        <v>14</v>
      </c>
      <c r="B223" s="1105" t="s">
        <v>409</v>
      </c>
      <c r="C223" s="1106"/>
      <c r="D223" s="1106"/>
      <c r="E223" s="1107"/>
    </row>
    <row r="224" spans="1:5" ht="15.75" thickBot="1" x14ac:dyDescent="0.3">
      <c r="A224" s="5" t="s">
        <v>15</v>
      </c>
      <c r="B224" s="1097" t="s">
        <v>121</v>
      </c>
      <c r="C224" s="1098"/>
      <c r="D224" s="1098"/>
      <c r="E224" s="1099"/>
    </row>
    <row r="225" spans="1:5" x14ac:dyDescent="0.25">
      <c r="A225" s="1049"/>
      <c r="B225" s="8">
        <v>2019</v>
      </c>
      <c r="C225" s="8">
        <v>2020</v>
      </c>
      <c r="D225" s="8">
        <v>2021</v>
      </c>
      <c r="E225" s="8">
        <v>2022</v>
      </c>
    </row>
    <row r="226" spans="1:5" ht="15.75" thickBot="1" x14ac:dyDescent="0.3">
      <c r="A226" s="1050"/>
      <c r="B226" s="764" t="s">
        <v>7</v>
      </c>
      <c r="C226" s="764" t="s">
        <v>8</v>
      </c>
      <c r="D226" s="764" t="s">
        <v>8</v>
      </c>
      <c r="E226" s="764" t="s">
        <v>8</v>
      </c>
    </row>
    <row r="227" spans="1:5" ht="15.75" thickBot="1" x14ac:dyDescent="0.3">
      <c r="A227" s="5" t="s">
        <v>16</v>
      </c>
      <c r="B227" s="9">
        <v>1</v>
      </c>
      <c r="C227" s="9">
        <v>0</v>
      </c>
      <c r="D227" s="9">
        <v>0</v>
      </c>
      <c r="E227" s="9">
        <v>0</v>
      </c>
    </row>
    <row r="228" spans="1:5" ht="15.75" thickBot="1" x14ac:dyDescent="0.3">
      <c r="A228" s="5" t="s">
        <v>17</v>
      </c>
      <c r="B228" s="9">
        <f>B241</f>
        <v>5000</v>
      </c>
      <c r="C228" s="9">
        <f t="shared" ref="C228:E228" si="37">C241</f>
        <v>0</v>
      </c>
      <c r="D228" s="9">
        <f t="shared" si="37"/>
        <v>0</v>
      </c>
      <c r="E228" s="9">
        <f t="shared" si="37"/>
        <v>0</v>
      </c>
    </row>
    <row r="229" spans="1:5" ht="15.75" thickBot="1" x14ac:dyDescent="0.3">
      <c r="A229" s="5" t="s">
        <v>18</v>
      </c>
      <c r="B229" s="9">
        <f>B228/B227</f>
        <v>5000</v>
      </c>
      <c r="C229" s="9" t="e">
        <f t="shared" ref="C229" si="38">C228/C227</f>
        <v>#DIV/0!</v>
      </c>
      <c r="D229" s="9" t="e">
        <f>D228/D227</f>
        <v>#DIV/0!</v>
      </c>
      <c r="E229" s="9">
        <f>E228/1</f>
        <v>0</v>
      </c>
    </row>
    <row r="230" spans="1:5" ht="15.75" thickBot="1" x14ac:dyDescent="0.3">
      <c r="A230" s="5" t="s">
        <v>19</v>
      </c>
      <c r="B230" s="745" t="s">
        <v>20</v>
      </c>
      <c r="C230" s="10">
        <f>C227/B227-1</f>
        <v>-1</v>
      </c>
      <c r="D230" s="10" t="e">
        <f t="shared" ref="D230:E232" si="39">D227/C227-1</f>
        <v>#DIV/0!</v>
      </c>
      <c r="E230" s="10" t="e">
        <f t="shared" si="39"/>
        <v>#DIV/0!</v>
      </c>
    </row>
    <row r="231" spans="1:5" ht="15.75" thickBot="1" x14ac:dyDescent="0.3">
      <c r="A231" s="5" t="s">
        <v>21</v>
      </c>
      <c r="B231" s="745" t="s">
        <v>20</v>
      </c>
      <c r="C231" s="10">
        <f>C228/B228-1</f>
        <v>-1</v>
      </c>
      <c r="D231" s="10" t="e">
        <f t="shared" si="39"/>
        <v>#DIV/0!</v>
      </c>
      <c r="E231" s="10" t="e">
        <f t="shared" si="39"/>
        <v>#DIV/0!</v>
      </c>
    </row>
    <row r="232" spans="1:5" ht="15.75" thickBot="1" x14ac:dyDescent="0.3">
      <c r="A232" s="5" t="s">
        <v>22</v>
      </c>
      <c r="B232" s="745" t="s">
        <v>20</v>
      </c>
      <c r="C232" s="10" t="e">
        <f>C229/B229-1</f>
        <v>#DIV/0!</v>
      </c>
      <c r="D232" s="10" t="e">
        <f t="shared" si="39"/>
        <v>#DIV/0!</v>
      </c>
      <c r="E232" s="10" t="e">
        <f t="shared" si="39"/>
        <v>#DIV/0!</v>
      </c>
    </row>
    <row r="233" spans="1:5" ht="15.75" thickBot="1" x14ac:dyDescent="0.3">
      <c r="A233" s="1046" t="s">
        <v>152</v>
      </c>
      <c r="B233" s="1047"/>
      <c r="C233" s="1047"/>
      <c r="D233" s="1047"/>
      <c r="E233" s="1048"/>
    </row>
    <row r="234" spans="1:5" x14ac:dyDescent="0.25">
      <c r="A234" s="1049"/>
      <c r="B234" s="8">
        <v>2019</v>
      </c>
      <c r="C234" s="8">
        <v>2020</v>
      </c>
      <c r="D234" s="8">
        <v>2021</v>
      </c>
      <c r="E234" s="8">
        <v>2022</v>
      </c>
    </row>
    <row r="235" spans="1:5" ht="15.75" thickBot="1" x14ac:dyDescent="0.3">
      <c r="A235" s="1050"/>
      <c r="B235" s="764" t="s">
        <v>7</v>
      </c>
      <c r="C235" s="764" t="s">
        <v>8</v>
      </c>
      <c r="D235" s="764" t="s">
        <v>8</v>
      </c>
      <c r="E235" s="764" t="s">
        <v>8</v>
      </c>
    </row>
    <row r="236" spans="1:5" ht="15.75" thickBot="1" x14ac:dyDescent="0.3">
      <c r="A236" s="12" t="s">
        <v>41</v>
      </c>
      <c r="B236" s="13"/>
      <c r="C236" s="13">
        <f t="shared" ref="C236:E236" si="40">C237+C238+C239+C240</f>
        <v>0</v>
      </c>
      <c r="D236" s="13">
        <f t="shared" si="40"/>
        <v>0</v>
      </c>
      <c r="E236" s="13">
        <f t="shared" si="40"/>
        <v>0</v>
      </c>
    </row>
    <row r="237" spans="1:5" ht="15.75" thickBot="1" x14ac:dyDescent="0.3">
      <c r="A237" s="25" t="s">
        <v>212</v>
      </c>
      <c r="B237" s="13"/>
      <c r="C237" s="13"/>
      <c r="D237" s="13"/>
      <c r="E237" s="13"/>
    </row>
    <row r="238" spans="1:5" ht="15.75" thickBot="1" x14ac:dyDescent="0.3">
      <c r="A238" s="25" t="s">
        <v>222</v>
      </c>
      <c r="B238" s="13"/>
      <c r="C238" s="13"/>
      <c r="D238" s="13"/>
      <c r="E238" s="13"/>
    </row>
    <row r="239" spans="1:5" ht="15.75" thickBot="1" x14ac:dyDescent="0.3">
      <c r="A239" s="25" t="s">
        <v>223</v>
      </c>
      <c r="B239" s="13"/>
      <c r="C239" s="13"/>
      <c r="D239" s="13"/>
      <c r="E239" s="13"/>
    </row>
    <row r="240" spans="1:5" ht="15.75" thickBot="1" x14ac:dyDescent="0.3">
      <c r="A240" s="25" t="s">
        <v>224</v>
      </c>
      <c r="B240" s="13"/>
      <c r="C240" s="13"/>
      <c r="D240" s="13"/>
      <c r="E240" s="13"/>
    </row>
    <row r="241" spans="1:5" ht="15.75" thickBot="1" x14ac:dyDescent="0.3">
      <c r="A241" s="12" t="s">
        <v>42</v>
      </c>
      <c r="B241" s="14">
        <f t="shared" ref="B241:E241" si="41">B242+B243+B244+B245</f>
        <v>5000</v>
      </c>
      <c r="C241" s="14">
        <f t="shared" si="41"/>
        <v>0</v>
      </c>
      <c r="D241" s="14">
        <f t="shared" si="41"/>
        <v>0</v>
      </c>
      <c r="E241" s="14">
        <f t="shared" si="41"/>
        <v>0</v>
      </c>
    </row>
    <row r="242" spans="1:5" ht="15.75" thickBot="1" x14ac:dyDescent="0.3">
      <c r="A242" s="25" t="s">
        <v>212</v>
      </c>
      <c r="B242" s="13">
        <v>5000</v>
      </c>
      <c r="C242" s="13"/>
      <c r="D242" s="13"/>
      <c r="E242" s="13"/>
    </row>
    <row r="243" spans="1:5" ht="15.75" thickBot="1" x14ac:dyDescent="0.3">
      <c r="A243" s="25" t="s">
        <v>222</v>
      </c>
      <c r="B243" s="14"/>
      <c r="C243" s="13"/>
      <c r="D243" s="13"/>
      <c r="E243" s="13"/>
    </row>
    <row r="244" spans="1:5" ht="15.75" thickBot="1" x14ac:dyDescent="0.3">
      <c r="A244" s="25" t="s">
        <v>223</v>
      </c>
      <c r="B244" s="14"/>
      <c r="C244" s="13"/>
      <c r="D244" s="13"/>
      <c r="E244" s="13"/>
    </row>
    <row r="245" spans="1:5" ht="15.75" thickBot="1" x14ac:dyDescent="0.3">
      <c r="A245" s="25" t="s">
        <v>224</v>
      </c>
      <c r="B245" s="14"/>
      <c r="C245" s="13"/>
      <c r="D245" s="13"/>
      <c r="E245" s="13"/>
    </row>
    <row r="246" spans="1:5" ht="15.75" thickBot="1" x14ac:dyDescent="0.3">
      <c r="A246" s="87" t="s">
        <v>30</v>
      </c>
      <c r="B246" s="14">
        <f>B236+B241</f>
        <v>5000</v>
      </c>
      <c r="C246" s="14">
        <f t="shared" ref="C246:E246" si="42">C236+C241</f>
        <v>0</v>
      </c>
      <c r="D246" s="14">
        <f t="shared" si="42"/>
        <v>0</v>
      </c>
      <c r="E246" s="14">
        <f t="shared" si="42"/>
        <v>0</v>
      </c>
    </row>
    <row r="247" spans="1:5" ht="68.25" customHeight="1" thickBot="1" x14ac:dyDescent="0.3">
      <c r="A247" s="6" t="s">
        <v>53</v>
      </c>
      <c r="B247" s="1537" t="s">
        <v>410</v>
      </c>
      <c r="C247" s="1538"/>
      <c r="D247" s="1538"/>
      <c r="E247" s="1539"/>
    </row>
    <row r="248" spans="1:5" ht="15.75" thickBot="1" x14ac:dyDescent="0.3">
      <c r="A248" s="1105" t="s">
        <v>54</v>
      </c>
      <c r="B248" s="1106"/>
      <c r="C248" s="1106"/>
      <c r="D248" s="1106"/>
      <c r="E248" s="1107"/>
    </row>
    <row r="249" spans="1:5" ht="23.25" thickBot="1" x14ac:dyDescent="0.3">
      <c r="A249" s="53" t="s">
        <v>411</v>
      </c>
      <c r="B249" s="76">
        <v>0.45</v>
      </c>
      <c r="C249" s="76">
        <v>0.5</v>
      </c>
      <c r="D249" s="76">
        <v>0.55000000000000004</v>
      </c>
      <c r="E249" s="76">
        <v>0.6</v>
      </c>
    </row>
    <row r="250" spans="1:5" ht="23.25" thickBot="1" x14ac:dyDescent="0.3">
      <c r="A250" s="126" t="s">
        <v>412</v>
      </c>
      <c r="B250" s="76">
        <v>0.45</v>
      </c>
      <c r="C250" s="76">
        <v>0.5</v>
      </c>
      <c r="D250" s="76">
        <v>0.55000000000000004</v>
      </c>
      <c r="E250" s="76">
        <v>0.6</v>
      </c>
    </row>
    <row r="251" spans="1:5" ht="15.75" thickBot="1" x14ac:dyDescent="0.3">
      <c r="A251" s="127" t="s">
        <v>413</v>
      </c>
      <c r="B251" s="76">
        <v>7.0000000000000007E-2</v>
      </c>
      <c r="C251" s="76">
        <v>0.08</v>
      </c>
      <c r="D251" s="76">
        <v>0.09</v>
      </c>
      <c r="E251" s="76">
        <v>0.1</v>
      </c>
    </row>
    <row r="252" spans="1:5" ht="15.75" thickBot="1" x14ac:dyDescent="0.3">
      <c r="A252" s="1108" t="s">
        <v>11</v>
      </c>
      <c r="B252" s="1109"/>
      <c r="C252" s="1109"/>
      <c r="D252" s="1109"/>
      <c r="E252" s="1110"/>
    </row>
    <row r="253" spans="1:5" ht="15.75" thickBot="1" x14ac:dyDescent="0.3">
      <c r="A253" s="1111" t="s">
        <v>12</v>
      </c>
      <c r="B253" s="1112"/>
      <c r="C253" s="1112"/>
      <c r="D253" s="1112"/>
      <c r="E253" s="1113"/>
    </row>
    <row r="254" spans="1:5" ht="15.75" thickBot="1" x14ac:dyDescent="0.3">
      <c r="A254" s="7" t="s">
        <v>13</v>
      </c>
      <c r="B254" s="1091" t="s">
        <v>414</v>
      </c>
      <c r="C254" s="1092"/>
      <c r="D254" s="1092"/>
      <c r="E254" s="1093"/>
    </row>
    <row r="255" spans="1:5" ht="15.75" customHeight="1" thickBot="1" x14ac:dyDescent="0.3">
      <c r="A255" s="5" t="s">
        <v>14</v>
      </c>
      <c r="B255" s="1091" t="s">
        <v>414</v>
      </c>
      <c r="C255" s="1092"/>
      <c r="D255" s="1092"/>
      <c r="E255" s="1093"/>
    </row>
    <row r="256" spans="1:5" ht="15.75" thickBot="1" x14ac:dyDescent="0.3">
      <c r="A256" s="5" t="s">
        <v>15</v>
      </c>
      <c r="B256" s="1097" t="s">
        <v>415</v>
      </c>
      <c r="C256" s="1098"/>
      <c r="D256" s="1098"/>
      <c r="E256" s="1099"/>
    </row>
    <row r="257" spans="1:5" x14ac:dyDescent="0.25">
      <c r="A257" s="1049"/>
      <c r="B257" s="8">
        <v>2019</v>
      </c>
      <c r="C257" s="8">
        <v>2020</v>
      </c>
      <c r="D257" s="8">
        <v>2021</v>
      </c>
      <c r="E257" s="8">
        <v>2022</v>
      </c>
    </row>
    <row r="258" spans="1:5" ht="15.75" thickBot="1" x14ac:dyDescent="0.3">
      <c r="A258" s="1050"/>
      <c r="B258" s="764" t="s">
        <v>7</v>
      </c>
      <c r="C258" s="764" t="s">
        <v>8</v>
      </c>
      <c r="D258" s="764" t="s">
        <v>8</v>
      </c>
      <c r="E258" s="764" t="s">
        <v>8</v>
      </c>
    </row>
    <row r="259" spans="1:5" ht="15.75" thickBot="1" x14ac:dyDescent="0.3">
      <c r="A259" s="5" t="s">
        <v>16</v>
      </c>
      <c r="B259" s="9">
        <v>3</v>
      </c>
      <c r="C259" s="9">
        <v>3</v>
      </c>
      <c r="D259" s="9">
        <v>3</v>
      </c>
      <c r="E259" s="9">
        <v>3</v>
      </c>
    </row>
    <row r="260" spans="1:5" ht="15.75" thickBot="1" x14ac:dyDescent="0.3">
      <c r="A260" s="5" t="s">
        <v>17</v>
      </c>
      <c r="B260" s="9">
        <f>B289</f>
        <v>1566</v>
      </c>
      <c r="C260" s="9">
        <f t="shared" ref="C260:E260" si="43">C289</f>
        <v>1608</v>
      </c>
      <c r="D260" s="9">
        <f t="shared" si="43"/>
        <v>1608</v>
      </c>
      <c r="E260" s="9">
        <f t="shared" si="43"/>
        <v>1678</v>
      </c>
    </row>
    <row r="261" spans="1:5" ht="15.75" thickBot="1" x14ac:dyDescent="0.3">
      <c r="A261" s="5" t="s">
        <v>18</v>
      </c>
      <c r="B261" s="9">
        <f>B260/B259</f>
        <v>522</v>
      </c>
      <c r="C261" s="9">
        <f t="shared" ref="C261:E261" si="44">C260/C259</f>
        <v>536</v>
      </c>
      <c r="D261" s="9">
        <f t="shared" si="44"/>
        <v>536</v>
      </c>
      <c r="E261" s="9">
        <f t="shared" si="44"/>
        <v>559.33333333333337</v>
      </c>
    </row>
    <row r="262" spans="1:5" ht="15.75" thickBot="1" x14ac:dyDescent="0.3">
      <c r="A262" s="5" t="s">
        <v>19</v>
      </c>
      <c r="B262" s="745" t="s">
        <v>20</v>
      </c>
      <c r="C262" s="10">
        <f>C259/B259-1</f>
        <v>0</v>
      </c>
      <c r="D262" s="10">
        <f t="shared" ref="D262:E264" si="45">D259/C259-1</f>
        <v>0</v>
      </c>
      <c r="E262" s="10">
        <f t="shared" si="45"/>
        <v>0</v>
      </c>
    </row>
    <row r="263" spans="1:5" ht="15.75" thickBot="1" x14ac:dyDescent="0.3">
      <c r="A263" s="5" t="s">
        <v>21</v>
      </c>
      <c r="B263" s="745" t="s">
        <v>20</v>
      </c>
      <c r="C263" s="10">
        <f>C260/B260-1</f>
        <v>2.6819923371647514E-2</v>
      </c>
      <c r="D263" s="10">
        <f t="shared" si="45"/>
        <v>0</v>
      </c>
      <c r="E263" s="10">
        <f t="shared" si="45"/>
        <v>4.3532338308457819E-2</v>
      </c>
    </row>
    <row r="264" spans="1:5" ht="15.75" thickBot="1" x14ac:dyDescent="0.3">
      <c r="A264" s="5" t="s">
        <v>22</v>
      </c>
      <c r="B264" s="745" t="s">
        <v>20</v>
      </c>
      <c r="C264" s="10">
        <f>C261/B261-1</f>
        <v>2.6819923371647514E-2</v>
      </c>
      <c r="D264" s="10">
        <f t="shared" si="45"/>
        <v>0</v>
      </c>
      <c r="E264" s="10">
        <f t="shared" si="45"/>
        <v>4.3532338308457819E-2</v>
      </c>
    </row>
    <row r="265" spans="1:5" ht="15.75" thickBot="1" x14ac:dyDescent="0.3">
      <c r="A265" s="1046" t="s">
        <v>152</v>
      </c>
      <c r="B265" s="1047"/>
      <c r="C265" s="1047"/>
      <c r="D265" s="1047"/>
      <c r="E265" s="1048"/>
    </row>
    <row r="266" spans="1:5" x14ac:dyDescent="0.25">
      <c r="A266" s="1049"/>
      <c r="B266" s="8">
        <v>2019</v>
      </c>
      <c r="C266" s="8">
        <v>2020</v>
      </c>
      <c r="D266" s="8">
        <v>2021</v>
      </c>
      <c r="E266" s="8">
        <v>2022</v>
      </c>
    </row>
    <row r="267" spans="1:5" ht="15.75" thickBot="1" x14ac:dyDescent="0.3">
      <c r="A267" s="1050"/>
      <c r="B267" s="764" t="s">
        <v>7</v>
      </c>
      <c r="C267" s="764" t="s">
        <v>8</v>
      </c>
      <c r="D267" s="764" t="s">
        <v>8</v>
      </c>
      <c r="E267" s="764" t="s">
        <v>8</v>
      </c>
    </row>
    <row r="268" spans="1:5" ht="15.75" thickBot="1" x14ac:dyDescent="0.3">
      <c r="A268" s="12" t="s">
        <v>23</v>
      </c>
      <c r="B268" s="13"/>
      <c r="C268" s="13"/>
      <c r="D268" s="13"/>
      <c r="E268" s="13"/>
    </row>
    <row r="269" spans="1:5" ht="15.75" thickBot="1" x14ac:dyDescent="0.3">
      <c r="A269" s="25" t="s">
        <v>212</v>
      </c>
      <c r="B269" s="14"/>
      <c r="C269" s="13"/>
      <c r="D269" s="13"/>
      <c r="E269" s="13"/>
    </row>
    <row r="270" spans="1:5" ht="15.75" thickBot="1" x14ac:dyDescent="0.3">
      <c r="A270" s="25" t="s">
        <v>213</v>
      </c>
      <c r="B270" s="14"/>
      <c r="C270" s="13">
        <v>0</v>
      </c>
      <c r="D270" s="26"/>
      <c r="E270" s="26"/>
    </row>
    <row r="271" spans="1:5" ht="21" customHeight="1" thickBot="1" x14ac:dyDescent="0.3">
      <c r="A271" s="12" t="s">
        <v>24</v>
      </c>
      <c r="B271" s="13"/>
      <c r="C271" s="13"/>
      <c r="D271" s="13"/>
      <c r="E271" s="13"/>
    </row>
    <row r="272" spans="1:5" ht="15.75" thickBot="1" x14ac:dyDescent="0.3">
      <c r="A272" s="25" t="s">
        <v>212</v>
      </c>
      <c r="B272" s="14"/>
      <c r="C272" s="13"/>
      <c r="D272" s="13"/>
      <c r="E272" s="13"/>
    </row>
    <row r="273" spans="1:5" ht="15.75" thickBot="1" x14ac:dyDescent="0.3">
      <c r="A273" s="25" t="s">
        <v>213</v>
      </c>
      <c r="B273" s="14"/>
      <c r="C273" s="13"/>
      <c r="D273" s="13"/>
      <c r="E273" s="13"/>
    </row>
    <row r="274" spans="1:5" ht="15.75" thickBot="1" x14ac:dyDescent="0.3">
      <c r="A274" s="12" t="s">
        <v>25</v>
      </c>
      <c r="B274" s="14">
        <f>B275</f>
        <v>1566</v>
      </c>
      <c r="C274" s="14">
        <f t="shared" ref="C274:E274" si="46">C275</f>
        <v>1608</v>
      </c>
      <c r="D274" s="14">
        <f t="shared" si="46"/>
        <v>1608</v>
      </c>
      <c r="E274" s="14">
        <f t="shared" si="46"/>
        <v>1678</v>
      </c>
    </row>
    <row r="275" spans="1:5" ht="15.75" thickBot="1" x14ac:dyDescent="0.3">
      <c r="A275" s="25" t="s">
        <v>212</v>
      </c>
      <c r="B275" s="13">
        <v>1566</v>
      </c>
      <c r="C275" s="13">
        <f>906+702</f>
        <v>1608</v>
      </c>
      <c r="D275" s="30">
        <f>906+576+126</f>
        <v>1608</v>
      </c>
      <c r="E275" s="30">
        <f>906+772</f>
        <v>1678</v>
      </c>
    </row>
    <row r="276" spans="1:5" ht="15.75" thickBot="1" x14ac:dyDescent="0.3">
      <c r="A276" s="25" t="s">
        <v>213</v>
      </c>
      <c r="B276" s="14"/>
      <c r="C276" s="13"/>
      <c r="D276" s="13"/>
      <c r="E276" s="13"/>
    </row>
    <row r="277" spans="1:5" ht="15.75" thickBot="1" x14ac:dyDescent="0.3">
      <c r="A277" s="12" t="s">
        <v>26</v>
      </c>
      <c r="B277" s="14"/>
      <c r="C277" s="13"/>
      <c r="D277" s="13"/>
      <c r="E277" s="13"/>
    </row>
    <row r="278" spans="1:5" ht="15.75" thickBot="1" x14ac:dyDescent="0.3">
      <c r="A278" s="25" t="s">
        <v>212</v>
      </c>
      <c r="B278" s="14"/>
      <c r="C278" s="13"/>
      <c r="D278" s="13"/>
      <c r="E278" s="13"/>
    </row>
    <row r="279" spans="1:5" ht="15.75" thickBot="1" x14ac:dyDescent="0.3">
      <c r="A279" s="25" t="s">
        <v>213</v>
      </c>
      <c r="B279" s="14"/>
      <c r="C279" s="13"/>
      <c r="D279" s="13"/>
      <c r="E279" s="13"/>
    </row>
    <row r="280" spans="1:5" ht="15.75" thickBot="1" x14ac:dyDescent="0.3">
      <c r="A280" s="12" t="s">
        <v>27</v>
      </c>
      <c r="B280" s="14"/>
      <c r="C280" s="13"/>
      <c r="D280" s="13"/>
      <c r="E280" s="13"/>
    </row>
    <row r="281" spans="1:5" ht="15.75" thickBot="1" x14ac:dyDescent="0.3">
      <c r="A281" s="25" t="s">
        <v>212</v>
      </c>
      <c r="B281" s="14"/>
      <c r="C281" s="13"/>
      <c r="D281" s="13"/>
      <c r="E281" s="13"/>
    </row>
    <row r="282" spans="1:5" ht="15.75" thickBot="1" x14ac:dyDescent="0.3">
      <c r="A282" s="25" t="s">
        <v>213</v>
      </c>
      <c r="B282" s="14"/>
      <c r="C282" s="13"/>
      <c r="D282" s="13"/>
      <c r="E282" s="13"/>
    </row>
    <row r="283" spans="1:5" ht="15.75" thickBot="1" x14ac:dyDescent="0.3">
      <c r="A283" s="12" t="s">
        <v>28</v>
      </c>
      <c r="B283" s="14"/>
      <c r="C283" s="13"/>
      <c r="D283" s="13"/>
      <c r="E283" s="13"/>
    </row>
    <row r="284" spans="1:5" ht="15.75" thickBot="1" x14ac:dyDescent="0.3">
      <c r="A284" s="25" t="s">
        <v>212</v>
      </c>
      <c r="B284" s="14"/>
      <c r="C284" s="13"/>
      <c r="D284" s="13"/>
      <c r="E284" s="13"/>
    </row>
    <row r="285" spans="1:5" ht="15.75" thickBot="1" x14ac:dyDescent="0.3">
      <c r="A285" s="25" t="s">
        <v>213</v>
      </c>
      <c r="B285" s="14"/>
      <c r="C285" s="13"/>
      <c r="D285" s="13"/>
      <c r="E285" s="13"/>
    </row>
    <row r="286" spans="1:5" ht="24.75" thickBot="1" x14ac:dyDescent="0.3">
      <c r="A286" s="12" t="s">
        <v>29</v>
      </c>
      <c r="B286" s="14">
        <v>0</v>
      </c>
      <c r="C286" s="13"/>
      <c r="D286" s="13">
        <f>C286*1.03*0.99</f>
        <v>0</v>
      </c>
      <c r="E286" s="13">
        <f>D286*1.03*0.99</f>
        <v>0</v>
      </c>
    </row>
    <row r="287" spans="1:5" ht="15.75" thickBot="1" x14ac:dyDescent="0.3">
      <c r="A287" s="25" t="s">
        <v>212</v>
      </c>
      <c r="B287" s="14"/>
      <c r="C287" s="13"/>
      <c r="D287" s="39"/>
      <c r="E287" s="39"/>
    </row>
    <row r="288" spans="1:5" ht="15.75" thickBot="1" x14ac:dyDescent="0.3">
      <c r="A288" s="25" t="s">
        <v>213</v>
      </c>
      <c r="B288" s="14"/>
      <c r="C288" s="83"/>
      <c r="D288" s="39"/>
      <c r="E288" s="39"/>
    </row>
    <row r="289" spans="1:5" ht="15.75" thickBot="1" x14ac:dyDescent="0.3">
      <c r="A289" s="15" t="s">
        <v>30</v>
      </c>
      <c r="B289" s="14">
        <f>B286+B283+B280+B277+B274+B271+B268</f>
        <v>1566</v>
      </c>
      <c r="C289" s="14">
        <f t="shared" ref="C289:E289" si="47">C286+C283+C280+C277+C274+C271+C268</f>
        <v>1608</v>
      </c>
      <c r="D289" s="14">
        <f t="shared" si="47"/>
        <v>1608</v>
      </c>
      <c r="E289" s="14">
        <f t="shared" si="47"/>
        <v>1678</v>
      </c>
    </row>
    <row r="290" spans="1:5" ht="15.75" thickBot="1" x14ac:dyDescent="0.3">
      <c r="A290" s="16" t="s">
        <v>31</v>
      </c>
      <c r="B290" s="17">
        <f>IF(B289-B260=0,0,"Error")</f>
        <v>0</v>
      </c>
      <c r="C290" s="17">
        <f>IF(C289-C260=0,0,"Error")</f>
        <v>0</v>
      </c>
      <c r="D290" s="17">
        <f>IF(D289-D260=0,0,"Error")</f>
        <v>0</v>
      </c>
      <c r="E290" s="17">
        <f>IF(E289-E260=0,0,"Error")</f>
        <v>0</v>
      </c>
    </row>
    <row r="291" spans="1:5" ht="15.75" thickBot="1" x14ac:dyDescent="0.3">
      <c r="A291" s="47" t="s">
        <v>32</v>
      </c>
      <c r="B291" s="1114" t="s">
        <v>416</v>
      </c>
      <c r="C291" s="1092"/>
      <c r="D291" s="1092"/>
      <c r="E291" s="1093"/>
    </row>
    <row r="292" spans="1:5" ht="15.75" thickBot="1" x14ac:dyDescent="0.3">
      <c r="A292" s="5" t="s">
        <v>14</v>
      </c>
      <c r="B292" s="1114" t="s">
        <v>416</v>
      </c>
      <c r="C292" s="1092"/>
      <c r="D292" s="1092"/>
      <c r="E292" s="1093"/>
    </row>
    <row r="293" spans="1:5" ht="15.75" thickBot="1" x14ac:dyDescent="0.3">
      <c r="A293" s="5" t="s">
        <v>15</v>
      </c>
      <c r="B293" s="1097" t="s">
        <v>415</v>
      </c>
      <c r="C293" s="1098"/>
      <c r="D293" s="1098"/>
      <c r="E293" s="1099"/>
    </row>
    <row r="294" spans="1:5" x14ac:dyDescent="0.25">
      <c r="A294" s="1049"/>
      <c r="B294" s="8">
        <v>2019</v>
      </c>
      <c r="C294" s="8">
        <v>2020</v>
      </c>
      <c r="D294" s="8">
        <v>2021</v>
      </c>
      <c r="E294" s="8">
        <v>2022</v>
      </c>
    </row>
    <row r="295" spans="1:5" ht="15.75" thickBot="1" x14ac:dyDescent="0.3">
      <c r="A295" s="1050"/>
      <c r="B295" s="764" t="s">
        <v>7</v>
      </c>
      <c r="C295" s="764" t="s">
        <v>8</v>
      </c>
      <c r="D295" s="764" t="s">
        <v>8</v>
      </c>
      <c r="E295" s="764" t="s">
        <v>8</v>
      </c>
    </row>
    <row r="296" spans="1:5" ht="15.75" thickBot="1" x14ac:dyDescent="0.3">
      <c r="A296" s="5" t="s">
        <v>16</v>
      </c>
      <c r="B296" s="745">
        <v>3</v>
      </c>
      <c r="C296" s="745">
        <v>4</v>
      </c>
      <c r="D296" s="745">
        <v>4</v>
      </c>
      <c r="E296" s="745">
        <v>4</v>
      </c>
    </row>
    <row r="297" spans="1:5" ht="15.75" thickBot="1" x14ac:dyDescent="0.3">
      <c r="A297" s="5" t="s">
        <v>17</v>
      </c>
      <c r="B297" s="9">
        <f>B326</f>
        <v>2344</v>
      </c>
      <c r="C297" s="9">
        <f t="shared" ref="C297:E297" si="48">C326</f>
        <v>612</v>
      </c>
      <c r="D297" s="9">
        <f t="shared" si="48"/>
        <v>2611</v>
      </c>
      <c r="E297" s="9">
        <f t="shared" si="48"/>
        <v>2691</v>
      </c>
    </row>
    <row r="298" spans="1:5" ht="15.75" thickBot="1" x14ac:dyDescent="0.3">
      <c r="A298" s="5" t="s">
        <v>18</v>
      </c>
      <c r="B298" s="9">
        <f>B297/B296</f>
        <v>781.33333333333337</v>
      </c>
      <c r="C298" s="9">
        <f>C297/C296</f>
        <v>153</v>
      </c>
      <c r="D298" s="9">
        <f>D297/D296</f>
        <v>652.75</v>
      </c>
      <c r="E298" s="9">
        <f>E297/E296</f>
        <v>672.75</v>
      </c>
    </row>
    <row r="299" spans="1:5" ht="15.75" thickBot="1" x14ac:dyDescent="0.3">
      <c r="A299" s="5" t="s">
        <v>19</v>
      </c>
      <c r="B299" s="745"/>
      <c r="C299" s="10">
        <f>C296/B296-1</f>
        <v>0.33333333333333326</v>
      </c>
      <c r="D299" s="10">
        <f>D296/C296-1</f>
        <v>0</v>
      </c>
      <c r="E299" s="10">
        <f>E296/D296-1</f>
        <v>0</v>
      </c>
    </row>
    <row r="300" spans="1:5" ht="15.75" thickBot="1" x14ac:dyDescent="0.3">
      <c r="A300" s="5" t="s">
        <v>21</v>
      </c>
      <c r="B300" s="745"/>
      <c r="C300" s="10">
        <f>C297/B297-1</f>
        <v>-0.73890784982935154</v>
      </c>
      <c r="D300" s="10">
        <f t="shared" ref="D300:E301" si="49">D297/C297-1</f>
        <v>3.2663398692810457</v>
      </c>
      <c r="E300" s="10">
        <f t="shared" si="49"/>
        <v>3.0639601685177986E-2</v>
      </c>
    </row>
    <row r="301" spans="1:5" ht="15.75" thickBot="1" x14ac:dyDescent="0.3">
      <c r="A301" s="5" t="s">
        <v>22</v>
      </c>
      <c r="B301" s="745"/>
      <c r="C301" s="10">
        <f>C298/B298-1</f>
        <v>-0.80418088737201365</v>
      </c>
      <c r="D301" s="10">
        <f t="shared" si="49"/>
        <v>3.2663398692810457</v>
      </c>
      <c r="E301" s="10">
        <f t="shared" si="49"/>
        <v>3.0639601685177986E-2</v>
      </c>
    </row>
    <row r="302" spans="1:5" ht="15.75" thickBot="1" x14ac:dyDescent="0.3">
      <c r="A302" s="1046" t="s">
        <v>153</v>
      </c>
      <c r="B302" s="1047"/>
      <c r="C302" s="1047"/>
      <c r="D302" s="1047"/>
      <c r="E302" s="1048"/>
    </row>
    <row r="303" spans="1:5" x14ac:dyDescent="0.25">
      <c r="A303" s="1049"/>
      <c r="B303" s="8">
        <v>2019</v>
      </c>
      <c r="C303" s="8">
        <v>2020</v>
      </c>
      <c r="D303" s="8">
        <v>2021</v>
      </c>
      <c r="E303" s="8">
        <v>2022</v>
      </c>
    </row>
    <row r="304" spans="1:5" ht="15.75" thickBot="1" x14ac:dyDescent="0.3">
      <c r="A304" s="1050"/>
      <c r="B304" s="764" t="s">
        <v>7</v>
      </c>
      <c r="C304" s="764" t="s">
        <v>8</v>
      </c>
      <c r="D304" s="764" t="s">
        <v>8</v>
      </c>
      <c r="E304" s="764" t="s">
        <v>8</v>
      </c>
    </row>
    <row r="305" spans="1:5" ht="15.75" thickBot="1" x14ac:dyDescent="0.3">
      <c r="A305" s="12" t="s">
        <v>23</v>
      </c>
      <c r="B305" s="13"/>
      <c r="C305" s="13"/>
      <c r="D305" s="13"/>
      <c r="E305" s="13"/>
    </row>
    <row r="306" spans="1:5" ht="15.75" thickBot="1" x14ac:dyDescent="0.3">
      <c r="A306" s="25" t="s">
        <v>212</v>
      </c>
      <c r="B306" s="14"/>
      <c r="C306" s="13"/>
      <c r="D306" s="13"/>
      <c r="E306" s="13"/>
    </row>
    <row r="307" spans="1:5" ht="15.75" thickBot="1" x14ac:dyDescent="0.3">
      <c r="A307" s="25" t="s">
        <v>213</v>
      </c>
      <c r="B307" s="14"/>
      <c r="C307" s="13"/>
      <c r="D307" s="26"/>
      <c r="E307" s="26"/>
    </row>
    <row r="308" spans="1:5" ht="24.75" thickBot="1" x14ac:dyDescent="0.3">
      <c r="A308" s="12" t="s">
        <v>24</v>
      </c>
      <c r="B308" s="13"/>
      <c r="C308" s="13"/>
      <c r="D308" s="13"/>
      <c r="E308" s="13"/>
    </row>
    <row r="309" spans="1:5" ht="15.75" thickBot="1" x14ac:dyDescent="0.3">
      <c r="A309" s="25" t="s">
        <v>212</v>
      </c>
      <c r="B309" s="14"/>
      <c r="C309" s="13"/>
      <c r="D309" s="13"/>
      <c r="E309" s="13"/>
    </row>
    <row r="310" spans="1:5" ht="15.75" thickBot="1" x14ac:dyDescent="0.3">
      <c r="A310" s="25" t="s">
        <v>213</v>
      </c>
      <c r="B310" s="14"/>
      <c r="C310" s="13"/>
      <c r="D310" s="13"/>
      <c r="E310" s="13"/>
    </row>
    <row r="311" spans="1:5" ht="15.75" thickBot="1" x14ac:dyDescent="0.3">
      <c r="A311" s="12" t="s">
        <v>25</v>
      </c>
      <c r="B311" s="14">
        <f>B312</f>
        <v>2344</v>
      </c>
      <c r="C311" s="14">
        <f t="shared" ref="C311:E311" si="50">C312</f>
        <v>612</v>
      </c>
      <c r="D311" s="14">
        <f t="shared" si="50"/>
        <v>2611</v>
      </c>
      <c r="E311" s="14">
        <f t="shared" si="50"/>
        <v>2691</v>
      </c>
    </row>
    <row r="312" spans="1:5" ht="15.75" thickBot="1" x14ac:dyDescent="0.3">
      <c r="A312" s="25" t="s">
        <v>212</v>
      </c>
      <c r="B312" s="13">
        <v>2344</v>
      </c>
      <c r="C312" s="13">
        <v>612</v>
      </c>
      <c r="D312" s="13">
        <f>1808+658+145</f>
        <v>2611</v>
      </c>
      <c r="E312" s="13">
        <f>1808+883</f>
        <v>2691</v>
      </c>
    </row>
    <row r="313" spans="1:5" ht="15.75" thickBot="1" x14ac:dyDescent="0.3">
      <c r="A313" s="25" t="s">
        <v>213</v>
      </c>
      <c r="B313" s="14"/>
      <c r="C313" s="13"/>
      <c r="D313" s="13"/>
      <c r="E313" s="13"/>
    </row>
    <row r="314" spans="1:5" ht="15.75" thickBot="1" x14ac:dyDescent="0.3">
      <c r="A314" s="12" t="s">
        <v>26</v>
      </c>
      <c r="B314" s="14"/>
      <c r="C314" s="13"/>
      <c r="D314" s="13"/>
      <c r="E314" s="13"/>
    </row>
    <row r="315" spans="1:5" ht="15.75" thickBot="1" x14ac:dyDescent="0.3">
      <c r="A315" s="25" t="s">
        <v>212</v>
      </c>
      <c r="B315" s="14"/>
      <c r="C315" s="13"/>
      <c r="D315" s="13"/>
      <c r="E315" s="13"/>
    </row>
    <row r="316" spans="1:5" ht="15.75" thickBot="1" x14ac:dyDescent="0.3">
      <c r="A316" s="25" t="s">
        <v>213</v>
      </c>
      <c r="B316" s="14"/>
      <c r="C316" s="13"/>
      <c r="D316" s="13"/>
      <c r="E316" s="13"/>
    </row>
    <row r="317" spans="1:5" ht="15.75" thickBot="1" x14ac:dyDescent="0.3">
      <c r="A317" s="12" t="s">
        <v>27</v>
      </c>
      <c r="B317" s="14"/>
      <c r="C317" s="13"/>
      <c r="D317" s="13"/>
      <c r="E317" s="13"/>
    </row>
    <row r="318" spans="1:5" ht="15.75" thickBot="1" x14ac:dyDescent="0.3">
      <c r="A318" s="25" t="s">
        <v>212</v>
      </c>
      <c r="B318" s="14"/>
      <c r="C318" s="13"/>
      <c r="D318" s="13"/>
      <c r="E318" s="13"/>
    </row>
    <row r="319" spans="1:5" ht="15.75" thickBot="1" x14ac:dyDescent="0.3">
      <c r="A319" s="25" t="s">
        <v>213</v>
      </c>
      <c r="B319" s="14"/>
      <c r="C319" s="13"/>
      <c r="D319" s="13"/>
      <c r="E319" s="13"/>
    </row>
    <row r="320" spans="1:5" ht="15.75" thickBot="1" x14ac:dyDescent="0.3">
      <c r="A320" s="12" t="s">
        <v>28</v>
      </c>
      <c r="B320" s="14"/>
      <c r="C320" s="13"/>
      <c r="D320" s="13"/>
      <c r="E320" s="13"/>
    </row>
    <row r="321" spans="1:5" ht="15.75" thickBot="1" x14ac:dyDescent="0.3">
      <c r="A321" s="25" t="s">
        <v>212</v>
      </c>
      <c r="B321" s="14"/>
      <c r="C321" s="13"/>
      <c r="D321" s="13"/>
      <c r="E321" s="13"/>
    </row>
    <row r="322" spans="1:5" ht="15.75" thickBot="1" x14ac:dyDescent="0.3">
      <c r="A322" s="25" t="s">
        <v>213</v>
      </c>
      <c r="B322" s="14"/>
      <c r="C322" s="13"/>
      <c r="D322" s="13"/>
      <c r="E322" s="13"/>
    </row>
    <row r="323" spans="1:5" ht="24.75" thickBot="1" x14ac:dyDescent="0.3">
      <c r="A323" s="12" t="s">
        <v>29</v>
      </c>
      <c r="B323" s="14"/>
      <c r="C323" s="13"/>
      <c r="D323" s="13"/>
      <c r="E323" s="13"/>
    </row>
    <row r="324" spans="1:5" ht="15.75" thickBot="1" x14ac:dyDescent="0.3">
      <c r="A324" s="25" t="s">
        <v>212</v>
      </c>
      <c r="B324" s="14"/>
      <c r="C324" s="13"/>
      <c r="D324" s="13"/>
      <c r="E324" s="13"/>
    </row>
    <row r="325" spans="1:5" ht="15.75" thickBot="1" x14ac:dyDescent="0.3">
      <c r="A325" s="25" t="s">
        <v>213</v>
      </c>
      <c r="B325" s="14"/>
      <c r="C325" s="13"/>
      <c r="D325" s="13"/>
      <c r="E325" s="13"/>
    </row>
    <row r="326" spans="1:5" ht="15.75" thickBot="1" x14ac:dyDescent="0.3">
      <c r="A326" s="34" t="s">
        <v>33</v>
      </c>
      <c r="B326" s="14">
        <f>B323+B320+B317+B314+B311+B308+B305</f>
        <v>2344</v>
      </c>
      <c r="C326" s="14">
        <f t="shared" ref="C326:E326" si="51">C323+C320+C317+C314+C311+C308+C305</f>
        <v>612</v>
      </c>
      <c r="D326" s="14">
        <f t="shared" si="51"/>
        <v>2611</v>
      </c>
      <c r="E326" s="14">
        <f t="shared" si="51"/>
        <v>2691</v>
      </c>
    </row>
    <row r="327" spans="1:5" ht="15.75" thickBot="1" x14ac:dyDescent="0.3">
      <c r="A327" s="16" t="s">
        <v>31</v>
      </c>
      <c r="B327" s="17">
        <f>IF(B326-B297=0,0,"Error")</f>
        <v>0</v>
      </c>
      <c r="C327" s="17">
        <f>IF(C326-C297=0,0,"Error")</f>
        <v>0</v>
      </c>
      <c r="D327" s="17">
        <f>IF(D326-D297=0,0,"Error")</f>
        <v>0</v>
      </c>
      <c r="E327" s="17">
        <f>IF(E326-E297=0,0,"Error")</f>
        <v>0</v>
      </c>
    </row>
    <row r="328" spans="1:5" ht="15.75" thickBot="1" x14ac:dyDescent="0.3">
      <c r="A328" s="1111" t="s">
        <v>45</v>
      </c>
      <c r="B328" s="1112"/>
      <c r="C328" s="1112"/>
      <c r="D328" s="1112"/>
      <c r="E328" s="1113"/>
    </row>
    <row r="329" spans="1:5" ht="15.75" thickBot="1" x14ac:dyDescent="0.3">
      <c r="A329" s="1111" t="s">
        <v>39</v>
      </c>
      <c r="B329" s="1112"/>
      <c r="C329" s="1112"/>
      <c r="D329" s="1112"/>
      <c r="E329" s="1113"/>
    </row>
    <row r="330" spans="1:5" ht="15.75" thickBot="1" x14ac:dyDescent="0.3">
      <c r="A330" s="18" t="s">
        <v>44</v>
      </c>
      <c r="B330" s="1137" t="s">
        <v>367</v>
      </c>
      <c r="C330" s="1138"/>
      <c r="D330" s="1138"/>
      <c r="E330" s="1139"/>
    </row>
    <row r="331" spans="1:5" ht="34.5" thickBot="1" x14ac:dyDescent="0.3">
      <c r="A331" s="7" t="s">
        <v>13</v>
      </c>
      <c r="B331" s="103" t="s">
        <v>309</v>
      </c>
      <c r="C331" s="93" t="s">
        <v>217</v>
      </c>
      <c r="D331" s="202" t="s">
        <v>98</v>
      </c>
      <c r="E331" s="92"/>
    </row>
    <row r="332" spans="1:5" ht="15.75" customHeight="1" thickBot="1" x14ac:dyDescent="0.3">
      <c r="A332" s="5" t="s">
        <v>14</v>
      </c>
      <c r="B332" s="1105" t="s">
        <v>417</v>
      </c>
      <c r="C332" s="1106"/>
      <c r="D332" s="1106"/>
      <c r="E332" s="1107"/>
    </row>
    <row r="333" spans="1:5" ht="15.75" thickBot="1" x14ac:dyDescent="0.3">
      <c r="A333" s="5" t="s">
        <v>15</v>
      </c>
      <c r="B333" s="1097" t="s">
        <v>206</v>
      </c>
      <c r="C333" s="1098"/>
      <c r="D333" s="1098"/>
      <c r="E333" s="1099"/>
    </row>
    <row r="334" spans="1:5" ht="0.75" customHeight="1" thickBot="1" x14ac:dyDescent="0.3">
      <c r="A334" s="748"/>
      <c r="B334" s="1133"/>
      <c r="C334" s="1134"/>
      <c r="D334" s="1134"/>
      <c r="E334" s="1135"/>
    </row>
    <row r="335" spans="1:5" ht="12" customHeight="1" x14ac:dyDescent="0.25">
      <c r="A335" s="1049"/>
      <c r="B335" s="8">
        <v>2019</v>
      </c>
      <c r="C335" s="8">
        <v>2020</v>
      </c>
      <c r="D335" s="8">
        <v>2021</v>
      </c>
      <c r="E335" s="8">
        <v>2022</v>
      </c>
    </row>
    <row r="336" spans="1:5" ht="15.75" customHeight="1" thickBot="1" x14ac:dyDescent="0.3">
      <c r="A336" s="1050"/>
      <c r="B336" s="764" t="s">
        <v>7</v>
      </c>
      <c r="C336" s="764" t="s">
        <v>8</v>
      </c>
      <c r="D336" s="764" t="s">
        <v>8</v>
      </c>
      <c r="E336" s="764" t="s">
        <v>8</v>
      </c>
    </row>
    <row r="337" spans="1:11" ht="15.75" thickBot="1" x14ac:dyDescent="0.3">
      <c r="A337" s="5" t="s">
        <v>16</v>
      </c>
      <c r="B337" s="9">
        <v>200</v>
      </c>
      <c r="C337" s="9">
        <v>100</v>
      </c>
      <c r="D337" s="9"/>
      <c r="E337" s="9"/>
    </row>
    <row r="338" spans="1:11" ht="15.75" thickBot="1" x14ac:dyDescent="0.3">
      <c r="A338" s="5" t="s">
        <v>17</v>
      </c>
      <c r="B338" s="9">
        <f>B351</f>
        <v>600</v>
      </c>
      <c r="C338" s="9">
        <f t="shared" ref="C338:E338" si="52">C351</f>
        <v>300</v>
      </c>
      <c r="D338" s="9">
        <f t="shared" si="52"/>
        <v>0</v>
      </c>
      <c r="E338" s="9">
        <f t="shared" si="52"/>
        <v>0</v>
      </c>
    </row>
    <row r="339" spans="1:11" ht="15.75" thickBot="1" x14ac:dyDescent="0.3">
      <c r="A339" s="5" t="s">
        <v>18</v>
      </c>
      <c r="B339" s="9">
        <f>B338/B337</f>
        <v>3</v>
      </c>
      <c r="C339" s="9">
        <f t="shared" ref="C339:E339" si="53">C338/C337</f>
        <v>3</v>
      </c>
      <c r="D339" s="9" t="e">
        <f t="shared" si="53"/>
        <v>#DIV/0!</v>
      </c>
      <c r="E339" s="9" t="e">
        <f t="shared" si="53"/>
        <v>#DIV/0!</v>
      </c>
    </row>
    <row r="340" spans="1:11" ht="15.75" thickBot="1" x14ac:dyDescent="0.3">
      <c r="A340" s="5" t="s">
        <v>19</v>
      </c>
      <c r="B340" s="745" t="s">
        <v>20</v>
      </c>
      <c r="C340" s="10">
        <f>C337/B337-1</f>
        <v>-0.5</v>
      </c>
      <c r="D340" s="10">
        <f t="shared" ref="D340:E342" si="54">D337/C337-1</f>
        <v>-1</v>
      </c>
      <c r="E340" s="10" t="e">
        <f t="shared" si="54"/>
        <v>#DIV/0!</v>
      </c>
      <c r="G340" s="11"/>
      <c r="H340" s="11"/>
      <c r="I340" s="11"/>
      <c r="J340" s="11"/>
      <c r="K340" s="11"/>
    </row>
    <row r="341" spans="1:11" ht="15.75" thickBot="1" x14ac:dyDescent="0.3">
      <c r="A341" s="5" t="s">
        <v>21</v>
      </c>
      <c r="B341" s="745" t="s">
        <v>20</v>
      </c>
      <c r="C341" s="10">
        <f>C338/B338-1</f>
        <v>-0.5</v>
      </c>
      <c r="D341" s="10">
        <f t="shared" si="54"/>
        <v>-1</v>
      </c>
      <c r="E341" s="10" t="e">
        <f t="shared" si="54"/>
        <v>#DIV/0!</v>
      </c>
    </row>
    <row r="342" spans="1:11" ht="15.75" thickBot="1" x14ac:dyDescent="0.3">
      <c r="A342" s="5" t="s">
        <v>22</v>
      </c>
      <c r="B342" s="745" t="s">
        <v>20</v>
      </c>
      <c r="C342" s="10">
        <f>C339/B339-1</f>
        <v>0</v>
      </c>
      <c r="D342" s="10" t="e">
        <f t="shared" si="54"/>
        <v>#DIV/0!</v>
      </c>
      <c r="E342" s="10" t="e">
        <f t="shared" si="54"/>
        <v>#DIV/0!</v>
      </c>
    </row>
    <row r="343" spans="1:11" ht="15.75" customHeight="1" thickBot="1" x14ac:dyDescent="0.3">
      <c r="A343" s="1046" t="s">
        <v>154</v>
      </c>
      <c r="B343" s="1047"/>
      <c r="C343" s="1047"/>
      <c r="D343" s="1047"/>
      <c r="E343" s="1048"/>
    </row>
    <row r="344" spans="1:11" ht="11.25" customHeight="1" x14ac:dyDescent="0.25">
      <c r="A344" s="1049"/>
      <c r="B344" s="8">
        <v>2019</v>
      </c>
      <c r="C344" s="8">
        <v>2020</v>
      </c>
      <c r="D344" s="8">
        <v>2021</v>
      </c>
      <c r="E344" s="8">
        <v>2022</v>
      </c>
    </row>
    <row r="345" spans="1:11" ht="13.5" customHeight="1" thickBot="1" x14ac:dyDescent="0.3">
      <c r="A345" s="1050"/>
      <c r="B345" s="764" t="s">
        <v>7</v>
      </c>
      <c r="C345" s="764" t="s">
        <v>8</v>
      </c>
      <c r="D345" s="764" t="s">
        <v>8</v>
      </c>
      <c r="E345" s="764" t="s">
        <v>8</v>
      </c>
    </row>
    <row r="346" spans="1:11" ht="13.5" customHeight="1" thickBot="1" x14ac:dyDescent="0.3">
      <c r="A346" s="12" t="s">
        <v>41</v>
      </c>
      <c r="B346" s="13">
        <f>B347+B348+B349+B350</f>
        <v>0</v>
      </c>
      <c r="C346" s="13">
        <f t="shared" ref="C346:E346" si="55">C347+C348+C349+C350</f>
        <v>0</v>
      </c>
      <c r="D346" s="13">
        <f t="shared" si="55"/>
        <v>0</v>
      </c>
      <c r="E346" s="13">
        <f t="shared" si="55"/>
        <v>0</v>
      </c>
    </row>
    <row r="347" spans="1:11" ht="13.5" customHeight="1" thickBot="1" x14ac:dyDescent="0.3">
      <c r="A347" s="25" t="s">
        <v>212</v>
      </c>
      <c r="B347" s="13"/>
      <c r="C347" s="13"/>
      <c r="D347" s="13"/>
      <c r="E347" s="13"/>
    </row>
    <row r="348" spans="1:11" ht="13.5" customHeight="1" thickBot="1" x14ac:dyDescent="0.3">
      <c r="A348" s="25" t="s">
        <v>222</v>
      </c>
      <c r="B348" s="13"/>
      <c r="C348" s="13"/>
      <c r="D348" s="13"/>
      <c r="E348" s="13"/>
    </row>
    <row r="349" spans="1:11" ht="13.5" customHeight="1" thickBot="1" x14ac:dyDescent="0.3">
      <c r="A349" s="25" t="s">
        <v>223</v>
      </c>
      <c r="B349" s="13"/>
      <c r="C349" s="13"/>
      <c r="D349" s="13"/>
      <c r="E349" s="13"/>
    </row>
    <row r="350" spans="1:11" ht="13.5" customHeight="1" thickBot="1" x14ac:dyDescent="0.3">
      <c r="A350" s="25" t="s">
        <v>224</v>
      </c>
      <c r="B350" s="13"/>
      <c r="C350" s="13"/>
      <c r="D350" s="13"/>
      <c r="E350" s="13"/>
    </row>
    <row r="351" spans="1:11" ht="13.5" customHeight="1" thickBot="1" x14ac:dyDescent="0.3">
      <c r="A351" s="12" t="s">
        <v>42</v>
      </c>
      <c r="B351" s="14">
        <f t="shared" ref="B351:E351" si="56">B352+B353+B354+B355</f>
        <v>600</v>
      </c>
      <c r="C351" s="14">
        <f t="shared" si="56"/>
        <v>300</v>
      </c>
      <c r="D351" s="14">
        <f t="shared" si="56"/>
        <v>0</v>
      </c>
      <c r="E351" s="14">
        <f t="shared" si="56"/>
        <v>0</v>
      </c>
    </row>
    <row r="352" spans="1:11" ht="13.5" customHeight="1" thickBot="1" x14ac:dyDescent="0.3">
      <c r="A352" s="25" t="s">
        <v>212</v>
      </c>
      <c r="B352" s="13">
        <v>600</v>
      </c>
      <c r="C352" s="13">
        <v>300</v>
      </c>
      <c r="D352" s="13"/>
      <c r="E352" s="13"/>
    </row>
    <row r="353" spans="1:9" ht="13.5" customHeight="1" thickBot="1" x14ac:dyDescent="0.3">
      <c r="A353" s="25" t="s">
        <v>222</v>
      </c>
      <c r="B353" s="14"/>
      <c r="C353" s="13"/>
      <c r="D353" s="13"/>
      <c r="E353" s="13"/>
    </row>
    <row r="354" spans="1:9" ht="13.5" customHeight="1" thickBot="1" x14ac:dyDescent="0.3">
      <c r="A354" s="25" t="s">
        <v>223</v>
      </c>
      <c r="B354" s="14"/>
      <c r="C354" s="13"/>
      <c r="D354" s="13"/>
      <c r="E354" s="13"/>
    </row>
    <row r="355" spans="1:9" ht="13.5" customHeight="1" thickBot="1" x14ac:dyDescent="0.3">
      <c r="A355" s="25" t="s">
        <v>224</v>
      </c>
      <c r="B355" s="14"/>
      <c r="C355" s="13"/>
      <c r="D355" s="13"/>
      <c r="E355" s="13"/>
    </row>
    <row r="356" spans="1:9" ht="13.5" customHeight="1" thickBot="1" x14ac:dyDescent="0.3">
      <c r="A356" s="87" t="s">
        <v>30</v>
      </c>
      <c r="B356" s="14">
        <f>B346+B351</f>
        <v>600</v>
      </c>
      <c r="C356" s="14">
        <f t="shared" ref="C356:E356" si="57">C346+C351</f>
        <v>300</v>
      </c>
      <c r="D356" s="14">
        <f t="shared" si="57"/>
        <v>0</v>
      </c>
      <c r="E356" s="14">
        <f t="shared" si="57"/>
        <v>0</v>
      </c>
    </row>
    <row r="357" spans="1:9" ht="15.75" thickBot="1" x14ac:dyDescent="0.3">
      <c r="A357" s="19"/>
      <c r="B357" s="20"/>
      <c r="C357" s="20"/>
      <c r="D357" s="20"/>
      <c r="E357" s="20"/>
    </row>
    <row r="358" spans="1:9" ht="27" customHeight="1" thickBot="1" x14ac:dyDescent="0.3">
      <c r="A358" s="6" t="s">
        <v>56</v>
      </c>
      <c r="B358" s="21">
        <f>B338+B297+B260+B228+B188+B155+B126+B33+B98+B73</f>
        <v>178700</v>
      </c>
      <c r="C358" s="21">
        <f t="shared" ref="C358:E358" si="58">C338+C297+C260+C228+C188+C155+C126+C33+C98+C73</f>
        <v>192000</v>
      </c>
      <c r="D358" s="21">
        <f t="shared" si="58"/>
        <v>258500</v>
      </c>
      <c r="E358" s="21">
        <f t="shared" si="58"/>
        <v>259000</v>
      </c>
    </row>
    <row r="359" spans="1:9" ht="24.75" thickBot="1" x14ac:dyDescent="0.3">
      <c r="A359" s="6" t="s">
        <v>57</v>
      </c>
      <c r="B359" s="21">
        <f>B356+B326+B289+B246+B217+B173+B144+B62+B116+B91</f>
        <v>178700</v>
      </c>
      <c r="C359" s="21">
        <f t="shared" ref="C359:E359" si="59">C356+C326+C289+C246+C217+C173+C144+C62+C116+C91</f>
        <v>192000</v>
      </c>
      <c r="D359" s="21">
        <f t="shared" si="59"/>
        <v>258500</v>
      </c>
      <c r="E359" s="21">
        <f t="shared" si="59"/>
        <v>259000</v>
      </c>
    </row>
    <row r="360" spans="1:9" ht="15.75" thickBot="1" x14ac:dyDescent="0.3">
      <c r="A360" s="12" t="s">
        <v>23</v>
      </c>
      <c r="B360" s="35">
        <f t="shared" ref="B360:E362" si="60">B305+B268+B196+B41</f>
        <v>50000</v>
      </c>
      <c r="C360" s="35">
        <f t="shared" si="60"/>
        <v>57400</v>
      </c>
      <c r="D360" s="35">
        <f t="shared" si="60"/>
        <v>57400</v>
      </c>
      <c r="E360" s="35">
        <f t="shared" si="60"/>
        <v>57400</v>
      </c>
      <c r="G360" s="11"/>
      <c r="H360" s="11"/>
      <c r="I360" s="11"/>
    </row>
    <row r="361" spans="1:9" ht="15.75" thickBot="1" x14ac:dyDescent="0.3">
      <c r="A361" s="25" t="s">
        <v>212</v>
      </c>
      <c r="B361" s="14">
        <f t="shared" si="60"/>
        <v>50000</v>
      </c>
      <c r="C361" s="14">
        <f t="shared" si="60"/>
        <v>57400</v>
      </c>
      <c r="D361" s="14">
        <f t="shared" si="60"/>
        <v>57400</v>
      </c>
      <c r="E361" s="14">
        <f t="shared" si="60"/>
        <v>57400</v>
      </c>
      <c r="G361" s="11"/>
      <c r="H361" s="73"/>
      <c r="I361" s="73"/>
    </row>
    <row r="362" spans="1:9" ht="15.75" thickBot="1" x14ac:dyDescent="0.3">
      <c r="A362" s="25" t="s">
        <v>230</v>
      </c>
      <c r="B362" s="14">
        <f t="shared" si="60"/>
        <v>0</v>
      </c>
      <c r="C362" s="14">
        <f t="shared" si="60"/>
        <v>0</v>
      </c>
      <c r="D362" s="14">
        <f t="shared" si="60"/>
        <v>0</v>
      </c>
      <c r="E362" s="14">
        <f t="shared" si="60"/>
        <v>0</v>
      </c>
      <c r="G362" s="11"/>
      <c r="H362" s="128"/>
      <c r="I362" s="128"/>
    </row>
    <row r="363" spans="1:9" ht="24.75" thickBot="1" x14ac:dyDescent="0.3">
      <c r="A363" s="12" t="s">
        <v>24</v>
      </c>
      <c r="B363" s="35">
        <f>B364+B365</f>
        <v>5000</v>
      </c>
      <c r="C363" s="35">
        <f t="shared" ref="C363:E363" si="61">C364+C365</f>
        <v>6600</v>
      </c>
      <c r="D363" s="35">
        <f t="shared" si="61"/>
        <v>6600</v>
      </c>
      <c r="E363" s="35">
        <f t="shared" si="61"/>
        <v>6600</v>
      </c>
    </row>
    <row r="364" spans="1:9" ht="15.75" thickBot="1" x14ac:dyDescent="0.3">
      <c r="A364" s="25" t="s">
        <v>212</v>
      </c>
      <c r="B364" s="13">
        <f>B309+B272+B200+B45</f>
        <v>5000</v>
      </c>
      <c r="C364" s="13">
        <f>C309+C272+C200+C45</f>
        <v>6600</v>
      </c>
      <c r="D364" s="13">
        <f>D309+D272+D200+D45</f>
        <v>6600</v>
      </c>
      <c r="E364" s="13">
        <f>E309+E272+E200+E45</f>
        <v>6600</v>
      </c>
      <c r="G364" s="129"/>
    </row>
    <row r="365" spans="1:9" ht="15.75" thickBot="1" x14ac:dyDescent="0.3">
      <c r="A365" s="25" t="s">
        <v>230</v>
      </c>
      <c r="B365" s="14">
        <f>B310+B273+B201+B43</f>
        <v>0</v>
      </c>
      <c r="C365" s="14">
        <f>C310+C273+C201+C43</f>
        <v>0</v>
      </c>
      <c r="D365" s="14">
        <f>D310+D273+D201+D43</f>
        <v>0</v>
      </c>
      <c r="E365" s="14">
        <f>E310+E273+E201+E43</f>
        <v>0</v>
      </c>
    </row>
    <row r="366" spans="1:9" ht="15.75" thickBot="1" x14ac:dyDescent="0.3">
      <c r="A366" s="12" t="s">
        <v>25</v>
      </c>
      <c r="B366" s="35">
        <f>B367+B368</f>
        <v>72689</v>
      </c>
      <c r="C366" s="35">
        <f>C367+C368</f>
        <v>38300</v>
      </c>
      <c r="D366" s="35">
        <f t="shared" ref="D366:E366" si="62">D367+D368</f>
        <v>49775</v>
      </c>
      <c r="E366" s="35">
        <f t="shared" si="62"/>
        <v>53009</v>
      </c>
    </row>
    <row r="367" spans="1:9" ht="15.75" thickBot="1" x14ac:dyDescent="0.3">
      <c r="A367" s="25" t="s">
        <v>212</v>
      </c>
      <c r="B367" s="14">
        <f t="shared" ref="B367:E368" si="63">B312+B275+B203+B48</f>
        <v>71729</v>
      </c>
      <c r="C367" s="14">
        <f t="shared" si="63"/>
        <v>36440</v>
      </c>
      <c r="D367" s="14">
        <f t="shared" si="63"/>
        <v>47915</v>
      </c>
      <c r="E367" s="14">
        <f t="shared" si="63"/>
        <v>51149</v>
      </c>
      <c r="G367" s="11"/>
      <c r="H367" s="11"/>
    </row>
    <row r="368" spans="1:9" ht="15.75" thickBot="1" x14ac:dyDescent="0.3">
      <c r="A368" s="25" t="s">
        <v>230</v>
      </c>
      <c r="B368" s="14">
        <f t="shared" si="63"/>
        <v>960</v>
      </c>
      <c r="C368" s="14">
        <f t="shared" si="63"/>
        <v>1860</v>
      </c>
      <c r="D368" s="14">
        <f t="shared" si="63"/>
        <v>1860</v>
      </c>
      <c r="E368" s="14">
        <f t="shared" si="63"/>
        <v>1860</v>
      </c>
    </row>
    <row r="369" spans="1:5" ht="15.75" thickBot="1" x14ac:dyDescent="0.3">
      <c r="A369" s="12" t="s">
        <v>26</v>
      </c>
      <c r="B369" s="35">
        <f>B370+B371</f>
        <v>0</v>
      </c>
      <c r="C369" s="35">
        <f t="shared" ref="C369:E369" si="64">C370+C371</f>
        <v>0</v>
      </c>
      <c r="D369" s="35">
        <f t="shared" si="64"/>
        <v>0</v>
      </c>
      <c r="E369" s="35">
        <f t="shared" si="64"/>
        <v>0</v>
      </c>
    </row>
    <row r="370" spans="1:5" ht="15.75" thickBot="1" x14ac:dyDescent="0.3">
      <c r="A370" s="25" t="s">
        <v>212</v>
      </c>
      <c r="B370" s="13">
        <f>F319</f>
        <v>0</v>
      </c>
      <c r="C370" s="13">
        <f t="shared" ref="C370:E377" si="65">G319</f>
        <v>0</v>
      </c>
      <c r="D370" s="13">
        <f t="shared" si="65"/>
        <v>0</v>
      </c>
      <c r="E370" s="13">
        <f t="shared" si="65"/>
        <v>0</v>
      </c>
    </row>
    <row r="371" spans="1:5" ht="15.75" thickBot="1" x14ac:dyDescent="0.3">
      <c r="A371" s="25" t="s">
        <v>230</v>
      </c>
      <c r="B371" s="13">
        <f>F320</f>
        <v>0</v>
      </c>
      <c r="C371" s="13">
        <f t="shared" si="65"/>
        <v>0</v>
      </c>
      <c r="D371" s="13">
        <f t="shared" si="65"/>
        <v>0</v>
      </c>
      <c r="E371" s="13">
        <f t="shared" si="65"/>
        <v>0</v>
      </c>
    </row>
    <row r="372" spans="1:5" ht="15.75" thickBot="1" x14ac:dyDescent="0.3">
      <c r="A372" s="12" t="s">
        <v>27</v>
      </c>
      <c r="B372" s="13">
        <f>F321</f>
        <v>0</v>
      </c>
      <c r="C372" s="13">
        <f t="shared" si="65"/>
        <v>0</v>
      </c>
      <c r="D372" s="13">
        <f t="shared" si="65"/>
        <v>0</v>
      </c>
      <c r="E372" s="13">
        <f t="shared" si="65"/>
        <v>0</v>
      </c>
    </row>
    <row r="373" spans="1:5" ht="15.75" thickBot="1" x14ac:dyDescent="0.3">
      <c r="A373" s="25" t="s">
        <v>212</v>
      </c>
      <c r="B373" s="13">
        <f t="shared" ref="B373:B377" si="66">F322</f>
        <v>0</v>
      </c>
      <c r="C373" s="13">
        <f t="shared" si="65"/>
        <v>0</v>
      </c>
      <c r="D373" s="13">
        <f t="shared" si="65"/>
        <v>0</v>
      </c>
      <c r="E373" s="13">
        <f t="shared" si="65"/>
        <v>0</v>
      </c>
    </row>
    <row r="374" spans="1:5" ht="15.75" thickBot="1" x14ac:dyDescent="0.3">
      <c r="A374" s="25" t="s">
        <v>230</v>
      </c>
      <c r="B374" s="13">
        <f t="shared" si="66"/>
        <v>0</v>
      </c>
      <c r="C374" s="13">
        <f t="shared" si="65"/>
        <v>0</v>
      </c>
      <c r="D374" s="13">
        <f t="shared" si="65"/>
        <v>0</v>
      </c>
      <c r="E374" s="13">
        <f t="shared" si="65"/>
        <v>0</v>
      </c>
    </row>
    <row r="375" spans="1:5" ht="15.75" thickBot="1" x14ac:dyDescent="0.3">
      <c r="A375" s="12" t="s">
        <v>28</v>
      </c>
      <c r="B375" s="130">
        <f t="shared" si="66"/>
        <v>0</v>
      </c>
      <c r="C375" s="130">
        <f t="shared" si="65"/>
        <v>0</v>
      </c>
      <c r="D375" s="130">
        <f t="shared" si="65"/>
        <v>0</v>
      </c>
      <c r="E375" s="130">
        <f t="shared" si="65"/>
        <v>0</v>
      </c>
    </row>
    <row r="376" spans="1:5" ht="15.75" thickBot="1" x14ac:dyDescent="0.3">
      <c r="A376" s="25" t="s">
        <v>212</v>
      </c>
      <c r="B376" s="13">
        <f t="shared" si="66"/>
        <v>0</v>
      </c>
      <c r="C376" s="13">
        <f t="shared" si="65"/>
        <v>0</v>
      </c>
      <c r="D376" s="13">
        <f t="shared" si="65"/>
        <v>0</v>
      </c>
      <c r="E376" s="13">
        <f t="shared" si="65"/>
        <v>0</v>
      </c>
    </row>
    <row r="377" spans="1:5" ht="15.75" thickBot="1" x14ac:dyDescent="0.3">
      <c r="A377" s="25" t="s">
        <v>230</v>
      </c>
      <c r="B377" s="13">
        <f t="shared" si="66"/>
        <v>0</v>
      </c>
      <c r="C377" s="13">
        <f t="shared" si="65"/>
        <v>0</v>
      </c>
      <c r="D377" s="13">
        <f t="shared" si="65"/>
        <v>0</v>
      </c>
      <c r="E377" s="13">
        <f t="shared" si="65"/>
        <v>0</v>
      </c>
    </row>
    <row r="378" spans="1:5" ht="24.75" thickBot="1" x14ac:dyDescent="0.3">
      <c r="A378" s="12" t="s">
        <v>29</v>
      </c>
      <c r="B378" s="35">
        <f>B379+B380</f>
        <v>43011</v>
      </c>
      <c r="C378" s="35">
        <f t="shared" ref="C378:E378" si="67">C379+C380</f>
        <v>86700</v>
      </c>
      <c r="D378" s="35">
        <f t="shared" si="67"/>
        <v>84725</v>
      </c>
      <c r="E378" s="35">
        <f t="shared" si="67"/>
        <v>81991</v>
      </c>
    </row>
    <row r="379" spans="1:5" ht="15.75" thickBot="1" x14ac:dyDescent="0.3">
      <c r="A379" s="25" t="s">
        <v>212</v>
      </c>
      <c r="B379" s="13">
        <f t="shared" ref="B379:E380" si="68">B324+B287+B215+B60</f>
        <v>43011</v>
      </c>
      <c r="C379" s="13">
        <f t="shared" si="68"/>
        <v>86700</v>
      </c>
      <c r="D379" s="13">
        <f t="shared" si="68"/>
        <v>84725</v>
      </c>
      <c r="E379" s="13">
        <f t="shared" si="68"/>
        <v>81991</v>
      </c>
    </row>
    <row r="380" spans="1:5" ht="15.75" thickBot="1" x14ac:dyDescent="0.3">
      <c r="A380" s="25" t="s">
        <v>230</v>
      </c>
      <c r="B380" s="13">
        <f t="shared" si="68"/>
        <v>0</v>
      </c>
      <c r="C380" s="13">
        <f t="shared" si="68"/>
        <v>0</v>
      </c>
      <c r="D380" s="13">
        <f t="shared" si="68"/>
        <v>0</v>
      </c>
      <c r="E380" s="13">
        <f t="shared" si="68"/>
        <v>0</v>
      </c>
    </row>
    <row r="381" spans="1:5" ht="15.75" thickBot="1" x14ac:dyDescent="0.3">
      <c r="A381" s="12" t="s">
        <v>58</v>
      </c>
      <c r="B381" s="35">
        <f>B382+B383+B384+B385</f>
        <v>0</v>
      </c>
      <c r="C381" s="35">
        <f t="shared" ref="C381:E381" si="69">C382+C383+C384+C385</f>
        <v>0</v>
      </c>
      <c r="D381" s="35">
        <f t="shared" si="69"/>
        <v>0</v>
      </c>
      <c r="E381" s="35">
        <f t="shared" si="69"/>
        <v>0</v>
      </c>
    </row>
    <row r="382" spans="1:5" ht="15.75" thickBot="1" x14ac:dyDescent="0.3">
      <c r="A382" s="25" t="s">
        <v>212</v>
      </c>
      <c r="B382" s="13"/>
      <c r="C382" s="13"/>
      <c r="D382" s="13"/>
      <c r="E382" s="13"/>
    </row>
    <row r="383" spans="1:5" ht="15.75" thickBot="1" x14ac:dyDescent="0.3">
      <c r="A383" s="25" t="s">
        <v>231</v>
      </c>
      <c r="B383" s="13"/>
      <c r="C383" s="13"/>
      <c r="D383" s="13"/>
      <c r="E383" s="13"/>
    </row>
    <row r="384" spans="1:5" ht="15.75" thickBot="1" x14ac:dyDescent="0.3">
      <c r="A384" s="25" t="s">
        <v>223</v>
      </c>
      <c r="B384" s="13"/>
      <c r="C384" s="13"/>
      <c r="D384" s="13"/>
      <c r="E384" s="13"/>
    </row>
    <row r="385" spans="1:5" ht="15.75" thickBot="1" x14ac:dyDescent="0.3">
      <c r="A385" s="25" t="s">
        <v>224</v>
      </c>
      <c r="B385" s="13"/>
      <c r="C385" s="13"/>
      <c r="D385" s="13"/>
      <c r="E385" s="13"/>
    </row>
    <row r="386" spans="1:5" ht="15.75" thickBot="1" x14ac:dyDescent="0.3">
      <c r="A386" s="12" t="s">
        <v>59</v>
      </c>
      <c r="B386" s="13">
        <f>B351+B241+B168+B139+B111+B86</f>
        <v>8000</v>
      </c>
      <c r="C386" s="13">
        <f t="shared" ref="C386:E387" si="70">C351+C241+C168+C139+C111+C86</f>
        <v>3000</v>
      </c>
      <c r="D386" s="13">
        <f t="shared" si="70"/>
        <v>60000</v>
      </c>
      <c r="E386" s="13">
        <f t="shared" si="70"/>
        <v>60000</v>
      </c>
    </row>
    <row r="387" spans="1:5" ht="15.75" thickBot="1" x14ac:dyDescent="0.3">
      <c r="A387" s="25" t="s">
        <v>212</v>
      </c>
      <c r="B387" s="13">
        <f>B352+B242+B169+B140+B112+B87</f>
        <v>8000</v>
      </c>
      <c r="C387" s="13">
        <f t="shared" si="70"/>
        <v>3000</v>
      </c>
      <c r="D387" s="13">
        <f t="shared" si="70"/>
        <v>60000</v>
      </c>
      <c r="E387" s="13">
        <f t="shared" si="70"/>
        <v>60000</v>
      </c>
    </row>
    <row r="388" spans="1:5" ht="15.75" thickBot="1" x14ac:dyDescent="0.3">
      <c r="A388" s="25" t="s">
        <v>231</v>
      </c>
      <c r="B388" s="13"/>
      <c r="C388" s="13"/>
      <c r="D388" s="13"/>
      <c r="E388" s="13"/>
    </row>
    <row r="389" spans="1:5" ht="15.75" thickBot="1" x14ac:dyDescent="0.3">
      <c r="A389" s="25" t="s">
        <v>223</v>
      </c>
      <c r="B389" s="13"/>
      <c r="C389" s="13"/>
      <c r="D389" s="13"/>
      <c r="E389" s="13"/>
    </row>
    <row r="390" spans="1:5" ht="15.75" thickBot="1" x14ac:dyDescent="0.3">
      <c r="A390" s="25" t="s">
        <v>224</v>
      </c>
      <c r="B390" s="13"/>
      <c r="C390" s="13"/>
      <c r="D390" s="13"/>
      <c r="E390" s="13"/>
    </row>
    <row r="391" spans="1:5" ht="15.75" thickBot="1" x14ac:dyDescent="0.3">
      <c r="A391" s="16" t="s">
        <v>31</v>
      </c>
      <c r="B391" s="17">
        <f>IF(B359-B358=0,0,"Error")</f>
        <v>0</v>
      </c>
      <c r="C391" s="17">
        <f>IF(C359-C358=0,0,"Error")</f>
        <v>0</v>
      </c>
      <c r="D391" s="17">
        <f>IF(D359-D358=0,0,"Error")</f>
        <v>0</v>
      </c>
      <c r="E391" s="17">
        <f>IF(E359-E358=0,0,"Error")</f>
        <v>0</v>
      </c>
    </row>
  </sheetData>
  <mergeCells count="96">
    <mergeCell ref="A4:E4"/>
    <mergeCell ref="B332:E332"/>
    <mergeCell ref="B333:E333"/>
    <mergeCell ref="B334:E334"/>
    <mergeCell ref="A335:A336"/>
    <mergeCell ref="A257:A258"/>
    <mergeCell ref="A265:E265"/>
    <mergeCell ref="A266:A267"/>
    <mergeCell ref="B291:E291"/>
    <mergeCell ref="B292:E292"/>
    <mergeCell ref="B293:E293"/>
    <mergeCell ref="A248:E248"/>
    <mergeCell ref="A252:E252"/>
    <mergeCell ref="A253:E253"/>
    <mergeCell ref="B254:E254"/>
    <mergeCell ref="B255:E255"/>
    <mergeCell ref="A343:E343"/>
    <mergeCell ref="A344:A345"/>
    <mergeCell ref="A294:A295"/>
    <mergeCell ref="A302:E302"/>
    <mergeCell ref="A303:A304"/>
    <mergeCell ref="A328:E328"/>
    <mergeCell ref="A329:E329"/>
    <mergeCell ref="B330:E330"/>
    <mergeCell ref="B256:E256"/>
    <mergeCell ref="B223:E223"/>
    <mergeCell ref="B224:E224"/>
    <mergeCell ref="A225:A226"/>
    <mergeCell ref="A233:E233"/>
    <mergeCell ref="A234:A235"/>
    <mergeCell ref="B247:E247"/>
    <mergeCell ref="B221:E221"/>
    <mergeCell ref="A175:E175"/>
    <mergeCell ref="A180:E180"/>
    <mergeCell ref="A181:E181"/>
    <mergeCell ref="B182:E182"/>
    <mergeCell ref="B183:E183"/>
    <mergeCell ref="B184:E184"/>
    <mergeCell ref="A185:A186"/>
    <mergeCell ref="A193:E193"/>
    <mergeCell ref="A194:A195"/>
    <mergeCell ref="A219:E219"/>
    <mergeCell ref="A220:E220"/>
    <mergeCell ref="B174:E174"/>
    <mergeCell ref="A132:A133"/>
    <mergeCell ref="A145:E145"/>
    <mergeCell ref="A146:E146"/>
    <mergeCell ref="B147:E147"/>
    <mergeCell ref="D148:E148"/>
    <mergeCell ref="B149:E149"/>
    <mergeCell ref="B150:E150"/>
    <mergeCell ref="B151:E151"/>
    <mergeCell ref="A152:A153"/>
    <mergeCell ref="A160:E160"/>
    <mergeCell ref="A161:A162"/>
    <mergeCell ref="A131:E131"/>
    <mergeCell ref="B94:E94"/>
    <mergeCell ref="A95:A96"/>
    <mergeCell ref="A103:E103"/>
    <mergeCell ref="A104:A105"/>
    <mergeCell ref="A117:E117"/>
    <mergeCell ref="A118:E118"/>
    <mergeCell ref="B119:E119"/>
    <mergeCell ref="D120:E120"/>
    <mergeCell ref="B121:E121"/>
    <mergeCell ref="B122:E122"/>
    <mergeCell ref="A123:A124"/>
    <mergeCell ref="B93:E93"/>
    <mergeCell ref="A39:A40"/>
    <mergeCell ref="A64:E64"/>
    <mergeCell ref="A65:E65"/>
    <mergeCell ref="B66:E66"/>
    <mergeCell ref="D67:E67"/>
    <mergeCell ref="B68:E68"/>
    <mergeCell ref="B69:E69"/>
    <mergeCell ref="A70:A71"/>
    <mergeCell ref="A78:E78"/>
    <mergeCell ref="A79:A80"/>
    <mergeCell ref="D92:E92"/>
    <mergeCell ref="A38:E38"/>
    <mergeCell ref="A11:E13"/>
    <mergeCell ref="B14:E14"/>
    <mergeCell ref="A15:A16"/>
    <mergeCell ref="B19:E19"/>
    <mergeCell ref="A20:E20"/>
    <mergeCell ref="A25:E25"/>
    <mergeCell ref="A26:E26"/>
    <mergeCell ref="B27:E27"/>
    <mergeCell ref="B28:E28"/>
    <mergeCell ref="B29:E29"/>
    <mergeCell ref="A30:A31"/>
    <mergeCell ref="A5:E5"/>
    <mergeCell ref="B7:E7"/>
    <mergeCell ref="B8:E8"/>
    <mergeCell ref="B9:E9"/>
    <mergeCell ref="A10:E10"/>
  </mergeCells>
  <pageMargins left="0.7" right="0.7" top="0.75" bottom="0.75" header="0.3" footer="0.3"/>
  <pageSetup orientation="portrait" horizontalDpi="4294967294" vertic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5"/>
  <sheetViews>
    <sheetView zoomScaleNormal="100" workbookViewId="0">
      <selection activeCell="O17" sqref="O17"/>
    </sheetView>
  </sheetViews>
  <sheetFormatPr defaultRowHeight="15" x14ac:dyDescent="0.25"/>
  <cols>
    <col min="1" max="1" width="47" style="48" customWidth="1"/>
    <col min="2" max="2" width="18" customWidth="1"/>
    <col min="3" max="3" width="21.7109375" customWidth="1"/>
    <col min="4" max="4" width="21.42578125" customWidth="1"/>
    <col min="5" max="5" width="26.42578125" customWidth="1"/>
  </cols>
  <sheetData>
    <row r="1" spans="1:5" ht="18.75" x14ac:dyDescent="0.3">
      <c r="A1" s="1008" t="s">
        <v>953</v>
      </c>
      <c r="B1" s="1008"/>
      <c r="C1" s="1008"/>
      <c r="D1" s="1008"/>
      <c r="E1" s="1008"/>
    </row>
    <row r="2" spans="1:5" ht="18" customHeight="1" x14ac:dyDescent="0.35">
      <c r="A2" s="1591" t="s">
        <v>555</v>
      </c>
      <c r="B2" s="1591"/>
      <c r="C2" s="1591"/>
      <c r="D2" s="1591"/>
      <c r="E2" s="1591"/>
    </row>
    <row r="3" spans="1:5" ht="18" customHeight="1" x14ac:dyDescent="0.35">
      <c r="A3" s="1540" t="s">
        <v>536</v>
      </c>
      <c r="B3" s="1540"/>
      <c r="C3" s="1540"/>
      <c r="D3" s="1540"/>
      <c r="E3" s="1540"/>
    </row>
    <row r="4" spans="1:5" ht="15.75" thickBot="1" x14ac:dyDescent="0.3"/>
    <row r="5" spans="1:5" ht="19.5" thickBot="1" x14ac:dyDescent="0.3">
      <c r="A5" s="917" t="s">
        <v>0</v>
      </c>
      <c r="B5" s="1541" t="s">
        <v>418</v>
      </c>
      <c r="C5" s="1541"/>
      <c r="D5" s="1541"/>
      <c r="E5" s="1541"/>
    </row>
    <row r="6" spans="1:5" ht="19.5" thickBot="1" x14ac:dyDescent="0.3">
      <c r="A6" s="917" t="s">
        <v>1</v>
      </c>
      <c r="B6" s="1542" t="s">
        <v>158</v>
      </c>
      <c r="C6" s="1543"/>
      <c r="D6" s="1543"/>
      <c r="E6" s="1544"/>
    </row>
    <row r="7" spans="1:5" ht="19.5" thickBot="1" x14ac:dyDescent="0.3">
      <c r="A7" s="917" t="s">
        <v>3</v>
      </c>
      <c r="B7" s="1545" t="s">
        <v>535</v>
      </c>
      <c r="C7" s="1546"/>
      <c r="D7" s="1546"/>
      <c r="E7" s="1547"/>
    </row>
    <row r="8" spans="1:5" ht="19.5" thickBot="1" x14ac:dyDescent="0.35">
      <c r="A8" s="1550" t="s">
        <v>4</v>
      </c>
      <c r="B8" s="1551"/>
      <c r="C8" s="1551"/>
      <c r="D8" s="1551"/>
      <c r="E8" s="1552"/>
    </row>
    <row r="9" spans="1:5" ht="15.75" thickBot="1" x14ac:dyDescent="0.3">
      <c r="A9" s="1553" t="s">
        <v>188</v>
      </c>
      <c r="B9" s="1554"/>
      <c r="C9" s="1554"/>
      <c r="D9" s="1554"/>
      <c r="E9" s="1555"/>
    </row>
    <row r="10" spans="1:5" ht="36.75" customHeight="1" thickBot="1" x14ac:dyDescent="0.3">
      <c r="A10" s="1553"/>
      <c r="B10" s="1554"/>
      <c r="C10" s="1554"/>
      <c r="D10" s="1554"/>
      <c r="E10" s="1555"/>
    </row>
    <row r="11" spans="1:5" ht="15.75" thickBot="1" x14ac:dyDescent="0.3">
      <c r="A11" s="1553"/>
      <c r="B11" s="1554"/>
      <c r="C11" s="1554"/>
      <c r="D11" s="1554"/>
      <c r="E11" s="1555"/>
    </row>
    <row r="12" spans="1:5" ht="38.25" customHeight="1" thickBot="1" x14ac:dyDescent="0.3">
      <c r="A12" s="951" t="s">
        <v>5</v>
      </c>
      <c r="B12" s="1556" t="s">
        <v>621</v>
      </c>
      <c r="C12" s="1557"/>
      <c r="D12" s="1557"/>
      <c r="E12" s="1558"/>
    </row>
    <row r="13" spans="1:5" ht="23.25" customHeight="1" x14ac:dyDescent="0.25">
      <c r="A13" s="1548" t="s">
        <v>6</v>
      </c>
      <c r="B13" s="918">
        <v>2019</v>
      </c>
      <c r="C13" s="918">
        <v>2020</v>
      </c>
      <c r="D13" s="918">
        <v>2021</v>
      </c>
      <c r="E13" s="918">
        <v>2022</v>
      </c>
    </row>
    <row r="14" spans="1:5" ht="19.5" thickBot="1" x14ac:dyDescent="0.3">
      <c r="A14" s="1549"/>
      <c r="B14" s="919" t="s">
        <v>7</v>
      </c>
      <c r="C14" s="919" t="s">
        <v>8</v>
      </c>
      <c r="D14" s="919" t="s">
        <v>8</v>
      </c>
      <c r="E14" s="919" t="s">
        <v>8</v>
      </c>
    </row>
    <row r="15" spans="1:5" ht="31.5" customHeight="1" thickBot="1" x14ac:dyDescent="0.3">
      <c r="A15" s="952" t="s">
        <v>419</v>
      </c>
      <c r="B15" s="920">
        <v>0.8</v>
      </c>
      <c r="C15" s="920">
        <v>1</v>
      </c>
      <c r="D15" s="920">
        <v>1</v>
      </c>
      <c r="E15" s="920">
        <v>1</v>
      </c>
    </row>
    <row r="16" spans="1:5" ht="57" thickBot="1" x14ac:dyDescent="0.3">
      <c r="A16" s="953" t="s">
        <v>420</v>
      </c>
      <c r="B16" s="920">
        <v>1</v>
      </c>
      <c r="C16" s="920">
        <v>1</v>
      </c>
      <c r="D16" s="920">
        <v>1</v>
      </c>
      <c r="E16" s="920">
        <v>1</v>
      </c>
    </row>
    <row r="17" spans="1:5" ht="38.25" thickBot="1" x14ac:dyDescent="0.3">
      <c r="A17" s="921" t="s">
        <v>421</v>
      </c>
      <c r="B17" s="920">
        <v>0.5</v>
      </c>
      <c r="C17" s="920">
        <v>0.5</v>
      </c>
      <c r="D17" s="920">
        <v>0.5</v>
      </c>
      <c r="E17" s="920">
        <v>0.5</v>
      </c>
    </row>
    <row r="18" spans="1:5" ht="58.5" customHeight="1" thickBot="1" x14ac:dyDescent="0.3">
      <c r="A18" s="954" t="s">
        <v>9</v>
      </c>
      <c r="B18" s="1559" t="s">
        <v>844</v>
      </c>
      <c r="C18" s="1556"/>
      <c r="D18" s="1556"/>
      <c r="E18" s="1560"/>
    </row>
    <row r="19" spans="1:5" ht="23.25" customHeight="1" thickBot="1" x14ac:dyDescent="0.3">
      <c r="A19" s="1545" t="s">
        <v>10</v>
      </c>
      <c r="B19" s="1546"/>
      <c r="C19" s="1546"/>
      <c r="D19" s="1546"/>
      <c r="E19" s="1547"/>
    </row>
    <row r="20" spans="1:5" ht="27" customHeight="1" thickBot="1" x14ac:dyDescent="0.3">
      <c r="A20" s="952" t="s">
        <v>419</v>
      </c>
      <c r="B20" s="922">
        <v>4</v>
      </c>
      <c r="C20" s="923" t="s">
        <v>422</v>
      </c>
      <c r="D20" s="923" t="s">
        <v>422</v>
      </c>
      <c r="E20" s="923" t="s">
        <v>422</v>
      </c>
    </row>
    <row r="21" spans="1:5" ht="24" customHeight="1" thickBot="1" x14ac:dyDescent="0.3">
      <c r="A21" s="1561" t="s">
        <v>11</v>
      </c>
      <c r="B21" s="1562"/>
      <c r="C21" s="1562"/>
      <c r="D21" s="1562"/>
      <c r="E21" s="1563"/>
    </row>
    <row r="22" spans="1:5" ht="19.5" thickBot="1" x14ac:dyDescent="0.3">
      <c r="A22" s="1561" t="s">
        <v>12</v>
      </c>
      <c r="B22" s="1562"/>
      <c r="C22" s="1562"/>
      <c r="D22" s="1562"/>
      <c r="E22" s="1563"/>
    </row>
    <row r="23" spans="1:5" ht="18.75" customHeight="1" thickBot="1" x14ac:dyDescent="0.3">
      <c r="A23" s="955" t="s">
        <v>13</v>
      </c>
      <c r="B23" s="1559" t="s">
        <v>622</v>
      </c>
      <c r="C23" s="1557"/>
      <c r="D23" s="1557"/>
      <c r="E23" s="1558"/>
    </row>
    <row r="24" spans="1:5" ht="135" customHeight="1" thickBot="1" x14ac:dyDescent="0.3">
      <c r="A24" s="921" t="s">
        <v>14</v>
      </c>
      <c r="B24" s="1564" t="s">
        <v>423</v>
      </c>
      <c r="C24" s="1565"/>
      <c r="D24" s="1565"/>
      <c r="E24" s="1566"/>
    </row>
    <row r="25" spans="1:5" ht="19.5" thickBot="1" x14ac:dyDescent="0.3">
      <c r="A25" s="921" t="s">
        <v>15</v>
      </c>
      <c r="B25" s="1567" t="s">
        <v>424</v>
      </c>
      <c r="C25" s="1568"/>
      <c r="D25" s="1568"/>
      <c r="E25" s="1569"/>
    </row>
    <row r="26" spans="1:5" ht="12.75" customHeight="1" x14ac:dyDescent="0.25">
      <c r="A26" s="1548"/>
      <c r="B26" s="925">
        <v>2019</v>
      </c>
      <c r="C26" s="925">
        <v>2020</v>
      </c>
      <c r="D26" s="925">
        <v>2021</v>
      </c>
      <c r="E26" s="925">
        <v>2022</v>
      </c>
    </row>
    <row r="27" spans="1:5" ht="9" customHeight="1" thickBot="1" x14ac:dyDescent="0.3">
      <c r="A27" s="1549"/>
      <c r="B27" s="926" t="s">
        <v>7</v>
      </c>
      <c r="C27" s="926" t="s">
        <v>8</v>
      </c>
      <c r="D27" s="926" t="s">
        <v>8</v>
      </c>
      <c r="E27" s="926" t="s">
        <v>8</v>
      </c>
    </row>
    <row r="28" spans="1:5" ht="19.5" thickBot="1" x14ac:dyDescent="0.3">
      <c r="A28" s="921" t="s">
        <v>16</v>
      </c>
      <c r="B28" s="927">
        <v>47</v>
      </c>
      <c r="C28" s="927">
        <v>45</v>
      </c>
      <c r="D28" s="927">
        <v>47</v>
      </c>
      <c r="E28" s="927">
        <v>47</v>
      </c>
    </row>
    <row r="29" spans="1:5" ht="19.5" thickBot="1" x14ac:dyDescent="0.3">
      <c r="A29" s="921" t="s">
        <v>17</v>
      </c>
      <c r="B29" s="927">
        <f>B58</f>
        <v>97700</v>
      </c>
      <c r="C29" s="927">
        <f>C58</f>
        <v>87700</v>
      </c>
      <c r="D29" s="927">
        <f t="shared" ref="D29:E29" si="0">D58</f>
        <v>97700</v>
      </c>
      <c r="E29" s="927">
        <f t="shared" si="0"/>
        <v>97700</v>
      </c>
    </row>
    <row r="30" spans="1:5" ht="19.5" thickBot="1" x14ac:dyDescent="0.3">
      <c r="A30" s="921" t="s">
        <v>18</v>
      </c>
      <c r="B30" s="927">
        <f>B29/B28</f>
        <v>2078.7234042553191</v>
      </c>
      <c r="C30" s="927">
        <f t="shared" ref="C30:E30" si="1">C29/C28</f>
        <v>1948.8888888888889</v>
      </c>
      <c r="D30" s="927">
        <f t="shared" si="1"/>
        <v>2078.7234042553191</v>
      </c>
      <c r="E30" s="927">
        <f t="shared" si="1"/>
        <v>2078.7234042553191</v>
      </c>
    </row>
    <row r="31" spans="1:5" ht="19.5" thickBot="1" x14ac:dyDescent="0.3">
      <c r="A31" s="921" t="s">
        <v>19</v>
      </c>
      <c r="B31" s="928" t="s">
        <v>20</v>
      </c>
      <c r="C31" s="929">
        <f>C28/B28-1</f>
        <v>-4.2553191489361653E-2</v>
      </c>
      <c r="D31" s="929">
        <f t="shared" ref="D31:E33" si="2">D28/C28-1</f>
        <v>4.4444444444444509E-2</v>
      </c>
      <c r="E31" s="929">
        <f t="shared" si="2"/>
        <v>0</v>
      </c>
    </row>
    <row r="32" spans="1:5" ht="19.5" thickBot="1" x14ac:dyDescent="0.3">
      <c r="A32" s="921" t="s">
        <v>21</v>
      </c>
      <c r="B32" s="928" t="s">
        <v>20</v>
      </c>
      <c r="C32" s="929">
        <f>C29/B29-1</f>
        <v>-0.10235414534288634</v>
      </c>
      <c r="D32" s="929">
        <f t="shared" si="2"/>
        <v>0.11402508551881407</v>
      </c>
      <c r="E32" s="929">
        <f t="shared" si="2"/>
        <v>0</v>
      </c>
    </row>
    <row r="33" spans="1:5" ht="19.5" thickBot="1" x14ac:dyDescent="0.3">
      <c r="A33" s="921" t="s">
        <v>22</v>
      </c>
      <c r="B33" s="928" t="s">
        <v>20</v>
      </c>
      <c r="C33" s="929">
        <f>C30/B30-1</f>
        <v>-6.2458774024792385E-2</v>
      </c>
      <c r="D33" s="929">
        <f t="shared" si="2"/>
        <v>6.6619762730779408E-2</v>
      </c>
      <c r="E33" s="929">
        <f t="shared" si="2"/>
        <v>0</v>
      </c>
    </row>
    <row r="34" spans="1:5" ht="19.5" thickBot="1" x14ac:dyDescent="0.3">
      <c r="A34" s="1570" t="s">
        <v>1283</v>
      </c>
      <c r="B34" s="1571"/>
      <c r="C34" s="1571"/>
      <c r="D34" s="1571"/>
      <c r="E34" s="1572"/>
    </row>
    <row r="35" spans="1:5" ht="12.75" customHeight="1" x14ac:dyDescent="0.25">
      <c r="A35" s="1548"/>
      <c r="B35" s="925">
        <v>2019</v>
      </c>
      <c r="C35" s="925">
        <v>2020</v>
      </c>
      <c r="D35" s="925">
        <v>2021</v>
      </c>
      <c r="E35" s="925">
        <v>2022</v>
      </c>
    </row>
    <row r="36" spans="1:5" ht="22.5" customHeight="1" thickBot="1" x14ac:dyDescent="0.3">
      <c r="A36" s="1549"/>
      <c r="B36" s="926" t="s">
        <v>7</v>
      </c>
      <c r="C36" s="926" t="s">
        <v>8</v>
      </c>
      <c r="D36" s="926" t="s">
        <v>8</v>
      </c>
      <c r="E36" s="926" t="s">
        <v>8</v>
      </c>
    </row>
    <row r="37" spans="1:5" ht="19.5" thickBot="1" x14ac:dyDescent="0.3">
      <c r="A37" s="956" t="s">
        <v>23</v>
      </c>
      <c r="B37" s="930">
        <f>B38+B39</f>
        <v>7992</v>
      </c>
      <c r="C37" s="930">
        <f>C38+C39</f>
        <v>7992</v>
      </c>
      <c r="D37" s="930">
        <f t="shared" ref="D37:E37" si="3">D38+D39</f>
        <v>7992</v>
      </c>
      <c r="E37" s="930">
        <f t="shared" si="3"/>
        <v>7992</v>
      </c>
    </row>
    <row r="38" spans="1:5" ht="19.5" thickBot="1" x14ac:dyDescent="0.3">
      <c r="A38" s="957" t="s">
        <v>212</v>
      </c>
      <c r="B38" s="131">
        <v>7992</v>
      </c>
      <c r="C38" s="131">
        <v>7992</v>
      </c>
      <c r="D38" s="131">
        <v>7992</v>
      </c>
      <c r="E38" s="131">
        <v>7992</v>
      </c>
    </row>
    <row r="39" spans="1:5" ht="19.5" thickBot="1" x14ac:dyDescent="0.3">
      <c r="A39" s="957" t="s">
        <v>213</v>
      </c>
      <c r="B39" s="131"/>
      <c r="C39" s="131"/>
      <c r="D39" s="131"/>
      <c r="E39" s="131"/>
    </row>
    <row r="40" spans="1:5" ht="38.25" thickBot="1" x14ac:dyDescent="0.3">
      <c r="A40" s="956" t="s">
        <v>24</v>
      </c>
      <c r="B40" s="930">
        <f>B41+B42</f>
        <v>1308</v>
      </c>
      <c r="C40" s="930">
        <f>C41+C42</f>
        <v>1308</v>
      </c>
      <c r="D40" s="930">
        <f t="shared" ref="D40:E40" si="4">D41+D42</f>
        <v>1308</v>
      </c>
      <c r="E40" s="930">
        <f t="shared" si="4"/>
        <v>1308</v>
      </c>
    </row>
    <row r="41" spans="1:5" ht="19.5" thickBot="1" x14ac:dyDescent="0.3">
      <c r="A41" s="957" t="s">
        <v>212</v>
      </c>
      <c r="B41" s="131">
        <v>1308</v>
      </c>
      <c r="C41" s="131">
        <v>1308</v>
      </c>
      <c r="D41" s="131">
        <v>1308</v>
      </c>
      <c r="E41" s="131">
        <v>1308</v>
      </c>
    </row>
    <row r="42" spans="1:5" ht="19.5" thickBot="1" x14ac:dyDescent="0.3">
      <c r="A42" s="957" t="s">
        <v>213</v>
      </c>
      <c r="B42" s="131"/>
      <c r="C42" s="930"/>
      <c r="D42" s="930"/>
      <c r="E42" s="930"/>
    </row>
    <row r="43" spans="1:5" ht="19.5" thickBot="1" x14ac:dyDescent="0.3">
      <c r="A43" s="956" t="s">
        <v>25</v>
      </c>
      <c r="B43" s="131">
        <f>B44+B45</f>
        <v>4000</v>
      </c>
      <c r="C43" s="930">
        <f>C44+C45</f>
        <v>4000</v>
      </c>
      <c r="D43" s="930">
        <f t="shared" ref="D43:E43" si="5">D44+D45</f>
        <v>4000</v>
      </c>
      <c r="E43" s="930">
        <f t="shared" si="5"/>
        <v>4000</v>
      </c>
    </row>
    <row r="44" spans="1:5" ht="19.5" thickBot="1" x14ac:dyDescent="0.3">
      <c r="A44" s="957" t="s">
        <v>212</v>
      </c>
      <c r="B44" s="131">
        <v>4000</v>
      </c>
      <c r="C44" s="131">
        <v>4000</v>
      </c>
      <c r="D44" s="131">
        <v>4000</v>
      </c>
      <c r="E44" s="131">
        <v>4000</v>
      </c>
    </row>
    <row r="45" spans="1:5" ht="19.5" thickBot="1" x14ac:dyDescent="0.3">
      <c r="A45" s="957" t="s">
        <v>213</v>
      </c>
      <c r="B45" s="131"/>
      <c r="C45" s="930"/>
      <c r="D45" s="930"/>
      <c r="E45" s="930"/>
    </row>
    <row r="46" spans="1:5" ht="19.5" thickBot="1" x14ac:dyDescent="0.3">
      <c r="A46" s="956" t="s">
        <v>26</v>
      </c>
      <c r="B46" s="131"/>
      <c r="C46" s="930"/>
      <c r="D46" s="930"/>
      <c r="E46" s="930"/>
    </row>
    <row r="47" spans="1:5" ht="19.5" thickBot="1" x14ac:dyDescent="0.3">
      <c r="A47" s="957" t="s">
        <v>212</v>
      </c>
      <c r="B47" s="131"/>
      <c r="C47" s="930"/>
      <c r="D47" s="930"/>
      <c r="E47" s="930"/>
    </row>
    <row r="48" spans="1:5" ht="19.5" thickBot="1" x14ac:dyDescent="0.3">
      <c r="A48" s="957" t="s">
        <v>213</v>
      </c>
      <c r="B48" s="131"/>
      <c r="C48" s="930"/>
      <c r="D48" s="930"/>
      <c r="E48" s="930"/>
    </row>
    <row r="49" spans="1:5" ht="19.5" thickBot="1" x14ac:dyDescent="0.3">
      <c r="A49" s="956" t="s">
        <v>27</v>
      </c>
      <c r="B49" s="131">
        <f>B50</f>
        <v>84400</v>
      </c>
      <c r="C49" s="131">
        <f t="shared" ref="C49:E49" si="6">C50</f>
        <v>74400</v>
      </c>
      <c r="D49" s="131">
        <f t="shared" si="6"/>
        <v>84400</v>
      </c>
      <c r="E49" s="131">
        <f t="shared" si="6"/>
        <v>84400</v>
      </c>
    </row>
    <row r="50" spans="1:5" ht="19.5" thickBot="1" x14ac:dyDescent="0.3">
      <c r="A50" s="957" t="s">
        <v>212</v>
      </c>
      <c r="B50" s="131">
        <v>84400</v>
      </c>
      <c r="C50" s="930">
        <v>74400</v>
      </c>
      <c r="D50" s="930">
        <v>84400</v>
      </c>
      <c r="E50" s="930">
        <v>84400</v>
      </c>
    </row>
    <row r="51" spans="1:5" ht="19.5" thickBot="1" x14ac:dyDescent="0.3">
      <c r="A51" s="957" t="s">
        <v>213</v>
      </c>
      <c r="B51" s="131"/>
      <c r="C51" s="930"/>
      <c r="D51" s="930"/>
      <c r="E51" s="930"/>
    </row>
    <row r="52" spans="1:5" ht="19.5" thickBot="1" x14ac:dyDescent="0.3">
      <c r="A52" s="956" t="s">
        <v>28</v>
      </c>
      <c r="B52" s="131">
        <f>B53+B54</f>
        <v>0</v>
      </c>
      <c r="C52" s="930">
        <f t="shared" ref="C52:E52" si="7">C53+C54</f>
        <v>0</v>
      </c>
      <c r="D52" s="930">
        <f t="shared" si="7"/>
        <v>0</v>
      </c>
      <c r="E52" s="930">
        <f t="shared" si="7"/>
        <v>0</v>
      </c>
    </row>
    <row r="53" spans="1:5" ht="19.5" thickBot="1" x14ac:dyDescent="0.3">
      <c r="A53" s="957" t="s">
        <v>212</v>
      </c>
      <c r="B53" s="931"/>
      <c r="C53" s="930">
        <v>0</v>
      </c>
      <c r="D53" s="932">
        <v>0</v>
      </c>
      <c r="E53" s="932">
        <v>0</v>
      </c>
    </row>
    <row r="54" spans="1:5" ht="19.5" thickBot="1" x14ac:dyDescent="0.3">
      <c r="A54" s="957" t="s">
        <v>213</v>
      </c>
      <c r="B54" s="131"/>
      <c r="C54" s="930"/>
      <c r="D54" s="930"/>
      <c r="E54" s="930"/>
    </row>
    <row r="55" spans="1:5" ht="38.25" thickBot="1" x14ac:dyDescent="0.3">
      <c r="A55" s="956" t="s">
        <v>29</v>
      </c>
      <c r="B55" s="131">
        <v>0</v>
      </c>
      <c r="C55" s="930">
        <v>0</v>
      </c>
      <c r="D55" s="930">
        <f>C55*1.03*0.99</f>
        <v>0</v>
      </c>
      <c r="E55" s="930">
        <f>D55*1.03*0.99</f>
        <v>0</v>
      </c>
    </row>
    <row r="56" spans="1:5" ht="19.5" thickBot="1" x14ac:dyDescent="0.3">
      <c r="A56" s="957" t="s">
        <v>212</v>
      </c>
      <c r="B56" s="131"/>
      <c r="C56" s="933"/>
      <c r="D56" s="933"/>
      <c r="E56" s="933"/>
    </row>
    <row r="57" spans="1:5" ht="19.5" thickBot="1" x14ac:dyDescent="0.3">
      <c r="A57" s="957" t="s">
        <v>213</v>
      </c>
      <c r="B57" s="131"/>
      <c r="C57" s="934"/>
      <c r="D57" s="933"/>
      <c r="E57" s="933"/>
    </row>
    <row r="58" spans="1:5" ht="19.5" thickBot="1" x14ac:dyDescent="0.3">
      <c r="A58" s="958" t="s">
        <v>30</v>
      </c>
      <c r="B58" s="131">
        <f>B55+B52+B49+B46+B43+B40+B37</f>
        <v>97700</v>
      </c>
      <c r="C58" s="131">
        <f t="shared" ref="C58:E58" si="8">C55+C52+C49+C46+C43+C40+C37</f>
        <v>87700</v>
      </c>
      <c r="D58" s="131">
        <f t="shared" si="8"/>
        <v>97700</v>
      </c>
      <c r="E58" s="131">
        <f t="shared" si="8"/>
        <v>97700</v>
      </c>
    </row>
    <row r="59" spans="1:5" ht="19.5" thickBot="1" x14ac:dyDescent="0.3">
      <c r="A59" s="959" t="s">
        <v>31</v>
      </c>
      <c r="B59" s="935">
        <f>IF(B58-B29=0,0,"Error")</f>
        <v>0</v>
      </c>
      <c r="C59" s="935">
        <f>IF(C58-C29=0,0,"Error")</f>
        <v>0</v>
      </c>
      <c r="D59" s="935">
        <f>IF(D58-D29=0,0,"Error")</f>
        <v>0</v>
      </c>
      <c r="E59" s="935">
        <f>IF(E58-E29=0,0,"Error")</f>
        <v>0</v>
      </c>
    </row>
    <row r="60" spans="1:5" ht="19.5" hidden="1" thickBot="1" x14ac:dyDescent="0.3">
      <c r="A60" s="960" t="s">
        <v>1284</v>
      </c>
      <c r="B60" s="1573"/>
      <c r="C60" s="1557"/>
      <c r="D60" s="1557"/>
      <c r="E60" s="1558"/>
    </row>
    <row r="61" spans="1:5" ht="26.25" hidden="1" customHeight="1" x14ac:dyDescent="0.3">
      <c r="A61" s="921" t="s">
        <v>14</v>
      </c>
      <c r="B61" s="1545"/>
      <c r="C61" s="1546"/>
      <c r="D61" s="1546"/>
      <c r="E61" s="1547"/>
    </row>
    <row r="62" spans="1:5" ht="19.5" hidden="1" thickBot="1" x14ac:dyDescent="0.3">
      <c r="A62" s="921" t="s">
        <v>15</v>
      </c>
      <c r="B62" s="1567"/>
      <c r="C62" s="1568"/>
      <c r="D62" s="1568"/>
      <c r="E62" s="1569"/>
    </row>
    <row r="63" spans="1:5" ht="12.75" hidden="1" customHeight="1" x14ac:dyDescent="0.3">
      <c r="A63" s="1548"/>
      <c r="B63" s="925">
        <v>2018</v>
      </c>
      <c r="C63" s="925">
        <v>2019</v>
      </c>
      <c r="D63" s="925">
        <v>2020</v>
      </c>
      <c r="E63" s="925">
        <v>2021</v>
      </c>
    </row>
    <row r="64" spans="1:5" ht="9" hidden="1" customHeight="1" x14ac:dyDescent="0.3">
      <c r="A64" s="1549"/>
      <c r="B64" s="926" t="s">
        <v>7</v>
      </c>
      <c r="C64" s="926" t="s">
        <v>8</v>
      </c>
      <c r="D64" s="926" t="s">
        <v>8</v>
      </c>
      <c r="E64" s="926" t="s">
        <v>8</v>
      </c>
    </row>
    <row r="65" spans="1:5" ht="19.5" hidden="1" thickBot="1" x14ac:dyDescent="0.3">
      <c r="A65" s="921" t="s">
        <v>16</v>
      </c>
      <c r="B65" s="921"/>
      <c r="C65" s="921"/>
      <c r="D65" s="921"/>
      <c r="E65" s="921"/>
    </row>
    <row r="66" spans="1:5" ht="19.5" hidden="1" thickBot="1" x14ac:dyDescent="0.3">
      <c r="A66" s="921" t="s">
        <v>17</v>
      </c>
      <c r="B66" s="927">
        <f>B95</f>
        <v>0</v>
      </c>
      <c r="C66" s="927">
        <f t="shared" ref="C66:E66" si="9">C95</f>
        <v>0</v>
      </c>
      <c r="D66" s="927">
        <f t="shared" si="9"/>
        <v>0</v>
      </c>
      <c r="E66" s="927">
        <f t="shared" si="9"/>
        <v>0</v>
      </c>
    </row>
    <row r="67" spans="1:5" ht="19.5" hidden="1" thickBot="1" x14ac:dyDescent="0.3">
      <c r="A67" s="921" t="s">
        <v>18</v>
      </c>
      <c r="B67" s="927" t="e">
        <f>B66/B65</f>
        <v>#DIV/0!</v>
      </c>
      <c r="C67" s="927" t="e">
        <f>C66/C65</f>
        <v>#DIV/0!</v>
      </c>
      <c r="D67" s="927" t="e">
        <f>D66/D65</f>
        <v>#DIV/0!</v>
      </c>
      <c r="E67" s="927" t="e">
        <f>E66/E65</f>
        <v>#DIV/0!</v>
      </c>
    </row>
    <row r="68" spans="1:5" ht="19.5" hidden="1" thickBot="1" x14ac:dyDescent="0.3">
      <c r="A68" s="921" t="s">
        <v>19</v>
      </c>
      <c r="B68" s="928"/>
      <c r="C68" s="929" t="e">
        <f>C65/B65-1</f>
        <v>#DIV/0!</v>
      </c>
      <c r="D68" s="929" t="e">
        <f>D65/C65-1</f>
        <v>#DIV/0!</v>
      </c>
      <c r="E68" s="929" t="e">
        <f>E65/D65-1</f>
        <v>#DIV/0!</v>
      </c>
    </row>
    <row r="69" spans="1:5" ht="19.5" hidden="1" thickBot="1" x14ac:dyDescent="0.3">
      <c r="A69" s="921" t="s">
        <v>21</v>
      </c>
      <c r="B69" s="928"/>
      <c r="C69" s="929" t="e">
        <f>C66/B66-1</f>
        <v>#DIV/0!</v>
      </c>
      <c r="D69" s="929" t="e">
        <f t="shared" ref="D69:E70" si="10">D66/C66-1</f>
        <v>#DIV/0!</v>
      </c>
      <c r="E69" s="929" t="e">
        <f t="shared" si="10"/>
        <v>#DIV/0!</v>
      </c>
    </row>
    <row r="70" spans="1:5" ht="19.5" hidden="1" thickBot="1" x14ac:dyDescent="0.3">
      <c r="A70" s="921" t="s">
        <v>22</v>
      </c>
      <c r="B70" s="928"/>
      <c r="C70" s="929" t="e">
        <f>C67/B67-1</f>
        <v>#DIV/0!</v>
      </c>
      <c r="D70" s="929" t="e">
        <f t="shared" si="10"/>
        <v>#DIV/0!</v>
      </c>
      <c r="E70" s="929" t="e">
        <f t="shared" si="10"/>
        <v>#DIV/0!</v>
      </c>
    </row>
    <row r="71" spans="1:5" ht="24.75" hidden="1" customHeight="1" x14ac:dyDescent="0.3">
      <c r="A71" s="1570" t="s">
        <v>1285</v>
      </c>
      <c r="B71" s="1571"/>
      <c r="C71" s="1571"/>
      <c r="D71" s="1571"/>
      <c r="E71" s="1572"/>
    </row>
    <row r="72" spans="1:5" ht="12.75" hidden="1" customHeight="1" x14ac:dyDescent="0.3">
      <c r="A72" s="1548"/>
      <c r="B72" s="925">
        <v>2018</v>
      </c>
      <c r="C72" s="925">
        <v>2019</v>
      </c>
      <c r="D72" s="925">
        <v>2020</v>
      </c>
      <c r="E72" s="925">
        <v>2021</v>
      </c>
    </row>
    <row r="73" spans="1:5" ht="9" hidden="1" customHeight="1" x14ac:dyDescent="0.3">
      <c r="A73" s="1549"/>
      <c r="B73" s="926" t="s">
        <v>7</v>
      </c>
      <c r="C73" s="926" t="s">
        <v>8</v>
      </c>
      <c r="D73" s="926" t="s">
        <v>8</v>
      </c>
      <c r="E73" s="926" t="s">
        <v>8</v>
      </c>
    </row>
    <row r="74" spans="1:5" ht="24.75" hidden="1" customHeight="1" x14ac:dyDescent="0.3">
      <c r="A74" s="956" t="s">
        <v>23</v>
      </c>
      <c r="B74" s="930"/>
      <c r="C74" s="930"/>
      <c r="D74" s="930"/>
      <c r="E74" s="930"/>
    </row>
    <row r="75" spans="1:5" ht="38.25" hidden="1" customHeight="1" x14ac:dyDescent="0.3">
      <c r="A75" s="957" t="s">
        <v>212</v>
      </c>
      <c r="B75" s="131"/>
      <c r="C75" s="936"/>
      <c r="D75" s="936"/>
      <c r="E75" s="936"/>
    </row>
    <row r="76" spans="1:5" ht="24.75" hidden="1" customHeight="1" x14ac:dyDescent="0.3">
      <c r="A76" s="957" t="s">
        <v>213</v>
      </c>
      <c r="B76" s="131"/>
      <c r="C76" s="936"/>
      <c r="D76" s="936"/>
      <c r="E76" s="936"/>
    </row>
    <row r="77" spans="1:5" ht="24.75" hidden="1" customHeight="1" x14ac:dyDescent="0.3">
      <c r="A77" s="956" t="s">
        <v>24</v>
      </c>
      <c r="B77" s="930"/>
      <c r="C77" s="930"/>
      <c r="D77" s="930"/>
      <c r="E77" s="930"/>
    </row>
    <row r="78" spans="1:5" ht="19.5" hidden="1" thickBot="1" x14ac:dyDescent="0.3">
      <c r="A78" s="957" t="s">
        <v>212</v>
      </c>
      <c r="B78" s="131"/>
      <c r="C78" s="930"/>
      <c r="D78" s="930"/>
      <c r="E78" s="930"/>
    </row>
    <row r="79" spans="1:5" ht="19.5" hidden="1" thickBot="1" x14ac:dyDescent="0.3">
      <c r="A79" s="957" t="s">
        <v>213</v>
      </c>
      <c r="B79" s="131"/>
      <c r="C79" s="930"/>
      <c r="D79" s="930"/>
      <c r="E79" s="930"/>
    </row>
    <row r="80" spans="1:5" ht="24.75" hidden="1" customHeight="1" x14ac:dyDescent="0.3">
      <c r="A80" s="956" t="s">
        <v>25</v>
      </c>
      <c r="B80" s="131">
        <v>0</v>
      </c>
      <c r="C80" s="930">
        <v>0</v>
      </c>
      <c r="D80" s="930">
        <v>0</v>
      </c>
      <c r="E80" s="930">
        <v>0</v>
      </c>
    </row>
    <row r="81" spans="1:5" ht="19.5" hidden="1" thickBot="1" x14ac:dyDescent="0.3">
      <c r="A81" s="957" t="s">
        <v>212</v>
      </c>
      <c r="B81" s="131"/>
      <c r="C81" s="930"/>
      <c r="D81" s="930"/>
      <c r="E81" s="930"/>
    </row>
    <row r="82" spans="1:5" ht="19.5" hidden="1" thickBot="1" x14ac:dyDescent="0.3">
      <c r="A82" s="957" t="s">
        <v>213</v>
      </c>
      <c r="B82" s="131"/>
      <c r="C82" s="930"/>
      <c r="D82" s="930"/>
      <c r="E82" s="930"/>
    </row>
    <row r="83" spans="1:5" ht="19.5" hidden="1" thickBot="1" x14ac:dyDescent="0.3">
      <c r="A83" s="956" t="s">
        <v>26</v>
      </c>
      <c r="B83" s="131"/>
      <c r="C83" s="930"/>
      <c r="D83" s="930"/>
      <c r="E83" s="930"/>
    </row>
    <row r="84" spans="1:5" ht="19.5" hidden="1" thickBot="1" x14ac:dyDescent="0.3">
      <c r="A84" s="957" t="s">
        <v>212</v>
      </c>
      <c r="B84" s="131"/>
      <c r="C84" s="930"/>
      <c r="D84" s="930"/>
      <c r="E84" s="930"/>
    </row>
    <row r="85" spans="1:5" ht="19.5" hidden="1" thickBot="1" x14ac:dyDescent="0.3">
      <c r="A85" s="957" t="s">
        <v>213</v>
      </c>
      <c r="B85" s="131"/>
      <c r="C85" s="930"/>
      <c r="D85" s="930"/>
      <c r="E85" s="930"/>
    </row>
    <row r="86" spans="1:5" ht="19.5" hidden="1" thickBot="1" x14ac:dyDescent="0.3">
      <c r="A86" s="956" t="s">
        <v>27</v>
      </c>
      <c r="B86" s="131"/>
      <c r="C86" s="930"/>
      <c r="D86" s="930"/>
      <c r="E86" s="930"/>
    </row>
    <row r="87" spans="1:5" ht="19.5" hidden="1" thickBot="1" x14ac:dyDescent="0.3">
      <c r="A87" s="957" t="s">
        <v>212</v>
      </c>
      <c r="B87" s="131"/>
      <c r="C87" s="930"/>
      <c r="D87" s="930"/>
      <c r="E87" s="930"/>
    </row>
    <row r="88" spans="1:5" ht="19.5" hidden="1" thickBot="1" x14ac:dyDescent="0.3">
      <c r="A88" s="957" t="s">
        <v>213</v>
      </c>
      <c r="B88" s="131"/>
      <c r="C88" s="930"/>
      <c r="D88" s="930"/>
      <c r="E88" s="930"/>
    </row>
    <row r="89" spans="1:5" ht="19.5" hidden="1" thickBot="1" x14ac:dyDescent="0.3">
      <c r="A89" s="956" t="s">
        <v>28</v>
      </c>
      <c r="B89" s="131"/>
      <c r="C89" s="930"/>
      <c r="D89" s="930"/>
      <c r="E89" s="930"/>
    </row>
    <row r="90" spans="1:5" ht="19.5" hidden="1" thickBot="1" x14ac:dyDescent="0.3">
      <c r="A90" s="957" t="s">
        <v>212</v>
      </c>
      <c r="B90" s="131"/>
      <c r="C90" s="930"/>
      <c r="D90" s="930"/>
      <c r="E90" s="930"/>
    </row>
    <row r="91" spans="1:5" ht="19.5" hidden="1" thickBot="1" x14ac:dyDescent="0.3">
      <c r="A91" s="957" t="s">
        <v>213</v>
      </c>
      <c r="B91" s="131"/>
      <c r="C91" s="930"/>
      <c r="D91" s="930"/>
      <c r="E91" s="930"/>
    </row>
    <row r="92" spans="1:5" ht="38.25" hidden="1" thickBot="1" x14ac:dyDescent="0.3">
      <c r="A92" s="956" t="s">
        <v>29</v>
      </c>
      <c r="B92" s="131"/>
      <c r="C92" s="930"/>
      <c r="D92" s="930"/>
      <c r="E92" s="930"/>
    </row>
    <row r="93" spans="1:5" ht="19.5" hidden="1" thickBot="1" x14ac:dyDescent="0.3">
      <c r="A93" s="957" t="s">
        <v>212</v>
      </c>
      <c r="B93" s="131"/>
      <c r="C93" s="930"/>
      <c r="D93" s="930"/>
      <c r="E93" s="930"/>
    </row>
    <row r="94" spans="1:5" ht="19.5" hidden="1" thickBot="1" x14ac:dyDescent="0.3">
      <c r="A94" s="957" t="s">
        <v>213</v>
      </c>
      <c r="B94" s="131"/>
      <c r="C94" s="930"/>
      <c r="D94" s="930"/>
      <c r="E94" s="930"/>
    </row>
    <row r="95" spans="1:5" ht="19.5" hidden="1" thickBot="1" x14ac:dyDescent="0.3">
      <c r="A95" s="961" t="s">
        <v>52</v>
      </c>
      <c r="B95" s="131">
        <f>B92+B89+B86+B83+B80+B77+B74</f>
        <v>0</v>
      </c>
      <c r="C95" s="131">
        <f t="shared" ref="C95:E95" si="11">C92+C89+C86+C83+C80+C77+C74</f>
        <v>0</v>
      </c>
      <c r="D95" s="131">
        <f t="shared" si="11"/>
        <v>0</v>
      </c>
      <c r="E95" s="131">
        <f t="shared" si="11"/>
        <v>0</v>
      </c>
    </row>
    <row r="96" spans="1:5" ht="17.25" hidden="1" customHeight="1" x14ac:dyDescent="0.3">
      <c r="A96" s="959" t="s">
        <v>31</v>
      </c>
      <c r="B96" s="935">
        <f>IF(B95-B66=0,0,"Error")</f>
        <v>0</v>
      </c>
      <c r="C96" s="935">
        <f>IF(C95-C66=0,0,"Error")</f>
        <v>0</v>
      </c>
      <c r="D96" s="935">
        <f>IF(D95-D66=0,0,"Error")</f>
        <v>0</v>
      </c>
      <c r="E96" s="935">
        <f>IF(E95-E66=0,0,"Error")</f>
        <v>0</v>
      </c>
    </row>
    <row r="97" spans="1:5" ht="19.5" hidden="1" thickBot="1" x14ac:dyDescent="0.3">
      <c r="A97" s="960" t="s">
        <v>1286</v>
      </c>
      <c r="B97" s="1573"/>
      <c r="C97" s="1557"/>
      <c r="D97" s="1557"/>
      <c r="E97" s="1558"/>
    </row>
    <row r="98" spans="1:5" ht="26.25" hidden="1" customHeight="1" x14ac:dyDescent="0.3">
      <c r="A98" s="921" t="s">
        <v>14</v>
      </c>
      <c r="B98" s="1545"/>
      <c r="C98" s="1546"/>
      <c r="D98" s="1546"/>
      <c r="E98" s="1547"/>
    </row>
    <row r="99" spans="1:5" ht="19.5" hidden="1" thickBot="1" x14ac:dyDescent="0.3">
      <c r="A99" s="921" t="s">
        <v>15</v>
      </c>
      <c r="B99" s="1567"/>
      <c r="C99" s="1568"/>
      <c r="D99" s="1568"/>
      <c r="E99" s="1569"/>
    </row>
    <row r="100" spans="1:5" ht="12.75" hidden="1" customHeight="1" x14ac:dyDescent="0.3">
      <c r="A100" s="1548"/>
      <c r="B100" s="925">
        <v>2018</v>
      </c>
      <c r="C100" s="925">
        <v>2019</v>
      </c>
      <c r="D100" s="925">
        <v>2020</v>
      </c>
      <c r="E100" s="925">
        <v>2021</v>
      </c>
    </row>
    <row r="101" spans="1:5" ht="9" hidden="1" customHeight="1" x14ac:dyDescent="0.3">
      <c r="A101" s="1549"/>
      <c r="B101" s="926" t="s">
        <v>7</v>
      </c>
      <c r="C101" s="926" t="s">
        <v>8</v>
      </c>
      <c r="D101" s="926" t="s">
        <v>8</v>
      </c>
      <c r="E101" s="926" t="s">
        <v>8</v>
      </c>
    </row>
    <row r="102" spans="1:5" ht="19.5" hidden="1" thickBot="1" x14ac:dyDescent="0.3">
      <c r="A102" s="921" t="s">
        <v>16</v>
      </c>
      <c r="B102" s="937"/>
      <c r="C102" s="937"/>
      <c r="D102" s="937"/>
      <c r="E102" s="937"/>
    </row>
    <row r="103" spans="1:5" ht="19.5" hidden="1" thickBot="1" x14ac:dyDescent="0.3">
      <c r="A103" s="921" t="s">
        <v>17</v>
      </c>
      <c r="B103" s="927">
        <f>B132</f>
        <v>0</v>
      </c>
      <c r="C103" s="927">
        <f t="shared" ref="C103:E103" si="12">C132</f>
        <v>0</v>
      </c>
      <c r="D103" s="927">
        <f t="shared" si="12"/>
        <v>0</v>
      </c>
      <c r="E103" s="927">
        <f t="shared" si="12"/>
        <v>0</v>
      </c>
    </row>
    <row r="104" spans="1:5" ht="19.5" hidden="1" thickBot="1" x14ac:dyDescent="0.3">
      <c r="A104" s="921" t="s">
        <v>18</v>
      </c>
      <c r="B104" s="927" t="e">
        <f>B103/B102</f>
        <v>#DIV/0!</v>
      </c>
      <c r="C104" s="927" t="e">
        <f>C103/C102</f>
        <v>#DIV/0!</v>
      </c>
      <c r="D104" s="927" t="e">
        <f>D103/D102</f>
        <v>#DIV/0!</v>
      </c>
      <c r="E104" s="927" t="e">
        <f>E103/E102</f>
        <v>#DIV/0!</v>
      </c>
    </row>
    <row r="105" spans="1:5" ht="19.5" hidden="1" thickBot="1" x14ac:dyDescent="0.3">
      <c r="A105" s="921" t="s">
        <v>19</v>
      </c>
      <c r="B105" s="928"/>
      <c r="C105" s="929" t="e">
        <f>C102/B102-1</f>
        <v>#DIV/0!</v>
      </c>
      <c r="D105" s="929" t="e">
        <f>D102/C102-1</f>
        <v>#DIV/0!</v>
      </c>
      <c r="E105" s="929" t="e">
        <f>E102/D102-1</f>
        <v>#DIV/0!</v>
      </c>
    </row>
    <row r="106" spans="1:5" ht="19.5" hidden="1" thickBot="1" x14ac:dyDescent="0.3">
      <c r="A106" s="921" t="s">
        <v>21</v>
      </c>
      <c r="B106" s="928"/>
      <c r="C106" s="929" t="e">
        <f>C103/B103-1</f>
        <v>#DIV/0!</v>
      </c>
      <c r="D106" s="929" t="e">
        <f t="shared" ref="D106:E107" si="13">D103/C103-1</f>
        <v>#DIV/0!</v>
      </c>
      <c r="E106" s="929" t="e">
        <f t="shared" si="13"/>
        <v>#DIV/0!</v>
      </c>
    </row>
    <row r="107" spans="1:5" ht="19.5" hidden="1" thickBot="1" x14ac:dyDescent="0.3">
      <c r="A107" s="921" t="s">
        <v>22</v>
      </c>
      <c r="B107" s="928"/>
      <c r="C107" s="929" t="e">
        <f>C104/B104-1</f>
        <v>#DIV/0!</v>
      </c>
      <c r="D107" s="929" t="e">
        <f t="shared" si="13"/>
        <v>#DIV/0!</v>
      </c>
      <c r="E107" s="929" t="e">
        <f t="shared" si="13"/>
        <v>#DIV/0!</v>
      </c>
    </row>
    <row r="108" spans="1:5" ht="24.75" hidden="1" customHeight="1" x14ac:dyDescent="0.3">
      <c r="A108" s="1570" t="s">
        <v>1285</v>
      </c>
      <c r="B108" s="1571"/>
      <c r="C108" s="1571"/>
      <c r="D108" s="1571"/>
      <c r="E108" s="1572"/>
    </row>
    <row r="109" spans="1:5" ht="12.75" hidden="1" customHeight="1" x14ac:dyDescent="0.3">
      <c r="A109" s="1548"/>
      <c r="B109" s="925">
        <v>2018</v>
      </c>
      <c r="C109" s="925">
        <v>2019</v>
      </c>
      <c r="D109" s="925">
        <v>2020</v>
      </c>
      <c r="E109" s="925">
        <v>2021</v>
      </c>
    </row>
    <row r="110" spans="1:5" ht="9" hidden="1" customHeight="1" x14ac:dyDescent="0.3">
      <c r="A110" s="1549"/>
      <c r="B110" s="926" t="s">
        <v>7</v>
      </c>
      <c r="C110" s="926" t="s">
        <v>8</v>
      </c>
      <c r="D110" s="926" t="s">
        <v>8</v>
      </c>
      <c r="E110" s="926" t="s">
        <v>8</v>
      </c>
    </row>
    <row r="111" spans="1:5" ht="24.75" hidden="1" customHeight="1" x14ac:dyDescent="0.3">
      <c r="A111" s="956" t="s">
        <v>23</v>
      </c>
      <c r="B111" s="930"/>
      <c r="C111" s="930"/>
      <c r="D111" s="930"/>
      <c r="E111" s="930"/>
    </row>
    <row r="112" spans="1:5" ht="19.5" hidden="1" thickBot="1" x14ac:dyDescent="0.3">
      <c r="A112" s="957" t="s">
        <v>212</v>
      </c>
      <c r="B112" s="131"/>
      <c r="C112" s="936"/>
      <c r="D112" s="936"/>
      <c r="E112" s="936"/>
    </row>
    <row r="113" spans="1:5" ht="19.5" hidden="1" thickBot="1" x14ac:dyDescent="0.3">
      <c r="A113" s="957" t="s">
        <v>213</v>
      </c>
      <c r="B113" s="131"/>
      <c r="C113" s="936"/>
      <c r="D113" s="936"/>
      <c r="E113" s="936"/>
    </row>
    <row r="114" spans="1:5" ht="24.75" hidden="1" customHeight="1" x14ac:dyDescent="0.3">
      <c r="A114" s="956" t="s">
        <v>24</v>
      </c>
      <c r="B114" s="930"/>
      <c r="C114" s="930"/>
      <c r="D114" s="930"/>
      <c r="E114" s="930"/>
    </row>
    <row r="115" spans="1:5" ht="19.5" hidden="1" thickBot="1" x14ac:dyDescent="0.3">
      <c r="A115" s="957" t="s">
        <v>212</v>
      </c>
      <c r="B115" s="131"/>
      <c r="C115" s="930"/>
      <c r="D115" s="930"/>
      <c r="E115" s="930"/>
    </row>
    <row r="116" spans="1:5" ht="19.5" hidden="1" thickBot="1" x14ac:dyDescent="0.3">
      <c r="A116" s="957" t="s">
        <v>213</v>
      </c>
      <c r="B116" s="131"/>
      <c r="C116" s="930"/>
      <c r="D116" s="930"/>
      <c r="E116" s="930"/>
    </row>
    <row r="117" spans="1:5" ht="24.75" hidden="1" customHeight="1" x14ac:dyDescent="0.3">
      <c r="A117" s="956" t="s">
        <v>25</v>
      </c>
      <c r="B117" s="938">
        <v>0</v>
      </c>
      <c r="C117" s="939">
        <v>0</v>
      </c>
      <c r="D117" s="939">
        <v>0</v>
      </c>
      <c r="E117" s="939">
        <v>0</v>
      </c>
    </row>
    <row r="118" spans="1:5" ht="19.5" hidden="1" thickBot="1" x14ac:dyDescent="0.3">
      <c r="A118" s="957" t="s">
        <v>212</v>
      </c>
      <c r="B118" s="131"/>
      <c r="C118" s="930"/>
      <c r="D118" s="930"/>
      <c r="E118" s="930"/>
    </row>
    <row r="119" spans="1:5" ht="19.5" hidden="1" thickBot="1" x14ac:dyDescent="0.3">
      <c r="A119" s="957" t="s">
        <v>213</v>
      </c>
      <c r="B119" s="131"/>
      <c r="C119" s="930"/>
      <c r="D119" s="930"/>
      <c r="E119" s="930"/>
    </row>
    <row r="120" spans="1:5" ht="19.5" hidden="1" thickBot="1" x14ac:dyDescent="0.3">
      <c r="A120" s="956" t="s">
        <v>26</v>
      </c>
      <c r="B120" s="131"/>
      <c r="C120" s="930"/>
      <c r="D120" s="930"/>
      <c r="E120" s="930"/>
    </row>
    <row r="121" spans="1:5" ht="19.5" hidden="1" thickBot="1" x14ac:dyDescent="0.3">
      <c r="A121" s="957" t="s">
        <v>212</v>
      </c>
      <c r="B121" s="131"/>
      <c r="C121" s="930"/>
      <c r="D121" s="930"/>
      <c r="E121" s="930"/>
    </row>
    <row r="122" spans="1:5" ht="19.5" hidden="1" thickBot="1" x14ac:dyDescent="0.3">
      <c r="A122" s="957" t="s">
        <v>213</v>
      </c>
      <c r="B122" s="131"/>
      <c r="C122" s="930"/>
      <c r="D122" s="930"/>
      <c r="E122" s="930"/>
    </row>
    <row r="123" spans="1:5" ht="19.5" hidden="1" thickBot="1" x14ac:dyDescent="0.3">
      <c r="A123" s="956" t="s">
        <v>27</v>
      </c>
      <c r="B123" s="131"/>
      <c r="C123" s="930"/>
      <c r="D123" s="930"/>
      <c r="E123" s="930"/>
    </row>
    <row r="124" spans="1:5" ht="19.5" hidden="1" thickBot="1" x14ac:dyDescent="0.3">
      <c r="A124" s="957" t="s">
        <v>212</v>
      </c>
      <c r="B124" s="131"/>
      <c r="C124" s="930"/>
      <c r="D124" s="930"/>
      <c r="E124" s="930"/>
    </row>
    <row r="125" spans="1:5" ht="15" hidden="1" customHeight="1" x14ac:dyDescent="0.3">
      <c r="A125" s="957" t="s">
        <v>213</v>
      </c>
      <c r="B125" s="131"/>
      <c r="C125" s="930"/>
      <c r="D125" s="930"/>
      <c r="E125" s="930"/>
    </row>
    <row r="126" spans="1:5" ht="19.5" hidden="1" thickBot="1" x14ac:dyDescent="0.3">
      <c r="A126" s="956" t="s">
        <v>28</v>
      </c>
      <c r="B126" s="131">
        <v>0</v>
      </c>
      <c r="C126" s="930">
        <v>0</v>
      </c>
      <c r="D126" s="930">
        <v>0</v>
      </c>
      <c r="E126" s="930">
        <v>0</v>
      </c>
    </row>
    <row r="127" spans="1:5" ht="19.5" hidden="1" thickBot="1" x14ac:dyDescent="0.3">
      <c r="A127" s="957" t="s">
        <v>212</v>
      </c>
      <c r="B127" s="131"/>
      <c r="C127" s="930"/>
      <c r="D127" s="930"/>
      <c r="E127" s="930"/>
    </row>
    <row r="128" spans="1:5" ht="19.5" hidden="1" thickBot="1" x14ac:dyDescent="0.3">
      <c r="A128" s="957" t="s">
        <v>213</v>
      </c>
      <c r="B128" s="131"/>
      <c r="C128" s="930"/>
      <c r="D128" s="930"/>
      <c r="E128" s="930"/>
    </row>
    <row r="129" spans="1:5" ht="38.25" hidden="1" thickBot="1" x14ac:dyDescent="0.3">
      <c r="A129" s="956" t="s">
        <v>29</v>
      </c>
      <c r="B129" s="131"/>
      <c r="C129" s="930"/>
      <c r="D129" s="930"/>
      <c r="E129" s="930"/>
    </row>
    <row r="130" spans="1:5" ht="19.5" hidden="1" thickBot="1" x14ac:dyDescent="0.3">
      <c r="A130" s="957" t="s">
        <v>212</v>
      </c>
      <c r="B130" s="131"/>
      <c r="C130" s="930"/>
      <c r="D130" s="930"/>
      <c r="E130" s="930"/>
    </row>
    <row r="131" spans="1:5" ht="19.5" hidden="1" thickBot="1" x14ac:dyDescent="0.3">
      <c r="A131" s="957" t="s">
        <v>213</v>
      </c>
      <c r="B131" s="131"/>
      <c r="C131" s="930"/>
      <c r="D131" s="930"/>
      <c r="E131" s="930"/>
    </row>
    <row r="132" spans="1:5" ht="19.5" hidden="1" thickBot="1" x14ac:dyDescent="0.3">
      <c r="A132" s="961" t="s">
        <v>52</v>
      </c>
      <c r="B132" s="131">
        <f>B129+B126+B123+B120+B117+B114+B111</f>
        <v>0</v>
      </c>
      <c r="C132" s="131">
        <f t="shared" ref="C132:E132" si="14">C129+C126+C123+C120+C117+C114+C111</f>
        <v>0</v>
      </c>
      <c r="D132" s="131">
        <f t="shared" si="14"/>
        <v>0</v>
      </c>
      <c r="E132" s="131">
        <f t="shared" si="14"/>
        <v>0</v>
      </c>
    </row>
    <row r="133" spans="1:5" ht="17.25" hidden="1" customHeight="1" x14ac:dyDescent="0.3">
      <c r="A133" s="959" t="s">
        <v>31</v>
      </c>
      <c r="B133" s="935">
        <f>IF(B132-B103=0,0,"Error")</f>
        <v>0</v>
      </c>
      <c r="C133" s="935">
        <f>IF(C132-C103=0,0,"Error")</f>
        <v>0</v>
      </c>
      <c r="D133" s="935">
        <f>IF(D132-D103=0,0,"Error")</f>
        <v>0</v>
      </c>
      <c r="E133" s="935">
        <f>IF(E132-E103=0,0,"Error")</f>
        <v>0</v>
      </c>
    </row>
    <row r="134" spans="1:5" ht="18.75" customHeight="1" thickBot="1" x14ac:dyDescent="0.3">
      <c r="A134" s="955" t="s">
        <v>32</v>
      </c>
      <c r="B134" s="1573" t="s">
        <v>425</v>
      </c>
      <c r="C134" s="1557"/>
      <c r="D134" s="1557"/>
      <c r="E134" s="1558"/>
    </row>
    <row r="135" spans="1:5" ht="208.5" customHeight="1" thickBot="1" x14ac:dyDescent="0.3">
      <c r="A135" s="921" t="s">
        <v>14</v>
      </c>
      <c r="B135" s="1564" t="s">
        <v>426</v>
      </c>
      <c r="C135" s="1565"/>
      <c r="D135" s="1565"/>
      <c r="E135" s="1566"/>
    </row>
    <row r="136" spans="1:5" ht="19.5" thickBot="1" x14ac:dyDescent="0.3">
      <c r="A136" s="921" t="s">
        <v>15</v>
      </c>
      <c r="B136" s="1567" t="s">
        <v>427</v>
      </c>
      <c r="C136" s="1568"/>
      <c r="D136" s="1568"/>
      <c r="E136" s="1569"/>
    </row>
    <row r="137" spans="1:5" ht="12.75" customHeight="1" x14ac:dyDescent="0.25">
      <c r="A137" s="1548"/>
      <c r="B137" s="925">
        <v>2019</v>
      </c>
      <c r="C137" s="925">
        <v>2020</v>
      </c>
      <c r="D137" s="925">
        <v>2021</v>
      </c>
      <c r="E137" s="925">
        <v>2022</v>
      </c>
    </row>
    <row r="138" spans="1:5" ht="17.25" customHeight="1" thickBot="1" x14ac:dyDescent="0.3">
      <c r="A138" s="1549"/>
      <c r="B138" s="926" t="s">
        <v>7</v>
      </c>
      <c r="C138" s="926" t="s">
        <v>8</v>
      </c>
      <c r="D138" s="926" t="s">
        <v>8</v>
      </c>
      <c r="E138" s="926" t="s">
        <v>8</v>
      </c>
    </row>
    <row r="139" spans="1:5" ht="19.5" thickBot="1" x14ac:dyDescent="0.3">
      <c r="A139" s="921" t="s">
        <v>16</v>
      </c>
      <c r="B139" s="928">
        <v>22</v>
      </c>
      <c r="C139" s="928">
        <v>22</v>
      </c>
      <c r="D139" s="928">
        <v>22</v>
      </c>
      <c r="E139" s="928">
        <v>22</v>
      </c>
    </row>
    <row r="140" spans="1:5" ht="19.5" thickBot="1" x14ac:dyDescent="0.3">
      <c r="A140" s="921" t="s">
        <v>17</v>
      </c>
      <c r="B140" s="927">
        <f>B169</f>
        <v>89020</v>
      </c>
      <c r="C140" s="927">
        <f>C169</f>
        <v>68420</v>
      </c>
      <c r="D140" s="927">
        <f t="shared" ref="D140:E140" si="15">D169</f>
        <v>72300</v>
      </c>
      <c r="E140" s="927">
        <f t="shared" si="15"/>
        <v>73300</v>
      </c>
    </row>
    <row r="141" spans="1:5" ht="19.5" thickBot="1" x14ac:dyDescent="0.3">
      <c r="A141" s="921" t="s">
        <v>18</v>
      </c>
      <c r="B141" s="927">
        <f>B140/B139</f>
        <v>4046.3636363636365</v>
      </c>
      <c r="C141" s="927">
        <f t="shared" ref="C141:E141" si="16">C140/C139</f>
        <v>3110</v>
      </c>
      <c r="D141" s="927">
        <f t="shared" si="16"/>
        <v>3286.3636363636365</v>
      </c>
      <c r="E141" s="927">
        <f t="shared" si="16"/>
        <v>3331.818181818182</v>
      </c>
    </row>
    <row r="142" spans="1:5" ht="19.5" thickBot="1" x14ac:dyDescent="0.3">
      <c r="A142" s="921" t="s">
        <v>19</v>
      </c>
      <c r="B142" s="928" t="s">
        <v>20</v>
      </c>
      <c r="C142" s="929">
        <f>C139/B139-1</f>
        <v>0</v>
      </c>
      <c r="D142" s="929">
        <f t="shared" ref="D142:E144" si="17">D139/C139-1</f>
        <v>0</v>
      </c>
      <c r="E142" s="929">
        <f t="shared" si="17"/>
        <v>0</v>
      </c>
    </row>
    <row r="143" spans="1:5" ht="19.5" thickBot="1" x14ac:dyDescent="0.3">
      <c r="A143" s="921" t="s">
        <v>21</v>
      </c>
      <c r="B143" s="928" t="s">
        <v>20</v>
      </c>
      <c r="C143" s="929">
        <f>C140/B140-1</f>
        <v>-0.23140867220849248</v>
      </c>
      <c r="D143" s="929">
        <f t="shared" si="17"/>
        <v>5.6708564747149914E-2</v>
      </c>
      <c r="E143" s="929">
        <f t="shared" si="17"/>
        <v>1.3831258644536604E-2</v>
      </c>
    </row>
    <row r="144" spans="1:5" ht="19.5" thickBot="1" x14ac:dyDescent="0.3">
      <c r="A144" s="921" t="s">
        <v>22</v>
      </c>
      <c r="B144" s="928" t="s">
        <v>20</v>
      </c>
      <c r="C144" s="929">
        <f>C141/B141-1</f>
        <v>-0.23140867220849248</v>
      </c>
      <c r="D144" s="929">
        <f t="shared" si="17"/>
        <v>5.6708564747149914E-2</v>
      </c>
      <c r="E144" s="929">
        <f t="shared" si="17"/>
        <v>1.3831258644536604E-2</v>
      </c>
    </row>
    <row r="145" spans="1:5" ht="19.5" thickBot="1" x14ac:dyDescent="0.3">
      <c r="A145" s="1570" t="s">
        <v>1283</v>
      </c>
      <c r="B145" s="1571"/>
      <c r="C145" s="1571"/>
      <c r="D145" s="1571"/>
      <c r="E145" s="1572"/>
    </row>
    <row r="146" spans="1:5" ht="12.75" customHeight="1" x14ac:dyDescent="0.25">
      <c r="A146" s="1548"/>
      <c r="B146" s="925">
        <v>2019</v>
      </c>
      <c r="C146" s="925">
        <v>2020</v>
      </c>
      <c r="D146" s="925">
        <v>2021</v>
      </c>
      <c r="E146" s="925">
        <v>2022</v>
      </c>
    </row>
    <row r="147" spans="1:5" ht="20.25" customHeight="1" thickBot="1" x14ac:dyDescent="0.3">
      <c r="A147" s="1549"/>
      <c r="B147" s="926" t="s">
        <v>7</v>
      </c>
      <c r="C147" s="926" t="s">
        <v>8</v>
      </c>
      <c r="D147" s="926" t="s">
        <v>8</v>
      </c>
      <c r="E147" s="926" t="s">
        <v>8</v>
      </c>
    </row>
    <row r="148" spans="1:5" ht="19.5" thickBot="1" x14ac:dyDescent="0.3">
      <c r="A148" s="956" t="s">
        <v>23</v>
      </c>
      <c r="B148" s="930">
        <f>B149+B150</f>
        <v>0</v>
      </c>
      <c r="C148" s="930">
        <f>C149+C150</f>
        <v>0</v>
      </c>
      <c r="D148" s="930">
        <f t="shared" ref="D148:E148" si="18">D149+D150</f>
        <v>0</v>
      </c>
      <c r="E148" s="930">
        <f t="shared" si="18"/>
        <v>0</v>
      </c>
    </row>
    <row r="149" spans="1:5" ht="19.5" thickBot="1" x14ac:dyDescent="0.3">
      <c r="A149" s="957" t="s">
        <v>212</v>
      </c>
      <c r="B149" s="131"/>
      <c r="C149" s="131"/>
      <c r="D149" s="131"/>
      <c r="E149" s="131"/>
    </row>
    <row r="150" spans="1:5" ht="19.5" thickBot="1" x14ac:dyDescent="0.3">
      <c r="A150" s="957" t="s">
        <v>213</v>
      </c>
      <c r="B150" s="131"/>
      <c r="C150" s="131"/>
      <c r="D150" s="131"/>
      <c r="E150" s="131"/>
    </row>
    <row r="151" spans="1:5" ht="38.25" thickBot="1" x14ac:dyDescent="0.3">
      <c r="A151" s="956" t="s">
        <v>24</v>
      </c>
      <c r="B151" s="930">
        <f>B152+B153</f>
        <v>0</v>
      </c>
      <c r="C151" s="930">
        <f>C152+C153</f>
        <v>0</v>
      </c>
      <c r="D151" s="930">
        <f t="shared" ref="D151:E151" si="19">D152+D153</f>
        <v>0</v>
      </c>
      <c r="E151" s="930">
        <f t="shared" si="19"/>
        <v>0</v>
      </c>
    </row>
    <row r="152" spans="1:5" ht="19.5" thickBot="1" x14ac:dyDescent="0.3">
      <c r="A152" s="957" t="s">
        <v>212</v>
      </c>
      <c r="B152" s="131"/>
      <c r="C152" s="131"/>
      <c r="D152" s="131"/>
      <c r="E152" s="131"/>
    </row>
    <row r="153" spans="1:5" ht="19.5" thickBot="1" x14ac:dyDescent="0.3">
      <c r="A153" s="957" t="s">
        <v>213</v>
      </c>
      <c r="B153" s="131"/>
      <c r="C153" s="930"/>
      <c r="D153" s="930"/>
      <c r="E153" s="930"/>
    </row>
    <row r="154" spans="1:5" ht="19.5" thickBot="1" x14ac:dyDescent="0.3">
      <c r="A154" s="956" t="s">
        <v>25</v>
      </c>
      <c r="B154" s="131">
        <f>B155+B156</f>
        <v>0</v>
      </c>
      <c r="C154" s="930">
        <f>C155+C156</f>
        <v>0</v>
      </c>
      <c r="D154" s="930">
        <f t="shared" ref="D154:E154" si="20">D155+D156</f>
        <v>0</v>
      </c>
      <c r="E154" s="930">
        <f t="shared" si="20"/>
        <v>0</v>
      </c>
    </row>
    <row r="155" spans="1:5" ht="19.5" thickBot="1" x14ac:dyDescent="0.3">
      <c r="A155" s="957" t="s">
        <v>212</v>
      </c>
      <c r="B155" s="131"/>
      <c r="C155" s="131"/>
      <c r="D155" s="131"/>
      <c r="E155" s="131"/>
    </row>
    <row r="156" spans="1:5" ht="19.5" thickBot="1" x14ac:dyDescent="0.3">
      <c r="A156" s="957" t="s">
        <v>213</v>
      </c>
      <c r="B156" s="131"/>
      <c r="C156" s="930"/>
      <c r="D156" s="930"/>
      <c r="E156" s="930"/>
    </row>
    <row r="157" spans="1:5" ht="19.5" thickBot="1" x14ac:dyDescent="0.3">
      <c r="A157" s="956" t="s">
        <v>26</v>
      </c>
      <c r="B157" s="131"/>
      <c r="C157" s="930"/>
      <c r="D157" s="930"/>
      <c r="E157" s="930"/>
    </row>
    <row r="158" spans="1:5" ht="19.5" thickBot="1" x14ac:dyDescent="0.3">
      <c r="A158" s="957" t="s">
        <v>212</v>
      </c>
      <c r="B158" s="131"/>
      <c r="C158" s="930"/>
      <c r="D158" s="930"/>
      <c r="E158" s="930"/>
    </row>
    <row r="159" spans="1:5" ht="19.5" thickBot="1" x14ac:dyDescent="0.3">
      <c r="A159" s="957" t="s">
        <v>213</v>
      </c>
      <c r="B159" s="131"/>
      <c r="C159" s="930"/>
      <c r="D159" s="930"/>
      <c r="E159" s="930"/>
    </row>
    <row r="160" spans="1:5" ht="19.5" thickBot="1" x14ac:dyDescent="0.3">
      <c r="A160" s="956" t="s">
        <v>27</v>
      </c>
      <c r="B160" s="131">
        <f>B161</f>
        <v>70420</v>
      </c>
      <c r="C160" s="131">
        <f t="shared" ref="C160:E160" si="21">C161</f>
        <v>49820</v>
      </c>
      <c r="D160" s="131">
        <f t="shared" si="21"/>
        <v>53700</v>
      </c>
      <c r="E160" s="131">
        <f t="shared" si="21"/>
        <v>54700</v>
      </c>
    </row>
    <row r="161" spans="1:5" ht="19.5" thickBot="1" x14ac:dyDescent="0.3">
      <c r="A161" s="957" t="s">
        <v>212</v>
      </c>
      <c r="B161" s="131">
        <v>70420</v>
      </c>
      <c r="C161" s="930">
        <v>49820</v>
      </c>
      <c r="D161" s="930">
        <v>53700</v>
      </c>
      <c r="E161" s="930">
        <v>54700</v>
      </c>
    </row>
    <row r="162" spans="1:5" ht="19.5" thickBot="1" x14ac:dyDescent="0.3">
      <c r="A162" s="957" t="s">
        <v>213</v>
      </c>
      <c r="B162" s="131"/>
      <c r="C162" s="930"/>
      <c r="D162" s="930"/>
      <c r="E162" s="930"/>
    </row>
    <row r="163" spans="1:5" ht="19.5" thickBot="1" x14ac:dyDescent="0.3">
      <c r="A163" s="956" t="s">
        <v>28</v>
      </c>
      <c r="B163" s="131">
        <f>B164+B165</f>
        <v>18600</v>
      </c>
      <c r="C163" s="930">
        <f t="shared" ref="C163:E163" si="22">C164+C165</f>
        <v>18600</v>
      </c>
      <c r="D163" s="930">
        <f t="shared" si="22"/>
        <v>18600</v>
      </c>
      <c r="E163" s="930">
        <f t="shared" si="22"/>
        <v>18600</v>
      </c>
    </row>
    <row r="164" spans="1:5" ht="19.5" thickBot="1" x14ac:dyDescent="0.3">
      <c r="A164" s="957" t="s">
        <v>212</v>
      </c>
      <c r="B164" s="931">
        <v>18600</v>
      </c>
      <c r="C164" s="930">
        <v>18600</v>
      </c>
      <c r="D164" s="932">
        <v>18600</v>
      </c>
      <c r="E164" s="932">
        <v>18600</v>
      </c>
    </row>
    <row r="165" spans="1:5" ht="19.5" thickBot="1" x14ac:dyDescent="0.3">
      <c r="A165" s="957" t="s">
        <v>213</v>
      </c>
      <c r="B165" s="131"/>
      <c r="C165" s="930"/>
      <c r="D165" s="930"/>
      <c r="E165" s="930"/>
    </row>
    <row r="166" spans="1:5" ht="38.25" thickBot="1" x14ac:dyDescent="0.3">
      <c r="A166" s="956" t="s">
        <v>29</v>
      </c>
      <c r="B166" s="131">
        <v>0</v>
      </c>
      <c r="C166" s="930">
        <v>0</v>
      </c>
      <c r="D166" s="930">
        <f>C166*1.03*0.99</f>
        <v>0</v>
      </c>
      <c r="E166" s="930">
        <f>D166*1.03*0.99</f>
        <v>0</v>
      </c>
    </row>
    <row r="167" spans="1:5" ht="19.5" thickBot="1" x14ac:dyDescent="0.3">
      <c r="A167" s="957" t="s">
        <v>212</v>
      </c>
      <c r="B167" s="131"/>
      <c r="C167" s="933"/>
      <c r="D167" s="933"/>
      <c r="E167" s="933"/>
    </row>
    <row r="168" spans="1:5" ht="19.5" thickBot="1" x14ac:dyDescent="0.3">
      <c r="A168" s="957" t="s">
        <v>213</v>
      </c>
      <c r="B168" s="131"/>
      <c r="C168" s="934"/>
      <c r="D168" s="933"/>
      <c r="E168" s="933"/>
    </row>
    <row r="169" spans="1:5" ht="19.5" thickBot="1" x14ac:dyDescent="0.3">
      <c r="A169" s="958" t="s">
        <v>30</v>
      </c>
      <c r="B169" s="131">
        <f>B166+B163+B160+B157+B154+B151+B148</f>
        <v>89020</v>
      </c>
      <c r="C169" s="131">
        <f>C166+C163+C160+C157+C154+C151+C148</f>
        <v>68420</v>
      </c>
      <c r="D169" s="131">
        <f t="shared" ref="D169:E169" si="23">D166+D163+D160+D157+D154+D151+D148</f>
        <v>72300</v>
      </c>
      <c r="E169" s="131">
        <f t="shared" si="23"/>
        <v>73300</v>
      </c>
    </row>
    <row r="170" spans="1:5" ht="19.5" thickBot="1" x14ac:dyDescent="0.3">
      <c r="A170" s="959" t="s">
        <v>31</v>
      </c>
      <c r="B170" s="935">
        <f>IF(B169-B140=0,0,"Error")</f>
        <v>0</v>
      </c>
      <c r="C170" s="935">
        <f>IF(C169-C140=0,0,"Error")</f>
        <v>0</v>
      </c>
      <c r="D170" s="935">
        <f>IF(D169-D140=0,0,"Error")</f>
        <v>0</v>
      </c>
      <c r="E170" s="935">
        <f>IF(E169-E140=0,0,"Error")</f>
        <v>0</v>
      </c>
    </row>
    <row r="171" spans="1:5" ht="19.5" thickBot="1" x14ac:dyDescent="0.3">
      <c r="A171" s="1561" t="s">
        <v>38</v>
      </c>
      <c r="B171" s="1562"/>
      <c r="C171" s="1562"/>
      <c r="D171" s="1562"/>
      <c r="E171" s="1563"/>
    </row>
    <row r="172" spans="1:5" ht="19.5" thickBot="1" x14ac:dyDescent="0.3">
      <c r="A172" s="1561" t="s">
        <v>39</v>
      </c>
      <c r="B172" s="1562"/>
      <c r="C172" s="1562"/>
      <c r="D172" s="1562"/>
      <c r="E172" s="1563"/>
    </row>
    <row r="173" spans="1:5" ht="19.5" thickBot="1" x14ac:dyDescent="0.3">
      <c r="A173" s="955" t="s">
        <v>55</v>
      </c>
      <c r="B173" s="1576" t="s">
        <v>168</v>
      </c>
      <c r="C173" s="1577"/>
      <c r="D173" s="1578"/>
      <c r="E173" s="1579"/>
    </row>
    <row r="174" spans="1:5" ht="30.75" customHeight="1" thickBot="1" x14ac:dyDescent="0.3">
      <c r="A174" s="955" t="s">
        <v>79</v>
      </c>
      <c r="B174" s="924" t="s">
        <v>428</v>
      </c>
      <c r="C174" s="940" t="s">
        <v>217</v>
      </c>
      <c r="D174" s="1574" t="s">
        <v>429</v>
      </c>
      <c r="E174" s="1575"/>
    </row>
    <row r="175" spans="1:5" ht="19.5" thickBot="1" x14ac:dyDescent="0.3">
      <c r="A175" s="962"/>
      <c r="B175" s="1580"/>
      <c r="C175" s="1581"/>
      <c r="D175" s="1582"/>
      <c r="E175" s="1583"/>
    </row>
    <row r="176" spans="1:5" ht="17.25" customHeight="1" thickBot="1" x14ac:dyDescent="0.3">
      <c r="A176" s="921" t="s">
        <v>14</v>
      </c>
      <c r="B176" s="1545" t="s">
        <v>430</v>
      </c>
      <c r="C176" s="1546"/>
      <c r="D176" s="1546"/>
      <c r="E176" s="1547"/>
    </row>
    <row r="177" spans="1:5" ht="19.5" thickBot="1" x14ac:dyDescent="0.3">
      <c r="A177" s="921" t="s">
        <v>15</v>
      </c>
      <c r="B177" s="1567" t="s">
        <v>431</v>
      </c>
      <c r="C177" s="1568"/>
      <c r="D177" s="1568"/>
      <c r="E177" s="1569"/>
    </row>
    <row r="178" spans="1:5" ht="12.75" customHeight="1" x14ac:dyDescent="0.25">
      <c r="A178" s="1548"/>
      <c r="B178" s="925">
        <v>2019</v>
      </c>
      <c r="C178" s="925">
        <v>2020</v>
      </c>
      <c r="D178" s="925">
        <v>2021</v>
      </c>
      <c r="E178" s="925">
        <v>2022</v>
      </c>
    </row>
    <row r="179" spans="1:5" ht="18" customHeight="1" thickBot="1" x14ac:dyDescent="0.3">
      <c r="A179" s="1549"/>
      <c r="B179" s="926" t="s">
        <v>7</v>
      </c>
      <c r="C179" s="926" t="s">
        <v>8</v>
      </c>
      <c r="D179" s="926" t="s">
        <v>8</v>
      </c>
      <c r="E179" s="926" t="s">
        <v>8</v>
      </c>
    </row>
    <row r="180" spans="1:5" ht="19.5" thickBot="1" x14ac:dyDescent="0.3">
      <c r="A180" s="921" t="s">
        <v>16</v>
      </c>
      <c r="B180" s="927">
        <v>2</v>
      </c>
      <c r="C180" s="927">
        <v>8</v>
      </c>
      <c r="D180" s="927">
        <v>0</v>
      </c>
      <c r="E180" s="927">
        <v>2</v>
      </c>
    </row>
    <row r="181" spans="1:5" ht="19.5" thickBot="1" x14ac:dyDescent="0.3">
      <c r="A181" s="921" t="s">
        <v>17</v>
      </c>
      <c r="B181" s="927">
        <f>B199</f>
        <v>200</v>
      </c>
      <c r="C181" s="927">
        <f t="shared" ref="C181:E181" si="24">C199</f>
        <v>800</v>
      </c>
      <c r="D181" s="927">
        <f t="shared" si="24"/>
        <v>0</v>
      </c>
      <c r="E181" s="927">
        <f t="shared" si="24"/>
        <v>1000</v>
      </c>
    </row>
    <row r="182" spans="1:5" ht="19.5" thickBot="1" x14ac:dyDescent="0.3">
      <c r="A182" s="921" t="s">
        <v>18</v>
      </c>
      <c r="B182" s="927">
        <f>B181/B180</f>
        <v>100</v>
      </c>
      <c r="C182" s="927">
        <f t="shared" ref="C182:E182" si="25">C181/C180</f>
        <v>100</v>
      </c>
      <c r="D182" s="927" t="e">
        <f t="shared" si="25"/>
        <v>#DIV/0!</v>
      </c>
      <c r="E182" s="927">
        <f t="shared" si="25"/>
        <v>500</v>
      </c>
    </row>
    <row r="183" spans="1:5" ht="19.5" thickBot="1" x14ac:dyDescent="0.3">
      <c r="A183" s="921" t="s">
        <v>19</v>
      </c>
      <c r="B183" s="928" t="s">
        <v>20</v>
      </c>
      <c r="C183" s="929">
        <f>C180/B180-1</f>
        <v>3</v>
      </c>
      <c r="D183" s="929">
        <f t="shared" ref="D183:E185" si="26">D180/C180-1</f>
        <v>-1</v>
      </c>
      <c r="E183" s="929" t="e">
        <f t="shared" si="26"/>
        <v>#DIV/0!</v>
      </c>
    </row>
    <row r="184" spans="1:5" ht="19.5" thickBot="1" x14ac:dyDescent="0.3">
      <c r="A184" s="921" t="s">
        <v>21</v>
      </c>
      <c r="B184" s="928" t="s">
        <v>20</v>
      </c>
      <c r="C184" s="929">
        <f>C181/B181-1</f>
        <v>3</v>
      </c>
      <c r="D184" s="929">
        <f t="shared" si="26"/>
        <v>-1</v>
      </c>
      <c r="E184" s="929" t="e">
        <f t="shared" si="26"/>
        <v>#DIV/0!</v>
      </c>
    </row>
    <row r="185" spans="1:5" ht="19.5" thickBot="1" x14ac:dyDescent="0.3">
      <c r="A185" s="921" t="s">
        <v>22</v>
      </c>
      <c r="B185" s="928" t="s">
        <v>20</v>
      </c>
      <c r="C185" s="929">
        <f>C182/B182-1</f>
        <v>0</v>
      </c>
      <c r="D185" s="929" t="e">
        <f t="shared" si="26"/>
        <v>#DIV/0!</v>
      </c>
      <c r="E185" s="929" t="e">
        <f t="shared" si="26"/>
        <v>#DIV/0!</v>
      </c>
    </row>
    <row r="186" spans="1:5" ht="19.5" thickBot="1" x14ac:dyDescent="0.3">
      <c r="A186" s="1570" t="s">
        <v>1287</v>
      </c>
      <c r="B186" s="1571"/>
      <c r="C186" s="1571"/>
      <c r="D186" s="1571"/>
      <c r="E186" s="1572"/>
    </row>
    <row r="187" spans="1:5" ht="12.75" customHeight="1" x14ac:dyDescent="0.25">
      <c r="A187" s="1548"/>
      <c r="B187" s="925">
        <v>2018</v>
      </c>
      <c r="C187" s="925">
        <v>2019</v>
      </c>
      <c r="D187" s="925">
        <v>2020</v>
      </c>
      <c r="E187" s="925">
        <v>2021</v>
      </c>
    </row>
    <row r="188" spans="1:5" ht="9" customHeight="1" thickBot="1" x14ac:dyDescent="0.3">
      <c r="A188" s="1549"/>
      <c r="B188" s="926" t="s">
        <v>7</v>
      </c>
      <c r="C188" s="926" t="s">
        <v>8</v>
      </c>
      <c r="D188" s="926" t="s">
        <v>8</v>
      </c>
      <c r="E188" s="926" t="s">
        <v>8</v>
      </c>
    </row>
    <row r="189" spans="1:5" ht="19.5" thickBot="1" x14ac:dyDescent="0.3">
      <c r="A189" s="956" t="s">
        <v>41</v>
      </c>
      <c r="B189" s="930">
        <f>B190+B191+B192+B193</f>
        <v>0</v>
      </c>
      <c r="C189" s="930">
        <f t="shared" ref="C189:E189" si="27">C190+C191+C192+C193</f>
        <v>0</v>
      </c>
      <c r="D189" s="930">
        <f t="shared" si="27"/>
        <v>0</v>
      </c>
      <c r="E189" s="930">
        <f t="shared" si="27"/>
        <v>0</v>
      </c>
    </row>
    <row r="190" spans="1:5" ht="19.5" thickBot="1" x14ac:dyDescent="0.3">
      <c r="A190" s="957" t="s">
        <v>212</v>
      </c>
      <c r="B190" s="930"/>
      <c r="C190" s="930"/>
      <c r="D190" s="930"/>
      <c r="E190" s="930"/>
    </row>
    <row r="191" spans="1:5" ht="19.5" thickBot="1" x14ac:dyDescent="0.3">
      <c r="A191" s="957" t="s">
        <v>222</v>
      </c>
      <c r="B191" s="930"/>
      <c r="C191" s="930"/>
      <c r="D191" s="930"/>
      <c r="E191" s="930"/>
    </row>
    <row r="192" spans="1:5" ht="19.5" thickBot="1" x14ac:dyDescent="0.3">
      <c r="A192" s="957" t="s">
        <v>223</v>
      </c>
      <c r="B192" s="930"/>
      <c r="C192" s="930"/>
      <c r="D192" s="930"/>
      <c r="E192" s="930"/>
    </row>
    <row r="193" spans="1:5" ht="19.5" thickBot="1" x14ac:dyDescent="0.3">
      <c r="A193" s="957" t="s">
        <v>224</v>
      </c>
      <c r="B193" s="930"/>
      <c r="C193" s="930"/>
      <c r="D193" s="930"/>
      <c r="E193" s="930"/>
    </row>
    <row r="194" spans="1:5" ht="19.5" thickBot="1" x14ac:dyDescent="0.3">
      <c r="A194" s="956" t="s">
        <v>42</v>
      </c>
      <c r="B194" s="131">
        <f>B195+B196+B197+B198</f>
        <v>200</v>
      </c>
      <c r="C194" s="131">
        <f t="shared" ref="C194:E194" si="28">C195+C196+C197+C198</f>
        <v>800</v>
      </c>
      <c r="D194" s="131">
        <f t="shared" si="28"/>
        <v>0</v>
      </c>
      <c r="E194" s="131">
        <f t="shared" si="28"/>
        <v>1000</v>
      </c>
    </row>
    <row r="195" spans="1:5" ht="19.5" thickBot="1" x14ac:dyDescent="0.3">
      <c r="A195" s="957" t="s">
        <v>212</v>
      </c>
      <c r="B195" s="131">
        <v>200</v>
      </c>
      <c r="C195" s="131">
        <v>800</v>
      </c>
      <c r="D195" s="131">
        <v>0</v>
      </c>
      <c r="E195" s="131">
        <v>1000</v>
      </c>
    </row>
    <row r="196" spans="1:5" ht="19.5" thickBot="1" x14ac:dyDescent="0.3">
      <c r="A196" s="957" t="s">
        <v>222</v>
      </c>
      <c r="B196" s="131"/>
      <c r="C196" s="930"/>
      <c r="D196" s="930"/>
      <c r="E196" s="930"/>
    </row>
    <row r="197" spans="1:5" ht="19.5" thickBot="1" x14ac:dyDescent="0.3">
      <c r="A197" s="957" t="s">
        <v>223</v>
      </c>
      <c r="B197" s="131"/>
      <c r="C197" s="930"/>
      <c r="D197" s="930"/>
      <c r="E197" s="930"/>
    </row>
    <row r="198" spans="1:5" ht="19.5" thickBot="1" x14ac:dyDescent="0.3">
      <c r="A198" s="957" t="s">
        <v>224</v>
      </c>
      <c r="B198" s="131"/>
      <c r="C198" s="930"/>
      <c r="D198" s="930"/>
      <c r="E198" s="930"/>
    </row>
    <row r="199" spans="1:5" ht="19.5" thickBot="1" x14ac:dyDescent="0.3">
      <c r="A199" s="963" t="s">
        <v>30</v>
      </c>
      <c r="B199" s="131">
        <f>B189+B194</f>
        <v>200</v>
      </c>
      <c r="C199" s="131">
        <f t="shared" ref="C199:E199" si="29">C189+C194</f>
        <v>800</v>
      </c>
      <c r="D199" s="131">
        <f t="shared" si="29"/>
        <v>0</v>
      </c>
      <c r="E199" s="131">
        <f t="shared" si="29"/>
        <v>1000</v>
      </c>
    </row>
    <row r="200" spans="1:5" ht="57" thickBot="1" x14ac:dyDescent="0.3">
      <c r="A200" s="955" t="s">
        <v>32</v>
      </c>
      <c r="B200" s="941" t="s">
        <v>432</v>
      </c>
      <c r="C200" s="942" t="s">
        <v>217</v>
      </c>
      <c r="D200" s="1584" t="s">
        <v>1288</v>
      </c>
      <c r="E200" s="1585"/>
    </row>
    <row r="201" spans="1:5" ht="17.25" customHeight="1" thickBot="1" x14ac:dyDescent="0.3">
      <c r="A201" s="921" t="s">
        <v>14</v>
      </c>
      <c r="B201" s="1545" t="s">
        <v>433</v>
      </c>
      <c r="C201" s="1586"/>
      <c r="D201" s="1546"/>
      <c r="E201" s="1547"/>
    </row>
    <row r="202" spans="1:5" ht="19.5" thickBot="1" x14ac:dyDescent="0.3">
      <c r="A202" s="921" t="s">
        <v>15</v>
      </c>
      <c r="B202" s="1567" t="s">
        <v>434</v>
      </c>
      <c r="C202" s="1568"/>
      <c r="D202" s="1568"/>
      <c r="E202" s="1569"/>
    </row>
    <row r="203" spans="1:5" ht="12.75" customHeight="1" x14ac:dyDescent="0.25">
      <c r="A203" s="1548"/>
      <c r="B203" s="925">
        <v>2019</v>
      </c>
      <c r="C203" s="925">
        <v>2020</v>
      </c>
      <c r="D203" s="925">
        <v>2021</v>
      </c>
      <c r="E203" s="925">
        <v>2022</v>
      </c>
    </row>
    <row r="204" spans="1:5" ht="24" customHeight="1" thickBot="1" x14ac:dyDescent="0.3">
      <c r="A204" s="1549"/>
      <c r="B204" s="926" t="s">
        <v>7</v>
      </c>
      <c r="C204" s="926" t="s">
        <v>8</v>
      </c>
      <c r="D204" s="926" t="s">
        <v>8</v>
      </c>
      <c r="E204" s="926" t="s">
        <v>8</v>
      </c>
    </row>
    <row r="205" spans="1:5" ht="19.5" thickBot="1" x14ac:dyDescent="0.3">
      <c r="A205" s="921" t="s">
        <v>16</v>
      </c>
      <c r="B205" s="927">
        <v>4</v>
      </c>
      <c r="C205" s="943">
        <f>2+2</f>
        <v>4</v>
      </c>
      <c r="D205" s="927">
        <v>5</v>
      </c>
      <c r="E205" s="927">
        <v>0</v>
      </c>
    </row>
    <row r="206" spans="1:5" ht="19.5" thickBot="1" x14ac:dyDescent="0.3">
      <c r="A206" s="921" t="s">
        <v>17</v>
      </c>
      <c r="B206" s="927">
        <f>B224</f>
        <v>800</v>
      </c>
      <c r="C206" s="927">
        <f t="shared" ref="C206:E206" si="30">C224</f>
        <v>13600</v>
      </c>
      <c r="D206" s="927">
        <f t="shared" si="30"/>
        <v>1000</v>
      </c>
      <c r="E206" s="927">
        <f t="shared" si="30"/>
        <v>0</v>
      </c>
    </row>
    <row r="207" spans="1:5" ht="19.5" thickBot="1" x14ac:dyDescent="0.3">
      <c r="A207" s="921" t="s">
        <v>18</v>
      </c>
      <c r="B207" s="927">
        <f>B206/B205</f>
        <v>200</v>
      </c>
      <c r="C207" s="927">
        <f t="shared" ref="C207:E207" si="31">C206/C205</f>
        <v>3400</v>
      </c>
      <c r="D207" s="927">
        <f t="shared" si="31"/>
        <v>200</v>
      </c>
      <c r="E207" s="927" t="e">
        <f t="shared" si="31"/>
        <v>#DIV/0!</v>
      </c>
    </row>
    <row r="208" spans="1:5" ht="19.5" thickBot="1" x14ac:dyDescent="0.3">
      <c r="A208" s="921" t="s">
        <v>19</v>
      </c>
      <c r="B208" s="928" t="s">
        <v>20</v>
      </c>
      <c r="C208" s="929">
        <f>C205/B205-1</f>
        <v>0</v>
      </c>
      <c r="D208" s="929">
        <f t="shared" ref="D208:E210" si="32">D205/C205-1</f>
        <v>0.25</v>
      </c>
      <c r="E208" s="929">
        <f t="shared" si="32"/>
        <v>-1</v>
      </c>
    </row>
    <row r="209" spans="1:5" ht="19.5" thickBot="1" x14ac:dyDescent="0.3">
      <c r="A209" s="921" t="s">
        <v>21</v>
      </c>
      <c r="B209" s="928" t="s">
        <v>20</v>
      </c>
      <c r="C209" s="929">
        <f>C206/B206-1</f>
        <v>16</v>
      </c>
      <c r="D209" s="929">
        <f t="shared" si="32"/>
        <v>-0.92647058823529416</v>
      </c>
      <c r="E209" s="929">
        <f t="shared" si="32"/>
        <v>-1</v>
      </c>
    </row>
    <row r="210" spans="1:5" ht="19.5" thickBot="1" x14ac:dyDescent="0.3">
      <c r="A210" s="921" t="s">
        <v>22</v>
      </c>
      <c r="B210" s="928" t="s">
        <v>20</v>
      </c>
      <c r="C210" s="929">
        <f>C207/B207-1</f>
        <v>16</v>
      </c>
      <c r="D210" s="929">
        <f t="shared" si="32"/>
        <v>-0.94117647058823528</v>
      </c>
      <c r="E210" s="929" t="e">
        <f t="shared" si="32"/>
        <v>#DIV/0!</v>
      </c>
    </row>
    <row r="211" spans="1:5" ht="19.5" thickBot="1" x14ac:dyDescent="0.3">
      <c r="A211" s="1570" t="s">
        <v>1289</v>
      </c>
      <c r="B211" s="1571"/>
      <c r="C211" s="1571"/>
      <c r="D211" s="1571"/>
      <c r="E211" s="1572"/>
    </row>
    <row r="212" spans="1:5" ht="12.75" customHeight="1" x14ac:dyDescent="0.25">
      <c r="A212" s="1548"/>
      <c r="B212" s="925">
        <v>2019</v>
      </c>
      <c r="C212" s="925">
        <v>2020</v>
      </c>
      <c r="D212" s="925">
        <v>2021</v>
      </c>
      <c r="E212" s="925">
        <v>2022</v>
      </c>
    </row>
    <row r="213" spans="1:5" ht="28.5" customHeight="1" thickBot="1" x14ac:dyDescent="0.3">
      <c r="A213" s="1549"/>
      <c r="B213" s="926" t="s">
        <v>7</v>
      </c>
      <c r="C213" s="926" t="s">
        <v>8</v>
      </c>
      <c r="D213" s="926" t="s">
        <v>8</v>
      </c>
      <c r="E213" s="926" t="s">
        <v>8</v>
      </c>
    </row>
    <row r="214" spans="1:5" ht="19.5" thickBot="1" x14ac:dyDescent="0.3">
      <c r="A214" s="956" t="s">
        <v>41</v>
      </c>
      <c r="B214" s="930">
        <f>B215+B216+B217+B218</f>
        <v>0</v>
      </c>
      <c r="C214" s="930">
        <f t="shared" ref="C214:E214" si="33">C215+C216+C217+C218</f>
        <v>0</v>
      </c>
      <c r="D214" s="930">
        <f t="shared" si="33"/>
        <v>0</v>
      </c>
      <c r="E214" s="930">
        <f t="shared" si="33"/>
        <v>0</v>
      </c>
    </row>
    <row r="215" spans="1:5" ht="19.5" thickBot="1" x14ac:dyDescent="0.3">
      <c r="A215" s="957" t="s">
        <v>212</v>
      </c>
      <c r="B215" s="930"/>
      <c r="C215" s="930"/>
      <c r="D215" s="930"/>
      <c r="E215" s="930"/>
    </row>
    <row r="216" spans="1:5" ht="19.5" thickBot="1" x14ac:dyDescent="0.3">
      <c r="A216" s="957" t="s">
        <v>222</v>
      </c>
      <c r="B216" s="930"/>
      <c r="C216" s="930"/>
      <c r="D216" s="930"/>
      <c r="E216" s="930"/>
    </row>
    <row r="217" spans="1:5" ht="19.5" thickBot="1" x14ac:dyDescent="0.3">
      <c r="A217" s="957" t="s">
        <v>223</v>
      </c>
      <c r="B217" s="930"/>
      <c r="C217" s="930"/>
      <c r="D217" s="930"/>
      <c r="E217" s="930"/>
    </row>
    <row r="218" spans="1:5" ht="19.5" thickBot="1" x14ac:dyDescent="0.3">
      <c r="A218" s="957" t="s">
        <v>224</v>
      </c>
      <c r="B218" s="930"/>
      <c r="C218" s="930"/>
      <c r="D218" s="930"/>
      <c r="E218" s="930"/>
    </row>
    <row r="219" spans="1:5" ht="19.5" thickBot="1" x14ac:dyDescent="0.3">
      <c r="A219" s="956" t="s">
        <v>42</v>
      </c>
      <c r="B219" s="131">
        <f>B220+B221+B222+B223</f>
        <v>800</v>
      </c>
      <c r="C219" s="131">
        <f t="shared" ref="C219:E219" si="34">C220+C221+C222+C223</f>
        <v>13600</v>
      </c>
      <c r="D219" s="131">
        <f t="shared" si="34"/>
        <v>1000</v>
      </c>
      <c r="E219" s="131">
        <f t="shared" si="34"/>
        <v>0</v>
      </c>
    </row>
    <row r="220" spans="1:5" ht="19.5" thickBot="1" x14ac:dyDescent="0.3">
      <c r="A220" s="957" t="s">
        <v>212</v>
      </c>
      <c r="B220" s="131">
        <v>800</v>
      </c>
      <c r="C220" s="930">
        <v>200</v>
      </c>
      <c r="D220" s="930">
        <v>1000</v>
      </c>
      <c r="E220" s="930">
        <v>0</v>
      </c>
    </row>
    <row r="221" spans="1:5" ht="19.5" thickBot="1" x14ac:dyDescent="0.3">
      <c r="A221" s="957" t="s">
        <v>222</v>
      </c>
      <c r="B221" s="131"/>
      <c r="C221" s="932">
        <v>13400</v>
      </c>
      <c r="D221" s="930"/>
      <c r="E221" s="930"/>
    </row>
    <row r="222" spans="1:5" ht="19.5" thickBot="1" x14ac:dyDescent="0.3">
      <c r="A222" s="957" t="s">
        <v>223</v>
      </c>
      <c r="B222" s="131"/>
      <c r="C222" s="930"/>
      <c r="D222" s="930"/>
      <c r="E222" s="930"/>
    </row>
    <row r="223" spans="1:5" ht="19.5" thickBot="1" x14ac:dyDescent="0.3">
      <c r="A223" s="957" t="s">
        <v>224</v>
      </c>
      <c r="B223" s="131"/>
      <c r="C223" s="930"/>
      <c r="D223" s="930"/>
      <c r="E223" s="930"/>
    </row>
    <row r="224" spans="1:5" ht="19.5" thickBot="1" x14ac:dyDescent="0.3">
      <c r="A224" s="963" t="s">
        <v>226</v>
      </c>
      <c r="B224" s="131">
        <f>B214+B219</f>
        <v>800</v>
      </c>
      <c r="C224" s="131">
        <f t="shared" ref="C224:E224" si="35">C214+C219</f>
        <v>13600</v>
      </c>
      <c r="D224" s="131">
        <f t="shared" si="35"/>
        <v>1000</v>
      </c>
      <c r="E224" s="131">
        <f t="shared" si="35"/>
        <v>0</v>
      </c>
    </row>
    <row r="225" spans="1:5" ht="57" hidden="1" thickBot="1" x14ac:dyDescent="0.3">
      <c r="A225" s="955" t="s">
        <v>73</v>
      </c>
      <c r="B225" s="944"/>
      <c r="C225" s="945" t="s">
        <v>217</v>
      </c>
      <c r="D225" s="946"/>
      <c r="E225" s="947"/>
    </row>
    <row r="226" spans="1:5" ht="17.25" hidden="1" customHeight="1" thickBot="1" x14ac:dyDescent="0.3">
      <c r="A226" s="921" t="s">
        <v>14</v>
      </c>
      <c r="B226" s="1545"/>
      <c r="C226" s="1546"/>
      <c r="D226" s="1546"/>
      <c r="E226" s="1547"/>
    </row>
    <row r="227" spans="1:5" ht="19.5" hidden="1" thickBot="1" x14ac:dyDescent="0.3">
      <c r="A227" s="921" t="s">
        <v>15</v>
      </c>
      <c r="B227" s="1567"/>
      <c r="C227" s="1568"/>
      <c r="D227" s="1568"/>
      <c r="E227" s="1569"/>
    </row>
    <row r="228" spans="1:5" ht="12.75" hidden="1" customHeight="1" x14ac:dyDescent="0.25">
      <c r="A228" s="1548"/>
      <c r="B228" s="925">
        <v>2018</v>
      </c>
      <c r="C228" s="925">
        <v>2019</v>
      </c>
      <c r="D228" s="925">
        <v>2020</v>
      </c>
      <c r="E228" s="925">
        <v>2021</v>
      </c>
    </row>
    <row r="229" spans="1:5" ht="9" hidden="1" customHeight="1" thickBot="1" x14ac:dyDescent="0.3">
      <c r="A229" s="1549"/>
      <c r="B229" s="926" t="s">
        <v>7</v>
      </c>
      <c r="C229" s="926" t="s">
        <v>8</v>
      </c>
      <c r="D229" s="926" t="s">
        <v>8</v>
      </c>
      <c r="E229" s="926" t="s">
        <v>8</v>
      </c>
    </row>
    <row r="230" spans="1:5" ht="19.5" hidden="1" thickBot="1" x14ac:dyDescent="0.3">
      <c r="A230" s="921" t="s">
        <v>16</v>
      </c>
      <c r="B230" s="921"/>
      <c r="C230" s="921"/>
      <c r="D230" s="921"/>
      <c r="E230" s="921"/>
    </row>
    <row r="231" spans="1:5" ht="19.5" hidden="1" thickBot="1" x14ac:dyDescent="0.3">
      <c r="A231" s="921" t="s">
        <v>17</v>
      </c>
      <c r="B231" s="927">
        <f>B249</f>
        <v>0</v>
      </c>
      <c r="C231" s="927">
        <f t="shared" ref="C231:E231" si="36">C249</f>
        <v>0</v>
      </c>
      <c r="D231" s="927">
        <f t="shared" si="36"/>
        <v>0</v>
      </c>
      <c r="E231" s="927">
        <f t="shared" si="36"/>
        <v>0</v>
      </c>
    </row>
    <row r="232" spans="1:5" ht="19.5" hidden="1" thickBot="1" x14ac:dyDescent="0.3">
      <c r="A232" s="921" t="s">
        <v>18</v>
      </c>
      <c r="B232" s="927" t="e">
        <f>B231/B230</f>
        <v>#DIV/0!</v>
      </c>
      <c r="C232" s="927" t="e">
        <f t="shared" ref="C232:E232" si="37">C231/C230</f>
        <v>#DIV/0!</v>
      </c>
      <c r="D232" s="927" t="e">
        <f t="shared" si="37"/>
        <v>#DIV/0!</v>
      </c>
      <c r="E232" s="927" t="e">
        <f t="shared" si="37"/>
        <v>#DIV/0!</v>
      </c>
    </row>
    <row r="233" spans="1:5" ht="19.5" hidden="1" thickBot="1" x14ac:dyDescent="0.3">
      <c r="A233" s="921" t="s">
        <v>19</v>
      </c>
      <c r="B233" s="928" t="s">
        <v>20</v>
      </c>
      <c r="C233" s="929" t="e">
        <f>C230/B230-1</f>
        <v>#DIV/0!</v>
      </c>
      <c r="D233" s="929" t="e">
        <f t="shared" ref="D233:E235" si="38">D230/C230-1</f>
        <v>#DIV/0!</v>
      </c>
      <c r="E233" s="929" t="e">
        <f t="shared" si="38"/>
        <v>#DIV/0!</v>
      </c>
    </row>
    <row r="234" spans="1:5" ht="19.5" hidden="1" thickBot="1" x14ac:dyDescent="0.3">
      <c r="A234" s="921" t="s">
        <v>21</v>
      </c>
      <c r="B234" s="928" t="s">
        <v>20</v>
      </c>
      <c r="C234" s="929" t="e">
        <f>C231/B231-1</f>
        <v>#DIV/0!</v>
      </c>
      <c r="D234" s="929" t="e">
        <f t="shared" si="38"/>
        <v>#DIV/0!</v>
      </c>
      <c r="E234" s="929" t="e">
        <f t="shared" si="38"/>
        <v>#DIV/0!</v>
      </c>
    </row>
    <row r="235" spans="1:5" ht="19.5" hidden="1" thickBot="1" x14ac:dyDescent="0.3">
      <c r="A235" s="921" t="s">
        <v>22</v>
      </c>
      <c r="B235" s="928" t="s">
        <v>20</v>
      </c>
      <c r="C235" s="929" t="e">
        <f>C232/B232-1</f>
        <v>#DIV/0!</v>
      </c>
      <c r="D235" s="929" t="e">
        <f t="shared" si="38"/>
        <v>#DIV/0!</v>
      </c>
      <c r="E235" s="929" t="e">
        <f t="shared" si="38"/>
        <v>#DIV/0!</v>
      </c>
    </row>
    <row r="236" spans="1:5" ht="19.5" hidden="1" thickBot="1" x14ac:dyDescent="0.3">
      <c r="A236" s="1570" t="s">
        <v>1290</v>
      </c>
      <c r="B236" s="1571"/>
      <c r="C236" s="1571"/>
      <c r="D236" s="1571"/>
      <c r="E236" s="1572"/>
    </row>
    <row r="237" spans="1:5" ht="12.75" hidden="1" customHeight="1" x14ac:dyDescent="0.25">
      <c r="A237" s="1548"/>
      <c r="B237" s="925">
        <v>2018</v>
      </c>
      <c r="C237" s="925">
        <v>2019</v>
      </c>
      <c r="D237" s="925">
        <v>2020</v>
      </c>
      <c r="E237" s="925">
        <v>2021</v>
      </c>
    </row>
    <row r="238" spans="1:5" ht="9" hidden="1" customHeight="1" thickBot="1" x14ac:dyDescent="0.3">
      <c r="A238" s="1549"/>
      <c r="B238" s="926" t="s">
        <v>7</v>
      </c>
      <c r="C238" s="926" t="s">
        <v>8</v>
      </c>
      <c r="D238" s="926" t="s">
        <v>8</v>
      </c>
      <c r="E238" s="926" t="s">
        <v>8</v>
      </c>
    </row>
    <row r="239" spans="1:5" ht="19.5" hidden="1" thickBot="1" x14ac:dyDescent="0.3">
      <c r="A239" s="956" t="s">
        <v>41</v>
      </c>
      <c r="B239" s="930">
        <f>B240+B241+B242+B243</f>
        <v>0</v>
      </c>
      <c r="C239" s="930">
        <f t="shared" ref="C239:E239" si="39">C240+C241+C242+C243</f>
        <v>0</v>
      </c>
      <c r="D239" s="930">
        <f t="shared" si="39"/>
        <v>0</v>
      </c>
      <c r="E239" s="930">
        <f t="shared" si="39"/>
        <v>0</v>
      </c>
    </row>
    <row r="240" spans="1:5" ht="19.5" hidden="1" thickBot="1" x14ac:dyDescent="0.3">
      <c r="A240" s="957" t="s">
        <v>212</v>
      </c>
      <c r="B240" s="930"/>
      <c r="C240" s="930"/>
      <c r="D240" s="930"/>
      <c r="E240" s="930"/>
    </row>
    <row r="241" spans="1:5" ht="19.5" hidden="1" thickBot="1" x14ac:dyDescent="0.3">
      <c r="A241" s="957" t="s">
        <v>222</v>
      </c>
      <c r="B241" s="930"/>
      <c r="C241" s="930"/>
      <c r="D241" s="930"/>
      <c r="E241" s="930"/>
    </row>
    <row r="242" spans="1:5" ht="19.5" hidden="1" thickBot="1" x14ac:dyDescent="0.3">
      <c r="A242" s="957" t="s">
        <v>223</v>
      </c>
      <c r="B242" s="930"/>
      <c r="C242" s="930"/>
      <c r="D242" s="930"/>
      <c r="E242" s="930"/>
    </row>
    <row r="243" spans="1:5" ht="19.5" hidden="1" thickBot="1" x14ac:dyDescent="0.3">
      <c r="A243" s="957" t="s">
        <v>224</v>
      </c>
      <c r="B243" s="930"/>
      <c r="C243" s="930"/>
      <c r="D243" s="930"/>
      <c r="E243" s="930"/>
    </row>
    <row r="244" spans="1:5" ht="19.5" hidden="1" thickBot="1" x14ac:dyDescent="0.3">
      <c r="A244" s="956" t="s">
        <v>42</v>
      </c>
      <c r="B244" s="131">
        <f>B245+B246+B247+B248</f>
        <v>0</v>
      </c>
      <c r="C244" s="131">
        <f t="shared" ref="C244:E244" si="40">C245+C246+C247+C248</f>
        <v>0</v>
      </c>
      <c r="D244" s="131">
        <f t="shared" si="40"/>
        <v>0</v>
      </c>
      <c r="E244" s="131">
        <f t="shared" si="40"/>
        <v>0</v>
      </c>
    </row>
    <row r="245" spans="1:5" ht="19.5" hidden="1" thickBot="1" x14ac:dyDescent="0.3">
      <c r="A245" s="957" t="s">
        <v>212</v>
      </c>
      <c r="B245" s="131"/>
      <c r="C245" s="930"/>
      <c r="D245" s="930"/>
      <c r="E245" s="930"/>
    </row>
    <row r="246" spans="1:5" ht="19.5" hidden="1" thickBot="1" x14ac:dyDescent="0.3">
      <c r="A246" s="957" t="s">
        <v>222</v>
      </c>
      <c r="B246" s="131"/>
      <c r="C246" s="930"/>
      <c r="D246" s="930"/>
      <c r="E246" s="930"/>
    </row>
    <row r="247" spans="1:5" ht="19.5" hidden="1" thickBot="1" x14ac:dyDescent="0.3">
      <c r="A247" s="957" t="s">
        <v>223</v>
      </c>
      <c r="B247" s="131"/>
      <c r="C247" s="930"/>
      <c r="D247" s="930"/>
      <c r="E247" s="930"/>
    </row>
    <row r="248" spans="1:5" ht="19.5" hidden="1" thickBot="1" x14ac:dyDescent="0.3">
      <c r="A248" s="957" t="s">
        <v>224</v>
      </c>
      <c r="B248" s="131"/>
      <c r="C248" s="930"/>
      <c r="D248" s="930"/>
      <c r="E248" s="930"/>
    </row>
    <row r="249" spans="1:5" ht="19.5" hidden="1" thickBot="1" x14ac:dyDescent="0.3">
      <c r="A249" s="958" t="s">
        <v>236</v>
      </c>
      <c r="B249" s="131">
        <f>B239+B244</f>
        <v>0</v>
      </c>
      <c r="C249" s="131">
        <f t="shared" ref="C249:E249" si="41">C239+C244</f>
        <v>0</v>
      </c>
      <c r="D249" s="131">
        <f t="shared" si="41"/>
        <v>0</v>
      </c>
      <c r="E249" s="131">
        <f t="shared" si="41"/>
        <v>0</v>
      </c>
    </row>
    <row r="250" spans="1:5" ht="25.5" hidden="1" customHeight="1" thickBot="1" x14ac:dyDescent="0.3">
      <c r="A250" s="964" t="s">
        <v>44</v>
      </c>
      <c r="B250" s="1580"/>
      <c r="C250" s="1582"/>
      <c r="D250" s="1582"/>
      <c r="E250" s="1583"/>
    </row>
    <row r="251" spans="1:5" ht="57" hidden="1" thickBot="1" x14ac:dyDescent="0.3">
      <c r="A251" s="955" t="s">
        <v>163</v>
      </c>
      <c r="B251" s="944"/>
      <c r="C251" s="945" t="s">
        <v>217</v>
      </c>
      <c r="D251" s="946"/>
      <c r="E251" s="947"/>
    </row>
    <row r="252" spans="1:5" ht="17.25" hidden="1" customHeight="1" thickBot="1" x14ac:dyDescent="0.3">
      <c r="A252" s="921" t="s">
        <v>14</v>
      </c>
      <c r="B252" s="1545"/>
      <c r="C252" s="1546"/>
      <c r="D252" s="1546"/>
      <c r="E252" s="1547"/>
    </row>
    <row r="253" spans="1:5" ht="19.5" hidden="1" thickBot="1" x14ac:dyDescent="0.3">
      <c r="A253" s="921" t="s">
        <v>15</v>
      </c>
      <c r="B253" s="1587"/>
      <c r="C253" s="1568"/>
      <c r="D253" s="1568"/>
      <c r="E253" s="1569"/>
    </row>
    <row r="254" spans="1:5" ht="12.75" hidden="1" customHeight="1" x14ac:dyDescent="0.25">
      <c r="A254" s="1548"/>
      <c r="B254" s="925">
        <v>2019</v>
      </c>
      <c r="C254" s="925">
        <v>2020</v>
      </c>
      <c r="D254" s="925">
        <v>2021</v>
      </c>
      <c r="E254" s="925">
        <v>2022</v>
      </c>
    </row>
    <row r="255" spans="1:5" ht="9" hidden="1" customHeight="1" thickBot="1" x14ac:dyDescent="0.3">
      <c r="A255" s="1549"/>
      <c r="B255" s="926" t="s">
        <v>7</v>
      </c>
      <c r="C255" s="926" t="s">
        <v>8</v>
      </c>
      <c r="D255" s="926" t="s">
        <v>8</v>
      </c>
      <c r="E255" s="926" t="s">
        <v>8</v>
      </c>
    </row>
    <row r="256" spans="1:5" ht="19.5" hidden="1" thickBot="1" x14ac:dyDescent="0.3">
      <c r="A256" s="921" t="s">
        <v>16</v>
      </c>
      <c r="B256" s="921">
        <v>0</v>
      </c>
      <c r="C256" s="928">
        <v>0</v>
      </c>
      <c r="D256" s="928">
        <v>0</v>
      </c>
      <c r="E256" s="921">
        <v>0</v>
      </c>
    </row>
    <row r="257" spans="1:5" ht="19.5" hidden="1" thickBot="1" x14ac:dyDescent="0.3">
      <c r="A257" s="921" t="s">
        <v>17</v>
      </c>
      <c r="B257" s="927">
        <f>B275</f>
        <v>0</v>
      </c>
      <c r="C257" s="927">
        <f t="shared" ref="C257:E257" si="42">C275</f>
        <v>0</v>
      </c>
      <c r="D257" s="927">
        <f t="shared" si="42"/>
        <v>0</v>
      </c>
      <c r="E257" s="927">
        <f t="shared" si="42"/>
        <v>0</v>
      </c>
    </row>
    <row r="258" spans="1:5" ht="19.5" hidden="1" thickBot="1" x14ac:dyDescent="0.3">
      <c r="A258" s="921" t="s">
        <v>18</v>
      </c>
      <c r="B258" s="927" t="e">
        <f>B257/B256</f>
        <v>#DIV/0!</v>
      </c>
      <c r="C258" s="927" t="e">
        <f t="shared" ref="C258:E258" si="43">C257/C256</f>
        <v>#DIV/0!</v>
      </c>
      <c r="D258" s="927" t="e">
        <f t="shared" si="43"/>
        <v>#DIV/0!</v>
      </c>
      <c r="E258" s="927" t="e">
        <f t="shared" si="43"/>
        <v>#DIV/0!</v>
      </c>
    </row>
    <row r="259" spans="1:5" ht="19.5" hidden="1" thickBot="1" x14ac:dyDescent="0.3">
      <c r="A259" s="921" t="s">
        <v>19</v>
      </c>
      <c r="B259" s="928" t="s">
        <v>20</v>
      </c>
      <c r="C259" s="929" t="e">
        <f>C256/B256-1</f>
        <v>#DIV/0!</v>
      </c>
      <c r="D259" s="929" t="e">
        <f t="shared" ref="D259:E261" si="44">D256/C256-1</f>
        <v>#DIV/0!</v>
      </c>
      <c r="E259" s="929" t="e">
        <f t="shared" si="44"/>
        <v>#DIV/0!</v>
      </c>
    </row>
    <row r="260" spans="1:5" ht="19.5" hidden="1" thickBot="1" x14ac:dyDescent="0.3">
      <c r="A260" s="921" t="s">
        <v>21</v>
      </c>
      <c r="B260" s="928" t="s">
        <v>20</v>
      </c>
      <c r="C260" s="929" t="e">
        <f>C257/B257-1</f>
        <v>#DIV/0!</v>
      </c>
      <c r="D260" s="929" t="e">
        <f t="shared" si="44"/>
        <v>#DIV/0!</v>
      </c>
      <c r="E260" s="929" t="e">
        <f t="shared" si="44"/>
        <v>#DIV/0!</v>
      </c>
    </row>
    <row r="261" spans="1:5" ht="19.5" hidden="1" thickBot="1" x14ac:dyDescent="0.3">
      <c r="A261" s="921" t="s">
        <v>22</v>
      </c>
      <c r="B261" s="928" t="s">
        <v>20</v>
      </c>
      <c r="C261" s="929" t="e">
        <f>C258/B258-1</f>
        <v>#DIV/0!</v>
      </c>
      <c r="D261" s="929" t="e">
        <f t="shared" si="44"/>
        <v>#DIV/0!</v>
      </c>
      <c r="E261" s="929" t="e">
        <f t="shared" si="44"/>
        <v>#DIV/0!</v>
      </c>
    </row>
    <row r="262" spans="1:5" ht="19.5" hidden="1" thickBot="1" x14ac:dyDescent="0.3">
      <c r="A262" s="1570" t="s">
        <v>1291</v>
      </c>
      <c r="B262" s="1571"/>
      <c r="C262" s="1571"/>
      <c r="D262" s="1571"/>
      <c r="E262" s="1572"/>
    </row>
    <row r="263" spans="1:5" ht="12.75" hidden="1" customHeight="1" x14ac:dyDescent="0.25">
      <c r="A263" s="1548"/>
      <c r="B263" s="925">
        <v>2019</v>
      </c>
      <c r="C263" s="925">
        <v>2020</v>
      </c>
      <c r="D263" s="925">
        <v>2021</v>
      </c>
      <c r="E263" s="925">
        <v>2022</v>
      </c>
    </row>
    <row r="264" spans="1:5" ht="9" hidden="1" customHeight="1" thickBot="1" x14ac:dyDescent="0.3">
      <c r="A264" s="1549"/>
      <c r="B264" s="926" t="s">
        <v>7</v>
      </c>
      <c r="C264" s="926" t="s">
        <v>8</v>
      </c>
      <c r="D264" s="926" t="s">
        <v>8</v>
      </c>
      <c r="E264" s="926" t="s">
        <v>8</v>
      </c>
    </row>
    <row r="265" spans="1:5" ht="19.5" hidden="1" thickBot="1" x14ac:dyDescent="0.3">
      <c r="A265" s="956" t="s">
        <v>41</v>
      </c>
      <c r="B265" s="930">
        <f>B266+B267+B268+B269</f>
        <v>0</v>
      </c>
      <c r="C265" s="930">
        <f t="shared" ref="C265:E265" si="45">C266+C267+C268+C269</f>
        <v>0</v>
      </c>
      <c r="D265" s="930">
        <f t="shared" si="45"/>
        <v>0</v>
      </c>
      <c r="E265" s="930">
        <f t="shared" si="45"/>
        <v>0</v>
      </c>
    </row>
    <row r="266" spans="1:5" ht="19.5" hidden="1" thickBot="1" x14ac:dyDescent="0.3">
      <c r="A266" s="957" t="s">
        <v>212</v>
      </c>
      <c r="B266" s="930"/>
      <c r="C266" s="930"/>
      <c r="D266" s="930"/>
      <c r="E266" s="930"/>
    </row>
    <row r="267" spans="1:5" ht="19.5" hidden="1" thickBot="1" x14ac:dyDescent="0.3">
      <c r="A267" s="957" t="s">
        <v>222</v>
      </c>
      <c r="B267" s="930"/>
      <c r="C267" s="930"/>
      <c r="D267" s="930"/>
      <c r="E267" s="930"/>
    </row>
    <row r="268" spans="1:5" ht="19.5" hidden="1" thickBot="1" x14ac:dyDescent="0.3">
      <c r="A268" s="957" t="s">
        <v>223</v>
      </c>
      <c r="B268" s="930"/>
      <c r="C268" s="930"/>
      <c r="D268" s="930"/>
      <c r="E268" s="930"/>
    </row>
    <row r="269" spans="1:5" ht="19.5" hidden="1" thickBot="1" x14ac:dyDescent="0.3">
      <c r="A269" s="957" t="s">
        <v>224</v>
      </c>
      <c r="B269" s="930"/>
      <c r="C269" s="930"/>
      <c r="D269" s="930"/>
      <c r="E269" s="930"/>
    </row>
    <row r="270" spans="1:5" ht="19.5" hidden="1" thickBot="1" x14ac:dyDescent="0.3">
      <c r="A270" s="956" t="s">
        <v>42</v>
      </c>
      <c r="B270" s="131">
        <f>B271+B272+B273+B274</f>
        <v>0</v>
      </c>
      <c r="C270" s="131">
        <f t="shared" ref="C270:E270" si="46">C271+C272+C273+C274</f>
        <v>0</v>
      </c>
      <c r="D270" s="131">
        <f t="shared" si="46"/>
        <v>0</v>
      </c>
      <c r="E270" s="131">
        <f t="shared" si="46"/>
        <v>0</v>
      </c>
    </row>
    <row r="271" spans="1:5" ht="19.5" hidden="1" thickBot="1" x14ac:dyDescent="0.3">
      <c r="A271" s="957" t="s">
        <v>212</v>
      </c>
      <c r="B271" s="131"/>
      <c r="C271" s="131">
        <v>0</v>
      </c>
      <c r="D271" s="131">
        <v>0</v>
      </c>
      <c r="E271" s="131"/>
    </row>
    <row r="272" spans="1:5" ht="19.5" hidden="1" thickBot="1" x14ac:dyDescent="0.3">
      <c r="A272" s="957" t="s">
        <v>222</v>
      </c>
      <c r="B272" s="131"/>
      <c r="C272" s="131"/>
      <c r="D272" s="131"/>
      <c r="E272" s="131"/>
    </row>
    <row r="273" spans="1:5" ht="19.5" hidden="1" thickBot="1" x14ac:dyDescent="0.3">
      <c r="A273" s="957" t="s">
        <v>223</v>
      </c>
      <c r="B273" s="131"/>
      <c r="C273" s="131"/>
      <c r="D273" s="131"/>
      <c r="E273" s="131"/>
    </row>
    <row r="274" spans="1:5" ht="19.5" hidden="1" thickBot="1" x14ac:dyDescent="0.3">
      <c r="A274" s="957" t="s">
        <v>224</v>
      </c>
      <c r="B274" s="131"/>
      <c r="C274" s="131"/>
      <c r="D274" s="131"/>
      <c r="E274" s="131"/>
    </row>
    <row r="275" spans="1:5" ht="19.5" hidden="1" thickBot="1" x14ac:dyDescent="0.3">
      <c r="A275" s="958" t="s">
        <v>52</v>
      </c>
      <c r="B275" s="131">
        <f>B265+B270</f>
        <v>0</v>
      </c>
      <c r="C275" s="131">
        <f t="shared" ref="C275:E275" si="47">C265+C270</f>
        <v>0</v>
      </c>
      <c r="D275" s="131">
        <f t="shared" si="47"/>
        <v>0</v>
      </c>
      <c r="E275" s="131">
        <f t="shared" si="47"/>
        <v>0</v>
      </c>
    </row>
    <row r="276" spans="1:5" ht="19.5" hidden="1" thickBot="1" x14ac:dyDescent="0.3">
      <c r="A276" s="1561" t="s">
        <v>45</v>
      </c>
      <c r="B276" s="1562"/>
      <c r="C276" s="1562"/>
      <c r="D276" s="1562"/>
      <c r="E276" s="1563"/>
    </row>
    <row r="277" spans="1:5" ht="19.5" hidden="1" thickBot="1" x14ac:dyDescent="0.3">
      <c r="A277" s="1561" t="s">
        <v>46</v>
      </c>
      <c r="B277" s="1562"/>
      <c r="C277" s="1562"/>
      <c r="D277" s="1562"/>
      <c r="E277" s="1563"/>
    </row>
    <row r="278" spans="1:5" ht="19.5" hidden="1" thickBot="1" x14ac:dyDescent="0.3">
      <c r="A278" s="955" t="s">
        <v>55</v>
      </c>
      <c r="B278" s="1588"/>
      <c r="C278" s="1589"/>
      <c r="D278" s="1589"/>
      <c r="E278" s="1590"/>
    </row>
    <row r="279" spans="1:5" ht="30.75" hidden="1" customHeight="1" thickBot="1" x14ac:dyDescent="0.3">
      <c r="A279" s="955" t="s">
        <v>79</v>
      </c>
      <c r="B279" s="924"/>
      <c r="C279" s="940" t="s">
        <v>217</v>
      </c>
      <c r="D279" s="1582"/>
      <c r="E279" s="1583"/>
    </row>
    <row r="280" spans="1:5" ht="19.5" hidden="1" customHeight="1" thickBot="1" x14ac:dyDescent="0.3">
      <c r="A280" s="962"/>
      <c r="B280" s="1580"/>
      <c r="C280" s="1581"/>
      <c r="D280" s="1582"/>
      <c r="E280" s="1583"/>
    </row>
    <row r="281" spans="1:5" ht="17.25" hidden="1" customHeight="1" thickBot="1" x14ac:dyDescent="0.3">
      <c r="A281" s="921" t="s">
        <v>14</v>
      </c>
      <c r="B281" s="1545"/>
      <c r="C281" s="1546"/>
      <c r="D281" s="1546"/>
      <c r="E281" s="1547"/>
    </row>
    <row r="282" spans="1:5" ht="19.5" hidden="1" thickBot="1" x14ac:dyDescent="0.3">
      <c r="A282" s="921" t="s">
        <v>15</v>
      </c>
      <c r="B282" s="1567"/>
      <c r="C282" s="1568"/>
      <c r="D282" s="1568"/>
      <c r="E282" s="1569"/>
    </row>
    <row r="283" spans="1:5" ht="12.75" hidden="1" customHeight="1" x14ac:dyDescent="0.25">
      <c r="A283" s="1548"/>
      <c r="B283" s="925">
        <v>2019</v>
      </c>
      <c r="C283" s="925">
        <v>2020</v>
      </c>
      <c r="D283" s="925">
        <v>2021</v>
      </c>
      <c r="E283" s="925">
        <v>2022</v>
      </c>
    </row>
    <row r="284" spans="1:5" ht="9" hidden="1" customHeight="1" thickBot="1" x14ac:dyDescent="0.3">
      <c r="A284" s="1549"/>
      <c r="B284" s="926" t="s">
        <v>7</v>
      </c>
      <c r="C284" s="926" t="s">
        <v>8</v>
      </c>
      <c r="D284" s="926" t="s">
        <v>8</v>
      </c>
      <c r="E284" s="926" t="s">
        <v>8</v>
      </c>
    </row>
    <row r="285" spans="1:5" ht="19.5" hidden="1" thickBot="1" x14ac:dyDescent="0.3">
      <c r="A285" s="921" t="s">
        <v>16</v>
      </c>
      <c r="B285" s="927"/>
      <c r="C285" s="927"/>
      <c r="D285" s="927"/>
      <c r="E285" s="927"/>
    </row>
    <row r="286" spans="1:5" ht="19.5" hidden="1" thickBot="1" x14ac:dyDescent="0.3">
      <c r="A286" s="921" t="s">
        <v>17</v>
      </c>
      <c r="B286" s="927">
        <f>B349-B311</f>
        <v>0</v>
      </c>
      <c r="C286" s="927">
        <f t="shared" ref="C286:D286" si="48">C349-C311</f>
        <v>0</v>
      </c>
      <c r="D286" s="927">
        <f t="shared" si="48"/>
        <v>0</v>
      </c>
      <c r="E286" s="927">
        <f>E304</f>
        <v>0</v>
      </c>
    </row>
    <row r="287" spans="1:5" ht="19.5" hidden="1" thickBot="1" x14ac:dyDescent="0.3">
      <c r="A287" s="921" t="s">
        <v>18</v>
      </c>
      <c r="B287" s="927" t="e">
        <f>B286/B285</f>
        <v>#DIV/0!</v>
      </c>
      <c r="C287" s="927" t="e">
        <f t="shared" ref="C287:E287" si="49">C286/C285</f>
        <v>#DIV/0!</v>
      </c>
      <c r="D287" s="927" t="e">
        <f t="shared" si="49"/>
        <v>#DIV/0!</v>
      </c>
      <c r="E287" s="927" t="e">
        <f t="shared" si="49"/>
        <v>#DIV/0!</v>
      </c>
    </row>
    <row r="288" spans="1:5" ht="19.5" hidden="1" thickBot="1" x14ac:dyDescent="0.3">
      <c r="A288" s="921" t="s">
        <v>19</v>
      </c>
      <c r="B288" s="928" t="s">
        <v>20</v>
      </c>
      <c r="C288" s="929" t="e">
        <f>C285/B285-1</f>
        <v>#DIV/0!</v>
      </c>
      <c r="D288" s="929" t="e">
        <f t="shared" ref="D288:E290" si="50">D285/C285-1</f>
        <v>#DIV/0!</v>
      </c>
      <c r="E288" s="929" t="e">
        <f t="shared" si="50"/>
        <v>#DIV/0!</v>
      </c>
    </row>
    <row r="289" spans="1:5" ht="19.5" hidden="1" thickBot="1" x14ac:dyDescent="0.3">
      <c r="A289" s="921" t="s">
        <v>21</v>
      </c>
      <c r="B289" s="928" t="s">
        <v>20</v>
      </c>
      <c r="C289" s="929" t="e">
        <f>C286/B286-1</f>
        <v>#DIV/0!</v>
      </c>
      <c r="D289" s="929" t="e">
        <f t="shared" si="50"/>
        <v>#DIV/0!</v>
      </c>
      <c r="E289" s="929" t="e">
        <f t="shared" si="50"/>
        <v>#DIV/0!</v>
      </c>
    </row>
    <row r="290" spans="1:5" ht="19.5" hidden="1" thickBot="1" x14ac:dyDescent="0.3">
      <c r="A290" s="921" t="s">
        <v>22</v>
      </c>
      <c r="B290" s="928" t="s">
        <v>20</v>
      </c>
      <c r="C290" s="929" t="e">
        <f>C287/B287-1</f>
        <v>#DIV/0!</v>
      </c>
      <c r="D290" s="929" t="e">
        <f t="shared" si="50"/>
        <v>#DIV/0!</v>
      </c>
      <c r="E290" s="929" t="e">
        <f t="shared" si="50"/>
        <v>#DIV/0!</v>
      </c>
    </row>
    <row r="291" spans="1:5" ht="19.5" hidden="1" thickBot="1" x14ac:dyDescent="0.3">
      <c r="A291" s="1570" t="s">
        <v>1287</v>
      </c>
      <c r="B291" s="1571"/>
      <c r="C291" s="1571"/>
      <c r="D291" s="1571"/>
      <c r="E291" s="1572"/>
    </row>
    <row r="292" spans="1:5" ht="12.75" hidden="1" customHeight="1" x14ac:dyDescent="0.25">
      <c r="A292" s="1548"/>
      <c r="B292" s="925">
        <v>2019</v>
      </c>
      <c r="C292" s="925">
        <v>2020</v>
      </c>
      <c r="D292" s="925">
        <v>2021</v>
      </c>
      <c r="E292" s="925">
        <v>2022</v>
      </c>
    </row>
    <row r="293" spans="1:5" ht="9" hidden="1" customHeight="1" thickBot="1" x14ac:dyDescent="0.3">
      <c r="A293" s="1549"/>
      <c r="B293" s="926" t="s">
        <v>7</v>
      </c>
      <c r="C293" s="926" t="s">
        <v>8</v>
      </c>
      <c r="D293" s="926" t="s">
        <v>8</v>
      </c>
      <c r="E293" s="926" t="s">
        <v>8</v>
      </c>
    </row>
    <row r="294" spans="1:5" ht="19.5" hidden="1" thickBot="1" x14ac:dyDescent="0.3">
      <c r="A294" s="956" t="s">
        <v>41</v>
      </c>
      <c r="B294" s="930">
        <f>B295+B296+B297+B298</f>
        <v>0</v>
      </c>
      <c r="C294" s="930">
        <f t="shared" ref="C294:E294" si="51">C295+C296+C297+C298</f>
        <v>0</v>
      </c>
      <c r="D294" s="930">
        <f t="shared" si="51"/>
        <v>0</v>
      </c>
      <c r="E294" s="930">
        <f t="shared" si="51"/>
        <v>0</v>
      </c>
    </row>
    <row r="295" spans="1:5" ht="19.5" hidden="1" thickBot="1" x14ac:dyDescent="0.3">
      <c r="A295" s="957" t="s">
        <v>212</v>
      </c>
      <c r="B295" s="930"/>
      <c r="C295" s="930"/>
      <c r="D295" s="930"/>
      <c r="E295" s="930"/>
    </row>
    <row r="296" spans="1:5" ht="19.5" hidden="1" thickBot="1" x14ac:dyDescent="0.3">
      <c r="A296" s="957" t="s">
        <v>222</v>
      </c>
      <c r="B296" s="930"/>
      <c r="C296" s="930"/>
      <c r="D296" s="930"/>
      <c r="E296" s="930"/>
    </row>
    <row r="297" spans="1:5" ht="19.5" hidden="1" thickBot="1" x14ac:dyDescent="0.3">
      <c r="A297" s="957" t="s">
        <v>223</v>
      </c>
      <c r="B297" s="930"/>
      <c r="C297" s="930"/>
      <c r="D297" s="930"/>
      <c r="E297" s="930"/>
    </row>
    <row r="298" spans="1:5" ht="19.5" hidden="1" thickBot="1" x14ac:dyDescent="0.3">
      <c r="A298" s="957" t="s">
        <v>224</v>
      </c>
      <c r="B298" s="930"/>
      <c r="C298" s="930"/>
      <c r="D298" s="930"/>
      <c r="E298" s="930"/>
    </row>
    <row r="299" spans="1:5" ht="19.5" hidden="1" thickBot="1" x14ac:dyDescent="0.3">
      <c r="A299" s="956" t="s">
        <v>42</v>
      </c>
      <c r="B299" s="131">
        <f>B300+B301+B302+B303</f>
        <v>0</v>
      </c>
      <c r="C299" s="131">
        <f t="shared" ref="C299:E299" si="52">C300+C301+C302+C303</f>
        <v>0</v>
      </c>
      <c r="D299" s="131">
        <f t="shared" si="52"/>
        <v>0</v>
      </c>
      <c r="E299" s="131">
        <f t="shared" si="52"/>
        <v>0</v>
      </c>
    </row>
    <row r="300" spans="1:5" ht="19.5" hidden="1" thickBot="1" x14ac:dyDescent="0.3">
      <c r="A300" s="957" t="s">
        <v>212</v>
      </c>
      <c r="B300" s="131"/>
      <c r="C300" s="930"/>
      <c r="D300" s="930"/>
      <c r="E300" s="930">
        <v>0</v>
      </c>
    </row>
    <row r="301" spans="1:5" ht="19.5" hidden="1" thickBot="1" x14ac:dyDescent="0.3">
      <c r="A301" s="957" t="s">
        <v>222</v>
      </c>
      <c r="B301" s="131"/>
      <c r="C301" s="930"/>
      <c r="D301" s="930"/>
      <c r="E301" s="930"/>
    </row>
    <row r="302" spans="1:5" ht="19.5" hidden="1" thickBot="1" x14ac:dyDescent="0.3">
      <c r="A302" s="957" t="s">
        <v>223</v>
      </c>
      <c r="B302" s="131"/>
      <c r="C302" s="930"/>
      <c r="D302" s="930"/>
      <c r="E302" s="930"/>
    </row>
    <row r="303" spans="1:5" ht="19.5" hidden="1" thickBot="1" x14ac:dyDescent="0.3">
      <c r="A303" s="957" t="s">
        <v>224</v>
      </c>
      <c r="B303" s="131"/>
      <c r="C303" s="930"/>
      <c r="D303" s="930"/>
      <c r="E303" s="930"/>
    </row>
    <row r="304" spans="1:5" ht="19.5" hidden="1" thickBot="1" x14ac:dyDescent="0.3">
      <c r="A304" s="963" t="s">
        <v>30</v>
      </c>
      <c r="B304" s="131">
        <f>B294+B299</f>
        <v>0</v>
      </c>
      <c r="C304" s="131">
        <f t="shared" ref="C304:E304" si="53">C294+C299</f>
        <v>0</v>
      </c>
      <c r="D304" s="131">
        <f t="shared" si="53"/>
        <v>0</v>
      </c>
      <c r="E304" s="131">
        <f t="shared" si="53"/>
        <v>0</v>
      </c>
    </row>
    <row r="305" spans="1:5" ht="57" hidden="1" thickBot="1" x14ac:dyDescent="0.3">
      <c r="A305" s="955" t="s">
        <v>32</v>
      </c>
      <c r="B305" s="924"/>
      <c r="C305" s="940" t="s">
        <v>217</v>
      </c>
      <c r="D305" s="1582"/>
      <c r="E305" s="1583"/>
    </row>
    <row r="306" spans="1:5" ht="17.25" hidden="1" customHeight="1" thickBot="1" x14ac:dyDescent="0.3">
      <c r="A306" s="921" t="s">
        <v>14</v>
      </c>
      <c r="B306" s="1545"/>
      <c r="C306" s="1546"/>
      <c r="D306" s="1546"/>
      <c r="E306" s="1547"/>
    </row>
    <row r="307" spans="1:5" ht="19.5" hidden="1" thickBot="1" x14ac:dyDescent="0.3">
      <c r="A307" s="921" t="s">
        <v>15</v>
      </c>
      <c r="B307" s="1567"/>
      <c r="C307" s="1568"/>
      <c r="D307" s="1568"/>
      <c r="E307" s="1569"/>
    </row>
    <row r="308" spans="1:5" ht="12.75" hidden="1" customHeight="1" x14ac:dyDescent="0.25">
      <c r="A308" s="1548"/>
      <c r="B308" s="925">
        <v>2019</v>
      </c>
      <c r="C308" s="925">
        <v>2020</v>
      </c>
      <c r="D308" s="925">
        <v>2021</v>
      </c>
      <c r="E308" s="925">
        <v>2022</v>
      </c>
    </row>
    <row r="309" spans="1:5" ht="9" hidden="1" customHeight="1" thickBot="1" x14ac:dyDescent="0.3">
      <c r="A309" s="1549"/>
      <c r="B309" s="926" t="s">
        <v>7</v>
      </c>
      <c r="C309" s="926" t="s">
        <v>8</v>
      </c>
      <c r="D309" s="926" t="s">
        <v>8</v>
      </c>
      <c r="E309" s="926" t="s">
        <v>8</v>
      </c>
    </row>
    <row r="310" spans="1:5" ht="19.5" hidden="1" thickBot="1" x14ac:dyDescent="0.3">
      <c r="A310" s="921" t="s">
        <v>16</v>
      </c>
      <c r="B310" s="921"/>
      <c r="C310" s="921"/>
      <c r="D310" s="921"/>
      <c r="E310" s="921"/>
    </row>
    <row r="311" spans="1:5" ht="19.5" hidden="1" thickBot="1" x14ac:dyDescent="0.3">
      <c r="A311" s="921" t="s">
        <v>17</v>
      </c>
      <c r="B311" s="927"/>
      <c r="C311" s="927"/>
      <c r="D311" s="927"/>
      <c r="E311" s="927"/>
    </row>
    <row r="312" spans="1:5" ht="19.5" hidden="1" thickBot="1" x14ac:dyDescent="0.3">
      <c r="A312" s="921" t="s">
        <v>18</v>
      </c>
      <c r="B312" s="927" t="e">
        <f>B311/B310</f>
        <v>#DIV/0!</v>
      </c>
      <c r="C312" s="927" t="e">
        <f t="shared" ref="C312:E312" si="54">C311/C310</f>
        <v>#DIV/0!</v>
      </c>
      <c r="D312" s="927" t="e">
        <f t="shared" si="54"/>
        <v>#DIV/0!</v>
      </c>
      <c r="E312" s="927" t="e">
        <f t="shared" si="54"/>
        <v>#DIV/0!</v>
      </c>
    </row>
    <row r="313" spans="1:5" ht="19.5" hidden="1" thickBot="1" x14ac:dyDescent="0.3">
      <c r="A313" s="921" t="s">
        <v>19</v>
      </c>
      <c r="B313" s="928" t="s">
        <v>20</v>
      </c>
      <c r="C313" s="929" t="e">
        <f>C310/B310-1</f>
        <v>#DIV/0!</v>
      </c>
      <c r="D313" s="929" t="e">
        <f t="shared" ref="D313:E315" si="55">D310/C310-1</f>
        <v>#DIV/0!</v>
      </c>
      <c r="E313" s="929" t="e">
        <f t="shared" si="55"/>
        <v>#DIV/0!</v>
      </c>
    </row>
    <row r="314" spans="1:5" ht="19.5" hidden="1" thickBot="1" x14ac:dyDescent="0.3">
      <c r="A314" s="921" t="s">
        <v>21</v>
      </c>
      <c r="B314" s="928" t="s">
        <v>20</v>
      </c>
      <c r="C314" s="929" t="e">
        <f>C311/B311-1</f>
        <v>#DIV/0!</v>
      </c>
      <c r="D314" s="929" t="e">
        <f t="shared" si="55"/>
        <v>#DIV/0!</v>
      </c>
      <c r="E314" s="929" t="e">
        <f t="shared" si="55"/>
        <v>#DIV/0!</v>
      </c>
    </row>
    <row r="315" spans="1:5" ht="19.5" hidden="1" thickBot="1" x14ac:dyDescent="0.3">
      <c r="A315" s="921" t="s">
        <v>22</v>
      </c>
      <c r="B315" s="928" t="s">
        <v>20</v>
      </c>
      <c r="C315" s="929" t="e">
        <f>C312/B312-1</f>
        <v>#DIV/0!</v>
      </c>
      <c r="D315" s="929" t="e">
        <f t="shared" si="55"/>
        <v>#DIV/0!</v>
      </c>
      <c r="E315" s="929" t="e">
        <f t="shared" si="55"/>
        <v>#DIV/0!</v>
      </c>
    </row>
    <row r="316" spans="1:5" ht="19.5" hidden="1" thickBot="1" x14ac:dyDescent="0.3">
      <c r="A316" s="1570" t="s">
        <v>1289</v>
      </c>
      <c r="B316" s="1571"/>
      <c r="C316" s="1571"/>
      <c r="D316" s="1571"/>
      <c r="E316" s="1572"/>
    </row>
    <row r="317" spans="1:5" ht="12.75" hidden="1" customHeight="1" x14ac:dyDescent="0.25">
      <c r="A317" s="1548"/>
      <c r="B317" s="925">
        <v>2019</v>
      </c>
      <c r="C317" s="925">
        <v>2020</v>
      </c>
      <c r="D317" s="925">
        <v>2021</v>
      </c>
      <c r="E317" s="925">
        <v>2022</v>
      </c>
    </row>
    <row r="318" spans="1:5" ht="9" hidden="1" customHeight="1" thickBot="1" x14ac:dyDescent="0.3">
      <c r="A318" s="1549"/>
      <c r="B318" s="926" t="s">
        <v>7</v>
      </c>
      <c r="C318" s="926" t="s">
        <v>8</v>
      </c>
      <c r="D318" s="926" t="s">
        <v>8</v>
      </c>
      <c r="E318" s="926" t="s">
        <v>8</v>
      </c>
    </row>
    <row r="319" spans="1:5" ht="19.5" hidden="1" thickBot="1" x14ac:dyDescent="0.3">
      <c r="A319" s="956" t="s">
        <v>41</v>
      </c>
      <c r="B319" s="930">
        <f>B320+B321+B322+B323</f>
        <v>0</v>
      </c>
      <c r="C319" s="930">
        <f t="shared" ref="C319:E319" si="56">C320+C321+C322+C323</f>
        <v>0</v>
      </c>
      <c r="D319" s="930">
        <f t="shared" si="56"/>
        <v>0</v>
      </c>
      <c r="E319" s="930">
        <f t="shared" si="56"/>
        <v>0</v>
      </c>
    </row>
    <row r="320" spans="1:5" ht="19.5" hidden="1" thickBot="1" x14ac:dyDescent="0.3">
      <c r="A320" s="957" t="s">
        <v>212</v>
      </c>
      <c r="B320" s="930"/>
      <c r="C320" s="930"/>
      <c r="D320" s="930"/>
      <c r="E320" s="930"/>
    </row>
    <row r="321" spans="1:5" ht="19.5" hidden="1" thickBot="1" x14ac:dyDescent="0.3">
      <c r="A321" s="957" t="s">
        <v>222</v>
      </c>
      <c r="B321" s="930"/>
      <c r="C321" s="930"/>
      <c r="D321" s="930"/>
      <c r="E321" s="930"/>
    </row>
    <row r="322" spans="1:5" ht="19.5" hidden="1" thickBot="1" x14ac:dyDescent="0.3">
      <c r="A322" s="957" t="s">
        <v>223</v>
      </c>
      <c r="B322" s="930"/>
      <c r="C322" s="930"/>
      <c r="D322" s="930"/>
      <c r="E322" s="930"/>
    </row>
    <row r="323" spans="1:5" ht="19.5" hidden="1" thickBot="1" x14ac:dyDescent="0.3">
      <c r="A323" s="957" t="s">
        <v>224</v>
      </c>
      <c r="B323" s="930"/>
      <c r="C323" s="930"/>
      <c r="D323" s="930"/>
      <c r="E323" s="930"/>
    </row>
    <row r="324" spans="1:5" ht="19.5" hidden="1" thickBot="1" x14ac:dyDescent="0.3">
      <c r="A324" s="956" t="s">
        <v>42</v>
      </c>
      <c r="B324" s="131">
        <f>B325+B326+B327+B328</f>
        <v>0</v>
      </c>
      <c r="C324" s="131">
        <f t="shared" ref="C324:E324" si="57">C325+C326+C327+C328</f>
        <v>0</v>
      </c>
      <c r="D324" s="131">
        <f t="shared" si="57"/>
        <v>0</v>
      </c>
      <c r="E324" s="131">
        <f t="shared" si="57"/>
        <v>0</v>
      </c>
    </row>
    <row r="325" spans="1:5" ht="19.5" hidden="1" thickBot="1" x14ac:dyDescent="0.3">
      <c r="A325" s="957" t="s">
        <v>212</v>
      </c>
      <c r="B325" s="131"/>
      <c r="C325" s="930"/>
      <c r="D325" s="930"/>
      <c r="E325" s="930"/>
    </row>
    <row r="326" spans="1:5" ht="19.5" hidden="1" thickBot="1" x14ac:dyDescent="0.3">
      <c r="A326" s="957" t="s">
        <v>222</v>
      </c>
      <c r="B326" s="131"/>
      <c r="C326" s="930"/>
      <c r="D326" s="930"/>
      <c r="E326" s="930"/>
    </row>
    <row r="327" spans="1:5" ht="19.5" hidden="1" thickBot="1" x14ac:dyDescent="0.3">
      <c r="A327" s="957" t="s">
        <v>223</v>
      </c>
      <c r="B327" s="131"/>
      <c r="C327" s="930"/>
      <c r="D327" s="930"/>
      <c r="E327" s="930"/>
    </row>
    <row r="328" spans="1:5" ht="19.5" hidden="1" thickBot="1" x14ac:dyDescent="0.3">
      <c r="A328" s="957" t="s">
        <v>224</v>
      </c>
      <c r="B328" s="131"/>
      <c r="C328" s="930"/>
      <c r="D328" s="930"/>
      <c r="E328" s="930"/>
    </row>
    <row r="329" spans="1:5" ht="19.5" hidden="1" thickBot="1" x14ac:dyDescent="0.3">
      <c r="A329" s="963" t="s">
        <v>226</v>
      </c>
      <c r="B329" s="131">
        <f>B319+B324</f>
        <v>0</v>
      </c>
      <c r="C329" s="131">
        <f t="shared" ref="C329:E329" si="58">C319+C324</f>
        <v>0</v>
      </c>
      <c r="D329" s="131">
        <f t="shared" si="58"/>
        <v>0</v>
      </c>
      <c r="E329" s="131">
        <f t="shared" si="58"/>
        <v>0</v>
      </c>
    </row>
    <row r="330" spans="1:5" ht="57" hidden="1" thickBot="1" x14ac:dyDescent="0.3">
      <c r="A330" s="955" t="s">
        <v>73</v>
      </c>
      <c r="B330" s="944"/>
      <c r="C330" s="945" t="s">
        <v>217</v>
      </c>
      <c r="D330" s="946"/>
      <c r="E330" s="947"/>
    </row>
    <row r="331" spans="1:5" ht="17.25" hidden="1" customHeight="1" thickBot="1" x14ac:dyDescent="0.3">
      <c r="A331" s="921" t="s">
        <v>14</v>
      </c>
      <c r="B331" s="1545"/>
      <c r="C331" s="1546"/>
      <c r="D331" s="1546"/>
      <c r="E331" s="1547"/>
    </row>
    <row r="332" spans="1:5" ht="19.5" hidden="1" thickBot="1" x14ac:dyDescent="0.3">
      <c r="A332" s="921" t="s">
        <v>15</v>
      </c>
      <c r="B332" s="1567"/>
      <c r="C332" s="1568"/>
      <c r="D332" s="1568"/>
      <c r="E332" s="1569"/>
    </row>
    <row r="333" spans="1:5" ht="12.75" hidden="1" customHeight="1" x14ac:dyDescent="0.25">
      <c r="A333" s="1548"/>
      <c r="B333" s="925">
        <v>2019</v>
      </c>
      <c r="C333" s="925">
        <v>2020</v>
      </c>
      <c r="D333" s="925">
        <v>2021</v>
      </c>
      <c r="E333" s="925">
        <v>2022</v>
      </c>
    </row>
    <row r="334" spans="1:5" ht="9" hidden="1" customHeight="1" thickBot="1" x14ac:dyDescent="0.3">
      <c r="A334" s="1549"/>
      <c r="B334" s="926" t="s">
        <v>7</v>
      </c>
      <c r="C334" s="926" t="s">
        <v>8</v>
      </c>
      <c r="D334" s="926" t="s">
        <v>8</v>
      </c>
      <c r="E334" s="926" t="s">
        <v>8</v>
      </c>
    </row>
    <row r="335" spans="1:5" ht="19.5" hidden="1" thickBot="1" x14ac:dyDescent="0.3">
      <c r="A335" s="921" t="s">
        <v>16</v>
      </c>
      <c r="B335" s="921"/>
      <c r="C335" s="921"/>
      <c r="D335" s="921"/>
      <c r="E335" s="921"/>
    </row>
    <row r="336" spans="1:5" ht="19.5" hidden="1" thickBot="1" x14ac:dyDescent="0.3">
      <c r="A336" s="921" t="s">
        <v>17</v>
      </c>
      <c r="B336" s="927">
        <f>B354</f>
        <v>0</v>
      </c>
      <c r="C336" s="927">
        <f t="shared" ref="C336:E336" si="59">C354</f>
        <v>0</v>
      </c>
      <c r="D336" s="927">
        <f t="shared" si="59"/>
        <v>0</v>
      </c>
      <c r="E336" s="927">
        <f t="shared" si="59"/>
        <v>0</v>
      </c>
    </row>
    <row r="337" spans="1:5" ht="19.5" hidden="1" thickBot="1" x14ac:dyDescent="0.3">
      <c r="A337" s="921" t="s">
        <v>18</v>
      </c>
      <c r="B337" s="927" t="e">
        <f>B336/B335</f>
        <v>#DIV/0!</v>
      </c>
      <c r="C337" s="927" t="e">
        <f t="shared" ref="C337:E337" si="60">C336/C335</f>
        <v>#DIV/0!</v>
      </c>
      <c r="D337" s="927" t="e">
        <f t="shared" si="60"/>
        <v>#DIV/0!</v>
      </c>
      <c r="E337" s="927" t="e">
        <f t="shared" si="60"/>
        <v>#DIV/0!</v>
      </c>
    </row>
    <row r="338" spans="1:5" ht="19.5" hidden="1" thickBot="1" x14ac:dyDescent="0.3">
      <c r="A338" s="921" t="s">
        <v>19</v>
      </c>
      <c r="B338" s="928" t="s">
        <v>20</v>
      </c>
      <c r="C338" s="929" t="e">
        <f>C335/B335-1</f>
        <v>#DIV/0!</v>
      </c>
      <c r="D338" s="929" t="e">
        <f t="shared" ref="D338:E340" si="61">D335/C335-1</f>
        <v>#DIV/0!</v>
      </c>
      <c r="E338" s="929" t="e">
        <f t="shared" si="61"/>
        <v>#DIV/0!</v>
      </c>
    </row>
    <row r="339" spans="1:5" ht="19.5" hidden="1" thickBot="1" x14ac:dyDescent="0.3">
      <c r="A339" s="921" t="s">
        <v>21</v>
      </c>
      <c r="B339" s="928" t="s">
        <v>20</v>
      </c>
      <c r="C339" s="929" t="e">
        <f>C336/B336-1</f>
        <v>#DIV/0!</v>
      </c>
      <c r="D339" s="929" t="e">
        <f t="shared" si="61"/>
        <v>#DIV/0!</v>
      </c>
      <c r="E339" s="929" t="e">
        <f t="shared" si="61"/>
        <v>#DIV/0!</v>
      </c>
    </row>
    <row r="340" spans="1:5" ht="19.5" hidden="1" thickBot="1" x14ac:dyDescent="0.3">
      <c r="A340" s="921" t="s">
        <v>22</v>
      </c>
      <c r="B340" s="928" t="s">
        <v>20</v>
      </c>
      <c r="C340" s="929" t="e">
        <f>C337/B337-1</f>
        <v>#DIV/0!</v>
      </c>
      <c r="D340" s="929" t="e">
        <f t="shared" si="61"/>
        <v>#DIV/0!</v>
      </c>
      <c r="E340" s="929" t="e">
        <f t="shared" si="61"/>
        <v>#DIV/0!</v>
      </c>
    </row>
    <row r="341" spans="1:5" ht="19.5" hidden="1" thickBot="1" x14ac:dyDescent="0.3">
      <c r="A341" s="1570" t="s">
        <v>1292</v>
      </c>
      <c r="B341" s="1571"/>
      <c r="C341" s="1571"/>
      <c r="D341" s="1571"/>
      <c r="E341" s="1572"/>
    </row>
    <row r="342" spans="1:5" ht="12.75" hidden="1" customHeight="1" x14ac:dyDescent="0.25">
      <c r="A342" s="1548"/>
      <c r="B342" s="925">
        <v>2018</v>
      </c>
      <c r="C342" s="925">
        <v>2019</v>
      </c>
      <c r="D342" s="925">
        <v>2020</v>
      </c>
      <c r="E342" s="925">
        <v>2021</v>
      </c>
    </row>
    <row r="343" spans="1:5" ht="9" hidden="1" customHeight="1" thickBot="1" x14ac:dyDescent="0.3">
      <c r="A343" s="1549"/>
      <c r="B343" s="926" t="s">
        <v>7</v>
      </c>
      <c r="C343" s="926" t="s">
        <v>8</v>
      </c>
      <c r="D343" s="926" t="s">
        <v>8</v>
      </c>
      <c r="E343" s="926" t="s">
        <v>8</v>
      </c>
    </row>
    <row r="344" spans="1:5" ht="19.5" hidden="1" thickBot="1" x14ac:dyDescent="0.3">
      <c r="A344" s="956" t="s">
        <v>41</v>
      </c>
      <c r="B344" s="930">
        <f>B345+B346+B347+B348</f>
        <v>0</v>
      </c>
      <c r="C344" s="930">
        <f t="shared" ref="C344:E344" si="62">C345+C346+C347+C348</f>
        <v>0</v>
      </c>
      <c r="D344" s="930">
        <f t="shared" si="62"/>
        <v>0</v>
      </c>
      <c r="E344" s="930">
        <f t="shared" si="62"/>
        <v>0</v>
      </c>
    </row>
    <row r="345" spans="1:5" ht="19.5" hidden="1" thickBot="1" x14ac:dyDescent="0.3">
      <c r="A345" s="957" t="s">
        <v>212</v>
      </c>
      <c r="B345" s="930"/>
      <c r="C345" s="930"/>
      <c r="D345" s="930"/>
      <c r="E345" s="930"/>
    </row>
    <row r="346" spans="1:5" ht="19.5" hidden="1" thickBot="1" x14ac:dyDescent="0.3">
      <c r="A346" s="957" t="s">
        <v>222</v>
      </c>
      <c r="B346" s="930"/>
      <c r="C346" s="930"/>
      <c r="D346" s="930"/>
      <c r="E346" s="930"/>
    </row>
    <row r="347" spans="1:5" ht="19.5" hidden="1" thickBot="1" x14ac:dyDescent="0.3">
      <c r="A347" s="957" t="s">
        <v>223</v>
      </c>
      <c r="B347" s="930"/>
      <c r="C347" s="930"/>
      <c r="D347" s="930"/>
      <c r="E347" s="930"/>
    </row>
    <row r="348" spans="1:5" ht="19.5" hidden="1" thickBot="1" x14ac:dyDescent="0.3">
      <c r="A348" s="957" t="s">
        <v>224</v>
      </c>
      <c r="B348" s="930"/>
      <c r="C348" s="930"/>
      <c r="D348" s="930"/>
      <c r="E348" s="930"/>
    </row>
    <row r="349" spans="1:5" ht="19.5" hidden="1" thickBot="1" x14ac:dyDescent="0.3">
      <c r="A349" s="956" t="s">
        <v>42</v>
      </c>
      <c r="B349" s="131">
        <f>B350+B351+B352+B353</f>
        <v>0</v>
      </c>
      <c r="C349" s="131">
        <f t="shared" ref="C349:E349" si="63">C350+C351+C352+C353</f>
        <v>0</v>
      </c>
      <c r="D349" s="131">
        <f t="shared" si="63"/>
        <v>0</v>
      </c>
      <c r="E349" s="131">
        <f t="shared" si="63"/>
        <v>0</v>
      </c>
    </row>
    <row r="350" spans="1:5" ht="19.5" hidden="1" thickBot="1" x14ac:dyDescent="0.3">
      <c r="A350" s="957" t="s">
        <v>212</v>
      </c>
      <c r="B350" s="131"/>
      <c r="C350" s="930"/>
      <c r="D350" s="930"/>
      <c r="E350" s="930"/>
    </row>
    <row r="351" spans="1:5" ht="19.5" hidden="1" thickBot="1" x14ac:dyDescent="0.3">
      <c r="A351" s="957" t="s">
        <v>222</v>
      </c>
      <c r="B351" s="131"/>
      <c r="C351" s="930"/>
      <c r="D351" s="930"/>
      <c r="E351" s="930"/>
    </row>
    <row r="352" spans="1:5" ht="19.5" hidden="1" thickBot="1" x14ac:dyDescent="0.3">
      <c r="A352" s="957" t="s">
        <v>223</v>
      </c>
      <c r="B352" s="131"/>
      <c r="C352" s="930"/>
      <c r="D352" s="930"/>
      <c r="E352" s="930"/>
    </row>
    <row r="353" spans="1:5" ht="19.5" hidden="1" thickBot="1" x14ac:dyDescent="0.3">
      <c r="A353" s="957" t="s">
        <v>224</v>
      </c>
      <c r="B353" s="131"/>
      <c r="C353" s="930"/>
      <c r="D353" s="930"/>
      <c r="E353" s="930"/>
    </row>
    <row r="354" spans="1:5" ht="19.5" hidden="1" thickBot="1" x14ac:dyDescent="0.3">
      <c r="A354" s="958" t="s">
        <v>229</v>
      </c>
      <c r="B354" s="131">
        <f>B344+B349</f>
        <v>0</v>
      </c>
      <c r="C354" s="131">
        <f t="shared" ref="C354:E354" si="64">C344+C349</f>
        <v>0</v>
      </c>
      <c r="D354" s="131">
        <f t="shared" si="64"/>
        <v>0</v>
      </c>
      <c r="E354" s="131">
        <f t="shared" si="64"/>
        <v>0</v>
      </c>
    </row>
    <row r="355" spans="1:5" ht="25.5" hidden="1" customHeight="1" thickBot="1" x14ac:dyDescent="0.3">
      <c r="A355" s="964" t="s">
        <v>44</v>
      </c>
      <c r="B355" s="1580"/>
      <c r="C355" s="1582"/>
      <c r="D355" s="1582"/>
      <c r="E355" s="1583"/>
    </row>
    <row r="356" spans="1:5" ht="57" hidden="1" thickBot="1" x14ac:dyDescent="0.3">
      <c r="A356" s="955" t="s">
        <v>73</v>
      </c>
      <c r="B356" s="944"/>
      <c r="C356" s="945" t="s">
        <v>217</v>
      </c>
      <c r="D356" s="946"/>
      <c r="E356" s="947"/>
    </row>
    <row r="357" spans="1:5" ht="17.25" hidden="1" customHeight="1" thickBot="1" x14ac:dyDescent="0.3">
      <c r="A357" s="921" t="s">
        <v>14</v>
      </c>
      <c r="B357" s="1545"/>
      <c r="C357" s="1546"/>
      <c r="D357" s="1546"/>
      <c r="E357" s="1547"/>
    </row>
    <row r="358" spans="1:5" ht="19.5" hidden="1" thickBot="1" x14ac:dyDescent="0.3">
      <c r="A358" s="921" t="s">
        <v>15</v>
      </c>
      <c r="B358" s="1567"/>
      <c r="C358" s="1568"/>
      <c r="D358" s="1568"/>
      <c r="E358" s="1569"/>
    </row>
    <row r="359" spans="1:5" ht="12.75" hidden="1" customHeight="1" x14ac:dyDescent="0.25">
      <c r="A359" s="1548"/>
      <c r="B359" s="925">
        <v>2019</v>
      </c>
      <c r="C359" s="925">
        <v>2020</v>
      </c>
      <c r="D359" s="925">
        <v>2021</v>
      </c>
      <c r="E359" s="925">
        <v>2022</v>
      </c>
    </row>
    <row r="360" spans="1:5" ht="9" hidden="1" customHeight="1" thickBot="1" x14ac:dyDescent="0.3">
      <c r="A360" s="1549"/>
      <c r="B360" s="926" t="s">
        <v>7</v>
      </c>
      <c r="C360" s="926" t="s">
        <v>8</v>
      </c>
      <c r="D360" s="926" t="s">
        <v>8</v>
      </c>
      <c r="E360" s="926" t="s">
        <v>8</v>
      </c>
    </row>
    <row r="361" spans="1:5" ht="19.5" hidden="1" thickBot="1" x14ac:dyDescent="0.3">
      <c r="A361" s="921" t="s">
        <v>16</v>
      </c>
      <c r="B361" s="921"/>
      <c r="C361" s="921"/>
      <c r="D361" s="921"/>
      <c r="E361" s="921"/>
    </row>
    <row r="362" spans="1:5" ht="19.5" hidden="1" thickBot="1" x14ac:dyDescent="0.3">
      <c r="A362" s="921" t="s">
        <v>17</v>
      </c>
      <c r="B362" s="927">
        <f>B380</f>
        <v>0</v>
      </c>
      <c r="C362" s="927">
        <f t="shared" ref="C362:E362" si="65">C380</f>
        <v>0</v>
      </c>
      <c r="D362" s="927">
        <f t="shared" si="65"/>
        <v>0</v>
      </c>
      <c r="E362" s="927">
        <f t="shared" si="65"/>
        <v>0</v>
      </c>
    </row>
    <row r="363" spans="1:5" ht="19.5" hidden="1" thickBot="1" x14ac:dyDescent="0.3">
      <c r="A363" s="921" t="s">
        <v>18</v>
      </c>
      <c r="B363" s="927" t="e">
        <f>B362/B361</f>
        <v>#DIV/0!</v>
      </c>
      <c r="C363" s="927" t="e">
        <f t="shared" ref="C363:E363" si="66">C362/C361</f>
        <v>#DIV/0!</v>
      </c>
      <c r="D363" s="927" t="e">
        <f t="shared" si="66"/>
        <v>#DIV/0!</v>
      </c>
      <c r="E363" s="927" t="e">
        <f t="shared" si="66"/>
        <v>#DIV/0!</v>
      </c>
    </row>
    <row r="364" spans="1:5" ht="19.5" hidden="1" thickBot="1" x14ac:dyDescent="0.3">
      <c r="A364" s="921" t="s">
        <v>19</v>
      </c>
      <c r="B364" s="928" t="s">
        <v>20</v>
      </c>
      <c r="C364" s="929" t="e">
        <f>C361/B361-1</f>
        <v>#DIV/0!</v>
      </c>
      <c r="D364" s="929" t="e">
        <f t="shared" ref="D364:E366" si="67">D361/C361-1</f>
        <v>#DIV/0!</v>
      </c>
      <c r="E364" s="929" t="e">
        <f t="shared" si="67"/>
        <v>#DIV/0!</v>
      </c>
    </row>
    <row r="365" spans="1:5" ht="19.5" hidden="1" thickBot="1" x14ac:dyDescent="0.3">
      <c r="A365" s="921" t="s">
        <v>21</v>
      </c>
      <c r="B365" s="928" t="s">
        <v>20</v>
      </c>
      <c r="C365" s="929" t="e">
        <f>C362/B362-1</f>
        <v>#DIV/0!</v>
      </c>
      <c r="D365" s="929" t="e">
        <f t="shared" si="67"/>
        <v>#DIV/0!</v>
      </c>
      <c r="E365" s="929" t="e">
        <f t="shared" si="67"/>
        <v>#DIV/0!</v>
      </c>
    </row>
    <row r="366" spans="1:5" ht="19.5" hidden="1" thickBot="1" x14ac:dyDescent="0.3">
      <c r="A366" s="921" t="s">
        <v>22</v>
      </c>
      <c r="B366" s="928" t="s">
        <v>20</v>
      </c>
      <c r="C366" s="929" t="e">
        <f>C363/B363-1</f>
        <v>#DIV/0!</v>
      </c>
      <c r="D366" s="929" t="e">
        <f t="shared" si="67"/>
        <v>#DIV/0!</v>
      </c>
      <c r="E366" s="929" t="e">
        <f t="shared" si="67"/>
        <v>#DIV/0!</v>
      </c>
    </row>
    <row r="367" spans="1:5" ht="19.5" hidden="1" thickBot="1" x14ac:dyDescent="0.3">
      <c r="A367" s="1570" t="s">
        <v>1291</v>
      </c>
      <c r="B367" s="1571"/>
      <c r="C367" s="1571"/>
      <c r="D367" s="1571"/>
      <c r="E367" s="1572"/>
    </row>
    <row r="368" spans="1:5" ht="12.75" hidden="1" customHeight="1" x14ac:dyDescent="0.25">
      <c r="A368" s="1548"/>
      <c r="B368" s="925">
        <v>2019</v>
      </c>
      <c r="C368" s="925">
        <v>2020</v>
      </c>
      <c r="D368" s="925">
        <v>2021</v>
      </c>
      <c r="E368" s="925">
        <v>2022</v>
      </c>
    </row>
    <row r="369" spans="1:5" ht="9" hidden="1" customHeight="1" thickBot="1" x14ac:dyDescent="0.3">
      <c r="A369" s="1549"/>
      <c r="B369" s="926" t="s">
        <v>7</v>
      </c>
      <c r="C369" s="926" t="s">
        <v>8</v>
      </c>
      <c r="D369" s="926" t="s">
        <v>8</v>
      </c>
      <c r="E369" s="926" t="s">
        <v>8</v>
      </c>
    </row>
    <row r="370" spans="1:5" ht="19.5" hidden="1" thickBot="1" x14ac:dyDescent="0.3">
      <c r="A370" s="956" t="s">
        <v>41</v>
      </c>
      <c r="B370" s="930">
        <f>B371+B372+B373+B374</f>
        <v>0</v>
      </c>
      <c r="C370" s="930">
        <f t="shared" ref="C370:E370" si="68">C371+C372+C373+C374</f>
        <v>0</v>
      </c>
      <c r="D370" s="930">
        <f t="shared" si="68"/>
        <v>0</v>
      </c>
      <c r="E370" s="930">
        <f t="shared" si="68"/>
        <v>0</v>
      </c>
    </row>
    <row r="371" spans="1:5" ht="19.5" hidden="1" thickBot="1" x14ac:dyDescent="0.3">
      <c r="A371" s="957" t="s">
        <v>212</v>
      </c>
      <c r="B371" s="930"/>
      <c r="C371" s="930"/>
      <c r="D371" s="930"/>
      <c r="E371" s="930"/>
    </row>
    <row r="372" spans="1:5" ht="19.5" hidden="1" thickBot="1" x14ac:dyDescent="0.3">
      <c r="A372" s="957" t="s">
        <v>222</v>
      </c>
      <c r="B372" s="930"/>
      <c r="C372" s="930"/>
      <c r="D372" s="930"/>
      <c r="E372" s="930"/>
    </row>
    <row r="373" spans="1:5" ht="19.5" hidden="1" thickBot="1" x14ac:dyDescent="0.3">
      <c r="A373" s="957" t="s">
        <v>223</v>
      </c>
      <c r="B373" s="930"/>
      <c r="C373" s="930"/>
      <c r="D373" s="930"/>
      <c r="E373" s="930"/>
    </row>
    <row r="374" spans="1:5" ht="19.5" hidden="1" thickBot="1" x14ac:dyDescent="0.3">
      <c r="A374" s="957" t="s">
        <v>224</v>
      </c>
      <c r="B374" s="930"/>
      <c r="C374" s="930"/>
      <c r="D374" s="930"/>
      <c r="E374" s="930"/>
    </row>
    <row r="375" spans="1:5" ht="19.5" hidden="1" thickBot="1" x14ac:dyDescent="0.3">
      <c r="A375" s="956" t="s">
        <v>42</v>
      </c>
      <c r="B375" s="131">
        <f>B376+B377+B378+B379</f>
        <v>0</v>
      </c>
      <c r="C375" s="131">
        <f t="shared" ref="C375:E375" si="69">C376+C377+C378+C379</f>
        <v>0</v>
      </c>
      <c r="D375" s="131">
        <f t="shared" si="69"/>
        <v>0</v>
      </c>
      <c r="E375" s="131">
        <f t="shared" si="69"/>
        <v>0</v>
      </c>
    </row>
    <row r="376" spans="1:5" ht="19.5" hidden="1" thickBot="1" x14ac:dyDescent="0.3">
      <c r="A376" s="957" t="s">
        <v>212</v>
      </c>
      <c r="B376" s="131"/>
      <c r="C376" s="131"/>
      <c r="D376" s="131"/>
      <c r="E376" s="131"/>
    </row>
    <row r="377" spans="1:5" ht="19.5" hidden="1" thickBot="1" x14ac:dyDescent="0.3">
      <c r="A377" s="957" t="s">
        <v>222</v>
      </c>
      <c r="B377" s="131"/>
      <c r="C377" s="131"/>
      <c r="D377" s="131"/>
      <c r="E377" s="131"/>
    </row>
    <row r="378" spans="1:5" ht="19.5" hidden="1" thickBot="1" x14ac:dyDescent="0.3">
      <c r="A378" s="957" t="s">
        <v>223</v>
      </c>
      <c r="B378" s="131"/>
      <c r="C378" s="131"/>
      <c r="D378" s="131"/>
      <c r="E378" s="131"/>
    </row>
    <row r="379" spans="1:5" ht="19.5" hidden="1" thickBot="1" x14ac:dyDescent="0.3">
      <c r="A379" s="957" t="s">
        <v>224</v>
      </c>
      <c r="B379" s="131"/>
      <c r="C379" s="131"/>
      <c r="D379" s="131"/>
      <c r="E379" s="131"/>
    </row>
    <row r="380" spans="1:5" ht="19.5" hidden="1" thickBot="1" x14ac:dyDescent="0.3">
      <c r="A380" s="958" t="s">
        <v>52</v>
      </c>
      <c r="B380" s="131">
        <f>B370+B375</f>
        <v>0</v>
      </c>
      <c r="C380" s="131">
        <f t="shared" ref="C380:E380" si="70">C370+C375</f>
        <v>0</v>
      </c>
      <c r="D380" s="131">
        <f t="shared" si="70"/>
        <v>0</v>
      </c>
      <c r="E380" s="131">
        <f t="shared" si="70"/>
        <v>0</v>
      </c>
    </row>
    <row r="381" spans="1:5" ht="19.5" thickBot="1" x14ac:dyDescent="0.3">
      <c r="A381" s="959"/>
      <c r="B381" s="948"/>
      <c r="C381" s="948"/>
      <c r="D381" s="948"/>
      <c r="E381" s="948"/>
    </row>
    <row r="382" spans="1:5" ht="37.5" customHeight="1" thickBot="1" x14ac:dyDescent="0.3">
      <c r="A382" s="954" t="s">
        <v>56</v>
      </c>
      <c r="B382" s="949">
        <f>+B257+B181+B66+B29+B206+B103+B362+B336+B311+B286+B231+B140</f>
        <v>187720</v>
      </c>
      <c r="C382" s="949">
        <f t="shared" ref="C382:E382" si="71">+C257+C181+C66+C29+C206+C103+C362+C336+C311+C286+C231+C140</f>
        <v>170520</v>
      </c>
      <c r="D382" s="949">
        <f t="shared" si="71"/>
        <v>171000</v>
      </c>
      <c r="E382" s="949">
        <f t="shared" si="71"/>
        <v>172000</v>
      </c>
    </row>
    <row r="383" spans="1:5" ht="38.25" thickBot="1" x14ac:dyDescent="0.3">
      <c r="A383" s="954" t="s">
        <v>57</v>
      </c>
      <c r="B383" s="949">
        <f>+B275+B249+B132+B95+B58+B380+B354+B329+B304+B224+B199+B169</f>
        <v>187720</v>
      </c>
      <c r="C383" s="949">
        <f t="shared" ref="C383:E383" si="72">+C275+C249+C132+C95+C58+C380+C354+C329+C304+C224+C199+C169</f>
        <v>170520</v>
      </c>
      <c r="D383" s="949">
        <f t="shared" si="72"/>
        <v>171000</v>
      </c>
      <c r="E383" s="949">
        <f t="shared" si="72"/>
        <v>172000</v>
      </c>
    </row>
    <row r="384" spans="1:5" ht="19.5" thickBot="1" x14ac:dyDescent="0.3">
      <c r="A384" s="956" t="s">
        <v>23</v>
      </c>
      <c r="B384" s="950">
        <f>B385+B386</f>
        <v>7992</v>
      </c>
      <c r="C384" s="950">
        <f t="shared" ref="C384:E384" si="73">C385+C386</f>
        <v>7992</v>
      </c>
      <c r="D384" s="950">
        <f t="shared" si="73"/>
        <v>7992</v>
      </c>
      <c r="E384" s="950">
        <f t="shared" si="73"/>
        <v>7992</v>
      </c>
    </row>
    <row r="385" spans="1:5" ht="19.5" thickBot="1" x14ac:dyDescent="0.3">
      <c r="A385" s="957" t="s">
        <v>212</v>
      </c>
      <c r="B385" s="131">
        <f t="shared" ref="B385:E386" si="74">B38+B75+B112</f>
        <v>7992</v>
      </c>
      <c r="C385" s="131">
        <f t="shared" si="74"/>
        <v>7992</v>
      </c>
      <c r="D385" s="131">
        <f t="shared" si="74"/>
        <v>7992</v>
      </c>
      <c r="E385" s="131">
        <f t="shared" si="74"/>
        <v>7992</v>
      </c>
    </row>
    <row r="386" spans="1:5" ht="19.5" thickBot="1" x14ac:dyDescent="0.3">
      <c r="A386" s="957" t="s">
        <v>230</v>
      </c>
      <c r="B386" s="131">
        <f t="shared" si="74"/>
        <v>0</v>
      </c>
      <c r="C386" s="131">
        <f t="shared" si="74"/>
        <v>0</v>
      </c>
      <c r="D386" s="131">
        <f t="shared" si="74"/>
        <v>0</v>
      </c>
      <c r="E386" s="131">
        <f t="shared" si="74"/>
        <v>0</v>
      </c>
    </row>
    <row r="387" spans="1:5" ht="38.25" thickBot="1" x14ac:dyDescent="0.3">
      <c r="A387" s="956" t="s">
        <v>24</v>
      </c>
      <c r="B387" s="950">
        <f>B388+B389</f>
        <v>1308</v>
      </c>
      <c r="C387" s="950">
        <f t="shared" ref="C387:E387" si="75">C388+C389</f>
        <v>1308</v>
      </c>
      <c r="D387" s="950">
        <f t="shared" si="75"/>
        <v>1308</v>
      </c>
      <c r="E387" s="950">
        <f t="shared" si="75"/>
        <v>1308</v>
      </c>
    </row>
    <row r="388" spans="1:5" ht="19.5" thickBot="1" x14ac:dyDescent="0.3">
      <c r="A388" s="957" t="s">
        <v>212</v>
      </c>
      <c r="B388" s="930">
        <f>B41+B78+B115</f>
        <v>1308</v>
      </c>
      <c r="C388" s="930">
        <f>C41+C78+C115</f>
        <v>1308</v>
      </c>
      <c r="D388" s="930">
        <f>D41+D78+D115</f>
        <v>1308</v>
      </c>
      <c r="E388" s="930">
        <f>E41+E78+E115</f>
        <v>1308</v>
      </c>
    </row>
    <row r="389" spans="1:5" ht="19.5" thickBot="1" x14ac:dyDescent="0.3">
      <c r="A389" s="957" t="s">
        <v>230</v>
      </c>
      <c r="B389" s="131">
        <f>B42+B79+B113</f>
        <v>0</v>
      </c>
      <c r="C389" s="131">
        <f>C42+C79+C113</f>
        <v>0</v>
      </c>
      <c r="D389" s="131">
        <f>D42+D79+D113</f>
        <v>0</v>
      </c>
      <c r="E389" s="131">
        <f>E42+E79+E113</f>
        <v>0</v>
      </c>
    </row>
    <row r="390" spans="1:5" ht="19.5" thickBot="1" x14ac:dyDescent="0.3">
      <c r="A390" s="956" t="s">
        <v>25</v>
      </c>
      <c r="B390" s="950">
        <f>B391+B392</f>
        <v>4000</v>
      </c>
      <c r="C390" s="950">
        <f t="shared" ref="C390:E390" si="76">C391+C392</f>
        <v>4000</v>
      </c>
      <c r="D390" s="950">
        <f t="shared" si="76"/>
        <v>4000</v>
      </c>
      <c r="E390" s="950">
        <f t="shared" si="76"/>
        <v>4000</v>
      </c>
    </row>
    <row r="391" spans="1:5" ht="19.5" thickBot="1" x14ac:dyDescent="0.3">
      <c r="A391" s="957" t="s">
        <v>212</v>
      </c>
      <c r="B391" s="131">
        <f t="shared" ref="B391:E392" si="77">B44+B81+B118</f>
        <v>4000</v>
      </c>
      <c r="C391" s="131">
        <f t="shared" si="77"/>
        <v>4000</v>
      </c>
      <c r="D391" s="131">
        <f t="shared" si="77"/>
        <v>4000</v>
      </c>
      <c r="E391" s="131">
        <f t="shared" si="77"/>
        <v>4000</v>
      </c>
    </row>
    <row r="392" spans="1:5" ht="19.5" thickBot="1" x14ac:dyDescent="0.3">
      <c r="A392" s="957" t="s">
        <v>230</v>
      </c>
      <c r="B392" s="131">
        <f t="shared" si="77"/>
        <v>0</v>
      </c>
      <c r="C392" s="131">
        <f t="shared" si="77"/>
        <v>0</v>
      </c>
      <c r="D392" s="131">
        <f t="shared" si="77"/>
        <v>0</v>
      </c>
      <c r="E392" s="131">
        <f t="shared" si="77"/>
        <v>0</v>
      </c>
    </row>
    <row r="393" spans="1:5" ht="19.5" thickBot="1" x14ac:dyDescent="0.3">
      <c r="A393" s="956" t="s">
        <v>26</v>
      </c>
      <c r="B393" s="950">
        <f>B394+B395</f>
        <v>0</v>
      </c>
      <c r="C393" s="950">
        <f t="shared" ref="C393:E393" si="78">C394+C395</f>
        <v>0</v>
      </c>
      <c r="D393" s="950">
        <f t="shared" si="78"/>
        <v>0</v>
      </c>
      <c r="E393" s="950">
        <f t="shared" si="78"/>
        <v>0</v>
      </c>
    </row>
    <row r="394" spans="1:5" ht="19.5" thickBot="1" x14ac:dyDescent="0.3">
      <c r="A394" s="957" t="s">
        <v>212</v>
      </c>
      <c r="B394" s="930">
        <f t="shared" ref="B394:E395" si="79">B47+B84+B121</f>
        <v>0</v>
      </c>
      <c r="C394" s="930">
        <f t="shared" si="79"/>
        <v>0</v>
      </c>
      <c r="D394" s="930">
        <f t="shared" si="79"/>
        <v>0</v>
      </c>
      <c r="E394" s="930">
        <f t="shared" si="79"/>
        <v>0</v>
      </c>
    </row>
    <row r="395" spans="1:5" ht="19.5" thickBot="1" x14ac:dyDescent="0.3">
      <c r="A395" s="957" t="s">
        <v>230</v>
      </c>
      <c r="B395" s="131">
        <f t="shared" si="79"/>
        <v>0</v>
      </c>
      <c r="C395" s="131">
        <f t="shared" si="79"/>
        <v>0</v>
      </c>
      <c r="D395" s="131">
        <f t="shared" si="79"/>
        <v>0</v>
      </c>
      <c r="E395" s="131">
        <f t="shared" si="79"/>
        <v>0</v>
      </c>
    </row>
    <row r="396" spans="1:5" ht="19.5" thickBot="1" x14ac:dyDescent="0.3">
      <c r="A396" s="956" t="s">
        <v>27</v>
      </c>
      <c r="B396" s="950">
        <f>B397+B398</f>
        <v>154820</v>
      </c>
      <c r="C396" s="950">
        <f t="shared" ref="C396:E396" si="80">C397+C398</f>
        <v>124220</v>
      </c>
      <c r="D396" s="950">
        <f t="shared" si="80"/>
        <v>138100</v>
      </c>
      <c r="E396" s="950">
        <f t="shared" si="80"/>
        <v>139100</v>
      </c>
    </row>
    <row r="397" spans="1:5" ht="19.5" thickBot="1" x14ac:dyDescent="0.3">
      <c r="A397" s="957" t="s">
        <v>212</v>
      </c>
      <c r="B397" s="930">
        <f>B50+B87+B124+B161</f>
        <v>154820</v>
      </c>
      <c r="C397" s="930">
        <f t="shared" ref="C397:E397" si="81">C50+C87+C124+C161</f>
        <v>124220</v>
      </c>
      <c r="D397" s="930">
        <f t="shared" si="81"/>
        <v>138100</v>
      </c>
      <c r="E397" s="930">
        <f t="shared" si="81"/>
        <v>139100</v>
      </c>
    </row>
    <row r="398" spans="1:5" ht="19.5" thickBot="1" x14ac:dyDescent="0.3">
      <c r="A398" s="957" t="s">
        <v>230</v>
      </c>
      <c r="B398" s="131">
        <f>B51+B88+B125</f>
        <v>0</v>
      </c>
      <c r="C398" s="131">
        <f>C51+C88+C125</f>
        <v>0</v>
      </c>
      <c r="D398" s="131">
        <f>D51+D88+D125</f>
        <v>0</v>
      </c>
      <c r="E398" s="131">
        <f>E51+E88+E125</f>
        <v>0</v>
      </c>
    </row>
    <row r="399" spans="1:5" ht="19.5" thickBot="1" x14ac:dyDescent="0.3">
      <c r="A399" s="956" t="s">
        <v>28</v>
      </c>
      <c r="B399" s="950">
        <f>B400+B401</f>
        <v>18600</v>
      </c>
      <c r="C399" s="950">
        <f>C400+C401</f>
        <v>18600</v>
      </c>
      <c r="D399" s="950">
        <f t="shared" ref="D399:E399" si="82">D400+D401</f>
        <v>18600</v>
      </c>
      <c r="E399" s="950">
        <f t="shared" si="82"/>
        <v>18600</v>
      </c>
    </row>
    <row r="400" spans="1:5" ht="19.5" thickBot="1" x14ac:dyDescent="0.3">
      <c r="A400" s="957" t="s">
        <v>212</v>
      </c>
      <c r="B400" s="930">
        <f>B164+B53</f>
        <v>18600</v>
      </c>
      <c r="C400" s="930">
        <f t="shared" ref="C400:E400" si="83">C164+C53</f>
        <v>18600</v>
      </c>
      <c r="D400" s="930">
        <f t="shared" si="83"/>
        <v>18600</v>
      </c>
      <c r="E400" s="930">
        <f t="shared" si="83"/>
        <v>18600</v>
      </c>
    </row>
    <row r="401" spans="1:5" ht="19.5" thickBot="1" x14ac:dyDescent="0.3">
      <c r="A401" s="957" t="s">
        <v>230</v>
      </c>
      <c r="B401" s="131">
        <f>B54+B91+B128</f>
        <v>0</v>
      </c>
      <c r="C401" s="131">
        <f>C54+C91+C128</f>
        <v>0</v>
      </c>
      <c r="D401" s="131">
        <f>D54+D91+D128</f>
        <v>0</v>
      </c>
      <c r="E401" s="131">
        <f>E54+E91+E128</f>
        <v>0</v>
      </c>
    </row>
    <row r="402" spans="1:5" ht="38.25" thickBot="1" x14ac:dyDescent="0.3">
      <c r="A402" s="956" t="s">
        <v>29</v>
      </c>
      <c r="B402" s="950">
        <f>B92+B55</f>
        <v>0</v>
      </c>
      <c r="C402" s="950">
        <f>C92+C55</f>
        <v>0</v>
      </c>
      <c r="D402" s="950">
        <f>D92+D55</f>
        <v>0</v>
      </c>
      <c r="E402" s="950">
        <f>E92+E55</f>
        <v>0</v>
      </c>
    </row>
    <row r="403" spans="1:5" ht="19.5" thickBot="1" x14ac:dyDescent="0.3">
      <c r="A403" s="957" t="s">
        <v>212</v>
      </c>
      <c r="B403" s="930">
        <f t="shared" ref="B403:E404" si="84">B56+B93+B130</f>
        <v>0</v>
      </c>
      <c r="C403" s="930">
        <f t="shared" si="84"/>
        <v>0</v>
      </c>
      <c r="D403" s="930">
        <f t="shared" si="84"/>
        <v>0</v>
      </c>
      <c r="E403" s="930">
        <f t="shared" si="84"/>
        <v>0</v>
      </c>
    </row>
    <row r="404" spans="1:5" ht="19.5" thickBot="1" x14ac:dyDescent="0.3">
      <c r="A404" s="957" t="s">
        <v>230</v>
      </c>
      <c r="B404" s="131">
        <f t="shared" si="84"/>
        <v>0</v>
      </c>
      <c r="C404" s="131">
        <f t="shared" si="84"/>
        <v>0</v>
      </c>
      <c r="D404" s="131">
        <f t="shared" si="84"/>
        <v>0</v>
      </c>
      <c r="E404" s="131">
        <f t="shared" si="84"/>
        <v>0</v>
      </c>
    </row>
    <row r="405" spans="1:5" ht="19.5" thickBot="1" x14ac:dyDescent="0.3">
      <c r="A405" s="956" t="s">
        <v>58</v>
      </c>
      <c r="B405" s="950">
        <f>B406+B407+B408+B409</f>
        <v>0</v>
      </c>
      <c r="C405" s="950">
        <f t="shared" ref="C405:E405" si="85">C406+C407+C408+C409</f>
        <v>0</v>
      </c>
      <c r="D405" s="950">
        <f t="shared" si="85"/>
        <v>0</v>
      </c>
      <c r="E405" s="950">
        <f t="shared" si="85"/>
        <v>0</v>
      </c>
    </row>
    <row r="406" spans="1:5" ht="19.5" thickBot="1" x14ac:dyDescent="0.3">
      <c r="A406" s="957" t="s">
        <v>212</v>
      </c>
      <c r="B406" s="930">
        <f t="shared" ref="B406:E409" si="86">B190+B215+B240+B266+B295+B320+B345+B371</f>
        <v>0</v>
      </c>
      <c r="C406" s="930">
        <f t="shared" si="86"/>
        <v>0</v>
      </c>
      <c r="D406" s="930">
        <f t="shared" si="86"/>
        <v>0</v>
      </c>
      <c r="E406" s="930">
        <f t="shared" si="86"/>
        <v>0</v>
      </c>
    </row>
    <row r="407" spans="1:5" ht="19.5" thickBot="1" x14ac:dyDescent="0.3">
      <c r="A407" s="957" t="s">
        <v>231</v>
      </c>
      <c r="B407" s="930">
        <f t="shared" si="86"/>
        <v>0</v>
      </c>
      <c r="C407" s="930">
        <f t="shared" si="86"/>
        <v>0</v>
      </c>
      <c r="D407" s="930">
        <f t="shared" si="86"/>
        <v>0</v>
      </c>
      <c r="E407" s="930">
        <f t="shared" si="86"/>
        <v>0</v>
      </c>
    </row>
    <row r="408" spans="1:5" ht="19.5" thickBot="1" x14ac:dyDescent="0.3">
      <c r="A408" s="957" t="s">
        <v>223</v>
      </c>
      <c r="B408" s="930">
        <f t="shared" si="86"/>
        <v>0</v>
      </c>
      <c r="C408" s="930">
        <f t="shared" si="86"/>
        <v>0</v>
      </c>
      <c r="D408" s="930">
        <f t="shared" si="86"/>
        <v>0</v>
      </c>
      <c r="E408" s="930">
        <f t="shared" si="86"/>
        <v>0</v>
      </c>
    </row>
    <row r="409" spans="1:5" ht="19.5" thickBot="1" x14ac:dyDescent="0.3">
      <c r="A409" s="957" t="s">
        <v>224</v>
      </c>
      <c r="B409" s="930">
        <f t="shared" si="86"/>
        <v>0</v>
      </c>
      <c r="C409" s="930">
        <f t="shared" si="86"/>
        <v>0</v>
      </c>
      <c r="D409" s="930">
        <f t="shared" si="86"/>
        <v>0</v>
      </c>
      <c r="E409" s="930">
        <f t="shared" si="86"/>
        <v>0</v>
      </c>
    </row>
    <row r="410" spans="1:5" ht="19.5" thickBot="1" x14ac:dyDescent="0.3">
      <c r="A410" s="956" t="s">
        <v>59</v>
      </c>
      <c r="B410" s="950">
        <f>B411+B412+B413+B414</f>
        <v>1000</v>
      </c>
      <c r="C410" s="950">
        <f t="shared" ref="C410:E410" si="87">C411+C412+C413+C414</f>
        <v>14400</v>
      </c>
      <c r="D410" s="950">
        <f t="shared" si="87"/>
        <v>1000</v>
      </c>
      <c r="E410" s="950">
        <f t="shared" si="87"/>
        <v>1000</v>
      </c>
    </row>
    <row r="411" spans="1:5" ht="19.5" thickBot="1" x14ac:dyDescent="0.3">
      <c r="A411" s="957" t="s">
        <v>212</v>
      </c>
      <c r="B411" s="930">
        <f t="shared" ref="B411:E414" si="88">B195+B220+B245+B271+B300+B325+B350+B376</f>
        <v>1000</v>
      </c>
      <c r="C411" s="930">
        <f t="shared" si="88"/>
        <v>1000</v>
      </c>
      <c r="D411" s="930">
        <f t="shared" si="88"/>
        <v>1000</v>
      </c>
      <c r="E411" s="930">
        <f t="shared" si="88"/>
        <v>1000</v>
      </c>
    </row>
    <row r="412" spans="1:5" ht="19.5" thickBot="1" x14ac:dyDescent="0.3">
      <c r="A412" s="957" t="s">
        <v>231</v>
      </c>
      <c r="B412" s="930">
        <f t="shared" si="88"/>
        <v>0</v>
      </c>
      <c r="C412" s="930">
        <f t="shared" si="88"/>
        <v>13400</v>
      </c>
      <c r="D412" s="930">
        <f t="shared" si="88"/>
        <v>0</v>
      </c>
      <c r="E412" s="930">
        <f t="shared" si="88"/>
        <v>0</v>
      </c>
    </row>
    <row r="413" spans="1:5" ht="19.5" thickBot="1" x14ac:dyDescent="0.3">
      <c r="A413" s="957" t="s">
        <v>223</v>
      </c>
      <c r="B413" s="930">
        <f t="shared" si="88"/>
        <v>0</v>
      </c>
      <c r="C413" s="930">
        <f t="shared" si="88"/>
        <v>0</v>
      </c>
      <c r="D413" s="930">
        <f t="shared" si="88"/>
        <v>0</v>
      </c>
      <c r="E413" s="930">
        <f t="shared" si="88"/>
        <v>0</v>
      </c>
    </row>
    <row r="414" spans="1:5" ht="19.5" thickBot="1" x14ac:dyDescent="0.3">
      <c r="A414" s="957" t="s">
        <v>224</v>
      </c>
      <c r="B414" s="930">
        <f t="shared" si="88"/>
        <v>0</v>
      </c>
      <c r="C414" s="930">
        <f t="shared" si="88"/>
        <v>0</v>
      </c>
      <c r="D414" s="930">
        <f t="shared" si="88"/>
        <v>0</v>
      </c>
      <c r="E414" s="930">
        <f t="shared" si="88"/>
        <v>0</v>
      </c>
    </row>
    <row r="415" spans="1:5" ht="19.5" thickBot="1" x14ac:dyDescent="0.3">
      <c r="A415" s="959" t="s">
        <v>31</v>
      </c>
      <c r="B415" s="935">
        <f>IF(B383-B382=0,0,"Error")</f>
        <v>0</v>
      </c>
      <c r="C415" s="935">
        <f>IF(C383-C382=0,0,"Error")</f>
        <v>0</v>
      </c>
      <c r="D415" s="935">
        <f>IF(D383-D382=0,0,"Error")</f>
        <v>0</v>
      </c>
      <c r="E415" s="935">
        <f>IF(E383-E382=0,0,"Error")</f>
        <v>0</v>
      </c>
    </row>
  </sheetData>
  <mergeCells count="92">
    <mergeCell ref="A359:A360"/>
    <mergeCell ref="A367:E367"/>
    <mergeCell ref="A368:A369"/>
    <mergeCell ref="A2:E2"/>
    <mergeCell ref="A333:A334"/>
    <mergeCell ref="A341:E341"/>
    <mergeCell ref="A342:A343"/>
    <mergeCell ref="B355:E355"/>
    <mergeCell ref="B357:E357"/>
    <mergeCell ref="B358:E358"/>
    <mergeCell ref="B307:E307"/>
    <mergeCell ref="A308:A309"/>
    <mergeCell ref="A316:E316"/>
    <mergeCell ref="A317:A318"/>
    <mergeCell ref="B331:E331"/>
    <mergeCell ref="B332:E332"/>
    <mergeCell ref="B306:E306"/>
    <mergeCell ref="A276:E276"/>
    <mergeCell ref="A277:E277"/>
    <mergeCell ref="B278:E278"/>
    <mergeCell ref="D279:E279"/>
    <mergeCell ref="B280:E280"/>
    <mergeCell ref="B281:E281"/>
    <mergeCell ref="B282:E282"/>
    <mergeCell ref="A283:A284"/>
    <mergeCell ref="A291:E291"/>
    <mergeCell ref="A292:A293"/>
    <mergeCell ref="D305:E305"/>
    <mergeCell ref="A263:A264"/>
    <mergeCell ref="A212:A213"/>
    <mergeCell ref="B226:E226"/>
    <mergeCell ref="B227:E227"/>
    <mergeCell ref="A228:A229"/>
    <mergeCell ref="A236:E236"/>
    <mergeCell ref="A237:A238"/>
    <mergeCell ref="B250:E250"/>
    <mergeCell ref="B252:E252"/>
    <mergeCell ref="B253:E253"/>
    <mergeCell ref="A254:A255"/>
    <mergeCell ref="A262:E262"/>
    <mergeCell ref="A211:E211"/>
    <mergeCell ref="B175:E175"/>
    <mergeCell ref="B176:E176"/>
    <mergeCell ref="B177:E177"/>
    <mergeCell ref="A178:A179"/>
    <mergeCell ref="A186:E186"/>
    <mergeCell ref="A187:A188"/>
    <mergeCell ref="D200:E200"/>
    <mergeCell ref="B201:E201"/>
    <mergeCell ref="B202:E202"/>
    <mergeCell ref="A203:A204"/>
    <mergeCell ref="D174:E174"/>
    <mergeCell ref="A108:E108"/>
    <mergeCell ref="A109:A110"/>
    <mergeCell ref="B134:E134"/>
    <mergeCell ref="B135:E135"/>
    <mergeCell ref="B136:E136"/>
    <mergeCell ref="A137:A138"/>
    <mergeCell ref="A145:E145"/>
    <mergeCell ref="A146:A147"/>
    <mergeCell ref="A171:E171"/>
    <mergeCell ref="A172:E172"/>
    <mergeCell ref="B173:E173"/>
    <mergeCell ref="A100:A101"/>
    <mergeCell ref="A34:E34"/>
    <mergeCell ref="A35:A36"/>
    <mergeCell ref="B60:E60"/>
    <mergeCell ref="B61:E61"/>
    <mergeCell ref="B62:E62"/>
    <mergeCell ref="A63:A64"/>
    <mergeCell ref="A71:E71"/>
    <mergeCell ref="A72:A73"/>
    <mergeCell ref="B97:E97"/>
    <mergeCell ref="B98:E98"/>
    <mergeCell ref="B99:E99"/>
    <mergeCell ref="A26:A27"/>
    <mergeCell ref="A8:E8"/>
    <mergeCell ref="A9:E11"/>
    <mergeCell ref="B12:E12"/>
    <mergeCell ref="A13:A14"/>
    <mergeCell ref="B18:E18"/>
    <mergeCell ref="A19:E19"/>
    <mergeCell ref="A21:E21"/>
    <mergeCell ref="A22:E22"/>
    <mergeCell ref="B23:E23"/>
    <mergeCell ref="B24:E24"/>
    <mergeCell ref="B25:E25"/>
    <mergeCell ref="A1:E1"/>
    <mergeCell ref="A3:E3"/>
    <mergeCell ref="B5:E5"/>
    <mergeCell ref="B6:E6"/>
    <mergeCell ref="B7:E7"/>
  </mergeCells>
  <pageMargins left="0.7" right="0.7" top="0.75" bottom="0.75" header="0.3" footer="0.3"/>
  <pageSetup scale="5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6"/>
  <sheetViews>
    <sheetView workbookViewId="0">
      <selection activeCell="O11" sqref="O11:P11"/>
    </sheetView>
  </sheetViews>
  <sheetFormatPr defaultRowHeight="12.75" x14ac:dyDescent="0.2"/>
  <cols>
    <col min="1" max="1" width="36.28515625" style="775" customWidth="1"/>
    <col min="2" max="2" width="17.5703125" style="775" customWidth="1"/>
    <col min="3" max="3" width="26.140625" style="775" customWidth="1"/>
    <col min="4" max="4" width="14" style="775" bestFit="1" customWidth="1"/>
    <col min="5" max="5" width="28" style="775" customWidth="1"/>
    <col min="6" max="16384" width="9.140625" style="775"/>
  </cols>
  <sheetData>
    <row r="1" spans="1:6" ht="21" x14ac:dyDescent="0.35">
      <c r="A1" s="1595" t="s">
        <v>1028</v>
      </c>
      <c r="B1" s="1595"/>
      <c r="C1" s="1595"/>
      <c r="D1" s="1595"/>
      <c r="E1" s="1595"/>
      <c r="F1" s="1595"/>
    </row>
    <row r="2" spans="1:6" ht="12" customHeight="1" x14ac:dyDescent="0.35">
      <c r="A2" s="776"/>
      <c r="B2" s="776"/>
      <c r="C2" s="776"/>
      <c r="D2" s="776"/>
      <c r="E2" s="776"/>
      <c r="F2" s="776"/>
    </row>
    <row r="3" spans="1:6" ht="18.75" x14ac:dyDescent="0.3">
      <c r="A3" s="1596" t="s">
        <v>537</v>
      </c>
      <c r="B3" s="1596"/>
      <c r="C3" s="1596"/>
      <c r="D3" s="1596"/>
      <c r="E3" s="1596"/>
      <c r="F3" s="1596"/>
    </row>
    <row r="4" spans="1:6" ht="18.75" customHeight="1" thickBot="1" x14ac:dyDescent="0.35">
      <c r="A4" s="1028" t="s">
        <v>878</v>
      </c>
      <c r="B4" s="1028"/>
      <c r="C4" s="1028"/>
      <c r="D4" s="1028"/>
      <c r="E4" s="1028"/>
      <c r="F4" s="777"/>
    </row>
    <row r="5" spans="1:6" ht="19.5" hidden="1" thickBot="1" x14ac:dyDescent="0.35">
      <c r="A5" s="778"/>
      <c r="B5" s="778"/>
      <c r="C5" s="778"/>
      <c r="D5" s="778"/>
      <c r="E5" s="778"/>
      <c r="F5" s="778"/>
    </row>
    <row r="6" spans="1:6" ht="35.25" customHeight="1" thickBot="1" x14ac:dyDescent="0.35">
      <c r="A6" s="779" t="s">
        <v>0</v>
      </c>
      <c r="B6" s="1592" t="s">
        <v>1029</v>
      </c>
      <c r="C6" s="1593"/>
      <c r="D6" s="1593"/>
      <c r="E6" s="1594"/>
      <c r="F6" s="778"/>
    </row>
    <row r="7" spans="1:6" ht="29.25" customHeight="1" thickBot="1" x14ac:dyDescent="0.35">
      <c r="A7" s="779" t="s">
        <v>1</v>
      </c>
      <c r="B7" s="1592" t="s">
        <v>1030</v>
      </c>
      <c r="C7" s="1593"/>
      <c r="D7" s="1593"/>
      <c r="E7" s="1594"/>
      <c r="F7" s="778"/>
    </row>
    <row r="8" spans="1:6" ht="39" customHeight="1" thickBot="1" x14ac:dyDescent="0.35">
      <c r="A8" s="779" t="s">
        <v>3</v>
      </c>
      <c r="B8" s="1592" t="s">
        <v>535</v>
      </c>
      <c r="C8" s="1593"/>
      <c r="D8" s="1593"/>
      <c r="E8" s="1594"/>
      <c r="F8" s="778"/>
    </row>
    <row r="9" spans="1:6" ht="19.5" thickBot="1" x14ac:dyDescent="0.35">
      <c r="A9" s="1599" t="s">
        <v>4</v>
      </c>
      <c r="B9" s="1600"/>
      <c r="C9" s="1600"/>
      <c r="D9" s="1600"/>
      <c r="E9" s="1601"/>
      <c r="F9" s="778"/>
    </row>
    <row r="10" spans="1:6" ht="19.5" thickBot="1" x14ac:dyDescent="0.35">
      <c r="A10" s="1592" t="s">
        <v>1031</v>
      </c>
      <c r="B10" s="1593"/>
      <c r="C10" s="1593"/>
      <c r="D10" s="1593"/>
      <c r="E10" s="1594"/>
      <c r="F10" s="778"/>
    </row>
    <row r="11" spans="1:6" ht="19.5" thickBot="1" x14ac:dyDescent="0.35">
      <c r="A11" s="1592"/>
      <c r="B11" s="1593"/>
      <c r="C11" s="1593"/>
      <c r="D11" s="1593"/>
      <c r="E11" s="1594"/>
      <c r="F11" s="778"/>
    </row>
    <row r="12" spans="1:6" ht="4.5" customHeight="1" thickBot="1" x14ac:dyDescent="0.35">
      <c r="A12" s="1592"/>
      <c r="B12" s="1593"/>
      <c r="C12" s="1593"/>
      <c r="D12" s="1593"/>
      <c r="E12" s="1594"/>
      <c r="F12" s="778"/>
    </row>
    <row r="13" spans="1:6" ht="70.5" customHeight="1" thickBot="1" x14ac:dyDescent="0.35">
      <c r="A13" s="780" t="s">
        <v>5</v>
      </c>
      <c r="B13" s="1593" t="s">
        <v>1032</v>
      </c>
      <c r="C13" s="1602"/>
      <c r="D13" s="1602"/>
      <c r="E13" s="1603"/>
      <c r="F13" s="781"/>
    </row>
    <row r="14" spans="1:6" ht="18.75" x14ac:dyDescent="0.3">
      <c r="A14" s="1597" t="s">
        <v>6</v>
      </c>
      <c r="B14" s="782">
        <v>2019</v>
      </c>
      <c r="C14" s="782">
        <v>2020</v>
      </c>
      <c r="D14" s="782">
        <v>2021</v>
      </c>
      <c r="E14" s="782">
        <v>2022</v>
      </c>
      <c r="F14" s="778"/>
    </row>
    <row r="15" spans="1:6" ht="38.25" thickBot="1" x14ac:dyDescent="0.35">
      <c r="A15" s="1598"/>
      <c r="B15" s="783" t="s">
        <v>7</v>
      </c>
      <c r="C15" s="783" t="s">
        <v>8</v>
      </c>
      <c r="D15" s="783" t="s">
        <v>8</v>
      </c>
      <c r="E15" s="783" t="s">
        <v>8</v>
      </c>
      <c r="F15" s="778"/>
    </row>
    <row r="16" spans="1:6" ht="70.5" customHeight="1" thickBot="1" x14ac:dyDescent="0.35">
      <c r="A16" s="784" t="s">
        <v>1033</v>
      </c>
      <c r="B16" s="785">
        <v>1</v>
      </c>
      <c r="C16" s="785">
        <v>1</v>
      </c>
      <c r="D16" s="785">
        <v>1</v>
      </c>
      <c r="E16" s="785">
        <v>1</v>
      </c>
      <c r="F16" s="778"/>
    </row>
    <row r="17" spans="1:6" ht="93" customHeight="1" thickBot="1" x14ac:dyDescent="0.35">
      <c r="A17" s="786" t="s">
        <v>9</v>
      </c>
      <c r="B17" s="1592" t="s">
        <v>1034</v>
      </c>
      <c r="C17" s="1593"/>
      <c r="D17" s="1593"/>
      <c r="E17" s="1594"/>
      <c r="F17" s="778"/>
    </row>
    <row r="18" spans="1:6" ht="19.5" thickBot="1" x14ac:dyDescent="0.35">
      <c r="A18" s="1592" t="s">
        <v>10</v>
      </c>
      <c r="B18" s="1593"/>
      <c r="C18" s="1593"/>
      <c r="D18" s="1593"/>
      <c r="E18" s="1594"/>
      <c r="F18" s="778"/>
    </row>
    <row r="19" spans="1:6" ht="19.5" thickBot="1" x14ac:dyDescent="0.35">
      <c r="A19" s="784"/>
      <c r="B19" s="787"/>
      <c r="C19" s="785" t="s">
        <v>129</v>
      </c>
      <c r="D19" s="785" t="s">
        <v>129</v>
      </c>
      <c r="E19" s="785" t="s">
        <v>129</v>
      </c>
      <c r="F19" s="778"/>
    </row>
    <row r="20" spans="1:6" ht="78.75" customHeight="1" thickBot="1" x14ac:dyDescent="0.35">
      <c r="A20" s="784" t="s">
        <v>1035</v>
      </c>
      <c r="B20" s="788">
        <v>120</v>
      </c>
      <c r="C20" s="788">
        <v>130</v>
      </c>
      <c r="D20" s="788">
        <v>140</v>
      </c>
      <c r="E20" s="788">
        <v>160</v>
      </c>
      <c r="F20" s="778"/>
    </row>
    <row r="21" spans="1:6" ht="19.5" thickBot="1" x14ac:dyDescent="0.35">
      <c r="A21" s="1604" t="s">
        <v>11</v>
      </c>
      <c r="B21" s="1605"/>
      <c r="C21" s="1605"/>
      <c r="D21" s="1605"/>
      <c r="E21" s="1606"/>
      <c r="F21" s="778"/>
    </row>
    <row r="22" spans="1:6" ht="19.5" thickBot="1" x14ac:dyDescent="0.35">
      <c r="A22" s="1604" t="s">
        <v>12</v>
      </c>
      <c r="B22" s="1605"/>
      <c r="C22" s="1605"/>
      <c r="D22" s="1605"/>
      <c r="E22" s="1606"/>
      <c r="F22" s="778"/>
    </row>
    <row r="23" spans="1:6" ht="19.5" thickBot="1" x14ac:dyDescent="0.35">
      <c r="A23" s="789" t="s">
        <v>13</v>
      </c>
      <c r="B23" s="1592" t="s">
        <v>1036</v>
      </c>
      <c r="C23" s="1602"/>
      <c r="D23" s="1602"/>
      <c r="E23" s="1603"/>
      <c r="F23" s="778"/>
    </row>
    <row r="24" spans="1:6" ht="19.5" thickBot="1" x14ac:dyDescent="0.35">
      <c r="A24" s="790" t="s">
        <v>14</v>
      </c>
      <c r="B24" s="1592" t="s">
        <v>1037</v>
      </c>
      <c r="C24" s="1602"/>
      <c r="D24" s="1602"/>
      <c r="E24" s="1603"/>
      <c r="F24" s="778"/>
    </row>
    <row r="25" spans="1:6" ht="19.5" thickBot="1" x14ac:dyDescent="0.35">
      <c r="A25" s="791" t="s">
        <v>15</v>
      </c>
      <c r="B25" s="1607" t="s">
        <v>84</v>
      </c>
      <c r="C25" s="1608"/>
      <c r="D25" s="1608"/>
      <c r="E25" s="1609"/>
      <c r="F25" s="778"/>
    </row>
    <row r="26" spans="1:6" ht="18.75" x14ac:dyDescent="0.3">
      <c r="A26" s="1597"/>
      <c r="B26" s="782">
        <v>2019</v>
      </c>
      <c r="C26" s="782">
        <v>2020</v>
      </c>
      <c r="D26" s="782">
        <v>2021</v>
      </c>
      <c r="E26" s="782">
        <v>2022</v>
      </c>
      <c r="F26" s="778"/>
    </row>
    <row r="27" spans="1:6" ht="38.25" thickBot="1" x14ac:dyDescent="0.35">
      <c r="A27" s="1598"/>
      <c r="B27" s="783" t="s">
        <v>7</v>
      </c>
      <c r="C27" s="783" t="s">
        <v>8</v>
      </c>
      <c r="D27" s="783" t="s">
        <v>8</v>
      </c>
      <c r="E27" s="783" t="s">
        <v>8</v>
      </c>
      <c r="F27" s="778"/>
    </row>
    <row r="28" spans="1:6" ht="19.5" thickBot="1" x14ac:dyDescent="0.35">
      <c r="A28" s="790" t="s">
        <v>16</v>
      </c>
      <c r="B28" s="792">
        <v>120</v>
      </c>
      <c r="C28" s="792">
        <v>130</v>
      </c>
      <c r="D28" s="792">
        <v>140</v>
      </c>
      <c r="E28" s="792">
        <v>160</v>
      </c>
      <c r="F28" s="778"/>
    </row>
    <row r="29" spans="1:6" ht="38.25" customHeight="1" thickBot="1" x14ac:dyDescent="0.35">
      <c r="A29" s="790" t="s">
        <v>17</v>
      </c>
      <c r="B29" s="793">
        <f>B58</f>
        <v>65100</v>
      </c>
      <c r="C29" s="793">
        <f>C58</f>
        <v>66200</v>
      </c>
      <c r="D29" s="793">
        <f>D58</f>
        <v>66200</v>
      </c>
      <c r="E29" s="793">
        <f>E58</f>
        <v>66700</v>
      </c>
      <c r="F29" s="778"/>
    </row>
    <row r="30" spans="1:6" ht="38.25" customHeight="1" thickBot="1" x14ac:dyDescent="0.35">
      <c r="A30" s="790" t="s">
        <v>18</v>
      </c>
      <c r="B30" s="793">
        <f>B29/B28</f>
        <v>542.5</v>
      </c>
      <c r="C30" s="793">
        <f>C29/C28</f>
        <v>509.23076923076923</v>
      </c>
      <c r="D30" s="793">
        <f>D29/D28</f>
        <v>472.85714285714283</v>
      </c>
      <c r="E30" s="793">
        <f>E29/E28</f>
        <v>416.875</v>
      </c>
      <c r="F30" s="778"/>
    </row>
    <row r="31" spans="1:6" ht="32.25" customHeight="1" thickBot="1" x14ac:dyDescent="0.35">
      <c r="A31" s="790" t="s">
        <v>19</v>
      </c>
      <c r="B31" s="794" t="s">
        <v>20</v>
      </c>
      <c r="C31" s="795">
        <f t="shared" ref="C31:E33" si="0">(C28-B28)/B28</f>
        <v>8.3333333333333329E-2</v>
      </c>
      <c r="D31" s="795">
        <f t="shared" si="0"/>
        <v>7.6923076923076927E-2</v>
      </c>
      <c r="E31" s="795">
        <f t="shared" si="0"/>
        <v>0.14285714285714285</v>
      </c>
      <c r="F31" s="778"/>
    </row>
    <row r="32" spans="1:6" ht="39.75" customHeight="1" thickBot="1" x14ac:dyDescent="0.35">
      <c r="A32" s="790" t="s">
        <v>21</v>
      </c>
      <c r="B32" s="794" t="s">
        <v>20</v>
      </c>
      <c r="C32" s="795">
        <f t="shared" si="0"/>
        <v>1.6897081413210446E-2</v>
      </c>
      <c r="D32" s="795">
        <f t="shared" si="0"/>
        <v>0</v>
      </c>
      <c r="E32" s="795">
        <f t="shared" si="0"/>
        <v>7.5528700906344415E-3</v>
      </c>
      <c r="F32" s="778"/>
    </row>
    <row r="33" spans="1:6" ht="42" customHeight="1" thickBot="1" x14ac:dyDescent="0.35">
      <c r="A33" s="790" t="s">
        <v>22</v>
      </c>
      <c r="B33" s="794" t="s">
        <v>20</v>
      </c>
      <c r="C33" s="795">
        <f t="shared" si="0"/>
        <v>-6.1325771003190366E-2</v>
      </c>
      <c r="D33" s="795">
        <f t="shared" si="0"/>
        <v>-7.1428571428571466E-2</v>
      </c>
      <c r="E33" s="795">
        <f t="shared" si="0"/>
        <v>-0.11839123867069481</v>
      </c>
      <c r="F33" s="778"/>
    </row>
    <row r="34" spans="1:6" ht="19.5" thickBot="1" x14ac:dyDescent="0.35">
      <c r="A34" s="1610" t="s">
        <v>1038</v>
      </c>
      <c r="B34" s="1611"/>
      <c r="C34" s="1611"/>
      <c r="D34" s="1611"/>
      <c r="E34" s="1612"/>
      <c r="F34" s="778"/>
    </row>
    <row r="35" spans="1:6" ht="18.75" x14ac:dyDescent="0.3">
      <c r="A35" s="1597"/>
      <c r="B35" s="782">
        <v>2019</v>
      </c>
      <c r="C35" s="782">
        <v>2020</v>
      </c>
      <c r="D35" s="782">
        <v>2021</v>
      </c>
      <c r="E35" s="782">
        <v>2022</v>
      </c>
      <c r="F35" s="778"/>
    </row>
    <row r="36" spans="1:6" ht="35.25" customHeight="1" thickBot="1" x14ac:dyDescent="0.35">
      <c r="A36" s="1598"/>
      <c r="B36" s="783" t="s">
        <v>7</v>
      </c>
      <c r="C36" s="783" t="s">
        <v>8</v>
      </c>
      <c r="D36" s="783" t="s">
        <v>8</v>
      </c>
      <c r="E36" s="783" t="s">
        <v>8</v>
      </c>
      <c r="F36" s="778"/>
    </row>
    <row r="37" spans="1:6" ht="19.5" thickBot="1" x14ac:dyDescent="0.35">
      <c r="A37" s="796" t="s">
        <v>23</v>
      </c>
      <c r="B37" s="797">
        <f>B38</f>
        <v>50600</v>
      </c>
      <c r="C37" s="797">
        <v>51500</v>
      </c>
      <c r="D37" s="797">
        <v>51500</v>
      </c>
      <c r="E37" s="797">
        <v>51500</v>
      </c>
      <c r="F37" s="778"/>
    </row>
    <row r="38" spans="1:6" ht="44.25" customHeight="1" thickBot="1" x14ac:dyDescent="0.35">
      <c r="A38" s="798" t="s">
        <v>212</v>
      </c>
      <c r="B38" s="799">
        <v>50600</v>
      </c>
      <c r="C38" s="799">
        <f>C37</f>
        <v>51500</v>
      </c>
      <c r="D38" s="799">
        <f>D37</f>
        <v>51500</v>
      </c>
      <c r="E38" s="799">
        <f>E37</f>
        <v>51500</v>
      </c>
      <c r="F38" s="778"/>
    </row>
    <row r="39" spans="1:6" ht="27.75" customHeight="1" thickBot="1" x14ac:dyDescent="0.35">
      <c r="A39" s="798" t="s">
        <v>213</v>
      </c>
      <c r="B39" s="799">
        <v>0</v>
      </c>
      <c r="C39" s="799">
        <v>0</v>
      </c>
      <c r="D39" s="799">
        <v>0</v>
      </c>
      <c r="E39" s="799">
        <v>0</v>
      </c>
      <c r="F39" s="778"/>
    </row>
    <row r="40" spans="1:6" ht="62.25" customHeight="1" thickBot="1" x14ac:dyDescent="0.35">
      <c r="A40" s="796" t="s">
        <v>24</v>
      </c>
      <c r="B40" s="797">
        <v>5500</v>
      </c>
      <c r="C40" s="797">
        <v>5500</v>
      </c>
      <c r="D40" s="797">
        <v>5500</v>
      </c>
      <c r="E40" s="797">
        <v>5500</v>
      </c>
      <c r="F40" s="778"/>
    </row>
    <row r="41" spans="1:6" ht="39.75" customHeight="1" thickBot="1" x14ac:dyDescent="0.35">
      <c r="A41" s="798" t="s">
        <v>212</v>
      </c>
      <c r="B41" s="799">
        <f>B40</f>
        <v>5500</v>
      </c>
      <c r="C41" s="799">
        <f>C40</f>
        <v>5500</v>
      </c>
      <c r="D41" s="799">
        <f>D40</f>
        <v>5500</v>
      </c>
      <c r="E41" s="799">
        <f>E40</f>
        <v>5500</v>
      </c>
      <c r="F41" s="778"/>
    </row>
    <row r="42" spans="1:6" ht="33" customHeight="1" thickBot="1" x14ac:dyDescent="0.35">
      <c r="A42" s="798" t="s">
        <v>213</v>
      </c>
      <c r="B42" s="799"/>
      <c r="C42" s="800"/>
      <c r="D42" s="800"/>
      <c r="E42" s="800"/>
      <c r="F42" s="778"/>
    </row>
    <row r="43" spans="1:6" ht="40.5" customHeight="1" thickBot="1" x14ac:dyDescent="0.35">
      <c r="A43" s="796" t="s">
        <v>25</v>
      </c>
      <c r="B43" s="799">
        <v>9000</v>
      </c>
      <c r="C43" s="800">
        <v>9200</v>
      </c>
      <c r="D43" s="800">
        <v>9200</v>
      </c>
      <c r="E43" s="800">
        <v>9700</v>
      </c>
      <c r="F43" s="778"/>
    </row>
    <row r="44" spans="1:6" ht="34.5" customHeight="1" thickBot="1" x14ac:dyDescent="0.35">
      <c r="A44" s="798" t="s">
        <v>212</v>
      </c>
      <c r="B44" s="799">
        <f>B43</f>
        <v>9000</v>
      </c>
      <c r="C44" s="799">
        <f>C43</f>
        <v>9200</v>
      </c>
      <c r="D44" s="799">
        <f>D43</f>
        <v>9200</v>
      </c>
      <c r="E44" s="799">
        <f>E43</f>
        <v>9700</v>
      </c>
      <c r="F44" s="778"/>
    </row>
    <row r="45" spans="1:6" ht="39" customHeight="1" thickBot="1" x14ac:dyDescent="0.35">
      <c r="A45" s="798" t="s">
        <v>213</v>
      </c>
      <c r="B45" s="799"/>
      <c r="C45" s="800"/>
      <c r="D45" s="800"/>
      <c r="E45" s="800"/>
      <c r="F45" s="778"/>
    </row>
    <row r="46" spans="1:6" ht="33.75" customHeight="1" thickBot="1" x14ac:dyDescent="0.35">
      <c r="A46" s="796" t="s">
        <v>26</v>
      </c>
      <c r="B46" s="799"/>
      <c r="C46" s="800"/>
      <c r="D46" s="800"/>
      <c r="E46" s="800"/>
      <c r="F46" s="778"/>
    </row>
    <row r="47" spans="1:6" ht="19.5" thickBot="1" x14ac:dyDescent="0.35">
      <c r="A47" s="798" t="s">
        <v>212</v>
      </c>
      <c r="B47" s="799"/>
      <c r="C47" s="800"/>
      <c r="D47" s="800"/>
      <c r="E47" s="800"/>
      <c r="F47" s="778"/>
    </row>
    <row r="48" spans="1:6" ht="23.25" customHeight="1" thickBot="1" x14ac:dyDescent="0.35">
      <c r="A48" s="798" t="s">
        <v>213</v>
      </c>
      <c r="B48" s="799"/>
      <c r="C48" s="800"/>
      <c r="D48" s="800"/>
      <c r="E48" s="800"/>
      <c r="F48" s="778"/>
    </row>
    <row r="49" spans="1:6" ht="26.25" customHeight="1" thickBot="1" x14ac:dyDescent="0.35">
      <c r="A49" s="796" t="s">
        <v>27</v>
      </c>
      <c r="B49" s="799"/>
      <c r="C49" s="800"/>
      <c r="D49" s="800"/>
      <c r="E49" s="800"/>
      <c r="F49" s="778"/>
    </row>
    <row r="50" spans="1:6" ht="36.75" customHeight="1" thickBot="1" x14ac:dyDescent="0.35">
      <c r="A50" s="798" t="s">
        <v>212</v>
      </c>
      <c r="B50" s="799"/>
      <c r="C50" s="800"/>
      <c r="D50" s="800"/>
      <c r="E50" s="800"/>
      <c r="F50" s="778"/>
    </row>
    <row r="51" spans="1:6" ht="30.75" customHeight="1" thickBot="1" x14ac:dyDescent="0.35">
      <c r="A51" s="798" t="s">
        <v>213</v>
      </c>
      <c r="B51" s="799"/>
      <c r="C51" s="800"/>
      <c r="D51" s="800"/>
      <c r="E51" s="800"/>
      <c r="F51" s="778"/>
    </row>
    <row r="52" spans="1:6" ht="30.75" customHeight="1" thickBot="1" x14ac:dyDescent="0.35">
      <c r="A52" s="796" t="s">
        <v>28</v>
      </c>
      <c r="B52" s="799"/>
      <c r="C52" s="800"/>
      <c r="D52" s="800"/>
      <c r="E52" s="800"/>
      <c r="F52" s="778"/>
    </row>
    <row r="53" spans="1:6" ht="37.5" customHeight="1" thickBot="1" x14ac:dyDescent="0.35">
      <c r="A53" s="798" t="s">
        <v>212</v>
      </c>
      <c r="B53" s="799"/>
      <c r="C53" s="800"/>
      <c r="D53" s="800"/>
      <c r="E53" s="800"/>
      <c r="F53" s="778"/>
    </row>
    <row r="54" spans="1:6" ht="34.5" customHeight="1" thickBot="1" x14ac:dyDescent="0.35">
      <c r="A54" s="798" t="s">
        <v>213</v>
      </c>
      <c r="B54" s="799"/>
      <c r="C54" s="800"/>
      <c r="D54" s="800"/>
      <c r="E54" s="800"/>
      <c r="F54" s="778"/>
    </row>
    <row r="55" spans="1:6" ht="44.25" customHeight="1" thickBot="1" x14ac:dyDescent="0.35">
      <c r="A55" s="796" t="s">
        <v>29</v>
      </c>
      <c r="B55" s="799">
        <v>0</v>
      </c>
      <c r="C55" s="800">
        <v>0</v>
      </c>
      <c r="D55" s="800">
        <v>0</v>
      </c>
      <c r="E55" s="800">
        <v>0</v>
      </c>
      <c r="F55" s="778"/>
    </row>
    <row r="56" spans="1:6" ht="31.5" customHeight="1" thickBot="1" x14ac:dyDescent="0.35">
      <c r="A56" s="798" t="s">
        <v>212</v>
      </c>
      <c r="B56" s="799"/>
      <c r="C56" s="801"/>
      <c r="D56" s="801"/>
      <c r="E56" s="801"/>
      <c r="F56" s="778"/>
    </row>
    <row r="57" spans="1:6" ht="32.25" customHeight="1" thickBot="1" x14ac:dyDescent="0.35">
      <c r="A57" s="798" t="s">
        <v>213</v>
      </c>
      <c r="B57" s="799"/>
      <c r="C57" s="802"/>
      <c r="D57" s="801"/>
      <c r="E57" s="801"/>
      <c r="F57" s="778"/>
    </row>
    <row r="58" spans="1:6" ht="19.5" thickBot="1" x14ac:dyDescent="0.35">
      <c r="A58" s="803" t="s">
        <v>30</v>
      </c>
      <c r="B58" s="799">
        <f>B37+B40+B43+B46+B49+B52+B55</f>
        <v>65100</v>
      </c>
      <c r="C58" s="799">
        <f>C37+C40+C43+C46+C49+C52+C55</f>
        <v>66200</v>
      </c>
      <c r="D58" s="799">
        <f>D37+D40+D43+D46+D49+D52+D55</f>
        <v>66200</v>
      </c>
      <c r="E58" s="799">
        <f>E37+E40+E43+E46+E49+E52+E55</f>
        <v>66700</v>
      </c>
      <c r="F58" s="778"/>
    </row>
    <row r="59" spans="1:6" ht="19.5" thickBot="1" x14ac:dyDescent="0.35">
      <c r="A59" s="804" t="s">
        <v>31</v>
      </c>
      <c r="B59" s="805">
        <f>IF(B58-B29=0,0,"Error")</f>
        <v>0</v>
      </c>
      <c r="C59" s="805">
        <v>0</v>
      </c>
      <c r="D59" s="805">
        <v>0</v>
      </c>
      <c r="E59" s="805">
        <v>0</v>
      </c>
      <c r="F59" s="778"/>
    </row>
    <row r="60" spans="1:6" ht="19.5" thickBot="1" x14ac:dyDescent="0.35">
      <c r="A60" s="1604" t="s">
        <v>38</v>
      </c>
      <c r="B60" s="1605"/>
      <c r="C60" s="1605"/>
      <c r="D60" s="1605"/>
      <c r="E60" s="1606"/>
      <c r="F60" s="778"/>
    </row>
    <row r="61" spans="1:6" ht="19.5" thickBot="1" x14ac:dyDescent="0.35">
      <c r="A61" s="1604" t="s">
        <v>39</v>
      </c>
      <c r="B61" s="1605"/>
      <c r="C61" s="1605"/>
      <c r="D61" s="1605"/>
      <c r="E61" s="1606"/>
      <c r="F61" s="778"/>
    </row>
    <row r="62" spans="1:6" ht="57.75" customHeight="1" thickBot="1" x14ac:dyDescent="0.35">
      <c r="A62" s="789" t="s">
        <v>55</v>
      </c>
      <c r="B62" s="1613" t="s">
        <v>1039</v>
      </c>
      <c r="C62" s="1614"/>
      <c r="D62" s="1614"/>
      <c r="E62" s="1615"/>
      <c r="F62" s="778"/>
    </row>
    <row r="63" spans="1:6" ht="95.25" customHeight="1" thickBot="1" x14ac:dyDescent="0.35">
      <c r="A63" s="789" t="s">
        <v>79</v>
      </c>
      <c r="B63" s="806" t="s">
        <v>1040</v>
      </c>
      <c r="C63" s="807" t="s">
        <v>217</v>
      </c>
      <c r="D63" s="1616" t="s">
        <v>1041</v>
      </c>
      <c r="E63" s="1617"/>
      <c r="F63" s="778"/>
    </row>
    <row r="64" spans="1:6" ht="19.5" thickBot="1" x14ac:dyDescent="0.35">
      <c r="A64" s="808"/>
      <c r="B64" s="1618"/>
      <c r="C64" s="1619"/>
      <c r="D64" s="1616"/>
      <c r="E64" s="1617"/>
      <c r="F64" s="778"/>
    </row>
    <row r="65" spans="1:6" ht="51" customHeight="1" thickBot="1" x14ac:dyDescent="0.35">
      <c r="A65" s="790" t="s">
        <v>14</v>
      </c>
      <c r="B65" s="1620" t="s">
        <v>1042</v>
      </c>
      <c r="C65" s="1602"/>
      <c r="D65" s="1602"/>
      <c r="E65" s="1603"/>
      <c r="F65" s="778"/>
    </row>
    <row r="66" spans="1:6" ht="19.5" thickBot="1" x14ac:dyDescent="0.35">
      <c r="A66" s="790" t="s">
        <v>15</v>
      </c>
      <c r="B66" s="1620" t="s">
        <v>1043</v>
      </c>
      <c r="C66" s="1602"/>
      <c r="D66" s="1602"/>
      <c r="E66" s="1603"/>
      <c r="F66" s="778"/>
    </row>
    <row r="67" spans="1:6" ht="18.75" x14ac:dyDescent="0.3">
      <c r="A67" s="1597"/>
      <c r="B67" s="782">
        <v>2019</v>
      </c>
      <c r="C67" s="782">
        <v>2020</v>
      </c>
      <c r="D67" s="782">
        <v>2021</v>
      </c>
      <c r="E67" s="782">
        <v>2022</v>
      </c>
      <c r="F67" s="778"/>
    </row>
    <row r="68" spans="1:6" ht="38.25" thickBot="1" x14ac:dyDescent="0.35">
      <c r="A68" s="1598"/>
      <c r="B68" s="783" t="s">
        <v>7</v>
      </c>
      <c r="C68" s="783" t="s">
        <v>8</v>
      </c>
      <c r="D68" s="783" t="s">
        <v>8</v>
      </c>
      <c r="E68" s="783" t="s">
        <v>8</v>
      </c>
      <c r="F68" s="778"/>
    </row>
    <row r="69" spans="1:6" ht="19.5" thickBot="1" x14ac:dyDescent="0.35">
      <c r="A69" s="790" t="s">
        <v>16</v>
      </c>
      <c r="B69" s="793">
        <v>5</v>
      </c>
      <c r="C69" s="793">
        <v>5</v>
      </c>
      <c r="D69" s="793">
        <v>5</v>
      </c>
      <c r="E69" s="793">
        <v>0</v>
      </c>
      <c r="F69" s="778"/>
    </row>
    <row r="70" spans="1:6" ht="42.75" customHeight="1" thickBot="1" x14ac:dyDescent="0.35">
      <c r="A70" s="790" t="s">
        <v>17</v>
      </c>
      <c r="B70" s="793">
        <v>850</v>
      </c>
      <c r="C70" s="793">
        <v>550</v>
      </c>
      <c r="D70" s="793">
        <v>550</v>
      </c>
      <c r="E70" s="793">
        <v>0</v>
      </c>
      <c r="F70" s="778"/>
    </row>
    <row r="71" spans="1:6" ht="42" customHeight="1" thickBot="1" x14ac:dyDescent="0.35">
      <c r="A71" s="790" t="s">
        <v>18</v>
      </c>
      <c r="B71" s="793">
        <f>B70/B69</f>
        <v>170</v>
      </c>
      <c r="C71" s="793">
        <f>C70/C69</f>
        <v>110</v>
      </c>
      <c r="D71" s="793">
        <f>D70/D69</f>
        <v>110</v>
      </c>
      <c r="E71" s="793" t="e">
        <f>E70/E69</f>
        <v>#DIV/0!</v>
      </c>
      <c r="F71" s="778"/>
    </row>
    <row r="72" spans="1:6" ht="46.5" customHeight="1" thickBot="1" x14ac:dyDescent="0.35">
      <c r="A72" s="790" t="s">
        <v>19</v>
      </c>
      <c r="B72" s="794" t="s">
        <v>20</v>
      </c>
      <c r="C72" s="795">
        <f>C69/B69-1</f>
        <v>0</v>
      </c>
      <c r="D72" s="795">
        <f t="shared" ref="D72:E74" si="1">D69/C69-1</f>
        <v>0</v>
      </c>
      <c r="E72" s="795">
        <f t="shared" si="1"/>
        <v>-1</v>
      </c>
      <c r="F72" s="778"/>
    </row>
    <row r="73" spans="1:6" ht="37.5" customHeight="1" thickBot="1" x14ac:dyDescent="0.35">
      <c r="A73" s="790" t="s">
        <v>21</v>
      </c>
      <c r="B73" s="794" t="s">
        <v>20</v>
      </c>
      <c r="C73" s="795">
        <f>C70/B70-1</f>
        <v>-0.3529411764705882</v>
      </c>
      <c r="D73" s="795">
        <f t="shared" si="1"/>
        <v>0</v>
      </c>
      <c r="E73" s="795">
        <f t="shared" si="1"/>
        <v>-1</v>
      </c>
      <c r="F73" s="778"/>
    </row>
    <row r="74" spans="1:6" ht="40.5" customHeight="1" thickBot="1" x14ac:dyDescent="0.35">
      <c r="A74" s="790" t="s">
        <v>22</v>
      </c>
      <c r="B74" s="794" t="s">
        <v>20</v>
      </c>
      <c r="C74" s="795">
        <f>C71/B71-1</f>
        <v>-0.3529411764705882</v>
      </c>
      <c r="D74" s="795">
        <f t="shared" si="1"/>
        <v>0</v>
      </c>
      <c r="E74" s="795" t="e">
        <f t="shared" si="1"/>
        <v>#DIV/0!</v>
      </c>
      <c r="F74" s="778"/>
    </row>
    <row r="75" spans="1:6" ht="19.5" thickBot="1" x14ac:dyDescent="0.35">
      <c r="A75" s="1610" t="s">
        <v>1044</v>
      </c>
      <c r="B75" s="1611"/>
      <c r="C75" s="1611"/>
      <c r="D75" s="1611"/>
      <c r="E75" s="1612"/>
      <c r="F75" s="778"/>
    </row>
    <row r="76" spans="1:6" ht="18.75" x14ac:dyDescent="0.3">
      <c r="A76" s="1597"/>
      <c r="B76" s="782">
        <v>2019</v>
      </c>
      <c r="C76" s="782">
        <v>2020</v>
      </c>
      <c r="D76" s="782">
        <v>2021</v>
      </c>
      <c r="E76" s="782">
        <v>2022</v>
      </c>
      <c r="F76" s="778"/>
    </row>
    <row r="77" spans="1:6" ht="38.25" thickBot="1" x14ac:dyDescent="0.35">
      <c r="A77" s="1598"/>
      <c r="B77" s="783" t="s">
        <v>7</v>
      </c>
      <c r="C77" s="783" t="s">
        <v>8</v>
      </c>
      <c r="D77" s="783" t="s">
        <v>8</v>
      </c>
      <c r="E77" s="783" t="s">
        <v>8</v>
      </c>
      <c r="F77" s="778"/>
    </row>
    <row r="78" spans="1:6" ht="40.5" customHeight="1" thickBot="1" x14ac:dyDescent="0.35">
      <c r="A78" s="796" t="s">
        <v>41</v>
      </c>
      <c r="B78" s="800">
        <f>B79+B80+B81+B82</f>
        <v>0</v>
      </c>
      <c r="C78" s="800">
        <f>C79+C80+C81+C82</f>
        <v>0</v>
      </c>
      <c r="D78" s="800">
        <f>D79+D80+D81+D82</f>
        <v>0</v>
      </c>
      <c r="E78" s="800">
        <f>E79+E80+E81+E82</f>
        <v>0</v>
      </c>
      <c r="F78" s="778"/>
    </row>
    <row r="79" spans="1:6" ht="36" customHeight="1" thickBot="1" x14ac:dyDescent="0.35">
      <c r="A79" s="798" t="s">
        <v>212</v>
      </c>
      <c r="B79" s="800"/>
      <c r="C79" s="800"/>
      <c r="D79" s="800"/>
      <c r="E79" s="800"/>
      <c r="F79" s="778"/>
    </row>
    <row r="80" spans="1:6" ht="19.5" thickBot="1" x14ac:dyDescent="0.35">
      <c r="A80" s="798" t="s">
        <v>222</v>
      </c>
      <c r="B80" s="800"/>
      <c r="C80" s="800"/>
      <c r="D80" s="800"/>
      <c r="E80" s="800"/>
      <c r="F80" s="778"/>
    </row>
    <row r="81" spans="1:6" ht="30" customHeight="1" thickBot="1" x14ac:dyDescent="0.35">
      <c r="A81" s="798" t="s">
        <v>223</v>
      </c>
      <c r="B81" s="800"/>
      <c r="C81" s="800"/>
      <c r="D81" s="800"/>
      <c r="E81" s="800"/>
      <c r="F81" s="778"/>
    </row>
    <row r="82" spans="1:6" ht="31.5" customHeight="1" thickBot="1" x14ac:dyDescent="0.35">
      <c r="A82" s="798" t="s">
        <v>224</v>
      </c>
      <c r="B82" s="800"/>
      <c r="C82" s="800"/>
      <c r="D82" s="800"/>
      <c r="E82" s="800"/>
      <c r="F82" s="778"/>
    </row>
    <row r="83" spans="1:6" ht="34.5" customHeight="1" thickBot="1" x14ac:dyDescent="0.35">
      <c r="A83" s="796" t="s">
        <v>42</v>
      </c>
      <c r="B83" s="799">
        <f>B70</f>
        <v>850</v>
      </c>
      <c r="C83" s="799">
        <f>C70</f>
        <v>550</v>
      </c>
      <c r="D83" s="799">
        <f>D70</f>
        <v>550</v>
      </c>
      <c r="E83" s="799">
        <f>E70</f>
        <v>0</v>
      </c>
      <c r="F83" s="778"/>
    </row>
    <row r="84" spans="1:6" ht="34.5" customHeight="1" thickBot="1" x14ac:dyDescent="0.35">
      <c r="A84" s="798" t="s">
        <v>212</v>
      </c>
      <c r="B84" s="799">
        <f>B83</f>
        <v>850</v>
      </c>
      <c r="C84" s="799">
        <f>C83</f>
        <v>550</v>
      </c>
      <c r="D84" s="799">
        <f>D83</f>
        <v>550</v>
      </c>
      <c r="E84" s="799">
        <f>E83</f>
        <v>0</v>
      </c>
      <c r="F84" s="778"/>
    </row>
    <row r="85" spans="1:6" ht="19.5" thickBot="1" x14ac:dyDescent="0.35">
      <c r="A85" s="798" t="s">
        <v>222</v>
      </c>
      <c r="B85" s="799"/>
      <c r="C85" s="800"/>
      <c r="D85" s="800"/>
      <c r="E85" s="800"/>
      <c r="F85" s="778"/>
    </row>
    <row r="86" spans="1:6" ht="33.75" customHeight="1" thickBot="1" x14ac:dyDescent="0.35">
      <c r="A86" s="798" t="s">
        <v>223</v>
      </c>
      <c r="B86" s="799"/>
      <c r="C86" s="800"/>
      <c r="D86" s="800"/>
      <c r="E86" s="800"/>
      <c r="F86" s="778"/>
    </row>
    <row r="87" spans="1:6" ht="36" customHeight="1" thickBot="1" x14ac:dyDescent="0.35">
      <c r="A87" s="798" t="s">
        <v>224</v>
      </c>
      <c r="B87" s="799"/>
      <c r="C87" s="800"/>
      <c r="D87" s="800"/>
      <c r="E87" s="800"/>
      <c r="F87" s="778"/>
    </row>
    <row r="88" spans="1:6" ht="41.25" customHeight="1" thickBot="1" x14ac:dyDescent="0.35">
      <c r="A88" s="809" t="s">
        <v>30</v>
      </c>
      <c r="B88" s="810">
        <f>B78+B83</f>
        <v>850</v>
      </c>
      <c r="C88" s="810">
        <f>C78+C83</f>
        <v>550</v>
      </c>
      <c r="D88" s="810">
        <f>D78+D83</f>
        <v>550</v>
      </c>
      <c r="E88" s="810">
        <f>E78+E83</f>
        <v>0</v>
      </c>
      <c r="F88" s="778"/>
    </row>
    <row r="89" spans="1:6" ht="19.5" thickBot="1" x14ac:dyDescent="0.35">
      <c r="A89" s="811"/>
      <c r="B89" s="812"/>
      <c r="C89" s="812"/>
      <c r="D89" s="812"/>
      <c r="E89" s="813"/>
      <c r="F89" s="778"/>
    </row>
    <row r="90" spans="1:6" ht="18.75" x14ac:dyDescent="0.3">
      <c r="A90" s="1624" t="s">
        <v>55</v>
      </c>
      <c r="B90" s="1626" t="s">
        <v>1039</v>
      </c>
      <c r="C90" s="1626"/>
      <c r="D90" s="1626"/>
      <c r="E90" s="1627"/>
      <c r="F90" s="778"/>
    </row>
    <row r="91" spans="1:6" ht="19.5" thickBot="1" x14ac:dyDescent="0.35">
      <c r="A91" s="1625"/>
      <c r="B91" s="1628"/>
      <c r="C91" s="1628"/>
      <c r="D91" s="1628"/>
      <c r="E91" s="1629"/>
      <c r="F91" s="778"/>
    </row>
    <row r="92" spans="1:6" ht="87.75" customHeight="1" thickBot="1" x14ac:dyDescent="0.35">
      <c r="A92" s="789" t="s">
        <v>71</v>
      </c>
      <c r="B92" s="806" t="s">
        <v>1045</v>
      </c>
      <c r="C92" s="807" t="s">
        <v>217</v>
      </c>
      <c r="D92" s="1618" t="s">
        <v>190</v>
      </c>
      <c r="E92" s="1617"/>
      <c r="F92" s="778"/>
    </row>
    <row r="93" spans="1:6" ht="51.75" customHeight="1" thickBot="1" x14ac:dyDescent="0.35">
      <c r="A93" s="790" t="s">
        <v>14</v>
      </c>
      <c r="B93" s="1592" t="s">
        <v>1046</v>
      </c>
      <c r="C93" s="1593"/>
      <c r="D93" s="1593"/>
      <c r="E93" s="1594"/>
      <c r="F93" s="778"/>
    </row>
    <row r="94" spans="1:6" ht="19.5" thickBot="1" x14ac:dyDescent="0.35">
      <c r="A94" s="790" t="s">
        <v>15</v>
      </c>
      <c r="B94" s="1620" t="s">
        <v>1047</v>
      </c>
      <c r="C94" s="1602"/>
      <c r="D94" s="1602"/>
      <c r="E94" s="1603"/>
      <c r="F94" s="778"/>
    </row>
    <row r="95" spans="1:6" ht="18.75" x14ac:dyDescent="0.3">
      <c r="A95" s="1597"/>
      <c r="B95" s="782">
        <v>2019</v>
      </c>
      <c r="C95" s="782">
        <v>2020</v>
      </c>
      <c r="D95" s="782">
        <v>2021</v>
      </c>
      <c r="E95" s="782">
        <v>2022</v>
      </c>
      <c r="F95" s="778"/>
    </row>
    <row r="96" spans="1:6" ht="38.25" thickBot="1" x14ac:dyDescent="0.35">
      <c r="A96" s="1598"/>
      <c r="B96" s="783" t="s">
        <v>7</v>
      </c>
      <c r="C96" s="783" t="s">
        <v>8</v>
      </c>
      <c r="D96" s="783" t="s">
        <v>8</v>
      </c>
      <c r="E96" s="783" t="s">
        <v>8</v>
      </c>
      <c r="F96" s="778"/>
    </row>
    <row r="97" spans="1:6" ht="19.5" thickBot="1" x14ac:dyDescent="0.35">
      <c r="A97" s="790" t="s">
        <v>16</v>
      </c>
      <c r="B97" s="794">
        <v>6</v>
      </c>
      <c r="C97" s="794">
        <v>4</v>
      </c>
      <c r="D97" s="794">
        <v>4</v>
      </c>
      <c r="E97" s="794">
        <v>0</v>
      </c>
      <c r="F97" s="778"/>
    </row>
    <row r="98" spans="1:6" ht="44.25" customHeight="1" thickBot="1" x14ac:dyDescent="0.35">
      <c r="A98" s="790" t="s">
        <v>17</v>
      </c>
      <c r="B98" s="793">
        <v>650</v>
      </c>
      <c r="C98" s="793">
        <v>450</v>
      </c>
      <c r="D98" s="793">
        <v>450</v>
      </c>
      <c r="E98" s="793">
        <v>0</v>
      </c>
      <c r="F98" s="778"/>
    </row>
    <row r="99" spans="1:6" ht="46.5" customHeight="1" thickBot="1" x14ac:dyDescent="0.35">
      <c r="A99" s="790" t="s">
        <v>18</v>
      </c>
      <c r="B99" s="793">
        <f>B98/B97</f>
        <v>108.33333333333333</v>
      </c>
      <c r="C99" s="793">
        <f>C98/C97</f>
        <v>112.5</v>
      </c>
      <c r="D99" s="793">
        <f>D98/D97</f>
        <v>112.5</v>
      </c>
      <c r="E99" s="793" t="e">
        <f>E98/E97</f>
        <v>#DIV/0!</v>
      </c>
      <c r="F99" s="778"/>
    </row>
    <row r="100" spans="1:6" ht="41.25" customHeight="1" thickBot="1" x14ac:dyDescent="0.35">
      <c r="A100" s="790" t="s">
        <v>19</v>
      </c>
      <c r="B100" s="794" t="s">
        <v>20</v>
      </c>
      <c r="C100" s="795">
        <f t="shared" ref="C100:E102" si="2">C97/B97-1</f>
        <v>-0.33333333333333337</v>
      </c>
      <c r="D100" s="795">
        <f t="shared" si="2"/>
        <v>0</v>
      </c>
      <c r="E100" s="795">
        <f t="shared" si="2"/>
        <v>-1</v>
      </c>
      <c r="F100" s="778"/>
    </row>
    <row r="101" spans="1:6" ht="47.25" customHeight="1" thickBot="1" x14ac:dyDescent="0.35">
      <c r="A101" s="790" t="s">
        <v>21</v>
      </c>
      <c r="B101" s="794" t="s">
        <v>20</v>
      </c>
      <c r="C101" s="795">
        <f t="shared" si="2"/>
        <v>-0.30769230769230771</v>
      </c>
      <c r="D101" s="795">
        <f t="shared" si="2"/>
        <v>0</v>
      </c>
      <c r="E101" s="795">
        <f t="shared" si="2"/>
        <v>-1</v>
      </c>
      <c r="F101" s="778"/>
    </row>
    <row r="102" spans="1:6" ht="44.25" customHeight="1" thickBot="1" x14ac:dyDescent="0.35">
      <c r="A102" s="790" t="s">
        <v>22</v>
      </c>
      <c r="B102" s="794" t="s">
        <v>20</v>
      </c>
      <c r="C102" s="795">
        <f t="shared" si="2"/>
        <v>3.8461538461538547E-2</v>
      </c>
      <c r="D102" s="795">
        <f t="shared" si="2"/>
        <v>0</v>
      </c>
      <c r="E102" s="795" t="e">
        <f t="shared" si="2"/>
        <v>#DIV/0!</v>
      </c>
      <c r="F102" s="778"/>
    </row>
    <row r="103" spans="1:6" ht="19.5" thickBot="1" x14ac:dyDescent="0.35">
      <c r="A103" s="1610" t="s">
        <v>1048</v>
      </c>
      <c r="B103" s="1611"/>
      <c r="C103" s="1611"/>
      <c r="D103" s="1611"/>
      <c r="E103" s="1612"/>
      <c r="F103" s="778"/>
    </row>
    <row r="104" spans="1:6" ht="18.75" x14ac:dyDescent="0.3">
      <c r="A104" s="1597"/>
      <c r="B104" s="782">
        <v>2019</v>
      </c>
      <c r="C104" s="782">
        <v>2020</v>
      </c>
      <c r="D104" s="782">
        <v>2021</v>
      </c>
      <c r="E104" s="782">
        <v>2022</v>
      </c>
      <c r="F104" s="778"/>
    </row>
    <row r="105" spans="1:6" ht="38.25" thickBot="1" x14ac:dyDescent="0.35">
      <c r="A105" s="1598"/>
      <c r="B105" s="783" t="s">
        <v>7</v>
      </c>
      <c r="C105" s="783" t="s">
        <v>8</v>
      </c>
      <c r="D105" s="783" t="s">
        <v>8</v>
      </c>
      <c r="E105" s="783" t="s">
        <v>8</v>
      </c>
      <c r="F105" s="778"/>
    </row>
    <row r="106" spans="1:6" ht="43.5" customHeight="1" thickBot="1" x14ac:dyDescent="0.35">
      <c r="A106" s="796" t="s">
        <v>41</v>
      </c>
      <c r="B106" s="800">
        <f>B107+B108+B109+B110</f>
        <v>0</v>
      </c>
      <c r="C106" s="800">
        <f>C107+C108+C109+C110</f>
        <v>0</v>
      </c>
      <c r="D106" s="800">
        <f>D107+D108+D109+D110</f>
        <v>0</v>
      </c>
      <c r="E106" s="800">
        <f>E107+E108+E109+E110</f>
        <v>0</v>
      </c>
      <c r="F106" s="778"/>
    </row>
    <row r="107" spans="1:6" ht="28.5" customHeight="1" thickBot="1" x14ac:dyDescent="0.35">
      <c r="A107" s="798" t="s">
        <v>212</v>
      </c>
      <c r="B107" s="800"/>
      <c r="C107" s="800"/>
      <c r="D107" s="800"/>
      <c r="E107" s="800"/>
      <c r="F107" s="778"/>
    </row>
    <row r="108" spans="1:6" ht="19.5" thickBot="1" x14ac:dyDescent="0.35">
      <c r="A108" s="798" t="s">
        <v>222</v>
      </c>
      <c r="B108" s="800"/>
      <c r="C108" s="800"/>
      <c r="D108" s="800"/>
      <c r="E108" s="800"/>
      <c r="F108" s="778"/>
    </row>
    <row r="109" spans="1:6" ht="28.5" customHeight="1" thickBot="1" x14ac:dyDescent="0.35">
      <c r="A109" s="798" t="s">
        <v>223</v>
      </c>
      <c r="B109" s="800"/>
      <c r="C109" s="800"/>
      <c r="D109" s="800"/>
      <c r="E109" s="800"/>
      <c r="F109" s="778"/>
    </row>
    <row r="110" spans="1:6" ht="25.5" customHeight="1" thickBot="1" x14ac:dyDescent="0.35">
      <c r="A110" s="798" t="s">
        <v>224</v>
      </c>
      <c r="B110" s="800"/>
      <c r="C110" s="800"/>
      <c r="D110" s="800"/>
      <c r="E110" s="800"/>
      <c r="F110" s="778"/>
    </row>
    <row r="111" spans="1:6" ht="39.75" customHeight="1" thickBot="1" x14ac:dyDescent="0.35">
      <c r="A111" s="796" t="s">
        <v>42</v>
      </c>
      <c r="B111" s="799">
        <f>B112+B113+B114+B115</f>
        <v>650</v>
      </c>
      <c r="C111" s="799">
        <f>C112+C113+C114+C115</f>
        <v>450</v>
      </c>
      <c r="D111" s="799">
        <f>D112+D113+D114+D115</f>
        <v>450</v>
      </c>
      <c r="E111" s="799">
        <f>E112+E113+E114+E115</f>
        <v>0</v>
      </c>
      <c r="F111" s="778"/>
    </row>
    <row r="112" spans="1:6" ht="31.5" customHeight="1" thickBot="1" x14ac:dyDescent="0.35">
      <c r="A112" s="798" t="s">
        <v>212</v>
      </c>
      <c r="B112" s="799">
        <v>650</v>
      </c>
      <c r="C112" s="799">
        <v>450</v>
      </c>
      <c r="D112" s="799">
        <v>450</v>
      </c>
      <c r="E112" s="799">
        <v>0</v>
      </c>
      <c r="F112" s="778"/>
    </row>
    <row r="113" spans="1:10" ht="19.5" thickBot="1" x14ac:dyDescent="0.35">
      <c r="A113" s="798" t="s">
        <v>222</v>
      </c>
      <c r="B113" s="799"/>
      <c r="C113" s="800"/>
      <c r="D113" s="800"/>
      <c r="E113" s="800"/>
      <c r="F113" s="778"/>
    </row>
    <row r="114" spans="1:10" ht="33.75" customHeight="1" thickBot="1" x14ac:dyDescent="0.35">
      <c r="A114" s="798" t="s">
        <v>223</v>
      </c>
      <c r="B114" s="799"/>
      <c r="C114" s="800"/>
      <c r="D114" s="800"/>
      <c r="E114" s="800"/>
      <c r="F114" s="778"/>
    </row>
    <row r="115" spans="1:10" ht="32.25" customHeight="1" thickBot="1" x14ac:dyDescent="0.35">
      <c r="A115" s="798" t="s">
        <v>224</v>
      </c>
      <c r="B115" s="799"/>
      <c r="C115" s="800"/>
      <c r="D115" s="800"/>
      <c r="E115" s="800"/>
      <c r="F115" s="778"/>
    </row>
    <row r="116" spans="1:10" ht="35.25" customHeight="1" thickBot="1" x14ac:dyDescent="0.35">
      <c r="A116" s="814" t="s">
        <v>33</v>
      </c>
      <c r="B116" s="799">
        <f>B106+B111</f>
        <v>650</v>
      </c>
      <c r="C116" s="799">
        <f>C106+C111</f>
        <v>450</v>
      </c>
      <c r="D116" s="799">
        <f>D106+D111</f>
        <v>450</v>
      </c>
      <c r="E116" s="799">
        <f>E106+E111</f>
        <v>0</v>
      </c>
      <c r="F116" s="778"/>
    </row>
    <row r="117" spans="1:10" ht="19.5" thickBot="1" x14ac:dyDescent="0.35">
      <c r="A117" s="811"/>
      <c r="B117" s="812"/>
      <c r="C117" s="812"/>
      <c r="D117" s="812"/>
      <c r="E117" s="813"/>
      <c r="F117" s="778"/>
    </row>
    <row r="118" spans="1:10" ht="19.5" thickBot="1" x14ac:dyDescent="0.35">
      <c r="A118" s="804"/>
      <c r="B118" s="805"/>
      <c r="C118" s="805"/>
      <c r="D118" s="805"/>
      <c r="E118" s="805"/>
      <c r="F118" s="778"/>
    </row>
    <row r="119" spans="1:10" ht="52.5" customHeight="1" thickBot="1" x14ac:dyDescent="0.35">
      <c r="A119" s="815" t="s">
        <v>56</v>
      </c>
      <c r="B119" s="816">
        <f>B29+B70++B98</f>
        <v>66600</v>
      </c>
      <c r="C119" s="816">
        <f>C29+C70++C98</f>
        <v>67200</v>
      </c>
      <c r="D119" s="816">
        <f>D29+D70++D98</f>
        <v>67200</v>
      </c>
      <c r="E119" s="816">
        <f>E29+E70++E98</f>
        <v>66700</v>
      </c>
      <c r="F119" s="778"/>
    </row>
    <row r="120" spans="1:10" ht="49.5" customHeight="1" thickBot="1" x14ac:dyDescent="0.35">
      <c r="A120" s="815" t="s">
        <v>57</v>
      </c>
      <c r="B120" s="816">
        <f>B37+B40+B43+B83+B111</f>
        <v>66600</v>
      </c>
      <c r="C120" s="816">
        <f>C37+C40+C43+C83+C111</f>
        <v>67200</v>
      </c>
      <c r="D120" s="816">
        <f>D37+D40+D43+D83+D111</f>
        <v>67200</v>
      </c>
      <c r="E120" s="816">
        <f>E37+E40+E43+E83+E111</f>
        <v>66700</v>
      </c>
      <c r="F120" s="778"/>
    </row>
    <row r="121" spans="1:10" ht="19.5" thickBot="1" x14ac:dyDescent="0.35">
      <c r="A121" s="796" t="s">
        <v>23</v>
      </c>
      <c r="B121" s="805">
        <f>B37</f>
        <v>50600</v>
      </c>
      <c r="C121" s="805">
        <f>C37</f>
        <v>51500</v>
      </c>
      <c r="D121" s="805">
        <f>D37</f>
        <v>51500</v>
      </c>
      <c r="E121" s="805">
        <f>E37</f>
        <v>51500</v>
      </c>
      <c r="F121" s="778"/>
      <c r="I121" s="817"/>
      <c r="J121" s="817"/>
    </row>
    <row r="122" spans="1:10" ht="38.25" customHeight="1" thickBot="1" x14ac:dyDescent="0.35">
      <c r="A122" s="798" t="s">
        <v>212</v>
      </c>
      <c r="B122" s="799">
        <v>50600</v>
      </c>
      <c r="C122" s="799">
        <f>C121</f>
        <v>51500</v>
      </c>
      <c r="D122" s="799">
        <f>D121</f>
        <v>51500</v>
      </c>
      <c r="E122" s="799">
        <f>E121</f>
        <v>51500</v>
      </c>
      <c r="F122" s="778"/>
    </row>
    <row r="123" spans="1:10" ht="19.5" thickBot="1" x14ac:dyDescent="0.35">
      <c r="A123" s="798" t="s">
        <v>230</v>
      </c>
      <c r="B123" s="799">
        <v>0</v>
      </c>
      <c r="C123" s="799">
        <v>0</v>
      </c>
      <c r="D123" s="799">
        <v>0</v>
      </c>
      <c r="E123" s="799">
        <v>0</v>
      </c>
      <c r="F123" s="778"/>
    </row>
    <row r="124" spans="1:10" ht="47.25" customHeight="1" thickBot="1" x14ac:dyDescent="0.35">
      <c r="A124" s="796" t="s">
        <v>24</v>
      </c>
      <c r="B124" s="805">
        <f>B40</f>
        <v>5500</v>
      </c>
      <c r="C124" s="805">
        <f>C40</f>
        <v>5500</v>
      </c>
      <c r="D124" s="805">
        <f>D40</f>
        <v>5500</v>
      </c>
      <c r="E124" s="805">
        <f>E40</f>
        <v>5500</v>
      </c>
      <c r="F124" s="778"/>
    </row>
    <row r="125" spans="1:10" ht="36.75" customHeight="1" thickBot="1" x14ac:dyDescent="0.35">
      <c r="A125" s="798" t="s">
        <v>212</v>
      </c>
      <c r="B125" s="800">
        <f>B124</f>
        <v>5500</v>
      </c>
      <c r="C125" s="800">
        <f>C124</f>
        <v>5500</v>
      </c>
      <c r="D125" s="800">
        <f>D124</f>
        <v>5500</v>
      </c>
      <c r="E125" s="800">
        <f>E124</f>
        <v>5500</v>
      </c>
      <c r="F125" s="778"/>
    </row>
    <row r="126" spans="1:10" ht="19.5" thickBot="1" x14ac:dyDescent="0.35">
      <c r="A126" s="798" t="s">
        <v>230</v>
      </c>
      <c r="B126" s="799">
        <v>0</v>
      </c>
      <c r="C126" s="799">
        <v>0</v>
      </c>
      <c r="D126" s="799">
        <v>0</v>
      </c>
      <c r="E126" s="799">
        <v>0</v>
      </c>
      <c r="F126" s="778"/>
    </row>
    <row r="127" spans="1:10" ht="33" customHeight="1" thickBot="1" x14ac:dyDescent="0.35">
      <c r="A127" s="796" t="s">
        <v>25</v>
      </c>
      <c r="B127" s="805">
        <f>B43</f>
        <v>9000</v>
      </c>
      <c r="C127" s="805">
        <f>C43</f>
        <v>9200</v>
      </c>
      <c r="D127" s="805">
        <f>D43</f>
        <v>9200</v>
      </c>
      <c r="E127" s="805">
        <f>E43</f>
        <v>9700</v>
      </c>
      <c r="F127" s="778"/>
    </row>
    <row r="128" spans="1:10" ht="38.25" customHeight="1" thickBot="1" x14ac:dyDescent="0.35">
      <c r="A128" s="798" t="s">
        <v>212</v>
      </c>
      <c r="B128" s="799">
        <f>B127</f>
        <v>9000</v>
      </c>
      <c r="C128" s="799">
        <f>C127</f>
        <v>9200</v>
      </c>
      <c r="D128" s="799">
        <f>D127</f>
        <v>9200</v>
      </c>
      <c r="E128" s="799">
        <f>E127</f>
        <v>9700</v>
      </c>
      <c r="F128" s="778"/>
    </row>
    <row r="129" spans="1:6" ht="19.5" thickBot="1" x14ac:dyDescent="0.35">
      <c r="A129" s="798" t="s">
        <v>230</v>
      </c>
      <c r="B129" s="799">
        <v>0</v>
      </c>
      <c r="C129" s="799">
        <v>0</v>
      </c>
      <c r="D129" s="799">
        <v>0</v>
      </c>
      <c r="E129" s="799">
        <v>0</v>
      </c>
      <c r="F129" s="778"/>
    </row>
    <row r="130" spans="1:6" ht="35.25" customHeight="1" thickBot="1" x14ac:dyDescent="0.35">
      <c r="A130" s="796" t="s">
        <v>26</v>
      </c>
      <c r="B130" s="805">
        <v>0</v>
      </c>
      <c r="C130" s="805">
        <v>0</v>
      </c>
      <c r="D130" s="805">
        <v>0</v>
      </c>
      <c r="E130" s="805">
        <v>0</v>
      </c>
      <c r="F130" s="778"/>
    </row>
    <row r="131" spans="1:6" ht="35.25" customHeight="1" thickBot="1" x14ac:dyDescent="0.35">
      <c r="A131" s="798" t="s">
        <v>212</v>
      </c>
      <c r="B131" s="800">
        <v>0</v>
      </c>
      <c r="C131" s="800">
        <v>0</v>
      </c>
      <c r="D131" s="800">
        <v>0</v>
      </c>
      <c r="E131" s="800">
        <v>0</v>
      </c>
      <c r="F131" s="778"/>
    </row>
    <row r="132" spans="1:6" ht="19.5" thickBot="1" x14ac:dyDescent="0.35">
      <c r="A132" s="798" t="s">
        <v>230</v>
      </c>
      <c r="B132" s="799">
        <v>0</v>
      </c>
      <c r="C132" s="799">
        <v>0</v>
      </c>
      <c r="D132" s="799">
        <v>0</v>
      </c>
      <c r="E132" s="799">
        <v>0</v>
      </c>
      <c r="F132" s="778"/>
    </row>
    <row r="133" spans="1:6" ht="25.5" customHeight="1" thickBot="1" x14ac:dyDescent="0.35">
      <c r="A133" s="796" t="s">
        <v>27</v>
      </c>
      <c r="B133" s="805">
        <v>0</v>
      </c>
      <c r="C133" s="805">
        <v>0</v>
      </c>
      <c r="D133" s="805">
        <v>0</v>
      </c>
      <c r="E133" s="805">
        <v>0</v>
      </c>
      <c r="F133" s="778"/>
    </row>
    <row r="134" spans="1:6" ht="36.75" customHeight="1" thickBot="1" x14ac:dyDescent="0.35">
      <c r="A134" s="798" t="s">
        <v>212</v>
      </c>
      <c r="B134" s="800">
        <v>0</v>
      </c>
      <c r="C134" s="800">
        <v>0</v>
      </c>
      <c r="D134" s="800">
        <v>0</v>
      </c>
      <c r="E134" s="800">
        <v>0</v>
      </c>
      <c r="F134" s="778"/>
    </row>
    <row r="135" spans="1:6" ht="19.5" thickBot="1" x14ac:dyDescent="0.35">
      <c r="A135" s="798" t="s">
        <v>230</v>
      </c>
      <c r="B135" s="799">
        <v>0</v>
      </c>
      <c r="C135" s="799">
        <v>0</v>
      </c>
      <c r="D135" s="799">
        <v>0</v>
      </c>
      <c r="E135" s="799">
        <v>0</v>
      </c>
      <c r="F135" s="778"/>
    </row>
    <row r="136" spans="1:6" ht="36.75" customHeight="1" thickBot="1" x14ac:dyDescent="0.35">
      <c r="A136" s="796" t="s">
        <v>28</v>
      </c>
      <c r="B136" s="805">
        <v>0</v>
      </c>
      <c r="C136" s="805">
        <v>0</v>
      </c>
      <c r="D136" s="805">
        <v>0</v>
      </c>
      <c r="E136" s="805">
        <v>0</v>
      </c>
      <c r="F136" s="778"/>
    </row>
    <row r="137" spans="1:6" ht="41.25" customHeight="1" thickBot="1" x14ac:dyDescent="0.35">
      <c r="A137" s="798" t="s">
        <v>212</v>
      </c>
      <c r="B137" s="800">
        <v>0</v>
      </c>
      <c r="C137" s="800">
        <v>0</v>
      </c>
      <c r="D137" s="800">
        <v>0</v>
      </c>
      <c r="E137" s="800">
        <v>0</v>
      </c>
      <c r="F137" s="778"/>
    </row>
    <row r="138" spans="1:6" ht="19.5" thickBot="1" x14ac:dyDescent="0.35">
      <c r="A138" s="798" t="s">
        <v>230</v>
      </c>
      <c r="B138" s="799">
        <v>0</v>
      </c>
      <c r="C138" s="799">
        <v>0</v>
      </c>
      <c r="D138" s="799">
        <v>0</v>
      </c>
      <c r="E138" s="799">
        <v>0</v>
      </c>
      <c r="F138" s="778"/>
    </row>
    <row r="139" spans="1:6" ht="26.25" customHeight="1" thickBot="1" x14ac:dyDescent="0.35">
      <c r="A139" s="796" t="s">
        <v>29</v>
      </c>
      <c r="B139" s="805">
        <v>0</v>
      </c>
      <c r="C139" s="805">
        <v>0</v>
      </c>
      <c r="D139" s="805">
        <v>0</v>
      </c>
      <c r="E139" s="805">
        <v>0</v>
      </c>
      <c r="F139" s="778"/>
    </row>
    <row r="140" spans="1:6" ht="33" customHeight="1" thickBot="1" x14ac:dyDescent="0.35">
      <c r="A140" s="798" t="s">
        <v>212</v>
      </c>
      <c r="B140" s="800">
        <v>0</v>
      </c>
      <c r="C140" s="800">
        <v>0</v>
      </c>
      <c r="D140" s="800">
        <v>0</v>
      </c>
      <c r="E140" s="800">
        <v>0</v>
      </c>
      <c r="F140" s="778"/>
    </row>
    <row r="141" spans="1:6" ht="19.5" thickBot="1" x14ac:dyDescent="0.35">
      <c r="A141" s="798" t="s">
        <v>230</v>
      </c>
      <c r="B141" s="799">
        <v>0</v>
      </c>
      <c r="C141" s="799">
        <v>0</v>
      </c>
      <c r="D141" s="799">
        <v>0</v>
      </c>
      <c r="E141" s="799">
        <v>0</v>
      </c>
      <c r="F141" s="778"/>
    </row>
    <row r="142" spans="1:6" ht="20.25" customHeight="1" thickBot="1" x14ac:dyDescent="0.35">
      <c r="A142" s="796" t="s">
        <v>58</v>
      </c>
      <c r="B142" s="800">
        <f>SUM(B106+B78)</f>
        <v>0</v>
      </c>
      <c r="C142" s="800">
        <f>SUM(C106+C78)</f>
        <v>0</v>
      </c>
      <c r="D142" s="800">
        <f>SUM(D106+D78)</f>
        <v>0</v>
      </c>
      <c r="E142" s="800">
        <f>SUM(E106+E78)</f>
        <v>0</v>
      </c>
      <c r="F142" s="778"/>
    </row>
    <row r="143" spans="1:6" ht="22.5" customHeight="1" thickBot="1" x14ac:dyDescent="0.35">
      <c r="A143" s="798" t="s">
        <v>212</v>
      </c>
      <c r="B143" s="800"/>
      <c r="C143" s="800"/>
      <c r="D143" s="800"/>
      <c r="E143" s="800"/>
      <c r="F143" s="778"/>
    </row>
    <row r="144" spans="1:6" ht="19.5" thickBot="1" x14ac:dyDescent="0.35">
      <c r="A144" s="798" t="s">
        <v>222</v>
      </c>
      <c r="B144" s="800"/>
      <c r="C144" s="800"/>
      <c r="D144" s="800"/>
      <c r="E144" s="800"/>
      <c r="F144" s="778"/>
    </row>
    <row r="145" spans="1:6" ht="35.25" customHeight="1" thickBot="1" x14ac:dyDescent="0.35">
      <c r="A145" s="798" t="s">
        <v>223</v>
      </c>
      <c r="B145" s="800"/>
      <c r="C145" s="800"/>
      <c r="D145" s="800"/>
      <c r="E145" s="800"/>
      <c r="F145" s="778"/>
    </row>
    <row r="146" spans="1:6" ht="30.75" customHeight="1" thickBot="1" x14ac:dyDescent="0.35">
      <c r="A146" s="798" t="s">
        <v>224</v>
      </c>
      <c r="B146" s="800"/>
      <c r="C146" s="800"/>
      <c r="D146" s="800"/>
      <c r="E146" s="800"/>
      <c r="F146" s="778"/>
    </row>
    <row r="147" spans="1:6" ht="30.75" customHeight="1" thickBot="1" x14ac:dyDescent="0.35">
      <c r="A147" s="796" t="s">
        <v>59</v>
      </c>
      <c r="B147" s="800">
        <f>B148+B149+B150+B151</f>
        <v>1500</v>
      </c>
      <c r="C147" s="800">
        <f>C148+C149+C150+C151</f>
        <v>1000</v>
      </c>
      <c r="D147" s="800">
        <f>D148+D149+D150+D151</f>
        <v>1000</v>
      </c>
      <c r="E147" s="800">
        <f>E148+E149+E150+E151</f>
        <v>0</v>
      </c>
      <c r="F147" s="778"/>
    </row>
    <row r="148" spans="1:6" ht="20.25" customHeight="1" thickBot="1" x14ac:dyDescent="0.35">
      <c r="A148" s="798" t="s">
        <v>212</v>
      </c>
      <c r="B148" s="800">
        <f>SUM(B112+B84)</f>
        <v>1500</v>
      </c>
      <c r="C148" s="800">
        <f>SUM(C112+C84)</f>
        <v>1000</v>
      </c>
      <c r="D148" s="800">
        <f>SUM(D112+D84)</f>
        <v>1000</v>
      </c>
      <c r="E148" s="800">
        <f>SUM(E112+E84)</f>
        <v>0</v>
      </c>
      <c r="F148" s="778"/>
    </row>
    <row r="149" spans="1:6" ht="17.25" customHeight="1" thickBot="1" x14ac:dyDescent="0.35">
      <c r="A149" s="798" t="s">
        <v>222</v>
      </c>
      <c r="B149" s="800"/>
      <c r="C149" s="800"/>
      <c r="D149" s="800"/>
      <c r="E149" s="800"/>
      <c r="F149" s="778"/>
    </row>
    <row r="150" spans="1:6" ht="23.25" customHeight="1" thickBot="1" x14ac:dyDescent="0.35">
      <c r="A150" s="798" t="s">
        <v>223</v>
      </c>
      <c r="B150" s="800"/>
      <c r="C150" s="800"/>
      <c r="D150" s="800"/>
      <c r="E150" s="800"/>
      <c r="F150" s="778"/>
    </row>
    <row r="151" spans="1:6" ht="19.5" customHeight="1" thickBot="1" x14ac:dyDescent="0.35">
      <c r="A151" s="798" t="s">
        <v>224</v>
      </c>
      <c r="B151" s="800"/>
      <c r="C151" s="800"/>
      <c r="D151" s="800"/>
      <c r="E151" s="800"/>
      <c r="F151" s="778"/>
    </row>
    <row r="152" spans="1:6" ht="19.5" thickBot="1" x14ac:dyDescent="0.35">
      <c r="A152" s="804" t="s">
        <v>31</v>
      </c>
      <c r="B152" s="805">
        <f>IF(B198-B197=0,0,"Error")</f>
        <v>0</v>
      </c>
      <c r="C152" s="805">
        <f>IF(C198-C197=0,0,"Error")</f>
        <v>0</v>
      </c>
      <c r="D152" s="805">
        <f>IF(D198-D197=0,0,"Error")</f>
        <v>0</v>
      </c>
      <c r="E152" s="805">
        <f>IF(E198-E197=0,0,"Error")</f>
        <v>0</v>
      </c>
      <c r="F152" s="778"/>
    </row>
    <row r="153" spans="1:6" ht="19.5" thickBot="1" x14ac:dyDescent="0.35">
      <c r="A153" s="818"/>
      <c r="B153" s="819"/>
      <c r="C153" s="819"/>
      <c r="D153" s="819"/>
      <c r="E153" s="819"/>
      <c r="F153" s="778"/>
    </row>
    <row r="154" spans="1:6" ht="18.75" customHeight="1" x14ac:dyDescent="0.3">
      <c r="A154" s="820" t="s">
        <v>532</v>
      </c>
      <c r="B154" s="821" t="s">
        <v>1049</v>
      </c>
      <c r="C154" s="1621" t="s">
        <v>533</v>
      </c>
      <c r="D154" s="820" t="s">
        <v>532</v>
      </c>
      <c r="E154" s="821" t="s">
        <v>1050</v>
      </c>
      <c r="F154" s="778"/>
    </row>
    <row r="155" spans="1:6" ht="18.75" x14ac:dyDescent="0.3">
      <c r="A155" s="822" t="s">
        <v>531</v>
      </c>
      <c r="B155" s="823"/>
      <c r="C155" s="1622"/>
      <c r="D155" s="822" t="s">
        <v>531</v>
      </c>
      <c r="E155" s="823"/>
      <c r="F155" s="778"/>
    </row>
    <row r="156" spans="1:6" ht="19.5" thickBot="1" x14ac:dyDescent="0.35">
      <c r="A156" s="824" t="s">
        <v>530</v>
      </c>
      <c r="B156" s="825" t="s">
        <v>1051</v>
      </c>
      <c r="C156" s="1623"/>
      <c r="D156" s="824" t="s">
        <v>530</v>
      </c>
      <c r="E156" s="825" t="s">
        <v>1051</v>
      </c>
      <c r="F156" s="826"/>
    </row>
  </sheetData>
  <mergeCells count="39">
    <mergeCell ref="A103:E103"/>
    <mergeCell ref="A104:A105"/>
    <mergeCell ref="C154:C156"/>
    <mergeCell ref="A90:A91"/>
    <mergeCell ref="B90:E91"/>
    <mergeCell ref="D92:E92"/>
    <mergeCell ref="B93:E93"/>
    <mergeCell ref="B94:E94"/>
    <mergeCell ref="A95:A96"/>
    <mergeCell ref="A76:A77"/>
    <mergeCell ref="A34:E34"/>
    <mergeCell ref="A35:A36"/>
    <mergeCell ref="A60:E60"/>
    <mergeCell ref="A61:E61"/>
    <mergeCell ref="B62:E62"/>
    <mergeCell ref="D63:E63"/>
    <mergeCell ref="B64:E64"/>
    <mergeCell ref="B65:E65"/>
    <mergeCell ref="B66:E66"/>
    <mergeCell ref="A67:A68"/>
    <mergeCell ref="A75:E75"/>
    <mergeCell ref="A26:A27"/>
    <mergeCell ref="A9:E9"/>
    <mergeCell ref="A10:E12"/>
    <mergeCell ref="B13:E13"/>
    <mergeCell ref="A14:A15"/>
    <mergeCell ref="B17:E17"/>
    <mergeCell ref="A18:E18"/>
    <mergeCell ref="A21:E21"/>
    <mergeCell ref="A22:E22"/>
    <mergeCell ref="B23:E23"/>
    <mergeCell ref="B24:E24"/>
    <mergeCell ref="B25:E25"/>
    <mergeCell ref="B8:E8"/>
    <mergeCell ref="A1:F1"/>
    <mergeCell ref="A3:F3"/>
    <mergeCell ref="A4:E4"/>
    <mergeCell ref="B6:E6"/>
    <mergeCell ref="B7:E7"/>
  </mergeCells>
  <printOptions horizontalCentered="1"/>
  <pageMargins left="0.2" right="0.2" top="0.25" bottom="0.25" header="0.3" footer="0.3"/>
  <pageSetup paperSize="9" scale="75" orientation="portrait" blackAndWhite="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99"/>
  <sheetViews>
    <sheetView topLeftCell="A285" zoomScale="150" zoomScaleNormal="150" workbookViewId="0">
      <selection activeCell="G293" sqref="G293"/>
    </sheetView>
  </sheetViews>
  <sheetFormatPr defaultRowHeight="15" x14ac:dyDescent="0.25"/>
  <cols>
    <col min="1" max="1" width="21.42578125" customWidth="1"/>
    <col min="2" max="2" width="7.7109375" bestFit="1" customWidth="1"/>
    <col min="3" max="3" width="16.28515625" customWidth="1"/>
    <col min="4" max="4" width="9" customWidth="1"/>
    <col min="5" max="5" width="18.28515625" customWidth="1"/>
    <col min="6" max="6" width="10.140625" customWidth="1"/>
    <col min="7" max="7" width="16" customWidth="1"/>
    <col min="8" max="8" width="11" customWidth="1"/>
    <col min="9" max="9" width="12.140625" bestFit="1" customWidth="1"/>
  </cols>
  <sheetData>
    <row r="2" spans="1:6" ht="15.75" x14ac:dyDescent="0.25">
      <c r="A2" s="774" t="s">
        <v>1027</v>
      </c>
    </row>
    <row r="4" spans="1:6" ht="18" customHeight="1" x14ac:dyDescent="0.25">
      <c r="A4" s="1" t="s">
        <v>537</v>
      </c>
      <c r="B4" s="1"/>
      <c r="C4" s="1"/>
      <c r="D4" s="1"/>
      <c r="E4" s="1"/>
      <c r="F4" s="1"/>
    </row>
    <row r="5" spans="1:6" ht="15.75" thickBot="1" x14ac:dyDescent="0.3">
      <c r="A5" s="1028" t="s">
        <v>878</v>
      </c>
      <c r="B5" s="1028"/>
      <c r="C5" s="1028"/>
      <c r="D5" s="1028"/>
      <c r="E5" s="1028"/>
    </row>
    <row r="6" spans="1:6" ht="26.25" thickBot="1" x14ac:dyDescent="0.3">
      <c r="A6" s="2" t="s">
        <v>0</v>
      </c>
      <c r="B6" s="1630" t="s">
        <v>136</v>
      </c>
      <c r="C6" s="1078"/>
      <c r="D6" s="1078"/>
      <c r="E6" s="1078"/>
    </row>
    <row r="7" spans="1:6" ht="15.75" thickBot="1" x14ac:dyDescent="0.3">
      <c r="A7" s="2" t="s">
        <v>1</v>
      </c>
      <c r="B7" s="1144" t="s">
        <v>137</v>
      </c>
      <c r="C7" s="1080"/>
      <c r="D7" s="1080"/>
      <c r="E7" s="1081"/>
    </row>
    <row r="8" spans="1:6" ht="26.25" thickBot="1" x14ac:dyDescent="0.3">
      <c r="A8" s="2" t="s">
        <v>3</v>
      </c>
      <c r="B8" s="1082" t="s">
        <v>535</v>
      </c>
      <c r="C8" s="1083"/>
      <c r="D8" s="1083"/>
      <c r="E8" s="1084"/>
    </row>
    <row r="9" spans="1:6" ht="15.75" thickBot="1" x14ac:dyDescent="0.3">
      <c r="A9" s="1085" t="s">
        <v>4</v>
      </c>
      <c r="B9" s="1086"/>
      <c r="C9" s="1086"/>
      <c r="D9" s="1086"/>
      <c r="E9" s="1087"/>
    </row>
    <row r="10" spans="1:6" ht="15.75" customHeight="1" thickBot="1" x14ac:dyDescent="0.3">
      <c r="A10" s="1333" t="s">
        <v>138</v>
      </c>
      <c r="B10" s="1334"/>
      <c r="C10" s="1334"/>
      <c r="D10" s="1334"/>
      <c r="E10" s="1335"/>
    </row>
    <row r="11" spans="1:6" ht="36.75" customHeight="1" thickBot="1" x14ac:dyDescent="0.3">
      <c r="A11" s="1333"/>
      <c r="B11" s="1334"/>
      <c r="C11" s="1334"/>
      <c r="D11" s="1334"/>
      <c r="E11" s="1335"/>
    </row>
    <row r="12" spans="1:6" ht="15.75" thickBot="1" x14ac:dyDescent="0.3">
      <c r="A12" s="1333"/>
      <c r="B12" s="1334"/>
      <c r="C12" s="1334"/>
      <c r="D12" s="1334"/>
      <c r="E12" s="1335"/>
    </row>
    <row r="13" spans="1:6" ht="52.5" customHeight="1" thickBot="1" x14ac:dyDescent="0.3">
      <c r="A13" s="3" t="s">
        <v>5</v>
      </c>
      <c r="B13" s="1210" t="s">
        <v>139</v>
      </c>
      <c r="C13" s="1211"/>
      <c r="D13" s="1211"/>
      <c r="E13" s="1212"/>
    </row>
    <row r="14" spans="1:6" ht="23.25" customHeight="1" x14ac:dyDescent="0.25">
      <c r="A14" s="1049" t="s">
        <v>60</v>
      </c>
      <c r="B14" s="761">
        <v>2019</v>
      </c>
      <c r="C14" s="761">
        <v>2020</v>
      </c>
      <c r="D14" s="761">
        <v>2021</v>
      </c>
      <c r="E14" s="761">
        <v>2022</v>
      </c>
    </row>
    <row r="15" spans="1:6" ht="15.75" thickBot="1" x14ac:dyDescent="0.3">
      <c r="A15" s="1050"/>
      <c r="B15" s="762" t="s">
        <v>7</v>
      </c>
      <c r="C15" s="762" t="s">
        <v>8</v>
      </c>
      <c r="D15" s="762" t="s">
        <v>8</v>
      </c>
      <c r="E15" s="762" t="s">
        <v>8</v>
      </c>
    </row>
    <row r="16" spans="1:6" ht="15.75" thickBot="1" x14ac:dyDescent="0.3">
      <c r="A16" s="570" t="s">
        <v>88</v>
      </c>
      <c r="B16" s="68" t="s">
        <v>67</v>
      </c>
      <c r="C16" s="68" t="s">
        <v>68</v>
      </c>
      <c r="D16" s="68" t="s">
        <v>68</v>
      </c>
      <c r="E16" s="68" t="s">
        <v>68</v>
      </c>
    </row>
    <row r="17" spans="1:10" ht="15.75" thickBot="1" x14ac:dyDescent="0.3">
      <c r="A17" s="5" t="s">
        <v>89</v>
      </c>
      <c r="B17" s="4" t="s">
        <v>67</v>
      </c>
      <c r="C17" s="4" t="s">
        <v>68</v>
      </c>
      <c r="D17" s="4" t="s">
        <v>68</v>
      </c>
      <c r="E17" s="4" t="s">
        <v>68</v>
      </c>
    </row>
    <row r="18" spans="1:10" ht="23.25" thickBot="1" x14ac:dyDescent="0.3">
      <c r="A18" s="5" t="s">
        <v>66</v>
      </c>
      <c r="B18" s="4" t="s">
        <v>67</v>
      </c>
      <c r="C18" s="4" t="s">
        <v>68</v>
      </c>
      <c r="D18" s="4" t="s">
        <v>68</v>
      </c>
      <c r="E18" s="4" t="s">
        <v>68</v>
      </c>
    </row>
    <row r="19" spans="1:10" ht="24.75" thickBot="1" x14ac:dyDescent="0.3">
      <c r="A19" s="6" t="s">
        <v>9</v>
      </c>
      <c r="B19" s="1153" t="s">
        <v>140</v>
      </c>
      <c r="C19" s="1154"/>
      <c r="D19" s="1154"/>
      <c r="E19" s="1155"/>
    </row>
    <row r="20" spans="1:10" ht="23.25" customHeight="1" thickBot="1" x14ac:dyDescent="0.3">
      <c r="A20" s="1105" t="s">
        <v>749</v>
      </c>
      <c r="B20" s="1106"/>
      <c r="C20" s="1106"/>
      <c r="D20" s="1106"/>
      <c r="E20" s="1107"/>
      <c r="H20" s="29"/>
      <c r="J20" s="29"/>
    </row>
    <row r="21" spans="1:10" ht="23.25" thickBot="1" x14ac:dyDescent="0.3">
      <c r="A21" s="748" t="s">
        <v>749</v>
      </c>
      <c r="B21" s="4">
        <v>1</v>
      </c>
      <c r="C21" s="4">
        <v>1</v>
      </c>
      <c r="D21" s="4">
        <v>1</v>
      </c>
      <c r="E21" s="4">
        <v>1</v>
      </c>
    </row>
    <row r="22" spans="1:10" ht="15.75" thickBot="1" x14ac:dyDescent="0.3">
      <c r="A22" s="5" t="s">
        <v>89</v>
      </c>
      <c r="B22" s="4" t="s">
        <v>67</v>
      </c>
      <c r="C22" s="4" t="s">
        <v>68</v>
      </c>
      <c r="D22" s="4" t="s">
        <v>68</v>
      </c>
      <c r="E22" s="4" t="s">
        <v>68</v>
      </c>
    </row>
    <row r="23" spans="1:10" ht="23.25" thickBot="1" x14ac:dyDescent="0.3">
      <c r="A23" s="5" t="s">
        <v>66</v>
      </c>
      <c r="B23" s="4" t="s">
        <v>67</v>
      </c>
      <c r="C23" s="4" t="s">
        <v>68</v>
      </c>
      <c r="D23" s="4" t="s">
        <v>68</v>
      </c>
      <c r="E23" s="4" t="s">
        <v>68</v>
      </c>
    </row>
    <row r="24" spans="1:10" ht="15.75" thickBot="1" x14ac:dyDescent="0.3">
      <c r="A24" s="1108" t="s">
        <v>141</v>
      </c>
      <c r="B24" s="1109"/>
      <c r="C24" s="1109"/>
      <c r="D24" s="1109"/>
      <c r="E24" s="1110"/>
    </row>
    <row r="25" spans="1:10" ht="15.75" thickBot="1" x14ac:dyDescent="0.3">
      <c r="A25" s="1111" t="s">
        <v>586</v>
      </c>
      <c r="B25" s="1112"/>
      <c r="C25" s="1112"/>
      <c r="D25" s="1112"/>
      <c r="E25" s="1113"/>
    </row>
    <row r="26" spans="1:10" ht="15.75" thickBot="1" x14ac:dyDescent="0.3">
      <c r="A26" s="7" t="s">
        <v>587</v>
      </c>
      <c r="B26" s="1114" t="s">
        <v>141</v>
      </c>
      <c r="C26" s="1092"/>
      <c r="D26" s="1092"/>
      <c r="E26" s="1093"/>
    </row>
    <row r="27" spans="1:10" ht="130.5" customHeight="1" thickBot="1" x14ac:dyDescent="0.3">
      <c r="A27" s="5" t="s">
        <v>14</v>
      </c>
      <c r="B27" s="1631" t="s">
        <v>142</v>
      </c>
      <c r="C27" s="1632"/>
      <c r="D27" s="1632"/>
      <c r="E27" s="1633"/>
    </row>
    <row r="28" spans="1:10" ht="15.75" thickBot="1" x14ac:dyDescent="0.3">
      <c r="A28" s="5" t="s">
        <v>15</v>
      </c>
      <c r="B28" s="1478" t="s">
        <v>439</v>
      </c>
      <c r="C28" s="1479"/>
      <c r="D28" s="1479"/>
      <c r="E28" s="1480"/>
    </row>
    <row r="29" spans="1:10" x14ac:dyDescent="0.25">
      <c r="A29" s="1049"/>
      <c r="B29" s="8">
        <v>2019</v>
      </c>
      <c r="C29" s="8">
        <v>2020</v>
      </c>
      <c r="D29" s="8">
        <v>2021</v>
      </c>
      <c r="E29" s="8">
        <v>2022</v>
      </c>
    </row>
    <row r="30" spans="1:10" ht="17.25" customHeight="1" thickBot="1" x14ac:dyDescent="0.3">
      <c r="A30" s="1050"/>
      <c r="B30" s="764" t="s">
        <v>7</v>
      </c>
      <c r="C30" s="764" t="s">
        <v>8</v>
      </c>
      <c r="D30" s="764" t="s">
        <v>8</v>
      </c>
      <c r="E30" s="764" t="s">
        <v>8</v>
      </c>
    </row>
    <row r="31" spans="1:10" ht="15.75" thickBot="1" x14ac:dyDescent="0.3">
      <c r="A31" s="5" t="s">
        <v>16</v>
      </c>
      <c r="B31" s="9">
        <v>200</v>
      </c>
      <c r="C31" s="9">
        <v>180</v>
      </c>
      <c r="D31" s="9">
        <v>170</v>
      </c>
      <c r="E31" s="9">
        <v>150</v>
      </c>
    </row>
    <row r="32" spans="1:10" ht="15.75" thickBot="1" x14ac:dyDescent="0.3">
      <c r="A32" s="5" t="s">
        <v>17</v>
      </c>
      <c r="B32" s="9">
        <f>B47</f>
        <v>187755</v>
      </c>
      <c r="C32" s="9">
        <f>C47</f>
        <v>186200</v>
      </c>
      <c r="D32" s="9">
        <f>D47</f>
        <v>188200</v>
      </c>
      <c r="E32" s="9">
        <f>E47</f>
        <v>188200</v>
      </c>
    </row>
    <row r="33" spans="1:11" ht="15.75" thickBot="1" x14ac:dyDescent="0.3">
      <c r="A33" s="5" t="s">
        <v>18</v>
      </c>
      <c r="B33" s="9">
        <f>B32/B31</f>
        <v>938.77499999999998</v>
      </c>
      <c r="C33" s="9">
        <f>C32/C31</f>
        <v>1034.4444444444443</v>
      </c>
      <c r="D33" s="9">
        <f>D32/D31</f>
        <v>1107.0588235294117</v>
      </c>
      <c r="E33" s="9">
        <f>E32/E31</f>
        <v>1254.6666666666667</v>
      </c>
    </row>
    <row r="34" spans="1:11" ht="15.75" thickBot="1" x14ac:dyDescent="0.3">
      <c r="A34" s="5" t="s">
        <v>19</v>
      </c>
      <c r="B34" s="745" t="s">
        <v>20</v>
      </c>
      <c r="C34" s="10">
        <f t="shared" ref="C34:E36" si="0">C31/B31-1</f>
        <v>-9.9999999999999978E-2</v>
      </c>
      <c r="D34" s="10">
        <f t="shared" si="0"/>
        <v>-5.555555555555558E-2</v>
      </c>
      <c r="E34" s="10">
        <f t="shared" si="0"/>
        <v>-0.11764705882352944</v>
      </c>
      <c r="G34" s="11"/>
      <c r="H34" s="11"/>
      <c r="I34" s="11"/>
      <c r="J34" s="11"/>
      <c r="K34" s="11"/>
    </row>
    <row r="35" spans="1:11" ht="15.75" thickBot="1" x14ac:dyDescent="0.3">
      <c r="A35" s="5" t="s">
        <v>21</v>
      </c>
      <c r="B35" s="745" t="s">
        <v>20</v>
      </c>
      <c r="C35" s="10">
        <f t="shared" si="0"/>
        <v>-8.282069718516194E-3</v>
      </c>
      <c r="D35" s="10">
        <f t="shared" si="0"/>
        <v>1.074113856068748E-2</v>
      </c>
      <c r="E35" s="10">
        <f t="shared" si="0"/>
        <v>0</v>
      </c>
    </row>
    <row r="36" spans="1:11" ht="23.25" thickBot="1" x14ac:dyDescent="0.3">
      <c r="A36" s="5" t="s">
        <v>22</v>
      </c>
      <c r="B36" s="745" t="s">
        <v>20</v>
      </c>
      <c r="C36" s="10">
        <f t="shared" si="0"/>
        <v>0.10190881142387087</v>
      </c>
      <c r="D36" s="10">
        <f t="shared" si="0"/>
        <v>7.0196499652492639E-2</v>
      </c>
      <c r="E36" s="10">
        <f t="shared" si="0"/>
        <v>0.13333333333333353</v>
      </c>
    </row>
    <row r="37" spans="1:11" ht="15.75" thickBot="1" x14ac:dyDescent="0.3">
      <c r="A37" s="1046" t="s">
        <v>152</v>
      </c>
      <c r="B37" s="1047"/>
      <c r="C37" s="1047"/>
      <c r="D37" s="1047"/>
      <c r="E37" s="1048"/>
    </row>
    <row r="38" spans="1:11" ht="12.75" customHeight="1" x14ac:dyDescent="0.25">
      <c r="A38" s="1049"/>
      <c r="B38" s="8">
        <v>2019</v>
      </c>
      <c r="C38" s="8">
        <v>2020</v>
      </c>
      <c r="D38" s="8">
        <v>2021</v>
      </c>
      <c r="E38" s="8">
        <v>2022</v>
      </c>
    </row>
    <row r="39" spans="1:11" ht="9" customHeight="1" thickBot="1" x14ac:dyDescent="0.3">
      <c r="A39" s="1050"/>
      <c r="B39" s="764" t="s">
        <v>7</v>
      </c>
      <c r="C39" s="764" t="s">
        <v>8</v>
      </c>
      <c r="D39" s="764" t="s">
        <v>8</v>
      </c>
      <c r="E39" s="764" t="s">
        <v>8</v>
      </c>
    </row>
    <row r="40" spans="1:11" ht="15.75" thickBot="1" x14ac:dyDescent="0.3">
      <c r="A40" s="12" t="s">
        <v>23</v>
      </c>
      <c r="B40" s="13">
        <v>142300</v>
      </c>
      <c r="C40" s="13">
        <v>142800</v>
      </c>
      <c r="D40" s="13">
        <v>142800</v>
      </c>
      <c r="E40" s="13">
        <v>142800</v>
      </c>
    </row>
    <row r="41" spans="1:11" ht="24.75" thickBot="1" x14ac:dyDescent="0.3">
      <c r="A41" s="12" t="s">
        <v>24</v>
      </c>
      <c r="B41" s="13">
        <v>13300</v>
      </c>
      <c r="C41" s="13">
        <v>13400</v>
      </c>
      <c r="D41" s="13">
        <v>13400</v>
      </c>
      <c r="E41" s="13">
        <v>13400</v>
      </c>
    </row>
    <row r="42" spans="1:11" ht="15.75" thickBot="1" x14ac:dyDescent="0.3">
      <c r="A42" s="12" t="s">
        <v>25</v>
      </c>
      <c r="B42" s="14">
        <v>32000</v>
      </c>
      <c r="C42" s="42">
        <v>30000</v>
      </c>
      <c r="D42" s="13">
        <v>32000</v>
      </c>
      <c r="E42" s="13">
        <v>32000</v>
      </c>
      <c r="G42" s="11"/>
    </row>
    <row r="43" spans="1:11" ht="15.75" thickBot="1" x14ac:dyDescent="0.3">
      <c r="A43" s="12" t="s">
        <v>26</v>
      </c>
      <c r="B43" s="14"/>
      <c r="C43" s="13"/>
      <c r="D43" s="13"/>
      <c r="E43" s="13"/>
    </row>
    <row r="44" spans="1:11" ht="24.75" thickBot="1" x14ac:dyDescent="0.3">
      <c r="A44" s="12" t="s">
        <v>27</v>
      </c>
      <c r="B44" s="14"/>
      <c r="C44" s="13"/>
      <c r="D44" s="13"/>
      <c r="E44" s="13"/>
    </row>
    <row r="45" spans="1:11" ht="15.75" thickBot="1" x14ac:dyDescent="0.3">
      <c r="A45" s="12" t="s">
        <v>28</v>
      </c>
      <c r="B45" s="14"/>
      <c r="C45" s="13"/>
      <c r="D45" s="13"/>
      <c r="E45" s="13"/>
    </row>
    <row r="46" spans="1:11" ht="24.75" thickBot="1" x14ac:dyDescent="0.3">
      <c r="A46" s="12" t="s">
        <v>29</v>
      </c>
      <c r="B46" s="14">
        <v>155</v>
      </c>
      <c r="C46" s="13"/>
      <c r="D46" s="13"/>
      <c r="E46" s="13"/>
    </row>
    <row r="47" spans="1:11" ht="15.75" thickBot="1" x14ac:dyDescent="0.3">
      <c r="A47" s="15" t="s">
        <v>30</v>
      </c>
      <c r="B47" s="14">
        <f>B46+B45+B44+B43+B42+B41+B40</f>
        <v>187755</v>
      </c>
      <c r="C47" s="14">
        <f>C46+C45+C44+C43+C42+C41+C40</f>
        <v>186200</v>
      </c>
      <c r="D47" s="14">
        <f>D46+D45+D44+D43+D42+D41+D40</f>
        <v>188200</v>
      </c>
      <c r="E47" s="14">
        <f>E46+E45+E44+E43+E42+E41+E40</f>
        <v>188200</v>
      </c>
    </row>
    <row r="48" spans="1:11" ht="15.75" thickBot="1" x14ac:dyDescent="0.3">
      <c r="A48" s="16" t="s">
        <v>31</v>
      </c>
      <c r="B48" s="17">
        <f>IF(B47-B32=0,0,"Error")</f>
        <v>0</v>
      </c>
      <c r="C48" s="17">
        <f>IF(C47-C32=0,0,"Error")</f>
        <v>0</v>
      </c>
      <c r="D48" s="17">
        <f>IF(D47-D32=0,0,"Error")</f>
        <v>0</v>
      </c>
      <c r="E48" s="17">
        <f>IF(E47-E32=0,0,"Error")</f>
        <v>0</v>
      </c>
    </row>
    <row r="49" spans="1:5" ht="23.25" hidden="1" thickBot="1" x14ac:dyDescent="0.3">
      <c r="A49" s="36" t="s">
        <v>696</v>
      </c>
      <c r="B49" s="1114" t="s">
        <v>61</v>
      </c>
      <c r="C49" s="1092"/>
      <c r="D49" s="1092"/>
      <c r="E49" s="1093"/>
    </row>
    <row r="50" spans="1:5" ht="15.75" hidden="1" thickBot="1" x14ac:dyDescent="0.3">
      <c r="A50" s="5" t="s">
        <v>14</v>
      </c>
      <c r="B50" s="1105" t="s">
        <v>61</v>
      </c>
      <c r="C50" s="1106"/>
      <c r="D50" s="1106"/>
      <c r="E50" s="1107"/>
    </row>
    <row r="51" spans="1:5" ht="15.75" hidden="1" thickBot="1" x14ac:dyDescent="0.3">
      <c r="A51" s="5" t="s">
        <v>15</v>
      </c>
      <c r="B51" s="1097" t="s">
        <v>61</v>
      </c>
      <c r="C51" s="1098"/>
      <c r="D51" s="1098"/>
      <c r="E51" s="1099"/>
    </row>
    <row r="52" spans="1:5" ht="15.75" hidden="1" thickBot="1" x14ac:dyDescent="0.3">
      <c r="A52" s="5" t="s">
        <v>16</v>
      </c>
      <c r="B52" s="9"/>
      <c r="C52" s="9"/>
      <c r="D52" s="9"/>
      <c r="E52" s="9"/>
    </row>
    <row r="53" spans="1:5" ht="12.75" hidden="1" customHeight="1" x14ac:dyDescent="0.25">
      <c r="A53" s="1049"/>
      <c r="B53" s="8">
        <v>2018</v>
      </c>
      <c r="C53" s="8">
        <v>2019</v>
      </c>
      <c r="D53" s="8">
        <v>2020</v>
      </c>
      <c r="E53" s="8">
        <v>2021</v>
      </c>
    </row>
    <row r="54" spans="1:5" ht="9" hidden="1" customHeight="1" x14ac:dyDescent="0.25">
      <c r="A54" s="1050"/>
      <c r="B54" s="764" t="s">
        <v>7</v>
      </c>
      <c r="C54" s="764" t="s">
        <v>8</v>
      </c>
      <c r="D54" s="764" t="s">
        <v>8</v>
      </c>
      <c r="E54" s="764" t="s">
        <v>8</v>
      </c>
    </row>
    <row r="55" spans="1:5" ht="15.75" hidden="1" thickBot="1" x14ac:dyDescent="0.3">
      <c r="A55" s="5" t="s">
        <v>17</v>
      </c>
      <c r="B55" s="9"/>
      <c r="C55" s="9"/>
      <c r="D55" s="9"/>
      <c r="E55" s="9"/>
    </row>
    <row r="56" spans="1:5" ht="15.75" hidden="1" thickBot="1" x14ac:dyDescent="0.3">
      <c r="A56" s="5" t="s">
        <v>18</v>
      </c>
      <c r="B56" s="9" t="e">
        <f>B55/B52</f>
        <v>#DIV/0!</v>
      </c>
      <c r="C56" s="9" t="e">
        <f>C55/C52</f>
        <v>#DIV/0!</v>
      </c>
      <c r="D56" s="9" t="e">
        <f>D55/D52</f>
        <v>#DIV/0!</v>
      </c>
      <c r="E56" s="9" t="e">
        <f>E55/E52</f>
        <v>#DIV/0!</v>
      </c>
    </row>
    <row r="57" spans="1:5" ht="15.75" hidden="1" thickBot="1" x14ac:dyDescent="0.3">
      <c r="A57" s="5" t="s">
        <v>19</v>
      </c>
      <c r="B57" s="745"/>
      <c r="C57" s="10" t="e">
        <f>C52/B52-1</f>
        <v>#DIV/0!</v>
      </c>
      <c r="D57" s="10" t="e">
        <f>D52/C52-1</f>
        <v>#DIV/0!</v>
      </c>
      <c r="E57" s="10" t="e">
        <f>E52/D52-1</f>
        <v>#DIV/0!</v>
      </c>
    </row>
    <row r="58" spans="1:5" ht="15.75" hidden="1" thickBot="1" x14ac:dyDescent="0.3">
      <c r="A58" s="5" t="s">
        <v>21</v>
      </c>
      <c r="B58" s="745"/>
      <c r="C58" s="10" t="e">
        <f t="shared" ref="C58:E59" si="1">C55/B55-1</f>
        <v>#DIV/0!</v>
      </c>
      <c r="D58" s="10" t="e">
        <f t="shared" si="1"/>
        <v>#DIV/0!</v>
      </c>
      <c r="E58" s="10" t="e">
        <f t="shared" si="1"/>
        <v>#DIV/0!</v>
      </c>
    </row>
    <row r="59" spans="1:5" ht="23.25" hidden="1" thickBot="1" x14ac:dyDescent="0.3">
      <c r="A59" s="5" t="s">
        <v>22</v>
      </c>
      <c r="B59" s="745"/>
      <c r="C59" s="10" t="e">
        <f t="shared" si="1"/>
        <v>#DIV/0!</v>
      </c>
      <c r="D59" s="10" t="e">
        <f t="shared" si="1"/>
        <v>#DIV/0!</v>
      </c>
      <c r="E59" s="10" t="e">
        <f t="shared" si="1"/>
        <v>#DIV/0!</v>
      </c>
    </row>
    <row r="60" spans="1:5" ht="24.75" hidden="1" customHeight="1" x14ac:dyDescent="0.25">
      <c r="A60" s="1046" t="s">
        <v>169</v>
      </c>
      <c r="B60" s="1047"/>
      <c r="C60" s="1047"/>
      <c r="D60" s="1047"/>
      <c r="E60" s="1048"/>
    </row>
    <row r="61" spans="1:5" ht="12.75" hidden="1" customHeight="1" x14ac:dyDescent="0.25">
      <c r="A61" s="1049"/>
      <c r="B61" s="8">
        <v>2018</v>
      </c>
      <c r="C61" s="8">
        <v>2019</v>
      </c>
      <c r="D61" s="8">
        <v>2020</v>
      </c>
      <c r="E61" s="8">
        <v>2021</v>
      </c>
    </row>
    <row r="62" spans="1:5" ht="9" hidden="1" customHeight="1" x14ac:dyDescent="0.25">
      <c r="A62" s="1050"/>
      <c r="B62" s="764" t="s">
        <v>7</v>
      </c>
      <c r="C62" s="764" t="s">
        <v>8</v>
      </c>
      <c r="D62" s="764" t="s">
        <v>8</v>
      </c>
      <c r="E62" s="764" t="s">
        <v>8</v>
      </c>
    </row>
    <row r="63" spans="1:5" ht="24.75" hidden="1" customHeight="1" x14ac:dyDescent="0.25">
      <c r="A63" s="12" t="s">
        <v>23</v>
      </c>
      <c r="B63" s="13"/>
      <c r="C63" s="13"/>
      <c r="D63" s="13"/>
      <c r="E63" s="13"/>
    </row>
    <row r="64" spans="1:5" ht="24.75" hidden="1" customHeight="1" x14ac:dyDescent="0.25">
      <c r="A64" s="12" t="s">
        <v>24</v>
      </c>
      <c r="B64" s="13"/>
      <c r="C64" s="13"/>
      <c r="D64" s="13"/>
      <c r="E64" s="13"/>
    </row>
    <row r="65" spans="1:5" ht="24.75" hidden="1" customHeight="1" x14ac:dyDescent="0.25">
      <c r="A65" s="12" t="s">
        <v>25</v>
      </c>
      <c r="B65" s="14"/>
      <c r="C65" s="13"/>
      <c r="D65" s="13"/>
      <c r="E65" s="13"/>
    </row>
    <row r="66" spans="1:5" ht="15.75" hidden="1" thickBot="1" x14ac:dyDescent="0.3">
      <c r="A66" s="12" t="s">
        <v>26</v>
      </c>
      <c r="B66" s="14"/>
      <c r="C66" s="13"/>
      <c r="D66" s="13"/>
      <c r="E66" s="13"/>
    </row>
    <row r="67" spans="1:5" ht="24.75" hidden="1" thickBot="1" x14ac:dyDescent="0.3">
      <c r="A67" s="12" t="s">
        <v>27</v>
      </c>
      <c r="B67" s="14"/>
      <c r="C67" s="13"/>
      <c r="D67" s="13"/>
      <c r="E67" s="13"/>
    </row>
    <row r="68" spans="1:5" ht="15.75" hidden="1" thickBot="1" x14ac:dyDescent="0.3">
      <c r="A68" s="12" t="s">
        <v>28</v>
      </c>
      <c r="B68" s="14"/>
      <c r="C68" s="13"/>
      <c r="D68" s="13"/>
      <c r="E68" s="13"/>
    </row>
    <row r="69" spans="1:5" ht="24.75" hidden="1" thickBot="1" x14ac:dyDescent="0.3">
      <c r="A69" s="12" t="s">
        <v>29</v>
      </c>
      <c r="B69" s="14"/>
      <c r="C69" s="13"/>
      <c r="D69" s="13"/>
      <c r="E69" s="13"/>
    </row>
    <row r="70" spans="1:5" ht="24.75" hidden="1" thickBot="1" x14ac:dyDescent="0.3">
      <c r="A70" s="34" t="s">
        <v>52</v>
      </c>
      <c r="B70" s="14">
        <f>B69+B68+B67+B66+B65+B64+B63</f>
        <v>0</v>
      </c>
      <c r="C70" s="14">
        <f>C69+C68+C67+C66+C65+C64+C63</f>
        <v>0</v>
      </c>
      <c r="D70" s="14">
        <f>D69+D68+D67+D66+D65+D64+D63</f>
        <v>0</v>
      </c>
      <c r="E70" s="14">
        <f>E69+E68+E67+E66+E65+E64+E63</f>
        <v>0</v>
      </c>
    </row>
    <row r="71" spans="1:5" ht="17.25" hidden="1" customHeight="1" x14ac:dyDescent="0.25">
      <c r="A71" s="16" t="s">
        <v>31</v>
      </c>
      <c r="B71" s="17">
        <f>IF(B70-B55=0,0,"Error")</f>
        <v>0</v>
      </c>
      <c r="C71" s="17">
        <f>IF(C70-C55=0,0,"Error")</f>
        <v>0</v>
      </c>
      <c r="D71" s="17">
        <f>IF(D70-D55=0,0,"Error")</f>
        <v>0</v>
      </c>
      <c r="E71" s="17">
        <f>IF(E70-E55=0,0,"Error")</f>
        <v>0</v>
      </c>
    </row>
    <row r="72" spans="1:5" ht="15.75" thickBot="1" x14ac:dyDescent="0.3">
      <c r="A72" s="1111" t="s">
        <v>45</v>
      </c>
      <c r="B72" s="1112"/>
      <c r="C72" s="1112"/>
      <c r="D72" s="1112"/>
      <c r="E72" s="1113"/>
    </row>
    <row r="73" spans="1:5" ht="15.75" thickBot="1" x14ac:dyDescent="0.3">
      <c r="A73" s="1111" t="s">
        <v>39</v>
      </c>
      <c r="B73" s="1112"/>
      <c r="C73" s="1112"/>
      <c r="D73" s="1112"/>
      <c r="E73" s="1113"/>
    </row>
    <row r="74" spans="1:5" ht="15.75" thickBot="1" x14ac:dyDescent="0.3">
      <c r="A74" s="18" t="s">
        <v>750</v>
      </c>
      <c r="B74" s="1118" t="s">
        <v>190</v>
      </c>
      <c r="C74" s="1120"/>
      <c r="D74" s="1120"/>
      <c r="E74" s="1121"/>
    </row>
    <row r="75" spans="1:5" ht="15.75" thickBot="1" x14ac:dyDescent="0.3">
      <c r="A75" s="7" t="s">
        <v>13</v>
      </c>
      <c r="B75" s="1114" t="s">
        <v>751</v>
      </c>
      <c r="C75" s="1092"/>
      <c r="D75" s="1092"/>
      <c r="E75" s="1093"/>
    </row>
    <row r="76" spans="1:5" ht="36" customHeight="1" thickBot="1" x14ac:dyDescent="0.3">
      <c r="A76" s="5" t="s">
        <v>14</v>
      </c>
      <c r="B76" s="1105" t="s">
        <v>752</v>
      </c>
      <c r="C76" s="1106"/>
      <c r="D76" s="1106"/>
      <c r="E76" s="1107"/>
    </row>
    <row r="77" spans="1:5" ht="15.75" thickBot="1" x14ac:dyDescent="0.3">
      <c r="A77" s="5" t="s">
        <v>15</v>
      </c>
      <c r="B77" s="1097" t="s">
        <v>87</v>
      </c>
      <c r="C77" s="1098"/>
      <c r="D77" s="1098"/>
      <c r="E77" s="1099"/>
    </row>
    <row r="78" spans="1:5" ht="12.75" customHeight="1" x14ac:dyDescent="0.25">
      <c r="A78" s="1049"/>
      <c r="B78" s="8">
        <v>2019</v>
      </c>
      <c r="C78" s="8">
        <v>2020</v>
      </c>
      <c r="D78" s="8">
        <v>2021</v>
      </c>
      <c r="E78" s="8">
        <v>2022</v>
      </c>
    </row>
    <row r="79" spans="1:5" ht="9" customHeight="1" thickBot="1" x14ac:dyDescent="0.3">
      <c r="A79" s="1050"/>
      <c r="B79" s="764" t="s">
        <v>7</v>
      </c>
      <c r="C79" s="764" t="s">
        <v>8</v>
      </c>
      <c r="D79" s="764" t="s">
        <v>8</v>
      </c>
      <c r="E79" s="764" t="s">
        <v>8</v>
      </c>
    </row>
    <row r="80" spans="1:5" ht="15.75" thickBot="1" x14ac:dyDescent="0.3">
      <c r="A80" s="5" t="s">
        <v>16</v>
      </c>
      <c r="B80" s="9">
        <v>64</v>
      </c>
      <c r="C80" s="9">
        <v>64</v>
      </c>
      <c r="D80" s="9">
        <v>64</v>
      </c>
      <c r="E80" s="9">
        <v>64</v>
      </c>
    </row>
    <row r="81" spans="1:11" ht="15.75" thickBot="1" x14ac:dyDescent="0.3">
      <c r="A81" s="5" t="s">
        <v>17</v>
      </c>
      <c r="B81" s="9">
        <v>4000</v>
      </c>
      <c r="C81" s="9">
        <v>4000</v>
      </c>
      <c r="D81" s="9">
        <v>2000</v>
      </c>
      <c r="E81" s="9">
        <v>2000</v>
      </c>
    </row>
    <row r="82" spans="1:11" ht="15.75" thickBot="1" x14ac:dyDescent="0.3">
      <c r="A82" s="5" t="s">
        <v>18</v>
      </c>
      <c r="B82" s="9">
        <f>B81/B80</f>
        <v>62.5</v>
      </c>
      <c r="C82" s="9">
        <f>C81/C80</f>
        <v>62.5</v>
      </c>
      <c r="D82" s="9">
        <f>D81/D80</f>
        <v>31.25</v>
      </c>
      <c r="E82" s="9">
        <f>E81/E80</f>
        <v>31.25</v>
      </c>
    </row>
    <row r="83" spans="1:11" ht="15.75" thickBot="1" x14ac:dyDescent="0.3">
      <c r="A83" s="5" t="s">
        <v>19</v>
      </c>
      <c r="B83" s="745" t="s">
        <v>20</v>
      </c>
      <c r="C83" s="10">
        <f t="shared" ref="C83:E85" si="2">C80/B80-1</f>
        <v>0</v>
      </c>
      <c r="D83" s="10">
        <f t="shared" si="2"/>
        <v>0</v>
      </c>
      <c r="E83" s="10">
        <f t="shared" si="2"/>
        <v>0</v>
      </c>
      <c r="G83" s="11"/>
      <c r="H83" s="11"/>
      <c r="I83" s="11"/>
      <c r="J83" s="11"/>
      <c r="K83" s="11"/>
    </row>
    <row r="84" spans="1:11" ht="15.75" thickBot="1" x14ac:dyDescent="0.3">
      <c r="A84" s="5" t="s">
        <v>21</v>
      </c>
      <c r="B84" s="745" t="s">
        <v>20</v>
      </c>
      <c r="C84" s="10">
        <f t="shared" si="2"/>
        <v>0</v>
      </c>
      <c r="D84" s="10">
        <f t="shared" si="2"/>
        <v>-0.5</v>
      </c>
      <c r="E84" s="10">
        <f t="shared" si="2"/>
        <v>0</v>
      </c>
    </row>
    <row r="85" spans="1:11" ht="23.25" thickBot="1" x14ac:dyDescent="0.3">
      <c r="A85" s="5" t="s">
        <v>22</v>
      </c>
      <c r="B85" s="745" t="s">
        <v>20</v>
      </c>
      <c r="C85" s="10">
        <f t="shared" si="2"/>
        <v>0</v>
      </c>
      <c r="D85" s="10">
        <f t="shared" si="2"/>
        <v>-0.5</v>
      </c>
      <c r="E85" s="10">
        <f t="shared" si="2"/>
        <v>0</v>
      </c>
    </row>
    <row r="86" spans="1:11" ht="15.75" thickBot="1" x14ac:dyDescent="0.3">
      <c r="A86" s="1046" t="s">
        <v>152</v>
      </c>
      <c r="B86" s="1047"/>
      <c r="C86" s="1047"/>
      <c r="D86" s="1047"/>
      <c r="E86" s="1048"/>
    </row>
    <row r="87" spans="1:11" ht="12.75" customHeight="1" x14ac:dyDescent="0.25">
      <c r="A87" s="1049"/>
      <c r="B87" s="8">
        <v>2019</v>
      </c>
      <c r="C87" s="8">
        <v>2020</v>
      </c>
      <c r="D87" s="8">
        <v>2021</v>
      </c>
      <c r="E87" s="8">
        <v>2022</v>
      </c>
    </row>
    <row r="88" spans="1:11" ht="9" customHeight="1" thickBot="1" x14ac:dyDescent="0.3">
      <c r="A88" s="1050"/>
      <c r="B88" s="764" t="s">
        <v>7</v>
      </c>
      <c r="C88" s="764" t="s">
        <v>8</v>
      </c>
      <c r="D88" s="764" t="s">
        <v>8</v>
      </c>
      <c r="E88" s="764" t="s">
        <v>8</v>
      </c>
    </row>
    <row r="89" spans="1:11" ht="15.75" thickBot="1" x14ac:dyDescent="0.3">
      <c r="A89" s="12" t="s">
        <v>41</v>
      </c>
      <c r="B89" s="13"/>
      <c r="C89" s="13"/>
      <c r="D89" s="13"/>
      <c r="E89" s="13"/>
    </row>
    <row r="90" spans="1:11" ht="15.75" thickBot="1" x14ac:dyDescent="0.3">
      <c r="A90" s="12" t="s">
        <v>42</v>
      </c>
      <c r="B90" s="14">
        <v>4000</v>
      </c>
      <c r="C90" s="42">
        <v>4000</v>
      </c>
      <c r="D90" s="13">
        <v>2000</v>
      </c>
      <c r="E90" s="13">
        <v>2000</v>
      </c>
    </row>
    <row r="91" spans="1:11" ht="15.75" thickBot="1" x14ac:dyDescent="0.3">
      <c r="A91" s="15" t="s">
        <v>30</v>
      </c>
      <c r="B91" s="14">
        <f>B90+B89</f>
        <v>4000</v>
      </c>
      <c r="C91" s="14">
        <f>C90+C89</f>
        <v>4000</v>
      </c>
      <c r="D91" s="14">
        <f>D90+D89</f>
        <v>2000</v>
      </c>
      <c r="E91" s="14">
        <f>E90+E89</f>
        <v>2000</v>
      </c>
    </row>
    <row r="92" spans="1:11" x14ac:dyDescent="0.25">
      <c r="A92" s="1124" t="s">
        <v>43</v>
      </c>
      <c r="B92" s="1127"/>
      <c r="C92" s="1128"/>
      <c r="D92" s="1128"/>
      <c r="E92" s="1129"/>
    </row>
    <row r="93" spans="1:11" x14ac:dyDescent="0.25">
      <c r="A93" s="1125"/>
      <c r="B93" s="1130"/>
      <c r="C93" s="1131"/>
      <c r="D93" s="1131"/>
      <c r="E93" s="1132"/>
    </row>
    <row r="94" spans="1:11" ht="15.75" thickBot="1" x14ac:dyDescent="0.3">
      <c r="A94" s="1126"/>
      <c r="B94" s="1133"/>
      <c r="C94" s="1134"/>
      <c r="D94" s="1134"/>
      <c r="E94" s="1135"/>
    </row>
    <row r="95" spans="1:11" ht="15.75" hidden="1" thickBot="1" x14ac:dyDescent="0.3">
      <c r="A95" s="18" t="s">
        <v>44</v>
      </c>
      <c r="B95" s="1118" t="s">
        <v>699</v>
      </c>
      <c r="C95" s="1120"/>
      <c r="D95" s="1120"/>
      <c r="E95" s="1121"/>
    </row>
    <row r="96" spans="1:11" ht="23.25" hidden="1" thickBot="1" x14ac:dyDescent="0.3">
      <c r="A96" s="7" t="s">
        <v>73</v>
      </c>
      <c r="B96" s="1114" t="s">
        <v>61</v>
      </c>
      <c r="C96" s="1092"/>
      <c r="D96" s="1092"/>
      <c r="E96" s="1093"/>
    </row>
    <row r="97" spans="1:11" ht="17.25" hidden="1" customHeight="1" x14ac:dyDescent="0.25">
      <c r="A97" s="5" t="s">
        <v>14</v>
      </c>
      <c r="B97" s="1105" t="s">
        <v>61</v>
      </c>
      <c r="C97" s="1106"/>
      <c r="D97" s="1106"/>
      <c r="E97" s="1107"/>
    </row>
    <row r="98" spans="1:11" ht="15.75" hidden="1" thickBot="1" x14ac:dyDescent="0.3">
      <c r="A98" s="5" t="s">
        <v>15</v>
      </c>
      <c r="B98" s="1097" t="s">
        <v>61</v>
      </c>
      <c r="C98" s="1098"/>
      <c r="D98" s="1098"/>
      <c r="E98" s="1099"/>
    </row>
    <row r="99" spans="1:11" ht="12.75" hidden="1" customHeight="1" x14ac:dyDescent="0.25">
      <c r="A99" s="1049"/>
      <c r="B99" s="8">
        <v>2018</v>
      </c>
      <c r="C99" s="8">
        <v>2019</v>
      </c>
      <c r="D99" s="8">
        <v>2020</v>
      </c>
      <c r="E99" s="8">
        <v>2021</v>
      </c>
    </row>
    <row r="100" spans="1:11" ht="9" hidden="1" customHeight="1" x14ac:dyDescent="0.25">
      <c r="A100" s="1050"/>
      <c r="B100" s="764" t="s">
        <v>7</v>
      </c>
      <c r="C100" s="764" t="s">
        <v>8</v>
      </c>
      <c r="D100" s="764" t="s">
        <v>8</v>
      </c>
      <c r="E100" s="764" t="s">
        <v>8</v>
      </c>
    </row>
    <row r="101" spans="1:11" ht="15.75" hidden="1" thickBot="1" x14ac:dyDescent="0.3">
      <c r="A101" s="5" t="s">
        <v>16</v>
      </c>
      <c r="B101" s="9"/>
      <c r="C101" s="9"/>
      <c r="D101" s="9"/>
      <c r="E101" s="9"/>
    </row>
    <row r="102" spans="1:11" ht="15.75" hidden="1" thickBot="1" x14ac:dyDescent="0.3">
      <c r="A102" s="5" t="s">
        <v>17</v>
      </c>
      <c r="B102" s="9"/>
      <c r="C102" s="9"/>
      <c r="D102" s="9"/>
      <c r="E102" s="9"/>
    </row>
    <row r="103" spans="1:11" ht="15.75" hidden="1" thickBot="1" x14ac:dyDescent="0.3">
      <c r="A103" s="5" t="s">
        <v>18</v>
      </c>
      <c r="B103" s="9" t="e">
        <f>B102/B101</f>
        <v>#DIV/0!</v>
      </c>
      <c r="C103" s="9" t="e">
        <f>C102/C101</f>
        <v>#DIV/0!</v>
      </c>
      <c r="D103" s="9" t="e">
        <f>D102/D101</f>
        <v>#DIV/0!</v>
      </c>
      <c r="E103" s="9" t="e">
        <f>E102/E101</f>
        <v>#DIV/0!</v>
      </c>
    </row>
    <row r="104" spans="1:11" ht="15.75" hidden="1" thickBot="1" x14ac:dyDescent="0.3">
      <c r="A104" s="5" t="s">
        <v>19</v>
      </c>
      <c r="B104" s="745" t="s">
        <v>20</v>
      </c>
      <c r="C104" s="10" t="e">
        <f t="shared" ref="C104:E106" si="3">C101/B101-1</f>
        <v>#DIV/0!</v>
      </c>
      <c r="D104" s="10" t="e">
        <f t="shared" si="3"/>
        <v>#DIV/0!</v>
      </c>
      <c r="E104" s="10" t="e">
        <f t="shared" si="3"/>
        <v>#DIV/0!</v>
      </c>
      <c r="G104" s="11"/>
      <c r="H104" s="11"/>
      <c r="I104" s="11"/>
      <c r="J104" s="11"/>
      <c r="K104" s="11"/>
    </row>
    <row r="105" spans="1:11" ht="15.75" hidden="1" thickBot="1" x14ac:dyDescent="0.3">
      <c r="A105" s="5" t="s">
        <v>21</v>
      </c>
      <c r="B105" s="745" t="s">
        <v>20</v>
      </c>
      <c r="C105" s="10" t="e">
        <f t="shared" si="3"/>
        <v>#DIV/0!</v>
      </c>
      <c r="D105" s="10" t="e">
        <f t="shared" si="3"/>
        <v>#DIV/0!</v>
      </c>
      <c r="E105" s="10" t="e">
        <f t="shared" si="3"/>
        <v>#DIV/0!</v>
      </c>
    </row>
    <row r="106" spans="1:11" ht="23.25" hidden="1" thickBot="1" x14ac:dyDescent="0.3">
      <c r="A106" s="5" t="s">
        <v>22</v>
      </c>
      <c r="B106" s="745" t="s">
        <v>20</v>
      </c>
      <c r="C106" s="10" t="e">
        <f t="shared" si="3"/>
        <v>#DIV/0!</v>
      </c>
      <c r="D106" s="10" t="e">
        <f t="shared" si="3"/>
        <v>#DIV/0!</v>
      </c>
      <c r="E106" s="10" t="e">
        <f t="shared" si="3"/>
        <v>#DIV/0!</v>
      </c>
    </row>
    <row r="107" spans="1:11" ht="15.75" hidden="1" thickBot="1" x14ac:dyDescent="0.3">
      <c r="A107" s="1046" t="s">
        <v>154</v>
      </c>
      <c r="B107" s="1047"/>
      <c r="C107" s="1047"/>
      <c r="D107" s="1047"/>
      <c r="E107" s="1048"/>
    </row>
    <row r="108" spans="1:11" ht="12.75" hidden="1" customHeight="1" x14ac:dyDescent="0.25">
      <c r="A108" s="1049"/>
      <c r="B108" s="8">
        <v>2018</v>
      </c>
      <c r="C108" s="8">
        <v>2019</v>
      </c>
      <c r="D108" s="8">
        <v>2020</v>
      </c>
      <c r="E108" s="8">
        <v>2021</v>
      </c>
    </row>
    <row r="109" spans="1:11" ht="9" hidden="1" customHeight="1" x14ac:dyDescent="0.25">
      <c r="A109" s="1050"/>
      <c r="B109" s="764" t="s">
        <v>7</v>
      </c>
      <c r="C109" s="764" t="s">
        <v>8</v>
      </c>
      <c r="D109" s="764" t="s">
        <v>8</v>
      </c>
      <c r="E109" s="764" t="s">
        <v>8</v>
      </c>
    </row>
    <row r="110" spans="1:11" ht="15.75" hidden="1" thickBot="1" x14ac:dyDescent="0.3">
      <c r="A110" s="12" t="s">
        <v>41</v>
      </c>
      <c r="B110" s="13"/>
      <c r="C110" s="13"/>
      <c r="D110" s="13"/>
      <c r="E110" s="13"/>
    </row>
    <row r="111" spans="1:11" ht="15.75" hidden="1" thickBot="1" x14ac:dyDescent="0.3">
      <c r="A111" s="12" t="s">
        <v>42</v>
      </c>
      <c r="B111" s="14"/>
      <c r="C111" s="13"/>
      <c r="D111" s="13"/>
      <c r="E111" s="13"/>
    </row>
    <row r="112" spans="1:11" ht="24.75" hidden="1" thickBot="1" x14ac:dyDescent="0.3">
      <c r="A112" s="15" t="s">
        <v>52</v>
      </c>
      <c r="B112" s="14">
        <f>B111+B110</f>
        <v>0</v>
      </c>
      <c r="C112" s="14">
        <f>C111+C110</f>
        <v>0</v>
      </c>
      <c r="D112" s="14">
        <f>D111+D110</f>
        <v>0</v>
      </c>
      <c r="E112" s="14">
        <f>E111+E110</f>
        <v>0</v>
      </c>
    </row>
    <row r="113" spans="1:11" ht="15.75" hidden="1" thickBot="1" x14ac:dyDescent="0.3">
      <c r="A113" s="1111" t="s">
        <v>45</v>
      </c>
      <c r="B113" s="1112"/>
      <c r="C113" s="1112"/>
      <c r="D113" s="1112"/>
      <c r="E113" s="1113"/>
    </row>
    <row r="114" spans="1:11" ht="15.75" hidden="1" thickBot="1" x14ac:dyDescent="0.3">
      <c r="A114" s="1111" t="s">
        <v>46</v>
      </c>
      <c r="B114" s="1112"/>
      <c r="C114" s="1112"/>
      <c r="D114" s="1112"/>
      <c r="E114" s="1113"/>
    </row>
    <row r="115" spans="1:11" ht="15.75" hidden="1" thickBot="1" x14ac:dyDescent="0.3">
      <c r="A115" s="18" t="s">
        <v>44</v>
      </c>
      <c r="B115" s="1118" t="s">
        <v>699</v>
      </c>
      <c r="C115" s="1120"/>
      <c r="D115" s="1120"/>
      <c r="E115" s="1121"/>
    </row>
    <row r="116" spans="1:11" ht="15.75" hidden="1" thickBot="1" x14ac:dyDescent="0.3">
      <c r="A116" s="7" t="s">
        <v>13</v>
      </c>
      <c r="B116" s="1114" t="s">
        <v>61</v>
      </c>
      <c r="C116" s="1092"/>
      <c r="D116" s="1092"/>
      <c r="E116" s="1093"/>
    </row>
    <row r="117" spans="1:11" ht="17.25" hidden="1" customHeight="1" x14ac:dyDescent="0.25">
      <c r="A117" s="5" t="s">
        <v>14</v>
      </c>
      <c r="B117" s="1105" t="s">
        <v>61</v>
      </c>
      <c r="C117" s="1106"/>
      <c r="D117" s="1106"/>
      <c r="E117" s="1107"/>
    </row>
    <row r="118" spans="1:11" ht="15.75" hidden="1" thickBot="1" x14ac:dyDescent="0.3">
      <c r="A118" s="5" t="s">
        <v>15</v>
      </c>
      <c r="B118" s="1097" t="s">
        <v>61</v>
      </c>
      <c r="C118" s="1098"/>
      <c r="D118" s="1098"/>
      <c r="E118" s="1099"/>
    </row>
    <row r="119" spans="1:11" ht="12.75" hidden="1" customHeight="1" x14ac:dyDescent="0.25">
      <c r="A119" s="1049"/>
      <c r="B119" s="8">
        <v>2018</v>
      </c>
      <c r="C119" s="8">
        <v>2019</v>
      </c>
      <c r="D119" s="8">
        <v>2020</v>
      </c>
      <c r="E119" s="8">
        <v>2021</v>
      </c>
    </row>
    <row r="120" spans="1:11" ht="9" hidden="1" customHeight="1" x14ac:dyDescent="0.25">
      <c r="A120" s="1050"/>
      <c r="B120" s="764" t="s">
        <v>7</v>
      </c>
      <c r="C120" s="764" t="s">
        <v>8</v>
      </c>
      <c r="D120" s="764" t="s">
        <v>8</v>
      </c>
      <c r="E120" s="764" t="s">
        <v>8</v>
      </c>
    </row>
    <row r="121" spans="1:11" ht="15.75" hidden="1" thickBot="1" x14ac:dyDescent="0.3">
      <c r="A121" s="5" t="s">
        <v>16</v>
      </c>
      <c r="B121" s="9"/>
      <c r="C121" s="9"/>
      <c r="D121" s="9"/>
      <c r="E121" s="9"/>
    </row>
    <row r="122" spans="1:11" ht="15.75" hidden="1" thickBot="1" x14ac:dyDescent="0.3">
      <c r="A122" s="5" t="s">
        <v>17</v>
      </c>
      <c r="B122" s="9"/>
      <c r="C122" s="9"/>
      <c r="D122" s="9"/>
      <c r="E122" s="9"/>
    </row>
    <row r="123" spans="1:11" ht="15.75" hidden="1" thickBot="1" x14ac:dyDescent="0.3">
      <c r="A123" s="5" t="s">
        <v>18</v>
      </c>
      <c r="B123" s="9" t="e">
        <f>B122/B121</f>
        <v>#DIV/0!</v>
      </c>
      <c r="C123" s="9" t="e">
        <f>C122/C121</f>
        <v>#DIV/0!</v>
      </c>
      <c r="D123" s="9" t="e">
        <f>D122/D121</f>
        <v>#DIV/0!</v>
      </c>
      <c r="E123" s="9" t="e">
        <f>E122/E121</f>
        <v>#DIV/0!</v>
      </c>
    </row>
    <row r="124" spans="1:11" ht="15.75" hidden="1" thickBot="1" x14ac:dyDescent="0.3">
      <c r="A124" s="5" t="s">
        <v>19</v>
      </c>
      <c r="B124" s="745" t="s">
        <v>20</v>
      </c>
      <c r="C124" s="10" t="e">
        <f t="shared" ref="C124:E126" si="4">C121/B121-1</f>
        <v>#DIV/0!</v>
      </c>
      <c r="D124" s="10" t="e">
        <f t="shared" si="4"/>
        <v>#DIV/0!</v>
      </c>
      <c r="E124" s="10" t="e">
        <f t="shared" si="4"/>
        <v>#DIV/0!</v>
      </c>
      <c r="G124" s="11"/>
      <c r="H124" s="11"/>
      <c r="I124" s="11"/>
      <c r="J124" s="11"/>
      <c r="K124" s="11"/>
    </row>
    <row r="125" spans="1:11" ht="15.75" hidden="1" thickBot="1" x14ac:dyDescent="0.3">
      <c r="A125" s="5" t="s">
        <v>21</v>
      </c>
      <c r="B125" s="745" t="s">
        <v>20</v>
      </c>
      <c r="C125" s="10" t="e">
        <f t="shared" si="4"/>
        <v>#DIV/0!</v>
      </c>
      <c r="D125" s="10" t="e">
        <f t="shared" si="4"/>
        <v>#DIV/0!</v>
      </c>
      <c r="E125" s="10" t="e">
        <f t="shared" si="4"/>
        <v>#DIV/0!</v>
      </c>
    </row>
    <row r="126" spans="1:11" ht="23.25" hidden="1" thickBot="1" x14ac:dyDescent="0.3">
      <c r="A126" s="5" t="s">
        <v>22</v>
      </c>
      <c r="B126" s="745" t="s">
        <v>20</v>
      </c>
      <c r="C126" s="10" t="e">
        <f t="shared" si="4"/>
        <v>#DIV/0!</v>
      </c>
      <c r="D126" s="10" t="e">
        <f t="shared" si="4"/>
        <v>#DIV/0!</v>
      </c>
      <c r="E126" s="10" t="e">
        <f t="shared" si="4"/>
        <v>#DIV/0!</v>
      </c>
    </row>
    <row r="127" spans="1:11" ht="15.75" hidden="1" thickBot="1" x14ac:dyDescent="0.3">
      <c r="A127" s="1046" t="s">
        <v>152</v>
      </c>
      <c r="B127" s="1047"/>
      <c r="C127" s="1047"/>
      <c r="D127" s="1047"/>
      <c r="E127" s="1048"/>
    </row>
    <row r="128" spans="1:11" ht="12.75" hidden="1" customHeight="1" x14ac:dyDescent="0.25">
      <c r="A128" s="1049"/>
      <c r="B128" s="8">
        <v>2018</v>
      </c>
      <c r="C128" s="8">
        <v>2019</v>
      </c>
      <c r="D128" s="8">
        <v>2020</v>
      </c>
      <c r="E128" s="8">
        <v>2021</v>
      </c>
    </row>
    <row r="129" spans="1:11" ht="9" hidden="1" customHeight="1" x14ac:dyDescent="0.25">
      <c r="A129" s="1050"/>
      <c r="B129" s="764" t="s">
        <v>7</v>
      </c>
      <c r="C129" s="764" t="s">
        <v>8</v>
      </c>
      <c r="D129" s="764" t="s">
        <v>8</v>
      </c>
      <c r="E129" s="764" t="s">
        <v>8</v>
      </c>
    </row>
    <row r="130" spans="1:11" ht="15.75" hidden="1" thickBot="1" x14ac:dyDescent="0.3">
      <c r="A130" s="12" t="s">
        <v>41</v>
      </c>
      <c r="B130" s="13"/>
      <c r="C130" s="13"/>
      <c r="D130" s="13"/>
      <c r="E130" s="13"/>
    </row>
    <row r="131" spans="1:11" ht="15.75" hidden="1" thickBot="1" x14ac:dyDescent="0.3">
      <c r="A131" s="12" t="s">
        <v>42</v>
      </c>
      <c r="B131" s="14"/>
      <c r="C131" s="13"/>
      <c r="D131" s="13"/>
      <c r="E131" s="13"/>
    </row>
    <row r="132" spans="1:11" ht="15.75" hidden="1" thickBot="1" x14ac:dyDescent="0.3">
      <c r="A132" s="15" t="s">
        <v>30</v>
      </c>
      <c r="B132" s="14">
        <f>B131+B130</f>
        <v>0</v>
      </c>
      <c r="C132" s="14">
        <f>C131+C130</f>
        <v>0</v>
      </c>
      <c r="D132" s="14">
        <f>D131+D130</f>
        <v>0</v>
      </c>
      <c r="E132" s="14">
        <f>E131+E130</f>
        <v>0</v>
      </c>
    </row>
    <row r="133" spans="1:11" ht="15.75" hidden="1" thickBot="1" x14ac:dyDescent="0.3">
      <c r="A133" s="539" t="s">
        <v>44</v>
      </c>
      <c r="B133" s="1118" t="s">
        <v>699</v>
      </c>
      <c r="C133" s="1120"/>
      <c r="D133" s="1120"/>
      <c r="E133" s="1121"/>
    </row>
    <row r="134" spans="1:11" ht="23.25" hidden="1" thickBot="1" x14ac:dyDescent="0.3">
      <c r="A134" s="7" t="s">
        <v>73</v>
      </c>
      <c r="B134" s="1114" t="s">
        <v>61</v>
      </c>
      <c r="C134" s="1092"/>
      <c r="D134" s="1092"/>
      <c r="E134" s="1093"/>
    </row>
    <row r="135" spans="1:11" ht="17.25" hidden="1" customHeight="1" x14ac:dyDescent="0.25">
      <c r="A135" s="5" t="s">
        <v>14</v>
      </c>
      <c r="B135" s="1105" t="s">
        <v>61</v>
      </c>
      <c r="C135" s="1106"/>
      <c r="D135" s="1106"/>
      <c r="E135" s="1107"/>
    </row>
    <row r="136" spans="1:11" ht="15.75" hidden="1" thickBot="1" x14ac:dyDescent="0.3">
      <c r="A136" s="5" t="s">
        <v>15</v>
      </c>
      <c r="B136" s="1097" t="s">
        <v>61</v>
      </c>
      <c r="C136" s="1098"/>
      <c r="D136" s="1098"/>
      <c r="E136" s="1099"/>
    </row>
    <row r="137" spans="1:11" ht="12.75" hidden="1" customHeight="1" x14ac:dyDescent="0.25">
      <c r="A137" s="1049"/>
      <c r="B137" s="8">
        <v>2018</v>
      </c>
      <c r="C137" s="8">
        <v>2019</v>
      </c>
      <c r="D137" s="8">
        <v>2020</v>
      </c>
      <c r="E137" s="8">
        <v>2021</v>
      </c>
    </row>
    <row r="138" spans="1:11" ht="9" hidden="1" customHeight="1" x14ac:dyDescent="0.25">
      <c r="A138" s="1050"/>
      <c r="B138" s="764" t="s">
        <v>7</v>
      </c>
      <c r="C138" s="764" t="s">
        <v>8</v>
      </c>
      <c r="D138" s="764" t="s">
        <v>8</v>
      </c>
      <c r="E138" s="764" t="s">
        <v>8</v>
      </c>
    </row>
    <row r="139" spans="1:11" ht="15.75" hidden="1" thickBot="1" x14ac:dyDescent="0.3">
      <c r="A139" s="5" t="s">
        <v>16</v>
      </c>
      <c r="B139" s="9"/>
      <c r="C139" s="9"/>
      <c r="D139" s="9"/>
      <c r="E139" s="9"/>
    </row>
    <row r="140" spans="1:11" ht="15.75" hidden="1" thickBot="1" x14ac:dyDescent="0.3">
      <c r="A140" s="5" t="s">
        <v>17</v>
      </c>
      <c r="B140" s="9"/>
      <c r="C140" s="9"/>
      <c r="D140" s="9"/>
      <c r="E140" s="9"/>
    </row>
    <row r="141" spans="1:11" ht="15.75" hidden="1" thickBot="1" x14ac:dyDescent="0.3">
      <c r="A141" s="5" t="s">
        <v>18</v>
      </c>
      <c r="B141" s="9" t="e">
        <f>B140/B139</f>
        <v>#DIV/0!</v>
      </c>
      <c r="C141" s="9" t="e">
        <f>C140/C139</f>
        <v>#DIV/0!</v>
      </c>
      <c r="D141" s="9" t="e">
        <f>D140/D139</f>
        <v>#DIV/0!</v>
      </c>
      <c r="E141" s="9" t="e">
        <f>E140/E139</f>
        <v>#DIV/0!</v>
      </c>
    </row>
    <row r="142" spans="1:11" ht="15.75" hidden="1" thickBot="1" x14ac:dyDescent="0.3">
      <c r="A142" s="5" t="s">
        <v>19</v>
      </c>
      <c r="B142" s="745" t="s">
        <v>20</v>
      </c>
      <c r="C142" s="10" t="e">
        <f t="shared" ref="C142:E144" si="5">C139/B139-1</f>
        <v>#DIV/0!</v>
      </c>
      <c r="D142" s="10" t="e">
        <f t="shared" si="5"/>
        <v>#DIV/0!</v>
      </c>
      <c r="E142" s="10" t="e">
        <f t="shared" si="5"/>
        <v>#DIV/0!</v>
      </c>
      <c r="G142" s="11"/>
      <c r="H142" s="11"/>
      <c r="I142" s="11"/>
      <c r="J142" s="11"/>
      <c r="K142" s="11"/>
    </row>
    <row r="143" spans="1:11" ht="15.75" hidden="1" thickBot="1" x14ac:dyDescent="0.3">
      <c r="A143" s="5" t="s">
        <v>21</v>
      </c>
      <c r="B143" s="745" t="s">
        <v>20</v>
      </c>
      <c r="C143" s="10" t="e">
        <f t="shared" si="5"/>
        <v>#DIV/0!</v>
      </c>
      <c r="D143" s="10" t="e">
        <f t="shared" si="5"/>
        <v>#DIV/0!</v>
      </c>
      <c r="E143" s="10" t="e">
        <f t="shared" si="5"/>
        <v>#DIV/0!</v>
      </c>
    </row>
    <row r="144" spans="1:11" ht="23.25" hidden="1" thickBot="1" x14ac:dyDescent="0.3">
      <c r="A144" s="5" t="s">
        <v>22</v>
      </c>
      <c r="B144" s="745" t="s">
        <v>20</v>
      </c>
      <c r="C144" s="10" t="e">
        <f t="shared" si="5"/>
        <v>#DIV/0!</v>
      </c>
      <c r="D144" s="10" t="e">
        <f t="shared" si="5"/>
        <v>#DIV/0!</v>
      </c>
      <c r="E144" s="10" t="e">
        <f t="shared" si="5"/>
        <v>#DIV/0!</v>
      </c>
    </row>
    <row r="145" spans="1:5" ht="15.75" hidden="1" thickBot="1" x14ac:dyDescent="0.3">
      <c r="A145" s="1046" t="s">
        <v>154</v>
      </c>
      <c r="B145" s="1047"/>
      <c r="C145" s="1047"/>
      <c r="D145" s="1047"/>
      <c r="E145" s="1048"/>
    </row>
    <row r="146" spans="1:5" ht="12.75" hidden="1" customHeight="1" x14ac:dyDescent="0.25">
      <c r="A146" s="1049"/>
      <c r="B146" s="8">
        <v>2018</v>
      </c>
      <c r="C146" s="8">
        <v>2019</v>
      </c>
      <c r="D146" s="8">
        <v>2020</v>
      </c>
      <c r="E146" s="8">
        <v>2021</v>
      </c>
    </row>
    <row r="147" spans="1:5" ht="9" hidden="1" customHeight="1" x14ac:dyDescent="0.25">
      <c r="A147" s="1050"/>
      <c r="B147" s="764" t="s">
        <v>7</v>
      </c>
      <c r="C147" s="764" t="s">
        <v>8</v>
      </c>
      <c r="D147" s="764" t="s">
        <v>8</v>
      </c>
      <c r="E147" s="764" t="s">
        <v>8</v>
      </c>
    </row>
    <row r="148" spans="1:5" ht="15.75" hidden="1" thickBot="1" x14ac:dyDescent="0.3">
      <c r="A148" s="12" t="s">
        <v>41</v>
      </c>
      <c r="B148" s="13"/>
      <c r="C148" s="13"/>
      <c r="D148" s="13"/>
      <c r="E148" s="13"/>
    </row>
    <row r="149" spans="1:5" ht="15.75" hidden="1" thickBot="1" x14ac:dyDescent="0.3">
      <c r="A149" s="12" t="s">
        <v>42</v>
      </c>
      <c r="B149" s="14"/>
      <c r="C149" s="13"/>
      <c r="D149" s="13"/>
      <c r="E149" s="13"/>
    </row>
    <row r="150" spans="1:5" ht="24.75" hidden="1" thickBot="1" x14ac:dyDescent="0.3">
      <c r="A150" s="15" t="s">
        <v>52</v>
      </c>
      <c r="B150" s="14">
        <f>B149+B148</f>
        <v>0</v>
      </c>
      <c r="C150" s="14">
        <f>C149+C148</f>
        <v>0</v>
      </c>
      <c r="D150" s="14">
        <f>D149+D148</f>
        <v>0</v>
      </c>
      <c r="E150" s="14">
        <f>E149+E148</f>
        <v>0</v>
      </c>
    </row>
    <row r="151" spans="1:5" ht="15.75" hidden="1" customHeight="1" x14ac:dyDescent="0.25">
      <c r="A151" s="375" t="s">
        <v>48</v>
      </c>
      <c r="B151" s="1634" t="s">
        <v>61</v>
      </c>
      <c r="C151" s="1329"/>
      <c r="D151" s="1329"/>
      <c r="E151" s="1330"/>
    </row>
    <row r="152" spans="1:5" ht="15.75" hidden="1" customHeight="1" x14ac:dyDescent="0.25">
      <c r="A152" s="1105" t="s">
        <v>49</v>
      </c>
      <c r="B152" s="1106"/>
      <c r="C152" s="1106"/>
      <c r="D152" s="1106"/>
      <c r="E152" s="1107"/>
    </row>
    <row r="153" spans="1:5" ht="15.75" hidden="1" thickBot="1" x14ac:dyDescent="0.3">
      <c r="A153" s="748" t="s">
        <v>88</v>
      </c>
      <c r="B153" s="4" t="s">
        <v>67</v>
      </c>
      <c r="C153" s="4" t="s">
        <v>68</v>
      </c>
      <c r="D153" s="4" t="s">
        <v>68</v>
      </c>
      <c r="E153" s="4" t="s">
        <v>68</v>
      </c>
    </row>
    <row r="154" spans="1:5" ht="15.75" hidden="1" customHeight="1" x14ac:dyDescent="0.25">
      <c r="A154" s="5" t="s">
        <v>89</v>
      </c>
      <c r="B154" s="4" t="s">
        <v>67</v>
      </c>
      <c r="C154" s="4" t="s">
        <v>68</v>
      </c>
      <c r="D154" s="4" t="s">
        <v>68</v>
      </c>
      <c r="E154" s="4" t="s">
        <v>68</v>
      </c>
    </row>
    <row r="155" spans="1:5" ht="23.25" hidden="1" customHeight="1" x14ac:dyDescent="0.25">
      <c r="A155" s="5" t="s">
        <v>66</v>
      </c>
      <c r="B155" s="4" t="s">
        <v>67</v>
      </c>
      <c r="C155" s="4" t="s">
        <v>68</v>
      </c>
      <c r="D155" s="4" t="s">
        <v>68</v>
      </c>
      <c r="E155" s="4" t="s">
        <v>68</v>
      </c>
    </row>
    <row r="156" spans="1:5" ht="23.25" hidden="1" customHeight="1" x14ac:dyDescent="0.25">
      <c r="A156" s="1635" t="s">
        <v>50</v>
      </c>
      <c r="B156" s="1636"/>
      <c r="C156" s="1636"/>
      <c r="D156" s="1636"/>
      <c r="E156" s="1637"/>
    </row>
    <row r="157" spans="1:5" ht="23.25" hidden="1" customHeight="1" x14ac:dyDescent="0.25">
      <c r="A157" s="1638" t="s">
        <v>639</v>
      </c>
      <c r="B157" s="1639"/>
      <c r="C157" s="1639"/>
      <c r="D157" s="1639"/>
      <c r="E157" s="1640"/>
    </row>
    <row r="158" spans="1:5" ht="12.75" hidden="1" customHeight="1" x14ac:dyDescent="0.25">
      <c r="A158" s="1049"/>
      <c r="B158" s="8">
        <v>2018</v>
      </c>
      <c r="C158" s="8">
        <v>2019</v>
      </c>
      <c r="D158" s="8">
        <v>2020</v>
      </c>
      <c r="E158" s="8">
        <v>2021</v>
      </c>
    </row>
    <row r="159" spans="1:5" ht="9" hidden="1" customHeight="1" x14ac:dyDescent="0.25">
      <c r="A159" s="1050"/>
      <c r="B159" s="764" t="s">
        <v>7</v>
      </c>
      <c r="C159" s="764" t="s">
        <v>8</v>
      </c>
      <c r="D159" s="764" t="s">
        <v>8</v>
      </c>
      <c r="E159" s="764" t="s">
        <v>8</v>
      </c>
    </row>
    <row r="160" spans="1:5" ht="26.25" hidden="1" customHeight="1" x14ac:dyDescent="0.25">
      <c r="A160" s="7" t="s">
        <v>13</v>
      </c>
      <c r="B160" s="1114" t="s">
        <v>61</v>
      </c>
      <c r="C160" s="1092"/>
      <c r="D160" s="1092"/>
      <c r="E160" s="1093"/>
    </row>
    <row r="161" spans="1:5" ht="16.5" hidden="1" customHeight="1" x14ac:dyDescent="0.25">
      <c r="A161" s="5" t="s">
        <v>14</v>
      </c>
      <c r="B161" s="1105" t="s">
        <v>61</v>
      </c>
      <c r="C161" s="1106"/>
      <c r="D161" s="1106"/>
      <c r="E161" s="1107"/>
    </row>
    <row r="162" spans="1:5" ht="15.75" hidden="1" customHeight="1" x14ac:dyDescent="0.25">
      <c r="A162" s="5" t="s">
        <v>15</v>
      </c>
      <c r="B162" s="1097" t="s">
        <v>61</v>
      </c>
      <c r="C162" s="1098"/>
      <c r="D162" s="1098"/>
      <c r="E162" s="1099"/>
    </row>
    <row r="163" spans="1:5" ht="12.75" hidden="1" customHeight="1" x14ac:dyDescent="0.25">
      <c r="A163" s="1049"/>
      <c r="B163" s="8">
        <v>2018</v>
      </c>
      <c r="C163" s="8">
        <v>2019</v>
      </c>
      <c r="D163" s="8">
        <v>2020</v>
      </c>
      <c r="E163" s="8">
        <v>2021</v>
      </c>
    </row>
    <row r="164" spans="1:5" ht="9" hidden="1" customHeight="1" x14ac:dyDescent="0.25">
      <c r="A164" s="1050"/>
      <c r="B164" s="764" t="s">
        <v>7</v>
      </c>
      <c r="C164" s="764" t="s">
        <v>8</v>
      </c>
      <c r="D164" s="764" t="s">
        <v>8</v>
      </c>
      <c r="E164" s="764" t="s">
        <v>8</v>
      </c>
    </row>
    <row r="165" spans="1:5" ht="15.75" hidden="1" customHeight="1" x14ac:dyDescent="0.25">
      <c r="A165" s="5" t="s">
        <v>16</v>
      </c>
      <c r="B165" s="9"/>
      <c r="C165" s="30"/>
      <c r="D165" s="30"/>
      <c r="E165" s="30"/>
    </row>
    <row r="166" spans="1:5" ht="15.75" hidden="1" thickBot="1" x14ac:dyDescent="0.3">
      <c r="A166" s="5" t="s">
        <v>17</v>
      </c>
      <c r="B166" s="9"/>
      <c r="C166" s="9"/>
      <c r="D166" s="9"/>
      <c r="E166" s="9"/>
    </row>
    <row r="167" spans="1:5" ht="15.75" hidden="1" thickBot="1" x14ac:dyDescent="0.3">
      <c r="A167" s="5" t="s">
        <v>18</v>
      </c>
      <c r="B167" s="9" t="e">
        <f>B166/B165</f>
        <v>#DIV/0!</v>
      </c>
      <c r="C167" s="9" t="e">
        <f>C166/C165</f>
        <v>#DIV/0!</v>
      </c>
      <c r="D167" s="9" t="e">
        <f>D166/D165</f>
        <v>#DIV/0!</v>
      </c>
      <c r="E167" s="9" t="e">
        <f>E166/E165</f>
        <v>#DIV/0!</v>
      </c>
    </row>
    <row r="168" spans="1:5" ht="15.75" hidden="1" thickBot="1" x14ac:dyDescent="0.3">
      <c r="A168" s="5" t="s">
        <v>19</v>
      </c>
      <c r="B168" s="745"/>
      <c r="C168" s="10" t="e">
        <f t="shared" ref="C168:E170" si="6">C165/B165-1</f>
        <v>#DIV/0!</v>
      </c>
      <c r="D168" s="10" t="e">
        <f t="shared" si="6"/>
        <v>#DIV/0!</v>
      </c>
      <c r="E168" s="10" t="e">
        <f t="shared" si="6"/>
        <v>#DIV/0!</v>
      </c>
    </row>
    <row r="169" spans="1:5" ht="15.75" hidden="1" thickBot="1" x14ac:dyDescent="0.3">
      <c r="A169" s="5" t="s">
        <v>21</v>
      </c>
      <c r="B169" s="745"/>
      <c r="C169" s="10" t="e">
        <f t="shared" si="6"/>
        <v>#DIV/0!</v>
      </c>
      <c r="D169" s="10" t="e">
        <f t="shared" si="6"/>
        <v>#DIV/0!</v>
      </c>
      <c r="E169" s="10" t="e">
        <f t="shared" si="6"/>
        <v>#DIV/0!</v>
      </c>
    </row>
    <row r="170" spans="1:5" ht="23.25" hidden="1" thickBot="1" x14ac:dyDescent="0.3">
      <c r="A170" s="5" t="s">
        <v>22</v>
      </c>
      <c r="B170" s="745"/>
      <c r="C170" s="10" t="e">
        <f t="shared" si="6"/>
        <v>#DIV/0!</v>
      </c>
      <c r="D170" s="10" t="e">
        <f t="shared" si="6"/>
        <v>#DIV/0!</v>
      </c>
      <c r="E170" s="10" t="e">
        <f t="shared" si="6"/>
        <v>#DIV/0!</v>
      </c>
    </row>
    <row r="171" spans="1:5" ht="12.75" hidden="1" customHeight="1" x14ac:dyDescent="0.25">
      <c r="A171" s="1049"/>
      <c r="B171" s="8">
        <v>2018</v>
      </c>
      <c r="C171" s="8">
        <v>2019</v>
      </c>
      <c r="D171" s="8">
        <v>2020</v>
      </c>
      <c r="E171" s="8">
        <v>2021</v>
      </c>
    </row>
    <row r="172" spans="1:5" ht="9" hidden="1" customHeight="1" x14ac:dyDescent="0.25">
      <c r="A172" s="1050"/>
      <c r="B172" s="764" t="s">
        <v>7</v>
      </c>
      <c r="C172" s="764" t="s">
        <v>8</v>
      </c>
      <c r="D172" s="764" t="s">
        <v>8</v>
      </c>
      <c r="E172" s="764" t="s">
        <v>8</v>
      </c>
    </row>
    <row r="173" spans="1:5" ht="15.75" hidden="1" thickBot="1" x14ac:dyDescent="0.3">
      <c r="A173" s="1046" t="s">
        <v>155</v>
      </c>
      <c r="B173" s="1047"/>
      <c r="C173" s="1047"/>
      <c r="D173" s="1047"/>
      <c r="E173" s="1048"/>
    </row>
    <row r="174" spans="1:5" ht="12.75" hidden="1" customHeight="1" x14ac:dyDescent="0.25">
      <c r="A174" s="1049"/>
      <c r="B174" s="8">
        <v>2018</v>
      </c>
      <c r="C174" s="8">
        <v>2019</v>
      </c>
      <c r="D174" s="8">
        <v>2020</v>
      </c>
      <c r="E174" s="8">
        <v>2021</v>
      </c>
    </row>
    <row r="175" spans="1:5" ht="9" hidden="1" customHeight="1" x14ac:dyDescent="0.25">
      <c r="A175" s="1050"/>
      <c r="B175" s="764" t="s">
        <v>7</v>
      </c>
      <c r="C175" s="764" t="s">
        <v>8</v>
      </c>
      <c r="D175" s="764" t="s">
        <v>8</v>
      </c>
      <c r="E175" s="764" t="s">
        <v>8</v>
      </c>
    </row>
    <row r="176" spans="1:5" ht="15.75" hidden="1" thickBot="1" x14ac:dyDescent="0.3">
      <c r="A176" s="12" t="s">
        <v>23</v>
      </c>
      <c r="B176" s="13"/>
      <c r="C176" s="13"/>
      <c r="D176" s="13"/>
      <c r="E176" s="13"/>
    </row>
    <row r="177" spans="1:5" ht="24.75" hidden="1" thickBot="1" x14ac:dyDescent="0.3">
      <c r="A177" s="12" t="s">
        <v>24</v>
      </c>
      <c r="B177" s="13"/>
      <c r="C177" s="13"/>
      <c r="D177" s="13"/>
      <c r="E177" s="13"/>
    </row>
    <row r="178" spans="1:5" ht="15.75" hidden="1" thickBot="1" x14ac:dyDescent="0.3">
      <c r="A178" s="12" t="s">
        <v>25</v>
      </c>
      <c r="B178" s="14"/>
      <c r="C178" s="13"/>
      <c r="D178" s="13"/>
      <c r="E178" s="13"/>
    </row>
    <row r="179" spans="1:5" ht="15.75" hidden="1" thickBot="1" x14ac:dyDescent="0.3">
      <c r="A179" s="12" t="s">
        <v>26</v>
      </c>
      <c r="B179" s="14"/>
      <c r="C179" s="13"/>
      <c r="D179" s="13"/>
      <c r="E179" s="13"/>
    </row>
    <row r="180" spans="1:5" ht="24.75" hidden="1" thickBot="1" x14ac:dyDescent="0.3">
      <c r="A180" s="12" t="s">
        <v>27</v>
      </c>
      <c r="B180" s="14"/>
      <c r="C180" s="13"/>
      <c r="D180" s="13"/>
      <c r="E180" s="13"/>
    </row>
    <row r="181" spans="1:5" ht="15.75" hidden="1" thickBot="1" x14ac:dyDescent="0.3">
      <c r="A181" s="12" t="s">
        <v>28</v>
      </c>
      <c r="B181" s="14"/>
      <c r="C181" s="13"/>
      <c r="D181" s="13"/>
      <c r="E181" s="13"/>
    </row>
    <row r="182" spans="1:5" ht="24.75" hidden="1" thickBot="1" x14ac:dyDescent="0.3">
      <c r="A182" s="12" t="s">
        <v>29</v>
      </c>
      <c r="B182" s="14"/>
      <c r="C182" s="13"/>
      <c r="D182" s="13"/>
      <c r="E182" s="13"/>
    </row>
    <row r="183" spans="1:5" ht="36.75" hidden="1" thickBot="1" x14ac:dyDescent="0.3">
      <c r="A183" s="429" t="s">
        <v>698</v>
      </c>
      <c r="B183" s="35">
        <f>B182+B181+B180+B179+B178+B177+B176</f>
        <v>0</v>
      </c>
      <c r="C183" s="35">
        <f>C182+C181+C180+C179+C178+C177+C176</f>
        <v>0</v>
      </c>
      <c r="D183" s="35">
        <f>D182+D181+D180+D179+D178+D177+D176</f>
        <v>0</v>
      </c>
      <c r="E183" s="35">
        <f>E182+E181+E180+E179+E178+E177+E176</f>
        <v>0</v>
      </c>
    </row>
    <row r="184" spans="1:5" ht="15.75" hidden="1" thickBot="1" x14ac:dyDescent="0.3">
      <c r="A184" s="16" t="s">
        <v>31</v>
      </c>
      <c r="B184" s="17">
        <f>IF(B183-B166=0,0,"Error")</f>
        <v>0</v>
      </c>
      <c r="C184" s="17">
        <f>IF(C183-C166=0,0,"Error")</f>
        <v>0</v>
      </c>
      <c r="D184" s="17">
        <f>IF(D183-D166=0,0,"Error")</f>
        <v>0</v>
      </c>
      <c r="E184" s="17">
        <f>IF(E183-E166=0,0,"Error")</f>
        <v>0</v>
      </c>
    </row>
    <row r="185" spans="1:5" ht="23.25" hidden="1" thickBot="1" x14ac:dyDescent="0.3">
      <c r="A185" s="36" t="s">
        <v>696</v>
      </c>
      <c r="B185" s="1114" t="s">
        <v>61</v>
      </c>
      <c r="C185" s="1092"/>
      <c r="D185" s="1092"/>
      <c r="E185" s="1093"/>
    </row>
    <row r="186" spans="1:5" ht="15.75" hidden="1" thickBot="1" x14ac:dyDescent="0.3">
      <c r="A186" s="5" t="s">
        <v>14</v>
      </c>
      <c r="B186" s="1105" t="s">
        <v>61</v>
      </c>
      <c r="C186" s="1106"/>
      <c r="D186" s="1106"/>
      <c r="E186" s="1107"/>
    </row>
    <row r="187" spans="1:5" ht="15.75" hidden="1" thickBot="1" x14ac:dyDescent="0.3">
      <c r="A187" s="5" t="s">
        <v>15</v>
      </c>
      <c r="B187" s="1097" t="s">
        <v>61</v>
      </c>
      <c r="C187" s="1098"/>
      <c r="D187" s="1098"/>
      <c r="E187" s="1099"/>
    </row>
    <row r="188" spans="1:5" ht="12.75" hidden="1" customHeight="1" x14ac:dyDescent="0.25">
      <c r="A188" s="1049"/>
      <c r="B188" s="8">
        <v>2018</v>
      </c>
      <c r="C188" s="8">
        <v>2019</v>
      </c>
      <c r="D188" s="8">
        <v>2020</v>
      </c>
      <c r="E188" s="8">
        <v>2021</v>
      </c>
    </row>
    <row r="189" spans="1:5" ht="9" hidden="1" customHeight="1" x14ac:dyDescent="0.25">
      <c r="A189" s="1050"/>
      <c r="B189" s="764" t="s">
        <v>7</v>
      </c>
      <c r="C189" s="764" t="s">
        <v>8</v>
      </c>
      <c r="D189" s="764" t="s">
        <v>8</v>
      </c>
      <c r="E189" s="764" t="s">
        <v>8</v>
      </c>
    </row>
    <row r="190" spans="1:5" ht="15.75" hidden="1" thickBot="1" x14ac:dyDescent="0.3">
      <c r="A190" s="5" t="s">
        <v>16</v>
      </c>
      <c r="B190" s="9"/>
      <c r="C190" s="9"/>
      <c r="D190" s="9"/>
      <c r="E190" s="9"/>
    </row>
    <row r="191" spans="1:5" ht="15.75" hidden="1" thickBot="1" x14ac:dyDescent="0.3">
      <c r="A191" s="5" t="s">
        <v>17</v>
      </c>
      <c r="B191" s="9"/>
      <c r="C191" s="9"/>
      <c r="D191" s="9"/>
      <c r="E191" s="9"/>
    </row>
    <row r="192" spans="1:5" ht="15.75" hidden="1" thickBot="1" x14ac:dyDescent="0.3">
      <c r="A192" s="5" t="s">
        <v>18</v>
      </c>
      <c r="B192" s="9" t="e">
        <f>B191/B190</f>
        <v>#DIV/0!</v>
      </c>
      <c r="C192" s="9" t="e">
        <f>C191/C190</f>
        <v>#DIV/0!</v>
      </c>
      <c r="D192" s="9" t="e">
        <f>D191/D190</f>
        <v>#DIV/0!</v>
      </c>
      <c r="E192" s="9" t="e">
        <f>E191/E190</f>
        <v>#DIV/0!</v>
      </c>
    </row>
    <row r="193" spans="1:5" ht="15.75" hidden="1" thickBot="1" x14ac:dyDescent="0.3">
      <c r="A193" s="5" t="s">
        <v>19</v>
      </c>
      <c r="B193" s="745"/>
      <c r="C193" s="10" t="e">
        <f t="shared" ref="C193:E195" si="7">C190/B190-1</f>
        <v>#DIV/0!</v>
      </c>
      <c r="D193" s="10" t="e">
        <f t="shared" si="7"/>
        <v>#DIV/0!</v>
      </c>
      <c r="E193" s="10" t="e">
        <f t="shared" si="7"/>
        <v>#DIV/0!</v>
      </c>
    </row>
    <row r="194" spans="1:5" ht="15.75" hidden="1" thickBot="1" x14ac:dyDescent="0.3">
      <c r="A194" s="5" t="s">
        <v>21</v>
      </c>
      <c r="B194" s="745"/>
      <c r="C194" s="10" t="e">
        <f t="shared" si="7"/>
        <v>#DIV/0!</v>
      </c>
      <c r="D194" s="10" t="e">
        <f t="shared" si="7"/>
        <v>#DIV/0!</v>
      </c>
      <c r="E194" s="10" t="e">
        <f t="shared" si="7"/>
        <v>#DIV/0!</v>
      </c>
    </row>
    <row r="195" spans="1:5" ht="23.25" hidden="1" thickBot="1" x14ac:dyDescent="0.3">
      <c r="A195" s="5" t="s">
        <v>22</v>
      </c>
      <c r="B195" s="745"/>
      <c r="C195" s="10" t="e">
        <f t="shared" si="7"/>
        <v>#DIV/0!</v>
      </c>
      <c r="D195" s="10" t="e">
        <f t="shared" si="7"/>
        <v>#DIV/0!</v>
      </c>
      <c r="E195" s="10" t="e">
        <f t="shared" si="7"/>
        <v>#DIV/0!</v>
      </c>
    </row>
    <row r="196" spans="1:5" ht="15.75" hidden="1" thickBot="1" x14ac:dyDescent="0.3">
      <c r="A196" s="1046" t="s">
        <v>154</v>
      </c>
      <c r="B196" s="1047"/>
      <c r="C196" s="1047"/>
      <c r="D196" s="1047"/>
      <c r="E196" s="1048"/>
    </row>
    <row r="197" spans="1:5" ht="12.75" hidden="1" customHeight="1" x14ac:dyDescent="0.25">
      <c r="A197" s="1049"/>
      <c r="B197" s="8">
        <v>2018</v>
      </c>
      <c r="C197" s="8">
        <v>2019</v>
      </c>
      <c r="D197" s="8">
        <v>2020</v>
      </c>
      <c r="E197" s="8">
        <v>2021</v>
      </c>
    </row>
    <row r="198" spans="1:5" ht="9" hidden="1" customHeight="1" x14ac:dyDescent="0.25">
      <c r="A198" s="1050"/>
      <c r="B198" s="764" t="s">
        <v>7</v>
      </c>
      <c r="C198" s="764" t="s">
        <v>8</v>
      </c>
      <c r="D198" s="764" t="s">
        <v>8</v>
      </c>
      <c r="E198" s="764" t="s">
        <v>8</v>
      </c>
    </row>
    <row r="199" spans="1:5" ht="15.75" hidden="1" thickBot="1" x14ac:dyDescent="0.3">
      <c r="A199" s="12" t="s">
        <v>23</v>
      </c>
      <c r="B199" s="13"/>
      <c r="C199" s="13"/>
      <c r="D199" s="13"/>
      <c r="E199" s="13"/>
    </row>
    <row r="200" spans="1:5" ht="24.75" hidden="1" thickBot="1" x14ac:dyDescent="0.3">
      <c r="A200" s="12" t="s">
        <v>24</v>
      </c>
      <c r="B200" s="13"/>
      <c r="C200" s="13"/>
      <c r="D200" s="13"/>
      <c r="E200" s="13"/>
    </row>
    <row r="201" spans="1:5" ht="15.75" hidden="1" thickBot="1" x14ac:dyDescent="0.3">
      <c r="A201" s="12" t="s">
        <v>25</v>
      </c>
      <c r="B201" s="14"/>
      <c r="C201" s="13"/>
      <c r="D201" s="13"/>
      <c r="E201" s="13"/>
    </row>
    <row r="202" spans="1:5" ht="15.75" hidden="1" thickBot="1" x14ac:dyDescent="0.3">
      <c r="A202" s="12" t="s">
        <v>26</v>
      </c>
      <c r="B202" s="14"/>
      <c r="C202" s="13"/>
      <c r="D202" s="13"/>
      <c r="E202" s="13"/>
    </row>
    <row r="203" spans="1:5" ht="24.75" hidden="1" thickBot="1" x14ac:dyDescent="0.3">
      <c r="A203" s="12" t="s">
        <v>27</v>
      </c>
      <c r="B203" s="14"/>
      <c r="C203" s="13"/>
      <c r="D203" s="13"/>
      <c r="E203" s="13"/>
    </row>
    <row r="204" spans="1:5" ht="15.75" hidden="1" thickBot="1" x14ac:dyDescent="0.3">
      <c r="A204" s="12" t="s">
        <v>28</v>
      </c>
      <c r="B204" s="14"/>
      <c r="C204" s="13"/>
      <c r="D204" s="13"/>
      <c r="E204" s="13"/>
    </row>
    <row r="205" spans="1:5" ht="24.75" hidden="1" thickBot="1" x14ac:dyDescent="0.3">
      <c r="A205" s="12" t="s">
        <v>29</v>
      </c>
      <c r="B205" s="14"/>
      <c r="C205" s="13"/>
      <c r="D205" s="13"/>
      <c r="E205" s="13"/>
    </row>
    <row r="206" spans="1:5" ht="36.75" hidden="1" thickBot="1" x14ac:dyDescent="0.3">
      <c r="A206" s="429" t="s">
        <v>698</v>
      </c>
      <c r="B206" s="37">
        <f>B205+B203+B204+B202+B201+B200+B199</f>
        <v>0</v>
      </c>
      <c r="C206" s="37">
        <f>C205+C203+C204+C202+C201+C200+C199</f>
        <v>0</v>
      </c>
      <c r="D206" s="37">
        <f>D205+D203+D204+D202+D201+D200+D199</f>
        <v>0</v>
      </c>
      <c r="E206" s="37">
        <f>E205+E203+E204+E202+E201+E200+E199</f>
        <v>0</v>
      </c>
    </row>
    <row r="207" spans="1:5" ht="15.75" hidden="1" thickBot="1" x14ac:dyDescent="0.3">
      <c r="A207" s="16" t="s">
        <v>31</v>
      </c>
      <c r="B207" s="17">
        <f>IF(B206-B191=0,0,"Error")</f>
        <v>0</v>
      </c>
      <c r="C207" s="17">
        <f>IF(C206-C191=0,0,"Error")</f>
        <v>0</v>
      </c>
      <c r="D207" s="17">
        <f>IF(D206-D191=0,0,"Error")</f>
        <v>0</v>
      </c>
      <c r="E207" s="17">
        <f>IF(E206-E191=0,0,"Error")</f>
        <v>0</v>
      </c>
    </row>
    <row r="208" spans="1:5" ht="15.75" hidden="1" thickBot="1" x14ac:dyDescent="0.3">
      <c r="A208" s="1111" t="s">
        <v>45</v>
      </c>
      <c r="B208" s="1112"/>
      <c r="C208" s="1112"/>
      <c r="D208" s="1112"/>
      <c r="E208" s="1113"/>
    </row>
    <row r="209" spans="1:11" ht="15.75" hidden="1" thickBot="1" x14ac:dyDescent="0.3">
      <c r="A209" s="1111" t="s">
        <v>39</v>
      </c>
      <c r="B209" s="1112"/>
      <c r="C209" s="1112"/>
      <c r="D209" s="1112"/>
      <c r="E209" s="1113"/>
    </row>
    <row r="210" spans="1:11" ht="15.75" hidden="1" thickBot="1" x14ac:dyDescent="0.3">
      <c r="A210" s="18" t="s">
        <v>44</v>
      </c>
      <c r="B210" s="1118" t="s">
        <v>699</v>
      </c>
      <c r="C210" s="1120"/>
      <c r="D210" s="1120"/>
      <c r="E210" s="1121"/>
    </row>
    <row r="211" spans="1:11" ht="15.75" hidden="1" thickBot="1" x14ac:dyDescent="0.3">
      <c r="A211" s="7" t="s">
        <v>13</v>
      </c>
      <c r="B211" s="1114" t="s">
        <v>61</v>
      </c>
      <c r="C211" s="1092"/>
      <c r="D211" s="1092"/>
      <c r="E211" s="1093"/>
    </row>
    <row r="212" spans="1:11" ht="17.25" hidden="1" customHeight="1" x14ac:dyDescent="0.25">
      <c r="A212" s="5" t="s">
        <v>14</v>
      </c>
      <c r="B212" s="1105" t="s">
        <v>61</v>
      </c>
      <c r="C212" s="1106"/>
      <c r="D212" s="1106"/>
      <c r="E212" s="1107"/>
    </row>
    <row r="213" spans="1:11" ht="15.75" hidden="1" thickBot="1" x14ac:dyDescent="0.3">
      <c r="A213" s="5" t="s">
        <v>15</v>
      </c>
      <c r="B213" s="1097" t="s">
        <v>61</v>
      </c>
      <c r="C213" s="1098"/>
      <c r="D213" s="1098"/>
      <c r="E213" s="1099"/>
    </row>
    <row r="214" spans="1:11" ht="12.75" hidden="1" customHeight="1" x14ac:dyDescent="0.25">
      <c r="A214" s="1049"/>
      <c r="B214" s="8">
        <v>2018</v>
      </c>
      <c r="C214" s="8">
        <v>2019</v>
      </c>
      <c r="D214" s="8">
        <v>2020</v>
      </c>
      <c r="E214" s="8">
        <v>2021</v>
      </c>
    </row>
    <row r="215" spans="1:11" ht="9" hidden="1" customHeight="1" x14ac:dyDescent="0.25">
      <c r="A215" s="1050"/>
      <c r="B215" s="764" t="s">
        <v>7</v>
      </c>
      <c r="C215" s="764" t="s">
        <v>8</v>
      </c>
      <c r="D215" s="764" t="s">
        <v>8</v>
      </c>
      <c r="E215" s="764" t="s">
        <v>8</v>
      </c>
    </row>
    <row r="216" spans="1:11" ht="15.75" hidden="1" thickBot="1" x14ac:dyDescent="0.3">
      <c r="A216" s="5" t="s">
        <v>16</v>
      </c>
      <c r="B216" s="9"/>
      <c r="C216" s="9"/>
      <c r="D216" s="9"/>
      <c r="E216" s="9"/>
    </row>
    <row r="217" spans="1:11" ht="15.75" hidden="1" thickBot="1" x14ac:dyDescent="0.3">
      <c r="A217" s="5" t="s">
        <v>17</v>
      </c>
      <c r="B217" s="9"/>
      <c r="C217" s="9"/>
      <c r="D217" s="9"/>
      <c r="E217" s="9"/>
    </row>
    <row r="218" spans="1:11" ht="15.75" hidden="1" thickBot="1" x14ac:dyDescent="0.3">
      <c r="A218" s="5" t="s">
        <v>18</v>
      </c>
      <c r="B218" s="9" t="e">
        <f>B217/B216</f>
        <v>#DIV/0!</v>
      </c>
      <c r="C218" s="9" t="e">
        <f>C217/C216</f>
        <v>#DIV/0!</v>
      </c>
      <c r="D218" s="9" t="e">
        <f>D217/D216</f>
        <v>#DIV/0!</v>
      </c>
      <c r="E218" s="9" t="e">
        <f>E217/E216</f>
        <v>#DIV/0!</v>
      </c>
    </row>
    <row r="219" spans="1:11" ht="15.75" hidden="1" thickBot="1" x14ac:dyDescent="0.3">
      <c r="A219" s="5" t="s">
        <v>19</v>
      </c>
      <c r="B219" s="745" t="s">
        <v>20</v>
      </c>
      <c r="C219" s="10" t="e">
        <f t="shared" ref="C219:E221" si="8">C216/B216-1</f>
        <v>#DIV/0!</v>
      </c>
      <c r="D219" s="10" t="e">
        <f t="shared" si="8"/>
        <v>#DIV/0!</v>
      </c>
      <c r="E219" s="10" t="e">
        <f t="shared" si="8"/>
        <v>#DIV/0!</v>
      </c>
      <c r="G219" s="11"/>
      <c r="H219" s="11"/>
      <c r="I219" s="11"/>
      <c r="J219" s="11"/>
      <c r="K219" s="11"/>
    </row>
    <row r="220" spans="1:11" ht="15.75" hidden="1" thickBot="1" x14ac:dyDescent="0.3">
      <c r="A220" s="5" t="s">
        <v>21</v>
      </c>
      <c r="B220" s="745" t="s">
        <v>20</v>
      </c>
      <c r="C220" s="10" t="e">
        <f t="shared" si="8"/>
        <v>#DIV/0!</v>
      </c>
      <c r="D220" s="10" t="e">
        <f t="shared" si="8"/>
        <v>#DIV/0!</v>
      </c>
      <c r="E220" s="10" t="e">
        <f t="shared" si="8"/>
        <v>#DIV/0!</v>
      </c>
    </row>
    <row r="221" spans="1:11" ht="23.25" hidden="1" thickBot="1" x14ac:dyDescent="0.3">
      <c r="A221" s="5" t="s">
        <v>22</v>
      </c>
      <c r="B221" s="745" t="s">
        <v>20</v>
      </c>
      <c r="C221" s="10" t="e">
        <f t="shared" si="8"/>
        <v>#DIV/0!</v>
      </c>
      <c r="D221" s="10" t="e">
        <f t="shared" si="8"/>
        <v>#DIV/0!</v>
      </c>
      <c r="E221" s="10" t="e">
        <f t="shared" si="8"/>
        <v>#DIV/0!</v>
      </c>
    </row>
    <row r="222" spans="1:11" ht="15.75" hidden="1" thickBot="1" x14ac:dyDescent="0.3">
      <c r="A222" s="1046" t="s">
        <v>152</v>
      </c>
      <c r="B222" s="1047"/>
      <c r="C222" s="1047"/>
      <c r="D222" s="1047"/>
      <c r="E222" s="1048"/>
    </row>
    <row r="223" spans="1:11" ht="12.75" hidden="1" customHeight="1" x14ac:dyDescent="0.25">
      <c r="A223" s="1049"/>
      <c r="B223" s="8">
        <v>2018</v>
      </c>
      <c r="C223" s="8">
        <v>2019</v>
      </c>
      <c r="D223" s="8">
        <v>2020</v>
      </c>
      <c r="E223" s="8">
        <v>2021</v>
      </c>
    </row>
    <row r="224" spans="1:11" ht="9" hidden="1" customHeight="1" x14ac:dyDescent="0.25">
      <c r="A224" s="1050"/>
      <c r="B224" s="764" t="s">
        <v>7</v>
      </c>
      <c r="C224" s="764" t="s">
        <v>8</v>
      </c>
      <c r="D224" s="764" t="s">
        <v>8</v>
      </c>
      <c r="E224" s="764" t="s">
        <v>8</v>
      </c>
    </row>
    <row r="225" spans="1:11" ht="15.75" hidden="1" thickBot="1" x14ac:dyDescent="0.3">
      <c r="A225" s="12" t="s">
        <v>41</v>
      </c>
      <c r="B225" s="13"/>
      <c r="C225" s="13"/>
      <c r="D225" s="13"/>
      <c r="E225" s="13"/>
    </row>
    <row r="226" spans="1:11" ht="15.75" hidden="1" thickBot="1" x14ac:dyDescent="0.3">
      <c r="A226" s="12" t="s">
        <v>42</v>
      </c>
      <c r="B226" s="14"/>
      <c r="C226" s="13"/>
      <c r="D226" s="13"/>
      <c r="E226" s="13"/>
    </row>
    <row r="227" spans="1:11" ht="15.75" hidden="1" thickBot="1" x14ac:dyDescent="0.3">
      <c r="A227" s="15" t="s">
        <v>30</v>
      </c>
      <c r="B227" s="14">
        <f>B226+B225</f>
        <v>0</v>
      </c>
      <c r="C227" s="14">
        <f>C226+C225</f>
        <v>0</v>
      </c>
      <c r="D227" s="14">
        <f>D226+D225</f>
        <v>0</v>
      </c>
      <c r="E227" s="14">
        <f>E226+E225</f>
        <v>0</v>
      </c>
    </row>
    <row r="228" spans="1:11" ht="15.75" hidden="1" thickBot="1" x14ac:dyDescent="0.3">
      <c r="A228" s="18" t="s">
        <v>44</v>
      </c>
      <c r="B228" s="1118" t="s">
        <v>699</v>
      </c>
      <c r="C228" s="1120"/>
      <c r="D228" s="1120"/>
      <c r="E228" s="1121"/>
    </row>
    <row r="229" spans="1:11" ht="23.25" hidden="1" thickBot="1" x14ac:dyDescent="0.3">
      <c r="A229" s="7" t="s">
        <v>73</v>
      </c>
      <c r="B229" s="1114" t="s">
        <v>61</v>
      </c>
      <c r="C229" s="1092"/>
      <c r="D229" s="1092"/>
      <c r="E229" s="1093"/>
    </row>
    <row r="230" spans="1:11" ht="17.25" hidden="1" customHeight="1" x14ac:dyDescent="0.25">
      <c r="A230" s="5" t="s">
        <v>14</v>
      </c>
      <c r="B230" s="1105" t="s">
        <v>61</v>
      </c>
      <c r="C230" s="1106"/>
      <c r="D230" s="1106"/>
      <c r="E230" s="1107"/>
    </row>
    <row r="231" spans="1:11" ht="15.75" hidden="1" thickBot="1" x14ac:dyDescent="0.3">
      <c r="A231" s="5" t="s">
        <v>15</v>
      </c>
      <c r="B231" s="1097" t="s">
        <v>61</v>
      </c>
      <c r="C231" s="1098"/>
      <c r="D231" s="1098"/>
      <c r="E231" s="1099"/>
    </row>
    <row r="232" spans="1:11" ht="12.75" hidden="1" customHeight="1" x14ac:dyDescent="0.25">
      <c r="A232" s="1049"/>
      <c r="B232" s="8">
        <v>2018</v>
      </c>
      <c r="C232" s="8">
        <v>2019</v>
      </c>
      <c r="D232" s="8">
        <v>2020</v>
      </c>
      <c r="E232" s="8">
        <v>2021</v>
      </c>
    </row>
    <row r="233" spans="1:11" ht="9" hidden="1" customHeight="1" x14ac:dyDescent="0.25">
      <c r="A233" s="1050"/>
      <c r="B233" s="764" t="s">
        <v>7</v>
      </c>
      <c r="C233" s="764" t="s">
        <v>8</v>
      </c>
      <c r="D233" s="764" t="s">
        <v>8</v>
      </c>
      <c r="E233" s="764" t="s">
        <v>8</v>
      </c>
    </row>
    <row r="234" spans="1:11" ht="15.75" hidden="1" thickBot="1" x14ac:dyDescent="0.3">
      <c r="A234" s="5" t="s">
        <v>16</v>
      </c>
      <c r="B234" s="9"/>
      <c r="C234" s="9"/>
      <c r="D234" s="9"/>
      <c r="E234" s="9"/>
    </row>
    <row r="235" spans="1:11" ht="15.75" hidden="1" thickBot="1" x14ac:dyDescent="0.3">
      <c r="A235" s="5" t="s">
        <v>17</v>
      </c>
      <c r="B235" s="9"/>
      <c r="C235" s="9"/>
      <c r="D235" s="9"/>
      <c r="E235" s="9"/>
    </row>
    <row r="236" spans="1:11" ht="15.75" hidden="1" thickBot="1" x14ac:dyDescent="0.3">
      <c r="A236" s="5" t="s">
        <v>18</v>
      </c>
      <c r="B236" s="9" t="e">
        <f>B235/B234</f>
        <v>#DIV/0!</v>
      </c>
      <c r="C236" s="9" t="e">
        <f>C235/C234</f>
        <v>#DIV/0!</v>
      </c>
      <c r="D236" s="9" t="e">
        <f>D235/D234</f>
        <v>#DIV/0!</v>
      </c>
      <c r="E236" s="9" t="e">
        <f>E235/E234</f>
        <v>#DIV/0!</v>
      </c>
    </row>
    <row r="237" spans="1:11" ht="15.75" hidden="1" thickBot="1" x14ac:dyDescent="0.3">
      <c r="A237" s="5" t="s">
        <v>19</v>
      </c>
      <c r="B237" s="745" t="s">
        <v>20</v>
      </c>
      <c r="C237" s="10" t="e">
        <f t="shared" ref="C237:E239" si="9">C234/B234-1</f>
        <v>#DIV/0!</v>
      </c>
      <c r="D237" s="10" t="e">
        <f t="shared" si="9"/>
        <v>#DIV/0!</v>
      </c>
      <c r="E237" s="10" t="e">
        <f t="shared" si="9"/>
        <v>#DIV/0!</v>
      </c>
      <c r="G237" s="11"/>
      <c r="H237" s="11"/>
      <c r="I237" s="11"/>
      <c r="J237" s="11"/>
      <c r="K237" s="11"/>
    </row>
    <row r="238" spans="1:11" ht="15.75" hidden="1" thickBot="1" x14ac:dyDescent="0.3">
      <c r="A238" s="5" t="s">
        <v>21</v>
      </c>
      <c r="B238" s="745" t="s">
        <v>20</v>
      </c>
      <c r="C238" s="10" t="e">
        <f t="shared" si="9"/>
        <v>#DIV/0!</v>
      </c>
      <c r="D238" s="10" t="e">
        <f t="shared" si="9"/>
        <v>#DIV/0!</v>
      </c>
      <c r="E238" s="10" t="e">
        <f t="shared" si="9"/>
        <v>#DIV/0!</v>
      </c>
    </row>
    <row r="239" spans="1:11" ht="23.25" hidden="1" thickBot="1" x14ac:dyDescent="0.3">
      <c r="A239" s="5" t="s">
        <v>22</v>
      </c>
      <c r="B239" s="745" t="s">
        <v>20</v>
      </c>
      <c r="C239" s="10" t="e">
        <f t="shared" si="9"/>
        <v>#DIV/0!</v>
      </c>
      <c r="D239" s="10" t="e">
        <f t="shared" si="9"/>
        <v>#DIV/0!</v>
      </c>
      <c r="E239" s="10" t="e">
        <f t="shared" si="9"/>
        <v>#DIV/0!</v>
      </c>
    </row>
    <row r="240" spans="1:11" ht="15.75" hidden="1" thickBot="1" x14ac:dyDescent="0.3">
      <c r="A240" s="1046" t="s">
        <v>154</v>
      </c>
      <c r="B240" s="1047"/>
      <c r="C240" s="1047"/>
      <c r="D240" s="1047"/>
      <c r="E240" s="1048"/>
    </row>
    <row r="241" spans="1:5" ht="12.75" hidden="1" customHeight="1" x14ac:dyDescent="0.25">
      <c r="A241" s="1049"/>
      <c r="B241" s="8">
        <v>2018</v>
      </c>
      <c r="C241" s="8">
        <v>2019</v>
      </c>
      <c r="D241" s="8">
        <v>2020</v>
      </c>
      <c r="E241" s="8">
        <v>2021</v>
      </c>
    </row>
    <row r="242" spans="1:5" ht="9" hidden="1" customHeight="1" x14ac:dyDescent="0.25">
      <c r="A242" s="1050"/>
      <c r="B242" s="764" t="s">
        <v>7</v>
      </c>
      <c r="C242" s="764" t="s">
        <v>8</v>
      </c>
      <c r="D242" s="764" t="s">
        <v>8</v>
      </c>
      <c r="E242" s="764" t="s">
        <v>8</v>
      </c>
    </row>
    <row r="243" spans="1:5" ht="15.75" hidden="1" thickBot="1" x14ac:dyDescent="0.3">
      <c r="A243" s="12" t="s">
        <v>41</v>
      </c>
      <c r="B243" s="13"/>
      <c r="C243" s="13"/>
      <c r="D243" s="13"/>
      <c r="E243" s="13"/>
    </row>
    <row r="244" spans="1:5" ht="15.75" hidden="1" thickBot="1" x14ac:dyDescent="0.3">
      <c r="A244" s="12" t="s">
        <v>42</v>
      </c>
      <c r="B244" s="14"/>
      <c r="C244" s="13"/>
      <c r="D244" s="13"/>
      <c r="E244" s="13"/>
    </row>
    <row r="245" spans="1:5" ht="24.75" hidden="1" thickBot="1" x14ac:dyDescent="0.3">
      <c r="A245" s="15" t="s">
        <v>52</v>
      </c>
      <c r="B245" s="14">
        <f>B244+B243</f>
        <v>0</v>
      </c>
      <c r="C245" s="14">
        <f>C244+C243</f>
        <v>0</v>
      </c>
      <c r="D245" s="14">
        <f>D244+D243</f>
        <v>0</v>
      </c>
      <c r="E245" s="14">
        <f>E244+E243</f>
        <v>0</v>
      </c>
    </row>
    <row r="246" spans="1:5" ht="15.75" hidden="1" thickBot="1" x14ac:dyDescent="0.3">
      <c r="A246" s="1111" t="s">
        <v>45</v>
      </c>
      <c r="B246" s="1112"/>
      <c r="C246" s="1112"/>
      <c r="D246" s="1112"/>
      <c r="E246" s="1113"/>
    </row>
    <row r="247" spans="1:5" ht="15.75" hidden="1" thickBot="1" x14ac:dyDescent="0.3">
      <c r="A247" s="1111" t="s">
        <v>46</v>
      </c>
      <c r="B247" s="1112"/>
      <c r="C247" s="1112"/>
      <c r="D247" s="1112"/>
      <c r="E247" s="1113"/>
    </row>
    <row r="248" spans="1:5" ht="15.75" hidden="1" thickBot="1" x14ac:dyDescent="0.3">
      <c r="A248" s="18" t="s">
        <v>44</v>
      </c>
      <c r="B248" s="1118" t="s">
        <v>699</v>
      </c>
      <c r="C248" s="1120"/>
      <c r="D248" s="1120"/>
      <c r="E248" s="1121"/>
    </row>
    <row r="249" spans="1:5" ht="15.75" hidden="1" thickBot="1" x14ac:dyDescent="0.3">
      <c r="A249" s="7" t="s">
        <v>13</v>
      </c>
      <c r="B249" s="1114" t="s">
        <v>61</v>
      </c>
      <c r="C249" s="1092"/>
      <c r="D249" s="1092"/>
      <c r="E249" s="1093"/>
    </row>
    <row r="250" spans="1:5" ht="17.25" hidden="1" customHeight="1" x14ac:dyDescent="0.25">
      <c r="A250" s="5" t="s">
        <v>14</v>
      </c>
      <c r="B250" s="1105" t="s">
        <v>61</v>
      </c>
      <c r="C250" s="1106"/>
      <c r="D250" s="1106"/>
      <c r="E250" s="1107"/>
    </row>
    <row r="251" spans="1:5" ht="15.75" hidden="1" thickBot="1" x14ac:dyDescent="0.3">
      <c r="A251" s="5" t="s">
        <v>15</v>
      </c>
      <c r="B251" s="1097" t="s">
        <v>61</v>
      </c>
      <c r="C251" s="1098"/>
      <c r="D251" s="1098"/>
      <c r="E251" s="1099"/>
    </row>
    <row r="252" spans="1:5" ht="12.75" hidden="1" customHeight="1" x14ac:dyDescent="0.25">
      <c r="A252" s="1049"/>
      <c r="B252" s="8">
        <v>2018</v>
      </c>
      <c r="C252" s="8">
        <v>2019</v>
      </c>
      <c r="D252" s="8">
        <v>2020</v>
      </c>
      <c r="E252" s="8">
        <v>2021</v>
      </c>
    </row>
    <row r="253" spans="1:5" ht="9" hidden="1" customHeight="1" x14ac:dyDescent="0.25">
      <c r="A253" s="1050"/>
      <c r="B253" s="764" t="s">
        <v>7</v>
      </c>
      <c r="C253" s="764" t="s">
        <v>8</v>
      </c>
      <c r="D253" s="764" t="s">
        <v>8</v>
      </c>
      <c r="E253" s="764" t="s">
        <v>8</v>
      </c>
    </row>
    <row r="254" spans="1:5" ht="15.75" hidden="1" thickBot="1" x14ac:dyDescent="0.3">
      <c r="A254" s="5" t="s">
        <v>16</v>
      </c>
      <c r="B254" s="9"/>
      <c r="C254" s="9"/>
      <c r="D254" s="9"/>
      <c r="E254" s="9"/>
    </row>
    <row r="255" spans="1:5" ht="15.75" hidden="1" thickBot="1" x14ac:dyDescent="0.3">
      <c r="A255" s="5" t="s">
        <v>17</v>
      </c>
      <c r="B255" s="9"/>
      <c r="C255" s="9"/>
      <c r="D255" s="9"/>
      <c r="E255" s="9"/>
    </row>
    <row r="256" spans="1:5" ht="15.75" hidden="1" thickBot="1" x14ac:dyDescent="0.3">
      <c r="A256" s="5" t="s">
        <v>18</v>
      </c>
      <c r="B256" s="9" t="e">
        <f>B255/B254</f>
        <v>#DIV/0!</v>
      </c>
      <c r="C256" s="9" t="e">
        <f>C255/C254</f>
        <v>#DIV/0!</v>
      </c>
      <c r="D256" s="9" t="e">
        <f>D255/D254</f>
        <v>#DIV/0!</v>
      </c>
      <c r="E256" s="9" t="e">
        <f>E255/E254</f>
        <v>#DIV/0!</v>
      </c>
    </row>
    <row r="257" spans="1:11" ht="15.75" hidden="1" thickBot="1" x14ac:dyDescent="0.3">
      <c r="A257" s="5" t="s">
        <v>19</v>
      </c>
      <c r="B257" s="745" t="s">
        <v>20</v>
      </c>
      <c r="C257" s="10" t="e">
        <f t="shared" ref="C257:E259" si="10">C254/B254-1</f>
        <v>#DIV/0!</v>
      </c>
      <c r="D257" s="10" t="e">
        <f t="shared" si="10"/>
        <v>#DIV/0!</v>
      </c>
      <c r="E257" s="10" t="e">
        <f t="shared" si="10"/>
        <v>#DIV/0!</v>
      </c>
      <c r="G257" s="11"/>
      <c r="H257" s="11"/>
      <c r="I257" s="11"/>
      <c r="J257" s="11"/>
      <c r="K257" s="11"/>
    </row>
    <row r="258" spans="1:11" ht="15.75" hidden="1" thickBot="1" x14ac:dyDescent="0.3">
      <c r="A258" s="5" t="s">
        <v>21</v>
      </c>
      <c r="B258" s="745" t="s">
        <v>20</v>
      </c>
      <c r="C258" s="10" t="e">
        <f t="shared" si="10"/>
        <v>#DIV/0!</v>
      </c>
      <c r="D258" s="10" t="e">
        <f t="shared" si="10"/>
        <v>#DIV/0!</v>
      </c>
      <c r="E258" s="10" t="e">
        <f t="shared" si="10"/>
        <v>#DIV/0!</v>
      </c>
    </row>
    <row r="259" spans="1:11" ht="23.25" hidden="1" thickBot="1" x14ac:dyDescent="0.3">
      <c r="A259" s="5" t="s">
        <v>22</v>
      </c>
      <c r="B259" s="745" t="s">
        <v>20</v>
      </c>
      <c r="C259" s="10" t="e">
        <f t="shared" si="10"/>
        <v>#DIV/0!</v>
      </c>
      <c r="D259" s="10" t="e">
        <f t="shared" si="10"/>
        <v>#DIV/0!</v>
      </c>
      <c r="E259" s="10" t="e">
        <f t="shared" si="10"/>
        <v>#DIV/0!</v>
      </c>
    </row>
    <row r="260" spans="1:11" ht="15.75" hidden="1" thickBot="1" x14ac:dyDescent="0.3">
      <c r="A260" s="1046" t="s">
        <v>152</v>
      </c>
      <c r="B260" s="1047"/>
      <c r="C260" s="1047"/>
      <c r="D260" s="1047"/>
      <c r="E260" s="1048"/>
    </row>
    <row r="261" spans="1:11" ht="12.75" hidden="1" customHeight="1" x14ac:dyDescent="0.25">
      <c r="A261" s="1049"/>
      <c r="B261" s="8">
        <v>2018</v>
      </c>
      <c r="C261" s="8">
        <v>2019</v>
      </c>
      <c r="D261" s="8">
        <v>2020</v>
      </c>
      <c r="E261" s="8">
        <v>2021</v>
      </c>
    </row>
    <row r="262" spans="1:11" ht="9" hidden="1" customHeight="1" x14ac:dyDescent="0.25">
      <c r="A262" s="1050"/>
      <c r="B262" s="764" t="s">
        <v>7</v>
      </c>
      <c r="C262" s="764" t="s">
        <v>8</v>
      </c>
      <c r="D262" s="764" t="s">
        <v>8</v>
      </c>
      <c r="E262" s="764" t="s">
        <v>8</v>
      </c>
    </row>
    <row r="263" spans="1:11" ht="15.75" hidden="1" thickBot="1" x14ac:dyDescent="0.3">
      <c r="A263" s="12" t="s">
        <v>41</v>
      </c>
      <c r="B263" s="13"/>
      <c r="C263" s="13"/>
      <c r="D263" s="13"/>
      <c r="E263" s="13"/>
    </row>
    <row r="264" spans="1:11" ht="15.75" hidden="1" thickBot="1" x14ac:dyDescent="0.3">
      <c r="A264" s="12" t="s">
        <v>42</v>
      </c>
      <c r="B264" s="14"/>
      <c r="C264" s="13"/>
      <c r="D264" s="13"/>
      <c r="E264" s="13"/>
    </row>
    <row r="265" spans="1:11" ht="15.75" hidden="1" thickBot="1" x14ac:dyDescent="0.3">
      <c r="A265" s="15" t="s">
        <v>30</v>
      </c>
      <c r="B265" s="14">
        <f>B264+B263</f>
        <v>0</v>
      </c>
      <c r="C265" s="14">
        <f>C264+C263</f>
        <v>0</v>
      </c>
      <c r="D265" s="14">
        <f>D264+D263</f>
        <v>0</v>
      </c>
      <c r="E265" s="14">
        <f>E264+E263</f>
        <v>0</v>
      </c>
    </row>
    <row r="266" spans="1:11" ht="15.75" hidden="1" thickBot="1" x14ac:dyDescent="0.3">
      <c r="A266" s="18" t="s">
        <v>44</v>
      </c>
      <c r="B266" s="1118" t="s">
        <v>699</v>
      </c>
      <c r="C266" s="1120"/>
      <c r="D266" s="1120"/>
      <c r="E266" s="1121"/>
    </row>
    <row r="267" spans="1:11" ht="23.25" hidden="1" thickBot="1" x14ac:dyDescent="0.3">
      <c r="A267" s="7" t="s">
        <v>73</v>
      </c>
      <c r="B267" s="1114" t="s">
        <v>61</v>
      </c>
      <c r="C267" s="1092"/>
      <c r="D267" s="1092"/>
      <c r="E267" s="1093"/>
    </row>
    <row r="268" spans="1:11" ht="17.25" hidden="1" customHeight="1" x14ac:dyDescent="0.25">
      <c r="A268" s="5" t="s">
        <v>14</v>
      </c>
      <c r="B268" s="1105" t="s">
        <v>61</v>
      </c>
      <c r="C268" s="1106"/>
      <c r="D268" s="1106"/>
      <c r="E268" s="1107"/>
    </row>
    <row r="269" spans="1:11" ht="15.75" hidden="1" thickBot="1" x14ac:dyDescent="0.3">
      <c r="A269" s="5" t="s">
        <v>15</v>
      </c>
      <c r="B269" s="1097" t="s">
        <v>61</v>
      </c>
      <c r="C269" s="1098"/>
      <c r="D269" s="1098"/>
      <c r="E269" s="1099"/>
    </row>
    <row r="270" spans="1:11" ht="12.75" hidden="1" customHeight="1" x14ac:dyDescent="0.25">
      <c r="A270" s="1049"/>
      <c r="B270" s="8">
        <v>2018</v>
      </c>
      <c r="C270" s="8">
        <v>2019</v>
      </c>
      <c r="D270" s="8">
        <v>2020</v>
      </c>
      <c r="E270" s="8">
        <v>2021</v>
      </c>
    </row>
    <row r="271" spans="1:11" ht="9" hidden="1" customHeight="1" x14ac:dyDescent="0.25">
      <c r="A271" s="1050"/>
      <c r="B271" s="764" t="s">
        <v>7</v>
      </c>
      <c r="C271" s="764" t="s">
        <v>8</v>
      </c>
      <c r="D271" s="764" t="s">
        <v>8</v>
      </c>
      <c r="E271" s="764" t="s">
        <v>8</v>
      </c>
    </row>
    <row r="272" spans="1:11" ht="15.75" hidden="1" thickBot="1" x14ac:dyDescent="0.3">
      <c r="A272" s="5" t="s">
        <v>16</v>
      </c>
      <c r="B272" s="9"/>
      <c r="C272" s="9"/>
      <c r="D272" s="9"/>
      <c r="E272" s="9"/>
    </row>
    <row r="273" spans="1:11" ht="15.75" hidden="1" thickBot="1" x14ac:dyDescent="0.3">
      <c r="A273" s="5" t="s">
        <v>17</v>
      </c>
      <c r="B273" s="9"/>
      <c r="C273" s="9"/>
      <c r="D273" s="9"/>
      <c r="E273" s="9"/>
    </row>
    <row r="274" spans="1:11" ht="15.75" hidden="1" thickBot="1" x14ac:dyDescent="0.3">
      <c r="A274" s="5" t="s">
        <v>18</v>
      </c>
      <c r="B274" s="9" t="e">
        <f>B273/B272</f>
        <v>#DIV/0!</v>
      </c>
      <c r="C274" s="9" t="e">
        <f>C273/C272</f>
        <v>#DIV/0!</v>
      </c>
      <c r="D274" s="9" t="e">
        <f>D273/D272</f>
        <v>#DIV/0!</v>
      </c>
      <c r="E274" s="9" t="e">
        <f>E273/E272</f>
        <v>#DIV/0!</v>
      </c>
    </row>
    <row r="275" spans="1:11" ht="15.75" hidden="1" thickBot="1" x14ac:dyDescent="0.3">
      <c r="A275" s="5" t="s">
        <v>19</v>
      </c>
      <c r="B275" s="745" t="s">
        <v>20</v>
      </c>
      <c r="C275" s="10" t="e">
        <f t="shared" ref="C275:E277" si="11">C272/B272-1</f>
        <v>#DIV/0!</v>
      </c>
      <c r="D275" s="10" t="e">
        <f t="shared" si="11"/>
        <v>#DIV/0!</v>
      </c>
      <c r="E275" s="10" t="e">
        <f t="shared" si="11"/>
        <v>#DIV/0!</v>
      </c>
      <c r="G275" s="11"/>
      <c r="H275" s="11"/>
      <c r="I275" s="11"/>
      <c r="J275" s="11"/>
      <c r="K275" s="11"/>
    </row>
    <row r="276" spans="1:11" ht="15.75" hidden="1" thickBot="1" x14ac:dyDescent="0.3">
      <c r="A276" s="5" t="s">
        <v>21</v>
      </c>
      <c r="B276" s="745" t="s">
        <v>20</v>
      </c>
      <c r="C276" s="10" t="e">
        <f t="shared" si="11"/>
        <v>#DIV/0!</v>
      </c>
      <c r="D276" s="10" t="e">
        <f t="shared" si="11"/>
        <v>#DIV/0!</v>
      </c>
      <c r="E276" s="10" t="e">
        <f t="shared" si="11"/>
        <v>#DIV/0!</v>
      </c>
    </row>
    <row r="277" spans="1:11" ht="23.25" hidden="1" thickBot="1" x14ac:dyDescent="0.3">
      <c r="A277" s="5" t="s">
        <v>22</v>
      </c>
      <c r="B277" s="745" t="s">
        <v>20</v>
      </c>
      <c r="C277" s="10" t="e">
        <f t="shared" si="11"/>
        <v>#DIV/0!</v>
      </c>
      <c r="D277" s="10" t="e">
        <f t="shared" si="11"/>
        <v>#DIV/0!</v>
      </c>
      <c r="E277" s="10" t="e">
        <f t="shared" si="11"/>
        <v>#DIV/0!</v>
      </c>
    </row>
    <row r="278" spans="1:11" ht="15.75" hidden="1" thickBot="1" x14ac:dyDescent="0.3">
      <c r="A278" s="1046" t="s">
        <v>154</v>
      </c>
      <c r="B278" s="1047"/>
      <c r="C278" s="1047"/>
      <c r="D278" s="1047"/>
      <c r="E278" s="1048"/>
    </row>
    <row r="279" spans="1:11" ht="12.75" hidden="1" customHeight="1" x14ac:dyDescent="0.25">
      <c r="A279" s="1049"/>
      <c r="B279" s="8">
        <v>2018</v>
      </c>
      <c r="C279" s="8">
        <v>2019</v>
      </c>
      <c r="D279" s="8">
        <v>2020</v>
      </c>
      <c r="E279" s="8">
        <v>2021</v>
      </c>
    </row>
    <row r="280" spans="1:11" ht="9" hidden="1" customHeight="1" x14ac:dyDescent="0.25">
      <c r="A280" s="1050"/>
      <c r="B280" s="764" t="s">
        <v>7</v>
      </c>
      <c r="C280" s="764" t="s">
        <v>8</v>
      </c>
      <c r="D280" s="764" t="s">
        <v>8</v>
      </c>
      <c r="E280" s="764" t="s">
        <v>8</v>
      </c>
    </row>
    <row r="281" spans="1:11" ht="15.75" hidden="1" thickBot="1" x14ac:dyDescent="0.3">
      <c r="A281" s="12" t="s">
        <v>41</v>
      </c>
      <c r="B281" s="13"/>
      <c r="C281" s="13"/>
      <c r="D281" s="13"/>
      <c r="E281" s="13"/>
    </row>
    <row r="282" spans="1:11" ht="15.75" hidden="1" thickBot="1" x14ac:dyDescent="0.3">
      <c r="A282" s="12" t="s">
        <v>42</v>
      </c>
      <c r="B282" s="14"/>
      <c r="C282" s="13"/>
      <c r="D282" s="13"/>
      <c r="E282" s="13"/>
    </row>
    <row r="283" spans="1:11" ht="24.75" hidden="1" thickBot="1" x14ac:dyDescent="0.3">
      <c r="A283" s="15" t="s">
        <v>52</v>
      </c>
      <c r="B283" s="14">
        <f>B282+B281</f>
        <v>0</v>
      </c>
      <c r="C283" s="14">
        <f>C282+C281</f>
        <v>0</v>
      </c>
      <c r="D283" s="14">
        <f>D282+D281</f>
        <v>0</v>
      </c>
      <c r="E283" s="14">
        <f>E282+E281</f>
        <v>0</v>
      </c>
    </row>
    <row r="284" spans="1:11" ht="36" customHeight="1" thickBot="1" x14ac:dyDescent="0.3">
      <c r="A284" s="773" t="s">
        <v>56</v>
      </c>
      <c r="B284" s="20">
        <f>B40+B41+B42+B46+B81</f>
        <v>191755</v>
      </c>
      <c r="C284" s="20">
        <f>C273+C255+C235+C217+C191+C166+C140+C122+C102+C81+C55+C32</f>
        <v>190200</v>
      </c>
      <c r="D284" s="20">
        <f>D273+D255+D235+D217+D191+D166+D140+D122+D102+D81+D55+D32</f>
        <v>190200</v>
      </c>
      <c r="E284" s="20">
        <f>E273+E255+E235+E217+E191+E166+E140+E122+E102+E81+E55+E32</f>
        <v>190200</v>
      </c>
    </row>
    <row r="285" spans="1:11" ht="36.75" thickBot="1" x14ac:dyDescent="0.3">
      <c r="A285" s="773" t="s">
        <v>57</v>
      </c>
      <c r="B285" s="20">
        <f>B287+B289+B291+B292+B293+B294+B295+B296+B297</f>
        <v>191755</v>
      </c>
      <c r="C285" s="20">
        <f>C287+C289+C291+C292+C293+C294+C295+C296+C297</f>
        <v>190200</v>
      </c>
      <c r="D285" s="20">
        <f>D287+D289+D291+D292+D293+D294+D295+D296+D297</f>
        <v>190200</v>
      </c>
      <c r="E285" s="20">
        <f>E287+E289+E291+E292+E293+E294+E295+E296+E297</f>
        <v>190200</v>
      </c>
    </row>
    <row r="286" spans="1:11" ht="36.75" thickBot="1" x14ac:dyDescent="0.3">
      <c r="A286" s="22" t="s">
        <v>592</v>
      </c>
      <c r="B286" s="23"/>
      <c r="C286" s="24">
        <f>C285/B285-1</f>
        <v>-8.1093061458632487E-3</v>
      </c>
      <c r="D286" s="24">
        <f>D285/C285-1</f>
        <v>0</v>
      </c>
      <c r="E286" s="24">
        <f>E285/D285-1</f>
        <v>0</v>
      </c>
    </row>
    <row r="287" spans="1:11" ht="15.75" thickBot="1" x14ac:dyDescent="0.3">
      <c r="A287" s="199" t="s">
        <v>23</v>
      </c>
      <c r="B287" s="42">
        <f>B199+B176+B63+B40</f>
        <v>142300</v>
      </c>
      <c r="C287" s="42">
        <f>C199+C176+C63+C40</f>
        <v>142800</v>
      </c>
      <c r="D287" s="42">
        <f>D199+D176+D63+D40</f>
        <v>142800</v>
      </c>
      <c r="E287" s="42">
        <f>E199+E176+E63+E40</f>
        <v>142800</v>
      </c>
      <c r="G287" s="11"/>
      <c r="H287" s="11"/>
      <c r="I287" s="11"/>
    </row>
    <row r="288" spans="1:11" ht="15.75" thickBot="1" x14ac:dyDescent="0.3">
      <c r="A288" s="25" t="s">
        <v>700</v>
      </c>
      <c r="B288" s="14"/>
      <c r="C288" s="26">
        <f>C287/B287-1</f>
        <v>3.5137034434293835E-3</v>
      </c>
      <c r="D288" s="26">
        <f>D287/C287-1</f>
        <v>0</v>
      </c>
      <c r="E288" s="26">
        <f>E287/D287-1</f>
        <v>0</v>
      </c>
    </row>
    <row r="289" spans="1:9" ht="24.75" thickBot="1" x14ac:dyDescent="0.3">
      <c r="A289" s="199" t="s">
        <v>24</v>
      </c>
      <c r="B289" s="42">
        <f>B200+B177+B64+B41</f>
        <v>13300</v>
      </c>
      <c r="C289" s="42">
        <f>C200+C177+C64+C41</f>
        <v>13400</v>
      </c>
      <c r="D289" s="42">
        <f>D200+D177+D64+D41</f>
        <v>13400</v>
      </c>
      <c r="E289" s="42">
        <f>E200+E177+E64+E41</f>
        <v>13400</v>
      </c>
      <c r="H289" s="11"/>
      <c r="I289" s="11"/>
    </row>
    <row r="290" spans="1:9" ht="24.75" thickBot="1" x14ac:dyDescent="0.3">
      <c r="A290" s="25" t="s">
        <v>701</v>
      </c>
      <c r="B290" s="14"/>
      <c r="C290" s="26">
        <f>C289/B289-1</f>
        <v>7.5187969924812581E-3</v>
      </c>
      <c r="D290" s="26">
        <f>D289/C289-1</f>
        <v>0</v>
      </c>
      <c r="E290" s="26">
        <f>E289/D289-1</f>
        <v>0</v>
      </c>
    </row>
    <row r="291" spans="1:9" ht="15.75" thickBot="1" x14ac:dyDescent="0.3">
      <c r="A291" s="199" t="s">
        <v>25</v>
      </c>
      <c r="B291" s="42">
        <f t="shared" ref="B291:E295" si="12">B201+B178+B65+B42</f>
        <v>32000</v>
      </c>
      <c r="C291" s="42">
        <f t="shared" si="12"/>
        <v>30000</v>
      </c>
      <c r="D291" s="42">
        <f t="shared" si="12"/>
        <v>32000</v>
      </c>
      <c r="E291" s="42">
        <f t="shared" si="12"/>
        <v>32000</v>
      </c>
    </row>
    <row r="292" spans="1:9" ht="15.75" thickBot="1" x14ac:dyDescent="0.3">
      <c r="A292" s="12" t="s">
        <v>26</v>
      </c>
      <c r="B292" s="13">
        <f t="shared" si="12"/>
        <v>0</v>
      </c>
      <c r="C292" s="13">
        <f t="shared" si="12"/>
        <v>0</v>
      </c>
      <c r="D292" s="13">
        <f t="shared" si="12"/>
        <v>0</v>
      </c>
      <c r="E292" s="13">
        <f t="shared" si="12"/>
        <v>0</v>
      </c>
    </row>
    <row r="293" spans="1:9" ht="24.75" thickBot="1" x14ac:dyDescent="0.3">
      <c r="A293" s="12" t="s">
        <v>27</v>
      </c>
      <c r="B293" s="13">
        <f t="shared" si="12"/>
        <v>0</v>
      </c>
      <c r="C293" s="13">
        <f t="shared" si="12"/>
        <v>0</v>
      </c>
      <c r="D293" s="13">
        <f t="shared" si="12"/>
        <v>0</v>
      </c>
      <c r="E293" s="13">
        <f t="shared" si="12"/>
        <v>0</v>
      </c>
    </row>
    <row r="294" spans="1:9" ht="15.75" thickBot="1" x14ac:dyDescent="0.3">
      <c r="A294" s="12" t="s">
        <v>28</v>
      </c>
      <c r="B294" s="13">
        <f t="shared" si="12"/>
        <v>0</v>
      </c>
      <c r="C294" s="13">
        <f t="shared" si="12"/>
        <v>0</v>
      </c>
      <c r="D294" s="13">
        <f t="shared" si="12"/>
        <v>0</v>
      </c>
      <c r="E294" s="13">
        <f t="shared" si="12"/>
        <v>0</v>
      </c>
    </row>
    <row r="295" spans="1:9" ht="24.75" thickBot="1" x14ac:dyDescent="0.3">
      <c r="A295" s="12" t="s">
        <v>29</v>
      </c>
      <c r="B295" s="13">
        <f t="shared" si="12"/>
        <v>155</v>
      </c>
      <c r="C295" s="13">
        <f t="shared" si="12"/>
        <v>0</v>
      </c>
      <c r="D295" s="13">
        <f t="shared" si="12"/>
        <v>0</v>
      </c>
      <c r="E295" s="13">
        <f t="shared" si="12"/>
        <v>0</v>
      </c>
    </row>
    <row r="296" spans="1:9" ht="15.75" thickBot="1" x14ac:dyDescent="0.3">
      <c r="A296" s="199" t="s">
        <v>58</v>
      </c>
      <c r="B296" s="42">
        <f t="shared" ref="B296:E297" si="13">B89+B110+B130+B148+B225+B243+B263+B281</f>
        <v>0</v>
      </c>
      <c r="C296" s="42">
        <f t="shared" si="13"/>
        <v>0</v>
      </c>
      <c r="D296" s="42">
        <f t="shared" si="13"/>
        <v>0</v>
      </c>
      <c r="E296" s="42">
        <f t="shared" si="13"/>
        <v>0</v>
      </c>
    </row>
    <row r="297" spans="1:9" ht="15.75" thickBot="1" x14ac:dyDescent="0.3">
      <c r="A297" s="199" t="s">
        <v>59</v>
      </c>
      <c r="B297" s="42">
        <f t="shared" si="13"/>
        <v>4000</v>
      </c>
      <c r="C297" s="42">
        <f t="shared" si="13"/>
        <v>4000</v>
      </c>
      <c r="D297" s="42">
        <f t="shared" si="13"/>
        <v>2000</v>
      </c>
      <c r="E297" s="42">
        <f t="shared" si="13"/>
        <v>2000</v>
      </c>
    </row>
    <row r="298" spans="1:9" ht="24.75" thickBot="1" x14ac:dyDescent="0.3">
      <c r="A298" s="25" t="s">
        <v>708</v>
      </c>
      <c r="B298" s="14"/>
      <c r="C298" s="26">
        <f>C297/B297-1</f>
        <v>0</v>
      </c>
      <c r="D298" s="26">
        <f>D297/C297-1</f>
        <v>-0.5</v>
      </c>
      <c r="E298" s="26">
        <f>E297/D297-1</f>
        <v>0</v>
      </c>
    </row>
    <row r="299" spans="1:9" ht="15.75" thickBot="1" x14ac:dyDescent="0.3">
      <c r="A299" s="16" t="s">
        <v>31</v>
      </c>
      <c r="B299" s="17">
        <f>IF(B285-B284=0,0,"Error")</f>
        <v>0</v>
      </c>
      <c r="C299" s="17">
        <f>IF(C285-C284=0,0,"Error")</f>
        <v>0</v>
      </c>
      <c r="D299" s="17">
        <f>IF(D285-D284=0,0,"Error")</f>
        <v>0</v>
      </c>
      <c r="E299" s="17">
        <f>IF(E285-E284=0,0,"Error")</f>
        <v>0</v>
      </c>
    </row>
  </sheetData>
  <mergeCells count="108">
    <mergeCell ref="A241:A242"/>
    <mergeCell ref="A246:E246"/>
    <mergeCell ref="A247:E247"/>
    <mergeCell ref="B251:E251"/>
    <mergeCell ref="A252:A253"/>
    <mergeCell ref="A260:E260"/>
    <mergeCell ref="A261:A262"/>
    <mergeCell ref="B266:E266"/>
    <mergeCell ref="B267:E267"/>
    <mergeCell ref="B268:E268"/>
    <mergeCell ref="B269:E269"/>
    <mergeCell ref="A270:A271"/>
    <mergeCell ref="A278:E278"/>
    <mergeCell ref="A279:A280"/>
    <mergeCell ref="A232:A233"/>
    <mergeCell ref="A240:E240"/>
    <mergeCell ref="A5:E5"/>
    <mergeCell ref="B248:E248"/>
    <mergeCell ref="B249:E249"/>
    <mergeCell ref="B250:E250"/>
    <mergeCell ref="B228:E228"/>
    <mergeCell ref="B229:E229"/>
    <mergeCell ref="B230:E230"/>
    <mergeCell ref="B231:E231"/>
    <mergeCell ref="A188:A189"/>
    <mergeCell ref="A196:E196"/>
    <mergeCell ref="A197:A198"/>
    <mergeCell ref="A208:E208"/>
    <mergeCell ref="A209:E209"/>
    <mergeCell ref="B210:E210"/>
    <mergeCell ref="B211:E211"/>
    <mergeCell ref="B212:E212"/>
    <mergeCell ref="B213:E213"/>
    <mergeCell ref="A214:A215"/>
    <mergeCell ref="A222:E222"/>
    <mergeCell ref="A223:A224"/>
    <mergeCell ref="A157:E157"/>
    <mergeCell ref="A158:A159"/>
    <mergeCell ref="B160:E160"/>
    <mergeCell ref="B161:E161"/>
    <mergeCell ref="B162:E162"/>
    <mergeCell ref="A163:A164"/>
    <mergeCell ref="A171:A172"/>
    <mergeCell ref="A173:E173"/>
    <mergeCell ref="A174:A175"/>
    <mergeCell ref="B185:E185"/>
    <mergeCell ref="B186:E186"/>
    <mergeCell ref="B187:E187"/>
    <mergeCell ref="B151:E151"/>
    <mergeCell ref="A152:E152"/>
    <mergeCell ref="A156:E156"/>
    <mergeCell ref="B97:E97"/>
    <mergeCell ref="B98:E98"/>
    <mergeCell ref="A99:A100"/>
    <mergeCell ref="A107:E107"/>
    <mergeCell ref="A108:A109"/>
    <mergeCell ref="A113:E113"/>
    <mergeCell ref="A114:E114"/>
    <mergeCell ref="B115:E115"/>
    <mergeCell ref="B116:E116"/>
    <mergeCell ref="B117:E117"/>
    <mergeCell ref="B118:E118"/>
    <mergeCell ref="A119:A120"/>
    <mergeCell ref="A127:E127"/>
    <mergeCell ref="A128:A129"/>
    <mergeCell ref="B133:E133"/>
    <mergeCell ref="B134:E134"/>
    <mergeCell ref="B135:E135"/>
    <mergeCell ref="B136:E136"/>
    <mergeCell ref="A137:A138"/>
    <mergeCell ref="A145:E145"/>
    <mergeCell ref="A146:A147"/>
    <mergeCell ref="B95:E95"/>
    <mergeCell ref="B96:E96"/>
    <mergeCell ref="B27:E27"/>
    <mergeCell ref="B28:E28"/>
    <mergeCell ref="A29:A30"/>
    <mergeCell ref="A37:E37"/>
    <mergeCell ref="A38:A39"/>
    <mergeCell ref="B49:E49"/>
    <mergeCell ref="B50:E50"/>
    <mergeCell ref="B51:E51"/>
    <mergeCell ref="A53:A54"/>
    <mergeCell ref="A60:E60"/>
    <mergeCell ref="A61:A62"/>
    <mergeCell ref="A72:E72"/>
    <mergeCell ref="A73:E73"/>
    <mergeCell ref="B74:E74"/>
    <mergeCell ref="B75:E75"/>
    <mergeCell ref="B76:E76"/>
    <mergeCell ref="B77:E77"/>
    <mergeCell ref="A78:A79"/>
    <mergeCell ref="A86:E86"/>
    <mergeCell ref="A87:A88"/>
    <mergeCell ref="A92:A94"/>
    <mergeCell ref="B92:E94"/>
    <mergeCell ref="A24:E24"/>
    <mergeCell ref="A25:E25"/>
    <mergeCell ref="B26:E26"/>
    <mergeCell ref="B6:E6"/>
    <mergeCell ref="B7:E7"/>
    <mergeCell ref="B8:E8"/>
    <mergeCell ref="A9:E9"/>
    <mergeCell ref="A10:E12"/>
    <mergeCell ref="B13:E13"/>
    <mergeCell ref="A14:A15"/>
    <mergeCell ref="B19:E19"/>
    <mergeCell ref="A20:E20"/>
  </mergeCells>
  <printOptions horizontalCentered="1" verticalCentered="1"/>
  <pageMargins left="0.11811023622047245" right="0.11811023622047245" top="0.15748031496062992" bottom="0.15748031496062992" header="0.31496062992125984" footer="0.31496062992125984"/>
  <pageSetup scale="93" orientation="landscape" r:id="rId1"/>
  <rowBreaks count="4" manualBreakCount="4">
    <brk id="71" max="16383" man="1"/>
    <brk id="126" max="16383" man="1"/>
    <brk id="195" max="16383" man="1"/>
    <brk id="26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232"/>
  <sheetViews>
    <sheetView zoomScale="150" zoomScaleNormal="150" workbookViewId="0">
      <selection activeCell="I14" sqref="I14"/>
    </sheetView>
  </sheetViews>
  <sheetFormatPr defaultRowHeight="15" x14ac:dyDescent="0.25"/>
  <cols>
    <col min="1" max="1" width="28.5703125" customWidth="1"/>
    <col min="2" max="5" width="11.7109375" customWidth="1"/>
    <col min="8" max="8" width="11" customWidth="1"/>
    <col min="9" max="9" width="11" bestFit="1" customWidth="1"/>
  </cols>
  <sheetData>
    <row r="2" spans="1:6" ht="15.75" x14ac:dyDescent="0.25">
      <c r="A2" s="774" t="s">
        <v>1098</v>
      </c>
    </row>
    <row r="3" spans="1:6" ht="15.75" x14ac:dyDescent="0.25">
      <c r="A3" s="774"/>
    </row>
    <row r="4" spans="1:6" ht="34.5" customHeight="1" x14ac:dyDescent="0.25">
      <c r="A4" s="1145" t="s">
        <v>753</v>
      </c>
      <c r="B4" s="1145"/>
      <c r="C4" s="1145"/>
      <c r="D4" s="1145"/>
      <c r="E4" s="1145"/>
      <c r="F4" s="1"/>
    </row>
    <row r="5" spans="1:6" ht="18" customHeight="1" x14ac:dyDescent="0.25">
      <c r="A5" s="1641" t="s">
        <v>536</v>
      </c>
      <c r="B5" s="1641"/>
      <c r="C5" s="1641"/>
      <c r="D5" s="1641"/>
      <c r="E5" s="1641"/>
      <c r="F5" s="755"/>
    </row>
    <row r="6" spans="1:6" ht="15.75" thickBot="1" x14ac:dyDescent="0.3"/>
    <row r="7" spans="1:6" ht="15.75" thickBot="1" x14ac:dyDescent="0.3">
      <c r="A7" s="2" t="s">
        <v>0</v>
      </c>
      <c r="B7" s="1078" t="s">
        <v>159</v>
      </c>
      <c r="C7" s="1078"/>
      <c r="D7" s="1078"/>
      <c r="E7" s="1078"/>
    </row>
    <row r="8" spans="1:6" ht="15.75" thickBot="1" x14ac:dyDescent="0.3">
      <c r="A8" s="2" t="s">
        <v>1</v>
      </c>
      <c r="B8" s="1144" t="s">
        <v>81</v>
      </c>
      <c r="C8" s="1080"/>
      <c r="D8" s="1080"/>
      <c r="E8" s="1081"/>
    </row>
    <row r="9" spans="1:6" ht="15.75" thickBot="1" x14ac:dyDescent="0.3">
      <c r="A9" s="2" t="s">
        <v>3</v>
      </c>
      <c r="B9" s="1082" t="s">
        <v>535</v>
      </c>
      <c r="C9" s="1083"/>
      <c r="D9" s="1083"/>
      <c r="E9" s="1084"/>
    </row>
    <row r="10" spans="1:6" ht="15.75" thickBot="1" x14ac:dyDescent="0.3">
      <c r="A10" s="1085" t="s">
        <v>4</v>
      </c>
      <c r="B10" s="1086"/>
      <c r="C10" s="1086"/>
      <c r="D10" s="1086"/>
      <c r="E10" s="1087"/>
    </row>
    <row r="11" spans="1:6" ht="15.75" customHeight="1" x14ac:dyDescent="0.25">
      <c r="A11" s="1187" t="s">
        <v>888</v>
      </c>
      <c r="B11" s="1188"/>
      <c r="C11" s="1188"/>
      <c r="D11" s="1188"/>
      <c r="E11" s="1189"/>
    </row>
    <row r="12" spans="1:6" ht="36.75" customHeight="1" x14ac:dyDescent="0.25">
      <c r="A12" s="1190"/>
      <c r="B12" s="1191"/>
      <c r="C12" s="1191"/>
      <c r="D12" s="1191"/>
      <c r="E12" s="1192"/>
    </row>
    <row r="13" spans="1:6" ht="15.75" customHeight="1" thickBot="1" x14ac:dyDescent="0.3">
      <c r="A13" s="1193"/>
      <c r="B13" s="1194"/>
      <c r="C13" s="1194"/>
      <c r="D13" s="1194"/>
      <c r="E13" s="1195"/>
    </row>
    <row r="14" spans="1:6" ht="54" customHeight="1" thickBot="1" x14ac:dyDescent="0.3">
      <c r="A14" s="3" t="s">
        <v>5</v>
      </c>
      <c r="B14" s="1210" t="s">
        <v>889</v>
      </c>
      <c r="C14" s="1211"/>
      <c r="D14" s="1211"/>
      <c r="E14" s="1212"/>
    </row>
    <row r="15" spans="1:6" ht="23.25" customHeight="1" x14ac:dyDescent="0.25">
      <c r="A15" s="1049" t="s">
        <v>6</v>
      </c>
      <c r="B15" s="761">
        <v>2019</v>
      </c>
      <c r="C15" s="761">
        <v>2020</v>
      </c>
      <c r="D15" s="761">
        <v>2021</v>
      </c>
      <c r="E15" s="761">
        <v>2022</v>
      </c>
    </row>
    <row r="16" spans="1:6" ht="32.25" customHeight="1" thickBot="1" x14ac:dyDescent="0.3">
      <c r="A16" s="1050"/>
      <c r="B16" s="762" t="s">
        <v>7</v>
      </c>
      <c r="C16" s="762" t="s">
        <v>8</v>
      </c>
      <c r="D16" s="762" t="s">
        <v>8</v>
      </c>
      <c r="E16" s="762" t="s">
        <v>8</v>
      </c>
    </row>
    <row r="17" spans="1:10" ht="57" thickBot="1" x14ac:dyDescent="0.3">
      <c r="A17" s="748" t="s">
        <v>890</v>
      </c>
      <c r="B17" s="630" t="s">
        <v>160</v>
      </c>
      <c r="C17" s="630" t="s">
        <v>160</v>
      </c>
      <c r="D17" s="630"/>
      <c r="E17" s="630"/>
    </row>
    <row r="18" spans="1:10" ht="59.1" customHeight="1" thickBot="1" x14ac:dyDescent="0.3">
      <c r="A18" s="590" t="s">
        <v>891</v>
      </c>
      <c r="B18" s="631"/>
      <c r="C18" s="631"/>
      <c r="D18" s="631"/>
      <c r="E18" s="631"/>
    </row>
    <row r="19" spans="1:10" ht="22.5" x14ac:dyDescent="0.25">
      <c r="A19" s="632" t="s">
        <v>892</v>
      </c>
      <c r="B19" s="633"/>
      <c r="C19" s="633"/>
      <c r="D19" s="633"/>
      <c r="E19" s="633"/>
    </row>
    <row r="20" spans="1:10" ht="33.75" x14ac:dyDescent="0.25">
      <c r="A20" s="634" t="s">
        <v>893</v>
      </c>
      <c r="B20" s="631"/>
      <c r="C20" s="631"/>
      <c r="D20" s="631"/>
      <c r="E20" s="631"/>
    </row>
    <row r="21" spans="1:10" ht="69" customHeight="1" thickBot="1" x14ac:dyDescent="0.3">
      <c r="A21" s="6" t="s">
        <v>9</v>
      </c>
      <c r="B21" s="1642" t="s">
        <v>894</v>
      </c>
      <c r="C21" s="1643"/>
      <c r="D21" s="1643"/>
      <c r="E21" s="1644"/>
    </row>
    <row r="22" spans="1:10" ht="23.25" customHeight="1" thickBot="1" x14ac:dyDescent="0.3">
      <c r="A22" s="1105" t="s">
        <v>10</v>
      </c>
      <c r="B22" s="1106"/>
      <c r="C22" s="1106"/>
      <c r="D22" s="1106"/>
      <c r="E22" s="1107"/>
      <c r="H22" s="29"/>
      <c r="J22" s="29"/>
    </row>
    <row r="23" spans="1:10" ht="34.5" thickBot="1" x14ac:dyDescent="0.3">
      <c r="A23" s="748" t="s">
        <v>895</v>
      </c>
      <c r="B23" s="630">
        <v>0.44</v>
      </c>
      <c r="C23" s="630">
        <v>0.45</v>
      </c>
      <c r="D23" s="630">
        <v>0.46</v>
      </c>
      <c r="E23" s="630">
        <v>0.46</v>
      </c>
    </row>
    <row r="24" spans="1:10" ht="24" customHeight="1" thickBot="1" x14ac:dyDescent="0.3">
      <c r="A24" s="748" t="s">
        <v>896</v>
      </c>
      <c r="B24" s="631"/>
      <c r="C24" s="631"/>
      <c r="D24" s="631"/>
      <c r="E24" s="631"/>
    </row>
    <row r="25" spans="1:10" ht="33.75" customHeight="1" thickBot="1" x14ac:dyDescent="0.3">
      <c r="A25" s="590" t="s">
        <v>897</v>
      </c>
      <c r="B25" s="631"/>
      <c r="C25" s="631"/>
      <c r="D25" s="631"/>
      <c r="E25" s="631"/>
    </row>
    <row r="26" spans="1:10" ht="24" customHeight="1" x14ac:dyDescent="0.25">
      <c r="A26" s="635" t="s">
        <v>898</v>
      </c>
      <c r="B26" s="633"/>
      <c r="C26" s="633"/>
      <c r="D26" s="633"/>
      <c r="E26" s="633"/>
    </row>
    <row r="27" spans="1:10" ht="24" customHeight="1" x14ac:dyDescent="0.25">
      <c r="A27" s="747" t="s">
        <v>899</v>
      </c>
      <c r="B27" s="631"/>
      <c r="C27" s="631"/>
      <c r="D27" s="631"/>
      <c r="E27" s="631"/>
    </row>
    <row r="28" spans="1:10" ht="31.5" customHeight="1" x14ac:dyDescent="0.25">
      <c r="A28" s="636" t="s">
        <v>900</v>
      </c>
      <c r="B28" s="631"/>
      <c r="C28" s="631"/>
      <c r="D28" s="631"/>
      <c r="E28" s="631"/>
    </row>
    <row r="29" spans="1:10" ht="24" customHeight="1" x14ac:dyDescent="0.25">
      <c r="A29" s="634" t="s">
        <v>901</v>
      </c>
      <c r="B29" s="631"/>
      <c r="C29" s="631"/>
      <c r="D29" s="631"/>
      <c r="E29" s="631"/>
    </row>
    <row r="30" spans="1:10" ht="32.1" customHeight="1" x14ac:dyDescent="0.25">
      <c r="A30" s="634" t="s">
        <v>902</v>
      </c>
      <c r="B30" s="631"/>
      <c r="C30" s="631"/>
      <c r="D30" s="631"/>
      <c r="E30" s="631"/>
    </row>
    <row r="31" spans="1:10" ht="24" customHeight="1" x14ac:dyDescent="0.25">
      <c r="A31" s="636" t="s">
        <v>903</v>
      </c>
      <c r="B31" s="631"/>
      <c r="C31" s="631"/>
      <c r="D31" s="631"/>
      <c r="E31" s="631"/>
    </row>
    <row r="32" spans="1:10" ht="24" customHeight="1" x14ac:dyDescent="0.25">
      <c r="A32" s="636" t="s">
        <v>904</v>
      </c>
      <c r="B32" s="631"/>
      <c r="C32" s="631"/>
      <c r="D32" s="631"/>
      <c r="E32" s="631"/>
    </row>
    <row r="33" spans="1:11" ht="24" customHeight="1" x14ac:dyDescent="0.25">
      <c r="A33" s="636" t="s">
        <v>905</v>
      </c>
      <c r="B33" s="631"/>
      <c r="C33" s="631"/>
      <c r="D33" s="631"/>
      <c r="E33" s="631"/>
    </row>
    <row r="34" spans="1:11" ht="24" customHeight="1" x14ac:dyDescent="0.25">
      <c r="A34" s="634" t="s">
        <v>906</v>
      </c>
      <c r="B34" s="631"/>
      <c r="C34" s="631"/>
      <c r="D34" s="631"/>
      <c r="E34" s="631"/>
    </row>
    <row r="35" spans="1:11" ht="15.75" thickBot="1" x14ac:dyDescent="0.3">
      <c r="A35" s="1645" t="s">
        <v>11</v>
      </c>
      <c r="B35" s="1646"/>
      <c r="C35" s="1646"/>
      <c r="D35" s="1646"/>
      <c r="E35" s="1647"/>
    </row>
    <row r="36" spans="1:11" ht="15.75" thickBot="1" x14ac:dyDescent="0.3">
      <c r="A36" s="1111" t="s">
        <v>12</v>
      </c>
      <c r="B36" s="1112"/>
      <c r="C36" s="1112"/>
      <c r="D36" s="1112"/>
      <c r="E36" s="1113"/>
    </row>
    <row r="37" spans="1:11" ht="15.75" thickBot="1" x14ac:dyDescent="0.3">
      <c r="A37" s="7" t="s">
        <v>13</v>
      </c>
      <c r="B37" s="1114" t="s">
        <v>907</v>
      </c>
      <c r="C37" s="1092"/>
      <c r="D37" s="1092"/>
      <c r="E37" s="1093"/>
    </row>
    <row r="38" spans="1:11" ht="21" customHeight="1" thickBot="1" x14ac:dyDescent="0.3">
      <c r="A38" s="5" t="s">
        <v>14</v>
      </c>
      <c r="B38" s="1105" t="s">
        <v>162</v>
      </c>
      <c r="C38" s="1106"/>
      <c r="D38" s="1106"/>
      <c r="E38" s="1107"/>
    </row>
    <row r="39" spans="1:11" ht="15.75" thickBot="1" x14ac:dyDescent="0.3">
      <c r="A39" s="5" t="s">
        <v>15</v>
      </c>
      <c r="B39" s="1648" t="s">
        <v>908</v>
      </c>
      <c r="C39" s="1649"/>
      <c r="D39" s="1649"/>
      <c r="E39" s="1650"/>
    </row>
    <row r="40" spans="1:11" ht="12.75" customHeight="1" x14ac:dyDescent="0.25">
      <c r="A40" s="1049"/>
      <c r="B40" s="8">
        <v>2019</v>
      </c>
      <c r="C40" s="8">
        <v>2020</v>
      </c>
      <c r="D40" s="8">
        <v>2021</v>
      </c>
      <c r="E40" s="8">
        <v>2022</v>
      </c>
    </row>
    <row r="41" spans="1:11" ht="9" customHeight="1" thickBot="1" x14ac:dyDescent="0.3">
      <c r="A41" s="1050"/>
      <c r="B41" s="764" t="s">
        <v>7</v>
      </c>
      <c r="C41" s="764" t="s">
        <v>8</v>
      </c>
      <c r="D41" s="764" t="s">
        <v>8</v>
      </c>
      <c r="E41" s="764" t="s">
        <v>8</v>
      </c>
    </row>
    <row r="42" spans="1:11" ht="15.75" thickBot="1" x14ac:dyDescent="0.3">
      <c r="A42" s="5" t="s">
        <v>16</v>
      </c>
      <c r="B42" s="9">
        <v>4200</v>
      </c>
      <c r="C42" s="9">
        <v>4400</v>
      </c>
      <c r="D42" s="9">
        <v>4500</v>
      </c>
      <c r="E42" s="9">
        <v>4600</v>
      </c>
    </row>
    <row r="43" spans="1:11" ht="15.75" thickBot="1" x14ac:dyDescent="0.3">
      <c r="A43" s="5" t="s">
        <v>17</v>
      </c>
      <c r="B43" s="9">
        <f>B72</f>
        <v>113600</v>
      </c>
      <c r="C43" s="9">
        <f t="shared" ref="C43:E43" si="0">C72</f>
        <v>107850</v>
      </c>
      <c r="D43" s="9">
        <f t="shared" si="0"/>
        <v>109000</v>
      </c>
      <c r="E43" s="9">
        <f t="shared" si="0"/>
        <v>109300</v>
      </c>
    </row>
    <row r="44" spans="1:11" ht="15.75" thickBot="1" x14ac:dyDescent="0.3">
      <c r="A44" s="5" t="s">
        <v>18</v>
      </c>
      <c r="B44" s="9">
        <f>B43/B42</f>
        <v>27.047619047619047</v>
      </c>
      <c r="C44" s="9">
        <f t="shared" ref="C44:E44" si="1">C43/C42</f>
        <v>24.511363636363637</v>
      </c>
      <c r="D44" s="9">
        <f t="shared" si="1"/>
        <v>24.222222222222221</v>
      </c>
      <c r="E44" s="9">
        <f t="shared" si="1"/>
        <v>23.760869565217391</v>
      </c>
    </row>
    <row r="45" spans="1:11" ht="15.75" thickBot="1" x14ac:dyDescent="0.3">
      <c r="A45" s="5" t="s">
        <v>19</v>
      </c>
      <c r="B45" s="745" t="s">
        <v>20</v>
      </c>
      <c r="C45" s="10">
        <f>C42/B42-1</f>
        <v>4.7619047619047672E-2</v>
      </c>
      <c r="D45" s="10">
        <f t="shared" ref="D45:E47" si="2">D42/C42-1</f>
        <v>2.2727272727272707E-2</v>
      </c>
      <c r="E45" s="10">
        <f t="shared" si="2"/>
        <v>2.2222222222222143E-2</v>
      </c>
      <c r="G45" s="11"/>
      <c r="H45" s="11"/>
      <c r="I45" s="11"/>
      <c r="J45" s="11"/>
      <c r="K45" s="11"/>
    </row>
    <row r="46" spans="1:11" ht="15.75" thickBot="1" x14ac:dyDescent="0.3">
      <c r="A46" s="5" t="s">
        <v>21</v>
      </c>
      <c r="B46" s="745" t="s">
        <v>20</v>
      </c>
      <c r="C46" s="10">
        <f>C43/B43-1</f>
        <v>-5.0616197183098621E-2</v>
      </c>
      <c r="D46" s="10">
        <f t="shared" si="2"/>
        <v>1.066295781177562E-2</v>
      </c>
      <c r="E46" s="10">
        <f t="shared" si="2"/>
        <v>2.7522935779815683E-3</v>
      </c>
    </row>
    <row r="47" spans="1:11" ht="15.75" thickBot="1" x14ac:dyDescent="0.3">
      <c r="A47" s="5" t="s">
        <v>22</v>
      </c>
      <c r="B47" s="745" t="s">
        <v>20</v>
      </c>
      <c r="C47" s="10">
        <f>C44/B44-1</f>
        <v>-9.3770006402048689E-2</v>
      </c>
      <c r="D47" s="10">
        <f t="shared" si="2"/>
        <v>-1.1796219028486155E-2</v>
      </c>
      <c r="E47" s="10">
        <f t="shared" si="2"/>
        <v>-1.90466693258875E-2</v>
      </c>
    </row>
    <row r="48" spans="1:11" ht="15.75" thickBot="1" x14ac:dyDescent="0.3">
      <c r="A48" s="1046" t="s">
        <v>152</v>
      </c>
      <c r="B48" s="1047"/>
      <c r="C48" s="1047"/>
      <c r="D48" s="1047"/>
      <c r="E48" s="1048"/>
    </row>
    <row r="49" spans="1:5" ht="12.75" customHeight="1" x14ac:dyDescent="0.25">
      <c r="A49" s="1049"/>
      <c r="B49" s="8">
        <v>2019</v>
      </c>
      <c r="C49" s="8">
        <v>2020</v>
      </c>
      <c r="D49" s="8">
        <v>2021</v>
      </c>
      <c r="E49" s="8">
        <v>2022</v>
      </c>
    </row>
    <row r="50" spans="1:5" ht="9" customHeight="1" thickBot="1" x14ac:dyDescent="0.3">
      <c r="A50" s="1050"/>
      <c r="B50" s="764" t="s">
        <v>7</v>
      </c>
      <c r="C50" s="764" t="s">
        <v>8</v>
      </c>
      <c r="D50" s="764" t="s">
        <v>8</v>
      </c>
      <c r="E50" s="764" t="s">
        <v>8</v>
      </c>
    </row>
    <row r="51" spans="1:5" ht="15.75" thickBot="1" x14ac:dyDescent="0.3">
      <c r="A51" s="12" t="s">
        <v>23</v>
      </c>
      <c r="B51" s="13">
        <v>90800</v>
      </c>
      <c r="C51" s="13">
        <v>86000</v>
      </c>
      <c r="D51" s="13">
        <v>86000</v>
      </c>
      <c r="E51" s="13">
        <v>86000</v>
      </c>
    </row>
    <row r="52" spans="1:5" ht="24.75" thickBot="1" x14ac:dyDescent="0.3">
      <c r="A52" s="25" t="s">
        <v>682</v>
      </c>
      <c r="B52" s="14"/>
      <c r="C52" s="38"/>
      <c r="D52" s="38"/>
      <c r="E52" s="38"/>
    </row>
    <row r="53" spans="1:5" ht="24.75" thickBot="1" x14ac:dyDescent="0.3">
      <c r="A53" s="25" t="s">
        <v>683</v>
      </c>
      <c r="B53" s="14"/>
      <c r="C53" s="26"/>
      <c r="D53" s="26"/>
      <c r="E53" s="26"/>
    </row>
    <row r="54" spans="1:5" ht="24.75" thickBot="1" x14ac:dyDescent="0.3">
      <c r="A54" s="12" t="s">
        <v>24</v>
      </c>
      <c r="B54" s="13">
        <v>13700</v>
      </c>
      <c r="C54" s="13">
        <v>12500</v>
      </c>
      <c r="D54" s="13">
        <v>12500</v>
      </c>
      <c r="E54" s="13">
        <v>12500</v>
      </c>
    </row>
    <row r="55" spans="1:5" ht="36.75" thickBot="1" x14ac:dyDescent="0.3">
      <c r="A55" s="25" t="s">
        <v>684</v>
      </c>
      <c r="B55" s="14"/>
      <c r="C55" s="13"/>
      <c r="D55" s="13"/>
      <c r="E55" s="13"/>
    </row>
    <row r="56" spans="1:5" ht="36.75" thickBot="1" x14ac:dyDescent="0.3">
      <c r="A56" s="25" t="s">
        <v>685</v>
      </c>
      <c r="B56" s="14"/>
      <c r="C56" s="13"/>
      <c r="D56" s="13"/>
      <c r="E56" s="13"/>
    </row>
    <row r="57" spans="1:5" ht="15.75" thickBot="1" x14ac:dyDescent="0.3">
      <c r="A57" s="12" t="s">
        <v>25</v>
      </c>
      <c r="B57" s="14">
        <v>7000</v>
      </c>
      <c r="C57" s="13">
        <v>7250</v>
      </c>
      <c r="D57" s="13">
        <v>8400</v>
      </c>
      <c r="E57" s="13">
        <v>8700</v>
      </c>
    </row>
    <row r="58" spans="1:5" ht="36.75" thickBot="1" x14ac:dyDescent="0.3">
      <c r="A58" s="25" t="s">
        <v>686</v>
      </c>
      <c r="B58" s="14"/>
      <c r="C58" s="13"/>
      <c r="D58" s="13"/>
      <c r="E58" s="13"/>
    </row>
    <row r="59" spans="1:5" ht="36.75" thickBot="1" x14ac:dyDescent="0.3">
      <c r="A59" s="25" t="s">
        <v>687</v>
      </c>
      <c r="B59" s="14"/>
      <c r="C59" s="13"/>
      <c r="D59" s="13"/>
      <c r="E59" s="13"/>
    </row>
    <row r="60" spans="1:5" ht="15.75" thickBot="1" x14ac:dyDescent="0.3">
      <c r="A60" s="12" t="s">
        <v>26</v>
      </c>
      <c r="B60" s="14"/>
      <c r="C60" s="13"/>
      <c r="D60" s="13"/>
      <c r="E60" s="13"/>
    </row>
    <row r="61" spans="1:5" ht="24.75" thickBot="1" x14ac:dyDescent="0.3">
      <c r="A61" s="25" t="s">
        <v>688</v>
      </c>
      <c r="B61" s="14"/>
      <c r="C61" s="13"/>
      <c r="D61" s="13"/>
      <c r="E61" s="13"/>
    </row>
    <row r="62" spans="1:5" ht="24.75" thickBot="1" x14ac:dyDescent="0.3">
      <c r="A62" s="25" t="s">
        <v>689</v>
      </c>
      <c r="B62" s="14"/>
      <c r="C62" s="13"/>
      <c r="D62" s="13"/>
      <c r="E62" s="13"/>
    </row>
    <row r="63" spans="1:5" ht="15.75" thickBot="1" x14ac:dyDescent="0.3">
      <c r="A63" s="12" t="s">
        <v>27</v>
      </c>
      <c r="B63" s="14"/>
      <c r="C63" s="13"/>
      <c r="D63" s="13"/>
      <c r="E63" s="13"/>
    </row>
    <row r="64" spans="1:5" ht="36.75" thickBot="1" x14ac:dyDescent="0.3">
      <c r="A64" s="25" t="s">
        <v>690</v>
      </c>
      <c r="B64" s="14"/>
      <c r="C64" s="13"/>
      <c r="D64" s="13"/>
      <c r="E64" s="13"/>
    </row>
    <row r="65" spans="1:5" ht="36.75" thickBot="1" x14ac:dyDescent="0.3">
      <c r="A65" s="25" t="s">
        <v>691</v>
      </c>
      <c r="B65" s="14"/>
      <c r="C65" s="13"/>
      <c r="D65" s="13"/>
      <c r="E65" s="13"/>
    </row>
    <row r="66" spans="1:5" ht="15.75" thickBot="1" x14ac:dyDescent="0.3">
      <c r="A66" s="12" t="s">
        <v>28</v>
      </c>
      <c r="B66" s="14">
        <v>1600</v>
      </c>
      <c r="C66" s="13">
        <v>1600</v>
      </c>
      <c r="D66" s="13">
        <v>1600</v>
      </c>
      <c r="E66" s="13">
        <v>1600</v>
      </c>
    </row>
    <row r="67" spans="1:5" ht="36.75" thickBot="1" x14ac:dyDescent="0.3">
      <c r="A67" s="25" t="s">
        <v>692</v>
      </c>
      <c r="B67" s="14"/>
      <c r="C67" s="13"/>
      <c r="D67" s="13"/>
      <c r="E67" s="13"/>
    </row>
    <row r="68" spans="1:5" ht="36.75" thickBot="1" x14ac:dyDescent="0.3">
      <c r="A68" s="25" t="s">
        <v>693</v>
      </c>
      <c r="B68" s="14"/>
      <c r="C68" s="13"/>
      <c r="D68" s="13"/>
      <c r="E68" s="13"/>
    </row>
    <row r="69" spans="1:5" ht="24.75" thickBot="1" x14ac:dyDescent="0.3">
      <c r="A69" s="12" t="s">
        <v>29</v>
      </c>
      <c r="B69" s="14">
        <v>500</v>
      </c>
      <c r="C69" s="13">
        <v>500</v>
      </c>
      <c r="D69" s="13">
        <v>500</v>
      </c>
      <c r="E69" s="13">
        <v>500</v>
      </c>
    </row>
    <row r="70" spans="1:5" ht="36.75" thickBot="1" x14ac:dyDescent="0.3">
      <c r="A70" s="25" t="s">
        <v>694</v>
      </c>
      <c r="B70" s="14"/>
      <c r="C70" s="13"/>
      <c r="D70" s="13"/>
      <c r="E70" s="13"/>
    </row>
    <row r="71" spans="1:5" ht="36.75" thickBot="1" x14ac:dyDescent="0.3">
      <c r="A71" s="25" t="s">
        <v>695</v>
      </c>
      <c r="B71" s="14"/>
      <c r="C71" s="13"/>
      <c r="D71" s="13"/>
      <c r="E71" s="13"/>
    </row>
    <row r="72" spans="1:5" ht="15.75" thickBot="1" x14ac:dyDescent="0.3">
      <c r="A72" s="15" t="s">
        <v>30</v>
      </c>
      <c r="B72" s="14">
        <f>B69+B66+B63+B60+B57+B54+B51</f>
        <v>113600</v>
      </c>
      <c r="C72" s="14">
        <f t="shared" ref="C72:E72" si="3">C69+C66+C63+C60+C57+C54+C51</f>
        <v>107850</v>
      </c>
      <c r="D72" s="14">
        <f t="shared" si="3"/>
        <v>109000</v>
      </c>
      <c r="E72" s="14">
        <f t="shared" si="3"/>
        <v>109300</v>
      </c>
    </row>
    <row r="73" spans="1:5" x14ac:dyDescent="0.25">
      <c r="A73" s="1124" t="s">
        <v>600</v>
      </c>
      <c r="B73" s="1127"/>
      <c r="C73" s="1128"/>
      <c r="D73" s="1128"/>
      <c r="E73" s="1129"/>
    </row>
    <row r="74" spans="1:5" x14ac:dyDescent="0.25">
      <c r="A74" s="1125"/>
      <c r="B74" s="1130"/>
      <c r="C74" s="1131"/>
      <c r="D74" s="1131"/>
      <c r="E74" s="1132"/>
    </row>
    <row r="75" spans="1:5" ht="15.75" thickBot="1" x14ac:dyDescent="0.3">
      <c r="A75" s="1126"/>
      <c r="B75" s="1133"/>
      <c r="C75" s="1134"/>
      <c r="D75" s="1134"/>
      <c r="E75" s="1135"/>
    </row>
    <row r="76" spans="1:5" ht="15.75" thickBot="1" x14ac:dyDescent="0.3">
      <c r="A76" s="16" t="s">
        <v>31</v>
      </c>
      <c r="B76" s="17">
        <f>IF(B72-B43=0,0,"Error")</f>
        <v>0</v>
      </c>
      <c r="C76" s="17">
        <f>IF(C72-C43=0,0,"Error")</f>
        <v>0</v>
      </c>
      <c r="D76" s="17">
        <f>IF(D72-D43=0,0,"Error")</f>
        <v>0</v>
      </c>
      <c r="E76" s="17">
        <f>IF(E72-E43=0,0,"Error")</f>
        <v>0</v>
      </c>
    </row>
    <row r="77" spans="1:5" ht="15.75" thickBot="1" x14ac:dyDescent="0.3">
      <c r="A77" s="1111" t="s">
        <v>12</v>
      </c>
      <c r="B77" s="1112"/>
      <c r="C77" s="1112"/>
      <c r="D77" s="1112"/>
      <c r="E77" s="1113"/>
    </row>
    <row r="78" spans="1:5" ht="15.75" thickBot="1" x14ac:dyDescent="0.3">
      <c r="A78" s="7" t="s">
        <v>71</v>
      </c>
      <c r="B78" s="1114" t="s">
        <v>909</v>
      </c>
      <c r="C78" s="1092"/>
      <c r="D78" s="1092"/>
      <c r="E78" s="1093"/>
    </row>
    <row r="79" spans="1:5" ht="21.6" customHeight="1" thickBot="1" x14ac:dyDescent="0.3">
      <c r="A79" s="5" t="s">
        <v>14</v>
      </c>
      <c r="B79" s="1105" t="s">
        <v>910</v>
      </c>
      <c r="C79" s="1106"/>
      <c r="D79" s="1106"/>
      <c r="E79" s="1107"/>
    </row>
    <row r="80" spans="1:5" ht="15.75" thickBot="1" x14ac:dyDescent="0.3">
      <c r="A80" s="5" t="s">
        <v>15</v>
      </c>
      <c r="B80" s="1097" t="s">
        <v>911</v>
      </c>
      <c r="C80" s="1098"/>
      <c r="D80" s="1098"/>
      <c r="E80" s="1099"/>
    </row>
    <row r="81" spans="1:11" x14ac:dyDescent="0.25">
      <c r="A81" s="1049"/>
      <c r="B81" s="8">
        <v>2019</v>
      </c>
      <c r="C81" s="8">
        <v>2020</v>
      </c>
      <c r="D81" s="8">
        <v>2021</v>
      </c>
      <c r="E81" s="8">
        <v>2022</v>
      </c>
    </row>
    <row r="82" spans="1:11" ht="15.75" thickBot="1" x14ac:dyDescent="0.3">
      <c r="A82" s="1050"/>
      <c r="B82" s="764" t="s">
        <v>7</v>
      </c>
      <c r="C82" s="764" t="s">
        <v>8</v>
      </c>
      <c r="D82" s="764" t="s">
        <v>8</v>
      </c>
      <c r="E82" s="764" t="s">
        <v>8</v>
      </c>
    </row>
    <row r="83" spans="1:11" ht="15.75" thickBot="1" x14ac:dyDescent="0.3">
      <c r="A83" s="5" t="s">
        <v>16</v>
      </c>
      <c r="B83" s="9">
        <v>1</v>
      </c>
      <c r="C83" s="9">
        <v>1</v>
      </c>
      <c r="D83" s="9">
        <v>1</v>
      </c>
      <c r="E83" s="9">
        <v>1</v>
      </c>
    </row>
    <row r="84" spans="1:11" ht="22.5" customHeight="1" thickBot="1" x14ac:dyDescent="0.3">
      <c r="A84" s="5" t="s">
        <v>17</v>
      </c>
      <c r="B84" s="9">
        <v>5000</v>
      </c>
      <c r="C84" s="9">
        <v>4500</v>
      </c>
      <c r="D84" s="9">
        <v>5300</v>
      </c>
      <c r="E84" s="9">
        <v>5500</v>
      </c>
    </row>
    <row r="85" spans="1:11" ht="15.75" thickBot="1" x14ac:dyDescent="0.3">
      <c r="A85" s="5" t="s">
        <v>18</v>
      </c>
      <c r="B85" s="9">
        <f>B84/B83</f>
        <v>5000</v>
      </c>
      <c r="C85" s="9">
        <f t="shared" ref="C85:E85" si="4">C84/C83</f>
        <v>4500</v>
      </c>
      <c r="D85" s="9">
        <f t="shared" si="4"/>
        <v>5300</v>
      </c>
      <c r="E85" s="9">
        <f t="shared" si="4"/>
        <v>5500</v>
      </c>
    </row>
    <row r="86" spans="1:11" ht="12.75" customHeight="1" thickBot="1" x14ac:dyDescent="0.3">
      <c r="A86" s="5" t="s">
        <v>19</v>
      </c>
      <c r="B86" s="745" t="s">
        <v>20</v>
      </c>
      <c r="C86" s="10">
        <f>C83/B83-1</f>
        <v>0</v>
      </c>
      <c r="D86" s="10">
        <f t="shared" ref="D86:E88" si="5">D83/C83-1</f>
        <v>0</v>
      </c>
      <c r="E86" s="10">
        <f t="shared" si="5"/>
        <v>0</v>
      </c>
    </row>
    <row r="87" spans="1:11" ht="9" customHeight="1" thickBot="1" x14ac:dyDescent="0.3">
      <c r="A87" s="5" t="s">
        <v>21</v>
      </c>
      <c r="B87" s="745" t="s">
        <v>20</v>
      </c>
      <c r="C87" s="10">
        <f>C84/B84-1</f>
        <v>-9.9999999999999978E-2</v>
      </c>
      <c r="D87" s="10">
        <f t="shared" si="5"/>
        <v>0.17777777777777781</v>
      </c>
      <c r="E87" s="10">
        <f t="shared" si="5"/>
        <v>3.7735849056603765E-2</v>
      </c>
    </row>
    <row r="88" spans="1:11" ht="15.75" thickBot="1" x14ac:dyDescent="0.3">
      <c r="A88" s="5" t="s">
        <v>22</v>
      </c>
      <c r="B88" s="745" t="s">
        <v>20</v>
      </c>
      <c r="C88" s="10">
        <f>C85/B85-1</f>
        <v>-9.9999999999999978E-2</v>
      </c>
      <c r="D88" s="10">
        <f t="shared" si="5"/>
        <v>0.17777777777777781</v>
      </c>
      <c r="E88" s="10">
        <f t="shared" si="5"/>
        <v>3.7735849056603765E-2</v>
      </c>
    </row>
    <row r="89" spans="1:11" ht="15" customHeight="1" thickBot="1" x14ac:dyDescent="0.3">
      <c r="A89" s="1046" t="s">
        <v>172</v>
      </c>
      <c r="B89" s="1047"/>
      <c r="C89" s="1047"/>
      <c r="D89" s="1047"/>
      <c r="E89" s="1048"/>
    </row>
    <row r="90" spans="1:11" x14ac:dyDescent="0.25">
      <c r="A90" s="1049"/>
      <c r="B90" s="8">
        <v>2019</v>
      </c>
      <c r="C90" s="8">
        <v>2020</v>
      </c>
      <c r="D90" s="8">
        <v>2021</v>
      </c>
      <c r="E90" s="8">
        <v>2022</v>
      </c>
    </row>
    <row r="91" spans="1:11" ht="15.75" thickBot="1" x14ac:dyDescent="0.3">
      <c r="A91" s="1050"/>
      <c r="B91" s="764" t="s">
        <v>7</v>
      </c>
      <c r="C91" s="764" t="s">
        <v>8</v>
      </c>
      <c r="D91" s="764" t="s">
        <v>8</v>
      </c>
      <c r="E91" s="764" t="s">
        <v>8</v>
      </c>
      <c r="G91" s="11"/>
      <c r="H91" s="11"/>
      <c r="I91" s="11"/>
      <c r="J91" s="11"/>
      <c r="K91" s="11"/>
    </row>
    <row r="92" spans="1:11" ht="15.75" thickBot="1" x14ac:dyDescent="0.3">
      <c r="A92" s="12" t="s">
        <v>23</v>
      </c>
      <c r="B92" s="13"/>
      <c r="C92" s="13"/>
      <c r="D92" s="13"/>
      <c r="E92" s="13"/>
    </row>
    <row r="93" spans="1:11" ht="24.75" thickBot="1" x14ac:dyDescent="0.3">
      <c r="A93" s="25" t="s">
        <v>682</v>
      </c>
      <c r="B93" s="14"/>
      <c r="C93" s="38"/>
      <c r="D93" s="38"/>
      <c r="E93" s="38"/>
    </row>
    <row r="94" spans="1:11" ht="24" customHeight="1" thickBot="1" x14ac:dyDescent="0.3">
      <c r="A94" s="25" t="s">
        <v>683</v>
      </c>
      <c r="B94" s="14"/>
      <c r="C94" s="26"/>
      <c r="D94" s="26"/>
      <c r="E94" s="26"/>
    </row>
    <row r="95" spans="1:11" ht="21.75" customHeight="1" thickBot="1" x14ac:dyDescent="0.3">
      <c r="A95" s="12" t="s">
        <v>24</v>
      </c>
      <c r="B95" s="13"/>
      <c r="C95" s="13"/>
      <c r="D95" s="13"/>
      <c r="E95" s="13"/>
    </row>
    <row r="96" spans="1:11" ht="36.75" customHeight="1" thickBot="1" x14ac:dyDescent="0.3">
      <c r="A96" s="25" t="s">
        <v>684</v>
      </c>
      <c r="B96" s="14"/>
      <c r="C96" s="13"/>
      <c r="D96" s="13"/>
      <c r="E96" s="13"/>
    </row>
    <row r="97" spans="1:11" ht="36.75" thickBot="1" x14ac:dyDescent="0.3">
      <c r="A97" s="25" t="s">
        <v>685</v>
      </c>
      <c r="B97" s="14"/>
      <c r="C97" s="13"/>
      <c r="D97" s="13"/>
      <c r="E97" s="13"/>
    </row>
    <row r="98" spans="1:11" ht="15.75" thickBot="1" x14ac:dyDescent="0.3">
      <c r="A98" s="12" t="s">
        <v>25</v>
      </c>
      <c r="B98" s="14">
        <v>5000</v>
      </c>
      <c r="C98" s="13">
        <v>4500</v>
      </c>
      <c r="D98" s="13">
        <v>5300</v>
      </c>
      <c r="E98" s="13">
        <v>5500</v>
      </c>
    </row>
    <row r="99" spans="1:11" ht="36.75" thickBot="1" x14ac:dyDescent="0.3">
      <c r="A99" s="25" t="s">
        <v>686</v>
      </c>
      <c r="B99" s="14"/>
      <c r="C99" s="13"/>
      <c r="D99" s="13"/>
      <c r="E99" s="13"/>
    </row>
    <row r="100" spans="1:11" ht="36.75" thickBot="1" x14ac:dyDescent="0.3">
      <c r="A100" s="25" t="s">
        <v>687</v>
      </c>
      <c r="B100" s="14"/>
      <c r="C100" s="13"/>
      <c r="D100" s="13"/>
      <c r="E100" s="13"/>
    </row>
    <row r="101" spans="1:11" ht="15.75" thickBot="1" x14ac:dyDescent="0.3">
      <c r="A101" s="12" t="s">
        <v>26</v>
      </c>
      <c r="B101" s="14"/>
      <c r="C101" s="13"/>
      <c r="D101" s="13"/>
      <c r="E101" s="13"/>
    </row>
    <row r="102" spans="1:11" ht="24.75" thickBot="1" x14ac:dyDescent="0.3">
      <c r="A102" s="25" t="s">
        <v>688</v>
      </c>
      <c r="B102" s="14"/>
      <c r="C102" s="13"/>
      <c r="D102" s="13"/>
      <c r="E102" s="13"/>
    </row>
    <row r="103" spans="1:11" ht="24.75" thickBot="1" x14ac:dyDescent="0.3">
      <c r="A103" s="25" t="s">
        <v>689</v>
      </c>
      <c r="B103" s="14"/>
      <c r="C103" s="13"/>
      <c r="D103" s="13"/>
      <c r="E103" s="13"/>
    </row>
    <row r="104" spans="1:11" ht="15.75" thickBot="1" x14ac:dyDescent="0.3">
      <c r="A104" s="12" t="s">
        <v>27</v>
      </c>
      <c r="B104" s="14"/>
      <c r="C104" s="13"/>
      <c r="D104" s="13"/>
      <c r="E104" s="13"/>
    </row>
    <row r="105" spans="1:11" ht="17.25" customHeight="1" thickBot="1" x14ac:dyDescent="0.3">
      <c r="A105" s="25" t="s">
        <v>690</v>
      </c>
      <c r="B105" s="14"/>
      <c r="C105" s="13"/>
      <c r="D105" s="13"/>
      <c r="E105" s="13"/>
    </row>
    <row r="106" spans="1:11" ht="36.75" thickBot="1" x14ac:dyDescent="0.3">
      <c r="A106" s="25" t="s">
        <v>691</v>
      </c>
      <c r="B106" s="14"/>
      <c r="C106" s="13"/>
      <c r="D106" s="13"/>
      <c r="E106" s="13"/>
    </row>
    <row r="107" spans="1:11" ht="12.75" customHeight="1" thickBot="1" x14ac:dyDescent="0.3">
      <c r="A107" s="12" t="s">
        <v>28</v>
      </c>
      <c r="B107" s="14"/>
      <c r="C107" s="13"/>
      <c r="D107" s="13"/>
      <c r="E107" s="13"/>
    </row>
    <row r="108" spans="1:11" ht="9" customHeight="1" thickBot="1" x14ac:dyDescent="0.3">
      <c r="A108" s="25" t="s">
        <v>692</v>
      </c>
      <c r="B108" s="14"/>
      <c r="C108" s="13"/>
      <c r="D108" s="13"/>
      <c r="E108" s="13"/>
    </row>
    <row r="109" spans="1:11" ht="36.75" thickBot="1" x14ac:dyDescent="0.3">
      <c r="A109" s="25" t="s">
        <v>693</v>
      </c>
      <c r="B109" s="14"/>
      <c r="C109" s="13"/>
      <c r="D109" s="13"/>
      <c r="E109" s="13"/>
    </row>
    <row r="110" spans="1:11" ht="24.75" thickBot="1" x14ac:dyDescent="0.3">
      <c r="A110" s="12" t="s">
        <v>29</v>
      </c>
      <c r="B110" s="14"/>
      <c r="C110" s="13"/>
      <c r="D110" s="13"/>
      <c r="E110" s="13"/>
    </row>
    <row r="111" spans="1:11" ht="36.75" thickBot="1" x14ac:dyDescent="0.3">
      <c r="A111" s="25" t="s">
        <v>694</v>
      </c>
      <c r="B111" s="14"/>
      <c r="C111" s="13"/>
      <c r="D111" s="13"/>
      <c r="E111" s="13"/>
    </row>
    <row r="112" spans="1:11" ht="36.75" thickBot="1" x14ac:dyDescent="0.3">
      <c r="A112" s="25" t="s">
        <v>695</v>
      </c>
      <c r="B112" s="14"/>
      <c r="C112" s="13"/>
      <c r="D112" s="13"/>
      <c r="E112" s="13"/>
      <c r="G112" s="11"/>
      <c r="H112" s="11"/>
      <c r="I112" s="11"/>
      <c r="J112" s="11"/>
      <c r="K112" s="11"/>
    </row>
    <row r="113" spans="1:5" ht="15.75" thickBot="1" x14ac:dyDescent="0.3">
      <c r="A113" s="15" t="s">
        <v>30</v>
      </c>
      <c r="B113" s="14">
        <f>B110+B107+B104+B101+B98+B95+B92</f>
        <v>5000</v>
      </c>
      <c r="C113" s="14">
        <f t="shared" ref="C113:E113" si="6">C110+C107+C104+C101+C98+C95+C92</f>
        <v>4500</v>
      </c>
      <c r="D113" s="14">
        <f t="shared" si="6"/>
        <v>5300</v>
      </c>
      <c r="E113" s="14">
        <f t="shared" si="6"/>
        <v>5500</v>
      </c>
    </row>
    <row r="114" spans="1:5" ht="15" customHeight="1" x14ac:dyDescent="0.25">
      <c r="A114" s="1124" t="s">
        <v>600</v>
      </c>
      <c r="B114" s="1127"/>
      <c r="C114" s="1128"/>
      <c r="D114" s="1128"/>
      <c r="E114" s="1129"/>
    </row>
    <row r="115" spans="1:5" ht="15" customHeight="1" x14ac:dyDescent="0.25">
      <c r="A115" s="1125"/>
      <c r="B115" s="1130"/>
      <c r="C115" s="1131"/>
      <c r="D115" s="1131"/>
      <c r="E115" s="1132"/>
    </row>
    <row r="116" spans="1:5" ht="12.75" customHeight="1" thickBot="1" x14ac:dyDescent="0.3">
      <c r="A116" s="1126"/>
      <c r="B116" s="1133"/>
      <c r="C116" s="1134"/>
      <c r="D116" s="1134"/>
      <c r="E116" s="1135"/>
    </row>
    <row r="117" spans="1:5" ht="9" customHeight="1" thickBot="1" x14ac:dyDescent="0.3">
      <c r="A117" s="16" t="s">
        <v>31</v>
      </c>
      <c r="B117" s="17">
        <f>IF(B113-B84=0,0,"Error")</f>
        <v>0</v>
      </c>
      <c r="C117" s="17">
        <f>IF(C113-C84=0,0,"Error")</f>
        <v>0</v>
      </c>
      <c r="D117" s="17">
        <f>IF(D113-D84=0,0,"Error")</f>
        <v>0</v>
      </c>
      <c r="E117" s="17">
        <f>IF(E113-E84=0,0,"Error")</f>
        <v>0</v>
      </c>
    </row>
    <row r="118" spans="1:5" ht="15.75" thickBot="1" x14ac:dyDescent="0.3">
      <c r="A118" s="1111" t="s">
        <v>12</v>
      </c>
      <c r="B118" s="1112"/>
      <c r="C118" s="1112"/>
      <c r="D118" s="1112"/>
      <c r="E118" s="1113"/>
    </row>
    <row r="119" spans="1:5" ht="15.75" thickBot="1" x14ac:dyDescent="0.3">
      <c r="A119" s="7" t="s">
        <v>34</v>
      </c>
      <c r="B119" s="1114" t="s">
        <v>912</v>
      </c>
      <c r="C119" s="1092"/>
      <c r="D119" s="1092"/>
      <c r="E119" s="1093"/>
    </row>
    <row r="120" spans="1:5" ht="21" customHeight="1" thickBot="1" x14ac:dyDescent="0.3">
      <c r="A120" s="5" t="s">
        <v>14</v>
      </c>
      <c r="B120" s="1105" t="s">
        <v>913</v>
      </c>
      <c r="C120" s="1106"/>
      <c r="D120" s="1106"/>
      <c r="E120" s="1107"/>
    </row>
    <row r="121" spans="1:5" ht="15.75" thickBot="1" x14ac:dyDescent="0.3">
      <c r="A121" s="5" t="s">
        <v>15</v>
      </c>
      <c r="B121" s="1097" t="s">
        <v>914</v>
      </c>
      <c r="C121" s="1098"/>
      <c r="D121" s="1098"/>
      <c r="E121" s="1099"/>
    </row>
    <row r="122" spans="1:5" x14ac:dyDescent="0.25">
      <c r="A122" s="1049"/>
      <c r="B122" s="8">
        <v>2019</v>
      </c>
      <c r="C122" s="8">
        <v>2020</v>
      </c>
      <c r="D122" s="8">
        <v>2021</v>
      </c>
      <c r="E122" s="8">
        <v>2022</v>
      </c>
    </row>
    <row r="123" spans="1:5" ht="15.75" thickBot="1" x14ac:dyDescent="0.3">
      <c r="A123" s="1050"/>
      <c r="B123" s="764" t="s">
        <v>7</v>
      </c>
      <c r="C123" s="764" t="s">
        <v>8</v>
      </c>
      <c r="D123" s="764" t="s">
        <v>8</v>
      </c>
      <c r="E123" s="764" t="s">
        <v>8</v>
      </c>
    </row>
    <row r="124" spans="1:5" ht="15.75" thickBot="1" x14ac:dyDescent="0.3">
      <c r="A124" s="5" t="s">
        <v>16</v>
      </c>
      <c r="B124" s="9">
        <v>1</v>
      </c>
      <c r="C124" s="9">
        <v>1</v>
      </c>
      <c r="D124" s="9">
        <v>1</v>
      </c>
      <c r="E124" s="9"/>
    </row>
    <row r="125" spans="1:5" ht="27" customHeight="1" thickBot="1" x14ac:dyDescent="0.3">
      <c r="A125" s="5" t="s">
        <v>17</v>
      </c>
      <c r="B125" s="9">
        <v>4500</v>
      </c>
      <c r="C125" s="9">
        <v>3150</v>
      </c>
      <c r="D125" s="9">
        <v>3700</v>
      </c>
      <c r="E125" s="9">
        <v>3700</v>
      </c>
    </row>
    <row r="126" spans="1:5" ht="15.75" thickBot="1" x14ac:dyDescent="0.3">
      <c r="A126" s="5" t="s">
        <v>18</v>
      </c>
      <c r="B126" s="9"/>
      <c r="C126" s="9"/>
      <c r="D126" s="9"/>
      <c r="E126" s="9"/>
    </row>
    <row r="127" spans="1:5" ht="15.75" thickBot="1" x14ac:dyDescent="0.3">
      <c r="A127" s="5" t="s">
        <v>19</v>
      </c>
      <c r="B127" s="745"/>
      <c r="C127" s="10"/>
      <c r="D127" s="10"/>
      <c r="E127" s="10"/>
    </row>
    <row r="128" spans="1:5" ht="15.75" thickBot="1" x14ac:dyDescent="0.3">
      <c r="A128" s="5" t="s">
        <v>21</v>
      </c>
      <c r="B128" s="745"/>
      <c r="C128" s="10"/>
      <c r="D128" s="10"/>
      <c r="E128" s="10"/>
    </row>
    <row r="129" spans="1:7" ht="15.75" thickBot="1" x14ac:dyDescent="0.3">
      <c r="A129" s="5" t="s">
        <v>22</v>
      </c>
      <c r="B129" s="745"/>
      <c r="C129" s="10"/>
      <c r="D129" s="10"/>
      <c r="E129" s="10"/>
    </row>
    <row r="130" spans="1:7" ht="15.75" thickBot="1" x14ac:dyDescent="0.3">
      <c r="A130" s="1046" t="s">
        <v>170</v>
      </c>
      <c r="B130" s="1047"/>
      <c r="C130" s="1047"/>
      <c r="D130" s="1047"/>
      <c r="E130" s="1048"/>
    </row>
    <row r="131" spans="1:7" x14ac:dyDescent="0.25">
      <c r="A131" s="1049"/>
      <c r="B131" s="8">
        <v>2019</v>
      </c>
      <c r="C131" s="8">
        <v>2020</v>
      </c>
      <c r="D131" s="8">
        <v>2021</v>
      </c>
      <c r="E131" s="8">
        <v>2022</v>
      </c>
    </row>
    <row r="132" spans="1:7" ht="15.75" thickBot="1" x14ac:dyDescent="0.3">
      <c r="A132" s="1050"/>
      <c r="B132" s="764" t="s">
        <v>7</v>
      </c>
      <c r="C132" s="764" t="s">
        <v>8</v>
      </c>
      <c r="D132" s="764" t="s">
        <v>8</v>
      </c>
      <c r="E132" s="764" t="s">
        <v>8</v>
      </c>
    </row>
    <row r="133" spans="1:7" ht="15.75" thickBot="1" x14ac:dyDescent="0.3">
      <c r="A133" s="12" t="s">
        <v>23</v>
      </c>
      <c r="B133" s="13"/>
      <c r="C133" s="13"/>
      <c r="D133" s="13"/>
      <c r="E133" s="13"/>
    </row>
    <row r="134" spans="1:7" ht="24.75" thickBot="1" x14ac:dyDescent="0.3">
      <c r="A134" s="25" t="s">
        <v>682</v>
      </c>
      <c r="B134" s="14"/>
      <c r="C134" s="38"/>
      <c r="D134" s="38"/>
      <c r="E134" s="38"/>
    </row>
    <row r="135" spans="1:7" ht="24.75" thickBot="1" x14ac:dyDescent="0.3">
      <c r="A135" s="25" t="s">
        <v>683</v>
      </c>
      <c r="B135" s="14"/>
      <c r="C135" s="26"/>
      <c r="D135" s="26"/>
      <c r="E135" s="26"/>
    </row>
    <row r="136" spans="1:7" ht="24.75" thickBot="1" x14ac:dyDescent="0.3">
      <c r="A136" s="12" t="s">
        <v>24</v>
      </c>
      <c r="B136" s="13"/>
      <c r="C136" s="13"/>
      <c r="D136" s="13"/>
      <c r="E136" s="13"/>
    </row>
    <row r="137" spans="1:7" ht="36.75" thickBot="1" x14ac:dyDescent="0.3">
      <c r="A137" s="25" t="s">
        <v>684</v>
      </c>
      <c r="B137" s="14"/>
      <c r="C137" s="13"/>
      <c r="D137" s="13"/>
      <c r="E137" s="13"/>
    </row>
    <row r="138" spans="1:7" ht="36.75" thickBot="1" x14ac:dyDescent="0.3">
      <c r="A138" s="25" t="s">
        <v>685</v>
      </c>
      <c r="B138" s="14"/>
      <c r="C138" s="13"/>
      <c r="D138" s="13"/>
      <c r="E138" s="13"/>
    </row>
    <row r="139" spans="1:7" ht="15.75" thickBot="1" x14ac:dyDescent="0.3">
      <c r="A139" s="12" t="s">
        <v>25</v>
      </c>
      <c r="B139" s="14">
        <v>4500</v>
      </c>
      <c r="C139" s="13">
        <v>3150</v>
      </c>
      <c r="D139" s="13">
        <v>3700</v>
      </c>
      <c r="E139" s="13">
        <v>3700</v>
      </c>
      <c r="F139" s="11"/>
      <c r="G139" s="11"/>
    </row>
    <row r="140" spans="1:7" ht="36.75" thickBot="1" x14ac:dyDescent="0.3">
      <c r="A140" s="25" t="s">
        <v>686</v>
      </c>
      <c r="B140" s="14"/>
      <c r="C140" s="13"/>
      <c r="D140" s="13"/>
      <c r="E140" s="13"/>
    </row>
    <row r="141" spans="1:7" ht="36.75" thickBot="1" x14ac:dyDescent="0.3">
      <c r="A141" s="25" t="s">
        <v>687</v>
      </c>
      <c r="B141" s="14"/>
      <c r="C141" s="13"/>
      <c r="D141" s="13"/>
      <c r="E141" s="13"/>
    </row>
    <row r="142" spans="1:7" ht="15.75" thickBot="1" x14ac:dyDescent="0.3">
      <c r="A142" s="12" t="s">
        <v>26</v>
      </c>
      <c r="B142" s="14"/>
      <c r="C142" s="13"/>
      <c r="D142" s="13"/>
      <c r="E142" s="13"/>
    </row>
    <row r="143" spans="1:7" ht="24.75" thickBot="1" x14ac:dyDescent="0.3">
      <c r="A143" s="25" t="s">
        <v>688</v>
      </c>
      <c r="B143" s="14"/>
      <c r="C143" s="13"/>
      <c r="D143" s="13"/>
      <c r="E143" s="13"/>
    </row>
    <row r="144" spans="1:7" ht="24.75" thickBot="1" x14ac:dyDescent="0.3">
      <c r="A144" s="25" t="s">
        <v>689</v>
      </c>
      <c r="B144" s="14"/>
      <c r="C144" s="13"/>
      <c r="D144" s="13"/>
      <c r="E144" s="13"/>
    </row>
    <row r="145" spans="1:9" ht="15.75" thickBot="1" x14ac:dyDescent="0.3">
      <c r="A145" s="12" t="s">
        <v>27</v>
      </c>
      <c r="B145" s="14"/>
      <c r="C145" s="13"/>
      <c r="D145" s="13"/>
      <c r="E145" s="13"/>
    </row>
    <row r="146" spans="1:9" ht="36.75" thickBot="1" x14ac:dyDescent="0.3">
      <c r="A146" s="25" t="s">
        <v>690</v>
      </c>
      <c r="B146" s="14"/>
      <c r="C146" s="13"/>
      <c r="D146" s="13"/>
      <c r="E146" s="13"/>
    </row>
    <row r="147" spans="1:9" ht="36.75" thickBot="1" x14ac:dyDescent="0.3">
      <c r="A147" s="25" t="s">
        <v>691</v>
      </c>
      <c r="B147" s="14"/>
      <c r="C147" s="13"/>
      <c r="D147" s="13"/>
      <c r="E147" s="13"/>
    </row>
    <row r="148" spans="1:9" ht="15.75" thickBot="1" x14ac:dyDescent="0.3">
      <c r="A148" s="12" t="s">
        <v>28</v>
      </c>
      <c r="B148" s="14"/>
      <c r="C148" s="13"/>
      <c r="D148" s="13"/>
      <c r="E148" s="13"/>
    </row>
    <row r="149" spans="1:9" ht="36.75" thickBot="1" x14ac:dyDescent="0.3">
      <c r="A149" s="25" t="s">
        <v>692</v>
      </c>
      <c r="B149" s="14"/>
      <c r="C149" s="13"/>
      <c r="D149" s="13"/>
      <c r="E149" s="13"/>
    </row>
    <row r="150" spans="1:9" ht="36.75" thickBot="1" x14ac:dyDescent="0.3">
      <c r="A150" s="25" t="s">
        <v>693</v>
      </c>
      <c r="B150" s="14"/>
      <c r="C150" s="13"/>
      <c r="D150" s="13"/>
      <c r="E150" s="13"/>
    </row>
    <row r="151" spans="1:9" ht="24.75" thickBot="1" x14ac:dyDescent="0.3">
      <c r="A151" s="12" t="s">
        <v>29</v>
      </c>
      <c r="B151" s="14"/>
      <c r="C151" s="13"/>
      <c r="D151" s="13"/>
      <c r="E151" s="13"/>
    </row>
    <row r="152" spans="1:9" ht="36.75" thickBot="1" x14ac:dyDescent="0.3">
      <c r="A152" s="25" t="s">
        <v>694</v>
      </c>
      <c r="B152" s="14"/>
      <c r="C152" s="13"/>
      <c r="D152" s="13"/>
      <c r="E152" s="13"/>
    </row>
    <row r="153" spans="1:9" ht="39.75" customHeight="1" thickBot="1" x14ac:dyDescent="0.3">
      <c r="A153" s="25" t="s">
        <v>695</v>
      </c>
      <c r="B153" s="14"/>
      <c r="C153" s="13"/>
      <c r="D153" s="13"/>
      <c r="E153" s="13"/>
      <c r="G153" s="1651"/>
      <c r="H153" s="260"/>
      <c r="I153" s="260"/>
    </row>
    <row r="154" spans="1:9" ht="22.5" customHeight="1" thickBot="1" x14ac:dyDescent="0.3">
      <c r="A154" s="15" t="s">
        <v>30</v>
      </c>
      <c r="B154" s="14">
        <f>B139</f>
        <v>4500</v>
      </c>
      <c r="C154" s="14">
        <f t="shared" ref="C154:E154" si="7">C151+C148+C145+C142+C139+C136+C133</f>
        <v>3150</v>
      </c>
      <c r="D154" s="14">
        <f t="shared" si="7"/>
        <v>3700</v>
      </c>
      <c r="E154" s="14">
        <f t="shared" si="7"/>
        <v>3700</v>
      </c>
      <c r="F154" s="11"/>
      <c r="G154" s="1651"/>
      <c r="H154" s="260"/>
      <c r="I154" s="260"/>
    </row>
    <row r="155" spans="1:9" ht="19.5" customHeight="1" x14ac:dyDescent="0.25">
      <c r="A155" s="1124" t="s">
        <v>600</v>
      </c>
      <c r="B155" s="1127"/>
      <c r="C155" s="1128"/>
      <c r="D155" s="1128"/>
      <c r="E155" s="1129"/>
      <c r="G155" s="1651"/>
      <c r="H155" s="260"/>
      <c r="I155" s="260"/>
    </row>
    <row r="156" spans="1:9" ht="19.5" customHeight="1" x14ac:dyDescent="0.25">
      <c r="A156" s="1125"/>
      <c r="B156" s="1130"/>
      <c r="C156" s="1131"/>
      <c r="D156" s="1131"/>
      <c r="E156" s="1132"/>
      <c r="G156" s="759"/>
      <c r="H156" s="260"/>
      <c r="I156" s="260"/>
    </row>
    <row r="157" spans="1:9" ht="19.5" customHeight="1" thickBot="1" x14ac:dyDescent="0.3">
      <c r="A157" s="1126"/>
      <c r="B157" s="1133"/>
      <c r="C157" s="1134"/>
      <c r="D157" s="1134"/>
      <c r="E157" s="1135"/>
      <c r="G157" s="759"/>
      <c r="H157" s="260"/>
      <c r="I157" s="260"/>
    </row>
    <row r="158" spans="1:9" ht="19.5" customHeight="1" thickBot="1" x14ac:dyDescent="0.3">
      <c r="A158" s="16" t="s">
        <v>31</v>
      </c>
      <c r="B158" s="17">
        <f>IF(B154-B125=0,0,"Error")</f>
        <v>0</v>
      </c>
      <c r="C158" s="17">
        <f>IF(C154-C125=0,0,"Error")</f>
        <v>0</v>
      </c>
      <c r="D158" s="17">
        <f>IF(D154-D125=0,0,"Error")</f>
        <v>0</v>
      </c>
      <c r="E158" s="17">
        <f>IF(E154-E125=0,0,"Error")</f>
        <v>0</v>
      </c>
      <c r="G158" s="759"/>
      <c r="H158" s="260"/>
      <c r="I158" s="260"/>
    </row>
    <row r="159" spans="1:9" ht="19.5" customHeight="1" thickBot="1" x14ac:dyDescent="0.3">
      <c r="A159" s="1111" t="s">
        <v>38</v>
      </c>
      <c r="B159" s="1112"/>
      <c r="C159" s="1112"/>
      <c r="D159" s="1112"/>
      <c r="E159" s="1113"/>
      <c r="G159" s="759"/>
      <c r="H159" s="260"/>
      <c r="I159" s="260"/>
    </row>
    <row r="160" spans="1:9" ht="19.5" customHeight="1" thickBot="1" x14ac:dyDescent="0.3">
      <c r="A160" s="1111" t="s">
        <v>39</v>
      </c>
      <c r="B160" s="1112"/>
      <c r="C160" s="1112"/>
      <c r="D160" s="1112"/>
      <c r="E160" s="1113"/>
      <c r="G160" s="759"/>
      <c r="H160" s="260"/>
      <c r="I160" s="260"/>
    </row>
    <row r="161" spans="1:9" ht="19.5" customHeight="1" thickBot="1" x14ac:dyDescent="0.3">
      <c r="A161" s="18" t="s">
        <v>44</v>
      </c>
      <c r="B161" s="1118" t="s">
        <v>438</v>
      </c>
      <c r="C161" s="1120"/>
      <c r="D161" s="1120"/>
      <c r="E161" s="1121"/>
      <c r="G161" s="759"/>
      <c r="H161" s="260"/>
      <c r="I161" s="260"/>
    </row>
    <row r="162" spans="1:9" ht="19.5" customHeight="1" thickBot="1" x14ac:dyDescent="0.3">
      <c r="A162" s="7" t="s">
        <v>163</v>
      </c>
      <c r="B162" s="1114" t="s">
        <v>754</v>
      </c>
      <c r="C162" s="1092"/>
      <c r="D162" s="1092"/>
      <c r="E162" s="1093"/>
      <c r="G162" s="759"/>
      <c r="H162" s="260"/>
      <c r="I162" s="260"/>
    </row>
    <row r="163" spans="1:9" ht="21.75" customHeight="1" thickBot="1" x14ac:dyDescent="0.3">
      <c r="A163" s="5" t="s">
        <v>14</v>
      </c>
      <c r="B163" s="1105" t="s">
        <v>755</v>
      </c>
      <c r="C163" s="1106"/>
      <c r="D163" s="1106"/>
      <c r="E163" s="1107"/>
    </row>
    <row r="164" spans="1:9" ht="15.75" thickBot="1" x14ac:dyDescent="0.3">
      <c r="A164" s="5" t="s">
        <v>15</v>
      </c>
      <c r="B164" s="1097" t="s">
        <v>756</v>
      </c>
      <c r="C164" s="1098"/>
      <c r="D164" s="1098"/>
      <c r="E164" s="1099"/>
    </row>
    <row r="165" spans="1:9" ht="27.75" customHeight="1" x14ac:dyDescent="0.25">
      <c r="A165" s="1049"/>
      <c r="B165" s="8">
        <v>2019</v>
      </c>
      <c r="C165" s="8">
        <v>2020</v>
      </c>
      <c r="D165" s="8">
        <v>2021</v>
      </c>
      <c r="E165" s="8">
        <v>2022</v>
      </c>
    </row>
    <row r="166" spans="1:9" ht="27.75" customHeight="1" thickBot="1" x14ac:dyDescent="0.3">
      <c r="A166" s="1050"/>
      <c r="B166" s="764" t="s">
        <v>7</v>
      </c>
      <c r="C166" s="764" t="s">
        <v>8</v>
      </c>
      <c r="D166" s="764" t="s">
        <v>8</v>
      </c>
      <c r="E166" s="764" t="s">
        <v>8</v>
      </c>
    </row>
    <row r="167" spans="1:9" ht="28.5" customHeight="1" thickBot="1" x14ac:dyDescent="0.3">
      <c r="A167" s="5" t="s">
        <v>16</v>
      </c>
      <c r="B167" s="9">
        <v>40</v>
      </c>
      <c r="C167" s="9"/>
      <c r="D167" s="9"/>
      <c r="E167" s="9"/>
      <c r="F167" s="594"/>
    </row>
    <row r="168" spans="1:9" ht="52.5" customHeight="1" thickBot="1" x14ac:dyDescent="0.3">
      <c r="A168" s="5" t="s">
        <v>17</v>
      </c>
      <c r="B168" s="9">
        <v>2000</v>
      </c>
      <c r="C168" s="9"/>
      <c r="D168" s="9"/>
      <c r="E168" s="9"/>
    </row>
    <row r="169" spans="1:9" ht="18" customHeight="1" thickBot="1" x14ac:dyDescent="0.3">
      <c r="A169" s="5" t="s">
        <v>18</v>
      </c>
      <c r="B169" s="9">
        <f>B168/B167</f>
        <v>50</v>
      </c>
      <c r="C169" s="9" t="e">
        <f t="shared" ref="C169:E169" si="8">C168/C167</f>
        <v>#DIV/0!</v>
      </c>
      <c r="D169" s="9" t="e">
        <f t="shared" si="8"/>
        <v>#DIV/0!</v>
      </c>
      <c r="E169" s="9" t="e">
        <f t="shared" si="8"/>
        <v>#DIV/0!</v>
      </c>
    </row>
    <row r="170" spans="1:9" ht="36" customHeight="1" thickBot="1" x14ac:dyDescent="0.3">
      <c r="A170" s="5" t="s">
        <v>19</v>
      </c>
      <c r="B170" s="745" t="s">
        <v>20</v>
      </c>
      <c r="C170" s="10">
        <f>C167/B167-1</f>
        <v>-1</v>
      </c>
      <c r="D170" s="10" t="e">
        <f t="shared" ref="D170:D172" si="9">D167/C167-1</f>
        <v>#DIV/0!</v>
      </c>
      <c r="E170" s="10" t="e">
        <f>E167/D167-1</f>
        <v>#DIV/0!</v>
      </c>
      <c r="F170" s="595"/>
    </row>
    <row r="171" spans="1:9" ht="27" customHeight="1" thickBot="1" x14ac:dyDescent="0.3">
      <c r="A171" s="5" t="s">
        <v>21</v>
      </c>
      <c r="B171" s="745" t="s">
        <v>20</v>
      </c>
      <c r="C171" s="10">
        <f>C168/B168-1</f>
        <v>-1</v>
      </c>
      <c r="D171" s="10" t="e">
        <f t="shared" si="9"/>
        <v>#DIV/0!</v>
      </c>
      <c r="E171" s="10" t="e">
        <f>E168/D168-1</f>
        <v>#DIV/0!</v>
      </c>
    </row>
    <row r="172" spans="1:9" ht="47.25" customHeight="1" thickBot="1" x14ac:dyDescent="0.3">
      <c r="A172" s="5" t="s">
        <v>22</v>
      </c>
      <c r="B172" s="745" t="s">
        <v>20</v>
      </c>
      <c r="C172" s="10" t="e">
        <f>C169/B169-1</f>
        <v>#DIV/0!</v>
      </c>
      <c r="D172" s="10" t="e">
        <f t="shared" si="9"/>
        <v>#DIV/0!</v>
      </c>
      <c r="E172" s="10" t="e">
        <f>E169/D169-1</f>
        <v>#DIV/0!</v>
      </c>
    </row>
    <row r="173" spans="1:9" ht="15.75" customHeight="1" thickBot="1" x14ac:dyDescent="0.3">
      <c r="A173" s="1046" t="s">
        <v>152</v>
      </c>
      <c r="B173" s="1047"/>
      <c r="C173" s="1047"/>
      <c r="D173" s="1047"/>
      <c r="E173" s="1048"/>
    </row>
    <row r="174" spans="1:9" x14ac:dyDescent="0.25">
      <c r="A174" s="1049"/>
      <c r="B174" s="8">
        <v>2019</v>
      </c>
      <c r="C174" s="8">
        <v>2020</v>
      </c>
      <c r="D174" s="8">
        <v>2021</v>
      </c>
      <c r="E174" s="8">
        <v>2022</v>
      </c>
    </row>
    <row r="175" spans="1:9" ht="15.75" thickBot="1" x14ac:dyDescent="0.3">
      <c r="A175" s="1050"/>
      <c r="B175" s="764" t="s">
        <v>7</v>
      </c>
      <c r="C175" s="764" t="s">
        <v>8</v>
      </c>
      <c r="D175" s="764" t="s">
        <v>8</v>
      </c>
      <c r="E175" s="764" t="s">
        <v>8</v>
      </c>
    </row>
    <row r="176" spans="1:9" ht="15.75" thickBot="1" x14ac:dyDescent="0.3">
      <c r="A176" s="12" t="s">
        <v>41</v>
      </c>
      <c r="B176" s="13"/>
      <c r="C176" s="13"/>
      <c r="D176" s="13"/>
      <c r="E176" s="13"/>
    </row>
    <row r="177" spans="1:5" ht="15.75" thickBot="1" x14ac:dyDescent="0.3">
      <c r="A177" s="12" t="s">
        <v>42</v>
      </c>
      <c r="B177" s="14">
        <v>2000</v>
      </c>
      <c r="C177" s="13"/>
      <c r="D177" s="13"/>
      <c r="E177" s="13"/>
    </row>
    <row r="178" spans="1:5" ht="15.75" thickBot="1" x14ac:dyDescent="0.3">
      <c r="A178" s="15" t="s">
        <v>30</v>
      </c>
      <c r="B178" s="14">
        <f>B177+B176</f>
        <v>2000</v>
      </c>
      <c r="C178" s="14">
        <f t="shared" ref="C178:E178" si="10">C177+C176</f>
        <v>0</v>
      </c>
      <c r="D178" s="14">
        <f t="shared" si="10"/>
        <v>0</v>
      </c>
      <c r="E178" s="14">
        <f t="shared" si="10"/>
        <v>0</v>
      </c>
    </row>
    <row r="179" spans="1:5" x14ac:dyDescent="0.25">
      <c r="A179" s="1124" t="s">
        <v>757</v>
      </c>
      <c r="B179" s="1127"/>
      <c r="C179" s="1128"/>
      <c r="D179" s="1128"/>
      <c r="E179" s="1129"/>
    </row>
    <row r="180" spans="1:5" x14ac:dyDescent="0.25">
      <c r="A180" s="1125"/>
      <c r="B180" s="1130"/>
      <c r="C180" s="1131"/>
      <c r="D180" s="1131"/>
      <c r="E180" s="1132"/>
    </row>
    <row r="181" spans="1:5" ht="15.75" thickBot="1" x14ac:dyDescent="0.3">
      <c r="A181" s="1126"/>
      <c r="B181" s="1133"/>
      <c r="C181" s="1134"/>
      <c r="D181" s="1134"/>
      <c r="E181" s="1135"/>
    </row>
    <row r="182" spans="1:5" ht="15.75" thickBot="1" x14ac:dyDescent="0.3">
      <c r="A182" s="18" t="s">
        <v>44</v>
      </c>
      <c r="B182" s="1118"/>
      <c r="C182" s="1120"/>
      <c r="D182" s="1120"/>
      <c r="E182" s="1121"/>
    </row>
    <row r="183" spans="1:5" ht="15.75" thickBot="1" x14ac:dyDescent="0.3">
      <c r="A183" s="7" t="s">
        <v>135</v>
      </c>
      <c r="B183" s="1114" t="s">
        <v>758</v>
      </c>
      <c r="C183" s="1092"/>
      <c r="D183" s="1092"/>
      <c r="E183" s="1093"/>
    </row>
    <row r="184" spans="1:5" ht="15.75" customHeight="1" thickBot="1" x14ac:dyDescent="0.3">
      <c r="A184" s="5" t="s">
        <v>14</v>
      </c>
      <c r="B184" s="1105" t="s">
        <v>759</v>
      </c>
      <c r="C184" s="1106"/>
      <c r="D184" s="1106"/>
      <c r="E184" s="1107"/>
    </row>
    <row r="185" spans="1:5" ht="15.75" thickBot="1" x14ac:dyDescent="0.3">
      <c r="A185" s="5" t="s">
        <v>15</v>
      </c>
      <c r="B185" s="1097" t="s">
        <v>756</v>
      </c>
      <c r="C185" s="1098"/>
      <c r="D185" s="1098"/>
      <c r="E185" s="1099"/>
    </row>
    <row r="186" spans="1:5" x14ac:dyDescent="0.25">
      <c r="A186" s="1049"/>
      <c r="B186" s="8">
        <v>2019</v>
      </c>
      <c r="C186" s="8">
        <v>2020</v>
      </c>
      <c r="D186" s="8">
        <v>2021</v>
      </c>
      <c r="E186" s="8">
        <v>2022</v>
      </c>
    </row>
    <row r="187" spans="1:5" ht="15.75" thickBot="1" x14ac:dyDescent="0.3">
      <c r="A187" s="1050"/>
      <c r="B187" s="764" t="s">
        <v>7</v>
      </c>
      <c r="C187" s="764" t="s">
        <v>8</v>
      </c>
      <c r="D187" s="764" t="s">
        <v>8</v>
      </c>
      <c r="E187" s="764" t="s">
        <v>8</v>
      </c>
    </row>
    <row r="188" spans="1:5" ht="15.75" thickBot="1" x14ac:dyDescent="0.3">
      <c r="A188" s="5" t="s">
        <v>16</v>
      </c>
      <c r="B188" s="9"/>
      <c r="C188" s="9">
        <v>40</v>
      </c>
      <c r="D188" s="9">
        <v>40</v>
      </c>
      <c r="E188" s="9">
        <v>40</v>
      </c>
    </row>
    <row r="189" spans="1:5" ht="15.75" thickBot="1" x14ac:dyDescent="0.3">
      <c r="A189" s="5" t="s">
        <v>17</v>
      </c>
      <c r="B189" s="9"/>
      <c r="C189" s="9">
        <v>1000</v>
      </c>
      <c r="D189" s="9">
        <v>2000</v>
      </c>
      <c r="E189" s="9">
        <v>2000</v>
      </c>
    </row>
    <row r="190" spans="1:5" ht="15.75" thickBot="1" x14ac:dyDescent="0.3">
      <c r="A190" s="5" t="s">
        <v>18</v>
      </c>
      <c r="B190" s="9" t="e">
        <f>B189/B188</f>
        <v>#DIV/0!</v>
      </c>
      <c r="C190" s="9">
        <f t="shared" ref="C190:E190" si="11">C189/C188</f>
        <v>25</v>
      </c>
      <c r="D190" s="9">
        <f t="shared" si="11"/>
        <v>50</v>
      </c>
      <c r="E190" s="9">
        <f t="shared" si="11"/>
        <v>50</v>
      </c>
    </row>
    <row r="191" spans="1:5" ht="15.75" thickBot="1" x14ac:dyDescent="0.3">
      <c r="A191" s="5" t="s">
        <v>19</v>
      </c>
      <c r="B191" s="745" t="s">
        <v>20</v>
      </c>
      <c r="C191" s="10" t="e">
        <f>C188/B188-1</f>
        <v>#DIV/0!</v>
      </c>
      <c r="D191" s="10">
        <f t="shared" ref="D191:D193" si="12">D188/C188-1</f>
        <v>0</v>
      </c>
      <c r="E191" s="10">
        <f>E188/D188-1</f>
        <v>0</v>
      </c>
    </row>
    <row r="192" spans="1:5" ht="15.75" thickBot="1" x14ac:dyDescent="0.3">
      <c r="A192" s="5" t="s">
        <v>21</v>
      </c>
      <c r="B192" s="745" t="s">
        <v>20</v>
      </c>
      <c r="C192" s="10" t="e">
        <f>C189/B189-1</f>
        <v>#DIV/0!</v>
      </c>
      <c r="D192" s="10">
        <f t="shared" si="12"/>
        <v>1</v>
      </c>
      <c r="E192" s="10">
        <f>E189/D189-1</f>
        <v>0</v>
      </c>
    </row>
    <row r="193" spans="1:5" ht="15.75" thickBot="1" x14ac:dyDescent="0.3">
      <c r="A193" s="5" t="s">
        <v>22</v>
      </c>
      <c r="B193" s="745" t="s">
        <v>20</v>
      </c>
      <c r="C193" s="10" t="e">
        <f>C190/B190-1</f>
        <v>#DIV/0!</v>
      </c>
      <c r="D193" s="10">
        <f t="shared" si="12"/>
        <v>1</v>
      </c>
      <c r="E193" s="10">
        <f>E190/D190-1</f>
        <v>0</v>
      </c>
    </row>
    <row r="194" spans="1:5" ht="15.75" customHeight="1" thickBot="1" x14ac:dyDescent="0.3">
      <c r="A194" s="1046" t="s">
        <v>173</v>
      </c>
      <c r="B194" s="1047"/>
      <c r="C194" s="1047"/>
      <c r="D194" s="1047"/>
      <c r="E194" s="1048"/>
    </row>
    <row r="195" spans="1:5" x14ac:dyDescent="0.25">
      <c r="A195" s="1049"/>
      <c r="B195" s="8">
        <v>2019</v>
      </c>
      <c r="C195" s="8">
        <v>2020</v>
      </c>
      <c r="D195" s="8">
        <v>2021</v>
      </c>
      <c r="E195" s="8">
        <v>2022</v>
      </c>
    </row>
    <row r="196" spans="1:5" ht="15.75" thickBot="1" x14ac:dyDescent="0.3">
      <c r="A196" s="1050"/>
      <c r="B196" s="764" t="s">
        <v>7</v>
      </c>
      <c r="C196" s="764" t="s">
        <v>8</v>
      </c>
      <c r="D196" s="764" t="s">
        <v>8</v>
      </c>
      <c r="E196" s="764" t="s">
        <v>8</v>
      </c>
    </row>
    <row r="197" spans="1:5" ht="15.75" thickBot="1" x14ac:dyDescent="0.3">
      <c r="A197" s="12" t="s">
        <v>41</v>
      </c>
      <c r="B197" s="13"/>
      <c r="C197" s="13"/>
      <c r="D197" s="13"/>
      <c r="E197" s="13"/>
    </row>
    <row r="198" spans="1:5" ht="15.75" thickBot="1" x14ac:dyDescent="0.3">
      <c r="A198" s="12" t="s">
        <v>42</v>
      </c>
      <c r="B198" s="14"/>
      <c r="C198" s="13">
        <v>1000</v>
      </c>
      <c r="D198" s="13">
        <v>2000</v>
      </c>
      <c r="E198" s="13">
        <v>2000</v>
      </c>
    </row>
    <row r="199" spans="1:5" ht="15.75" thickBot="1" x14ac:dyDescent="0.3">
      <c r="A199" s="15" t="s">
        <v>33</v>
      </c>
      <c r="B199" s="14">
        <f>B198+B197</f>
        <v>0</v>
      </c>
      <c r="C199" s="14">
        <f t="shared" ref="C199:E199" si="13">C198+C197</f>
        <v>1000</v>
      </c>
      <c r="D199" s="14">
        <f t="shared" si="13"/>
        <v>2000</v>
      </c>
      <c r="E199" s="14">
        <f t="shared" si="13"/>
        <v>2000</v>
      </c>
    </row>
    <row r="200" spans="1:5" x14ac:dyDescent="0.25">
      <c r="A200" s="1124" t="s">
        <v>760</v>
      </c>
      <c r="B200" s="1127"/>
      <c r="C200" s="1128"/>
      <c r="D200" s="1128"/>
      <c r="E200" s="1129"/>
    </row>
    <row r="201" spans="1:5" x14ac:dyDescent="0.25">
      <c r="A201" s="1125"/>
      <c r="B201" s="1130"/>
      <c r="C201" s="1131"/>
      <c r="D201" s="1131"/>
      <c r="E201" s="1132"/>
    </row>
    <row r="202" spans="1:5" ht="15.75" thickBot="1" x14ac:dyDescent="0.3">
      <c r="A202" s="1126"/>
      <c r="B202" s="1133"/>
      <c r="C202" s="1134"/>
      <c r="D202" s="1134"/>
      <c r="E202" s="1135"/>
    </row>
    <row r="203" spans="1:5" ht="15.75" thickBot="1" x14ac:dyDescent="0.3">
      <c r="A203" s="19"/>
      <c r="B203" s="20"/>
      <c r="C203" s="20"/>
      <c r="D203" s="20"/>
      <c r="E203" s="20"/>
    </row>
    <row r="204" spans="1:5" ht="24.75" thickBot="1" x14ac:dyDescent="0.3">
      <c r="A204" s="6" t="s">
        <v>56</v>
      </c>
      <c r="B204" s="21">
        <f>B43+B84+B125+B168+B189</f>
        <v>125100</v>
      </c>
      <c r="C204" s="21">
        <f t="shared" ref="C204:E204" si="14">C43+C84+C125+C168+C189</f>
        <v>116500</v>
      </c>
      <c r="D204" s="21">
        <f t="shared" si="14"/>
        <v>120000</v>
      </c>
      <c r="E204" s="21">
        <f t="shared" si="14"/>
        <v>120500</v>
      </c>
    </row>
    <row r="205" spans="1:5" ht="24.75" thickBot="1" x14ac:dyDescent="0.3">
      <c r="A205" s="6" t="s">
        <v>57</v>
      </c>
      <c r="B205" s="21">
        <f>B207+B209+B211+B213+B215+B217+B219+B221+B223</f>
        <v>125100</v>
      </c>
      <c r="C205" s="21">
        <f>C207+C209+C211+C213+C215+C217+C219+C221+C223</f>
        <v>116500</v>
      </c>
      <c r="D205" s="21">
        <f>D207+D209+D211+D213+D215+D217+D219+D221+D223</f>
        <v>120000</v>
      </c>
      <c r="E205" s="21">
        <f>E207+E209+E211+E213+E215+E217+E219+E221+E223</f>
        <v>120500</v>
      </c>
    </row>
    <row r="206" spans="1:5" ht="24.75" thickBot="1" x14ac:dyDescent="0.3">
      <c r="A206" s="22" t="s">
        <v>592</v>
      </c>
      <c r="B206" s="23"/>
      <c r="C206" s="24">
        <f>C205/B205-1</f>
        <v>-6.8745003996802612E-2</v>
      </c>
      <c r="D206" s="24">
        <f t="shared" ref="D206" si="15">D205/C205-1</f>
        <v>3.0042918454935563E-2</v>
      </c>
      <c r="E206" s="24">
        <f>E205/D205-1</f>
        <v>4.1666666666666519E-3</v>
      </c>
    </row>
    <row r="207" spans="1:5" ht="15.75" thickBot="1" x14ac:dyDescent="0.3">
      <c r="A207" s="12" t="s">
        <v>23</v>
      </c>
      <c r="B207" s="13">
        <f>B51</f>
        <v>90800</v>
      </c>
      <c r="C207" s="13">
        <f>C51</f>
        <v>86000</v>
      </c>
      <c r="D207" s="13">
        <f>D51</f>
        <v>86000</v>
      </c>
      <c r="E207" s="13">
        <f>E51</f>
        <v>86000</v>
      </c>
    </row>
    <row r="208" spans="1:5" ht="15.75" thickBot="1" x14ac:dyDescent="0.3">
      <c r="A208" s="25" t="s">
        <v>700</v>
      </c>
      <c r="B208" s="14"/>
      <c r="C208" s="26">
        <f>C207/B207-1</f>
        <v>-5.2863436123347984E-2</v>
      </c>
      <c r="D208" s="26">
        <f t="shared" ref="D208" si="16">D207/C207-1</f>
        <v>0</v>
      </c>
      <c r="E208" s="26">
        <f>E207/D207-1</f>
        <v>0</v>
      </c>
    </row>
    <row r="209" spans="1:5" ht="24.75" thickBot="1" x14ac:dyDescent="0.3">
      <c r="A209" s="12" t="s">
        <v>24</v>
      </c>
      <c r="B209" s="13">
        <f>B54</f>
        <v>13700</v>
      </c>
      <c r="C209" s="13">
        <f>C54</f>
        <v>12500</v>
      </c>
      <c r="D209" s="13">
        <f>D54</f>
        <v>12500</v>
      </c>
      <c r="E209" s="13">
        <f>E54</f>
        <v>12500</v>
      </c>
    </row>
    <row r="210" spans="1:5" ht="24.75" thickBot="1" x14ac:dyDescent="0.3">
      <c r="A210" s="25" t="s">
        <v>701</v>
      </c>
      <c r="B210" s="14"/>
      <c r="C210" s="26">
        <f>C209/B209-1</f>
        <v>-8.7591240875912413E-2</v>
      </c>
      <c r="D210" s="26">
        <f t="shared" ref="D210" si="17">D209/C209-1</f>
        <v>0</v>
      </c>
      <c r="E210" s="26">
        <f>E209/D209-1</f>
        <v>0</v>
      </c>
    </row>
    <row r="211" spans="1:5" ht="15.75" thickBot="1" x14ac:dyDescent="0.3">
      <c r="A211" s="12" t="s">
        <v>25</v>
      </c>
      <c r="B211" s="13">
        <f>B57+B98+B139</f>
        <v>16500</v>
      </c>
      <c r="C211" s="13">
        <f t="shared" ref="C211:E211" si="18">C57+C98+C139</f>
        <v>14900</v>
      </c>
      <c r="D211" s="13">
        <f t="shared" si="18"/>
        <v>17400</v>
      </c>
      <c r="E211" s="13">
        <f t="shared" si="18"/>
        <v>17900</v>
      </c>
    </row>
    <row r="212" spans="1:5" ht="24.75" thickBot="1" x14ac:dyDescent="0.3">
      <c r="A212" s="25" t="s">
        <v>702</v>
      </c>
      <c r="B212" s="14"/>
      <c r="C212" s="26">
        <f>C211/B211-1</f>
        <v>-9.6969696969696928E-2</v>
      </c>
      <c r="D212" s="26">
        <f t="shared" ref="D212" si="19">D211/C211-1</f>
        <v>0.16778523489932895</v>
      </c>
      <c r="E212" s="26">
        <f>E211/D211-1</f>
        <v>2.8735632183908066E-2</v>
      </c>
    </row>
    <row r="213" spans="1:5" ht="15.75" thickBot="1" x14ac:dyDescent="0.3">
      <c r="A213" s="12" t="s">
        <v>26</v>
      </c>
      <c r="B213" s="13">
        <f>B60</f>
        <v>0</v>
      </c>
      <c r="C213" s="13">
        <f>C60</f>
        <v>0</v>
      </c>
      <c r="D213" s="13">
        <f>D60</f>
        <v>0</v>
      </c>
      <c r="E213" s="13">
        <f>E60</f>
        <v>0</v>
      </c>
    </row>
    <row r="214" spans="1:5" ht="15.75" thickBot="1" x14ac:dyDescent="0.3">
      <c r="A214" s="25" t="s">
        <v>703</v>
      </c>
      <c r="B214" s="14"/>
      <c r="C214" s="26" t="e">
        <f>C213/B213-1</f>
        <v>#DIV/0!</v>
      </c>
      <c r="D214" s="26" t="e">
        <f t="shared" ref="D214" si="20">D213/C213-1</f>
        <v>#DIV/0!</v>
      </c>
      <c r="E214" s="26" t="e">
        <f>E213/D213-1</f>
        <v>#DIV/0!</v>
      </c>
    </row>
    <row r="215" spans="1:5" ht="15.75" thickBot="1" x14ac:dyDescent="0.3">
      <c r="A215" s="12" t="s">
        <v>27</v>
      </c>
      <c r="B215" s="13">
        <f>B63</f>
        <v>0</v>
      </c>
      <c r="C215" s="13">
        <f>C63</f>
        <v>0</v>
      </c>
      <c r="D215" s="13">
        <f>D63</f>
        <v>0</v>
      </c>
      <c r="E215" s="13">
        <f>E63</f>
        <v>0</v>
      </c>
    </row>
    <row r="216" spans="1:5" ht="24.75" thickBot="1" x14ac:dyDescent="0.3">
      <c r="A216" s="25" t="s">
        <v>704</v>
      </c>
      <c r="B216" s="14"/>
      <c r="C216" s="26" t="e">
        <f>C215/B215-1</f>
        <v>#DIV/0!</v>
      </c>
      <c r="D216" s="26" t="e">
        <f t="shared" ref="D216" si="21">D215/C215-1</f>
        <v>#DIV/0!</v>
      </c>
      <c r="E216" s="26" t="e">
        <f>E215/D215-1</f>
        <v>#DIV/0!</v>
      </c>
    </row>
    <row r="217" spans="1:5" ht="15.75" thickBot="1" x14ac:dyDescent="0.3">
      <c r="A217" s="12" t="s">
        <v>28</v>
      </c>
      <c r="B217" s="13">
        <f>B66</f>
        <v>1600</v>
      </c>
      <c r="C217" s="13">
        <f>C66</f>
        <v>1600</v>
      </c>
      <c r="D217" s="13">
        <f>D66</f>
        <v>1600</v>
      </c>
      <c r="E217" s="13">
        <f>E66</f>
        <v>1600</v>
      </c>
    </row>
    <row r="218" spans="1:5" ht="15.75" thickBot="1" x14ac:dyDescent="0.3">
      <c r="A218" s="25" t="s">
        <v>705</v>
      </c>
      <c r="B218" s="14"/>
      <c r="C218" s="26">
        <f>C217/B217-1</f>
        <v>0</v>
      </c>
      <c r="D218" s="26">
        <f t="shared" ref="D218" si="22">D217/C217-1</f>
        <v>0</v>
      </c>
      <c r="E218" s="26">
        <f>E217/D217-1</f>
        <v>0</v>
      </c>
    </row>
    <row r="219" spans="1:5" ht="24.75" thickBot="1" x14ac:dyDescent="0.3">
      <c r="A219" s="12" t="s">
        <v>29</v>
      </c>
      <c r="B219" s="13">
        <f>B69</f>
        <v>500</v>
      </c>
      <c r="C219" s="13">
        <f>C69</f>
        <v>500</v>
      </c>
      <c r="D219" s="13">
        <f>D69</f>
        <v>500</v>
      </c>
      <c r="E219" s="13">
        <f>E69</f>
        <v>500</v>
      </c>
    </row>
    <row r="220" spans="1:5" ht="24.75" thickBot="1" x14ac:dyDescent="0.3">
      <c r="A220" s="25" t="s">
        <v>706</v>
      </c>
      <c r="B220" s="14"/>
      <c r="C220" s="26">
        <f>C219/B219-1</f>
        <v>0</v>
      </c>
      <c r="D220" s="26">
        <f t="shared" ref="D220" si="23">D219/C219-1</f>
        <v>0</v>
      </c>
      <c r="E220" s="26">
        <f>E219/D219-1</f>
        <v>0</v>
      </c>
    </row>
    <row r="221" spans="1:5" ht="15.75" thickBot="1" x14ac:dyDescent="0.3">
      <c r="A221" s="12" t="s">
        <v>58</v>
      </c>
      <c r="B221" s="13">
        <f>B176+B197</f>
        <v>0</v>
      </c>
      <c r="C221" s="13">
        <f>C176+C197</f>
        <v>0</v>
      </c>
      <c r="D221" s="13">
        <f>D176+D197</f>
        <v>0</v>
      </c>
      <c r="E221" s="13">
        <f>E176+E197</f>
        <v>0</v>
      </c>
    </row>
    <row r="222" spans="1:5" ht="24.75" thickBot="1" x14ac:dyDescent="0.3">
      <c r="A222" s="25" t="s">
        <v>707</v>
      </c>
      <c r="B222" s="14"/>
      <c r="C222" s="26" t="e">
        <f>C221/B221-1</f>
        <v>#DIV/0!</v>
      </c>
      <c r="D222" s="26" t="e">
        <f t="shared" ref="D222" si="24">D221/C221-1</f>
        <v>#DIV/0!</v>
      </c>
      <c r="E222" s="26" t="e">
        <f>E221/D221-1</f>
        <v>#DIV/0!</v>
      </c>
    </row>
    <row r="223" spans="1:5" ht="15.75" thickBot="1" x14ac:dyDescent="0.3">
      <c r="A223" s="12" t="s">
        <v>59</v>
      </c>
      <c r="B223" s="13">
        <f>B177+B198</f>
        <v>2000</v>
      </c>
      <c r="C223" s="13">
        <f>C177+C198</f>
        <v>1000</v>
      </c>
      <c r="D223" s="13">
        <f>D177+D198</f>
        <v>2000</v>
      </c>
      <c r="E223" s="13">
        <f>E177+E198</f>
        <v>2000</v>
      </c>
    </row>
    <row r="224" spans="1:5" ht="15.75" thickBot="1" x14ac:dyDescent="0.3">
      <c r="A224" s="25" t="s">
        <v>708</v>
      </c>
      <c r="B224" s="14"/>
      <c r="C224" s="26">
        <f>C223/B223-1</f>
        <v>-0.5</v>
      </c>
      <c r="D224" s="26">
        <f t="shared" ref="D224" si="25">D223/C223-1</f>
        <v>1</v>
      </c>
      <c r="E224" s="26">
        <f>E223/D223-1</f>
        <v>0</v>
      </c>
    </row>
    <row r="225" spans="1:5" x14ac:dyDescent="0.25">
      <c r="A225" s="1652" t="s">
        <v>709</v>
      </c>
      <c r="B225" s="1655"/>
      <c r="C225" s="1656"/>
      <c r="D225" s="1656"/>
      <c r="E225" s="1657"/>
    </row>
    <row r="226" spans="1:5" x14ac:dyDescent="0.25">
      <c r="A226" s="1653"/>
      <c r="B226" s="1658"/>
      <c r="C226" s="1659"/>
      <c r="D226" s="1659"/>
      <c r="E226" s="1660"/>
    </row>
    <row r="227" spans="1:5" ht="15.75" thickBot="1" x14ac:dyDescent="0.3">
      <c r="A227" s="1654"/>
      <c r="B227" s="1661"/>
      <c r="C227" s="1662"/>
      <c r="D227" s="1662"/>
      <c r="E227" s="1663"/>
    </row>
    <row r="228" spans="1:5" ht="15.75" thickBot="1" x14ac:dyDescent="0.3">
      <c r="A228" s="16" t="s">
        <v>31</v>
      </c>
      <c r="B228" s="17">
        <f>IF(B205-B204=0,0,"Error")</f>
        <v>0</v>
      </c>
      <c r="C228" s="17">
        <f t="shared" ref="C228:E228" si="26">IF(C205-C204=0,0,"Error")</f>
        <v>0</v>
      </c>
      <c r="D228" s="17">
        <f t="shared" si="26"/>
        <v>0</v>
      </c>
      <c r="E228" s="17">
        <f t="shared" si="26"/>
        <v>0</v>
      </c>
    </row>
    <row r="229" spans="1:5" x14ac:dyDescent="0.25">
      <c r="A229" s="260"/>
      <c r="C229" s="759"/>
      <c r="D229" s="260"/>
      <c r="E229" s="260"/>
    </row>
    <row r="230" spans="1:5" x14ac:dyDescent="0.25">
      <c r="A230" s="260"/>
      <c r="C230" s="759"/>
      <c r="D230" s="260"/>
      <c r="E230" s="260"/>
    </row>
    <row r="231" spans="1:5" x14ac:dyDescent="0.25">
      <c r="A231" s="260"/>
      <c r="C231" s="759"/>
      <c r="D231" s="260"/>
      <c r="E231" s="260"/>
    </row>
    <row r="232" spans="1:5" x14ac:dyDescent="0.25">
      <c r="A232" s="260"/>
      <c r="C232" s="759"/>
      <c r="D232" s="260"/>
      <c r="E232" s="260"/>
    </row>
  </sheetData>
  <mergeCells count="62">
    <mergeCell ref="A4:E4"/>
    <mergeCell ref="A186:A187"/>
    <mergeCell ref="A194:E194"/>
    <mergeCell ref="A195:A196"/>
    <mergeCell ref="A200:A202"/>
    <mergeCell ref="B200:E202"/>
    <mergeCell ref="B162:E162"/>
    <mergeCell ref="B163:E163"/>
    <mergeCell ref="B164:E164"/>
    <mergeCell ref="A165:A166"/>
    <mergeCell ref="A173:E173"/>
    <mergeCell ref="A174:A175"/>
    <mergeCell ref="B161:E161"/>
    <mergeCell ref="B119:E119"/>
    <mergeCell ref="B120:E120"/>
    <mergeCell ref="B121:E121"/>
    <mergeCell ref="A225:A227"/>
    <mergeCell ref="B225:E227"/>
    <mergeCell ref="A179:A181"/>
    <mergeCell ref="B179:E181"/>
    <mergeCell ref="B182:E182"/>
    <mergeCell ref="B183:E183"/>
    <mergeCell ref="B184:E184"/>
    <mergeCell ref="B185:E185"/>
    <mergeCell ref="G153:G155"/>
    <mergeCell ref="A155:A157"/>
    <mergeCell ref="B155:E157"/>
    <mergeCell ref="A159:E159"/>
    <mergeCell ref="A160:E160"/>
    <mergeCell ref="A122:A123"/>
    <mergeCell ref="A130:E130"/>
    <mergeCell ref="A131:A132"/>
    <mergeCell ref="A81:A82"/>
    <mergeCell ref="A89:E89"/>
    <mergeCell ref="A90:A91"/>
    <mergeCell ref="A114:A116"/>
    <mergeCell ref="B114:E116"/>
    <mergeCell ref="A118:E118"/>
    <mergeCell ref="B80:E80"/>
    <mergeCell ref="B37:E37"/>
    <mergeCell ref="B38:E38"/>
    <mergeCell ref="B39:E39"/>
    <mergeCell ref="A40:A41"/>
    <mergeCell ref="A48:E48"/>
    <mergeCell ref="A49:A50"/>
    <mergeCell ref="A73:A75"/>
    <mergeCell ref="B73:E75"/>
    <mergeCell ref="A77:E77"/>
    <mergeCell ref="B78:E78"/>
    <mergeCell ref="B79:E79"/>
    <mergeCell ref="A36:E36"/>
    <mergeCell ref="A5:E5"/>
    <mergeCell ref="B7:E7"/>
    <mergeCell ref="B8:E8"/>
    <mergeCell ref="B9:E9"/>
    <mergeCell ref="A10:E10"/>
    <mergeCell ref="A11:E13"/>
    <mergeCell ref="B14:E14"/>
    <mergeCell ref="A15:A16"/>
    <mergeCell ref="B21:E21"/>
    <mergeCell ref="A22:E22"/>
    <mergeCell ref="A35:E35"/>
  </mergeCell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6"/>
  <sheetViews>
    <sheetView zoomScale="170" zoomScaleNormal="170" workbookViewId="0">
      <selection activeCell="J9" sqref="J9"/>
    </sheetView>
  </sheetViews>
  <sheetFormatPr defaultRowHeight="15" x14ac:dyDescent="0.25"/>
  <cols>
    <col min="1" max="1" width="28.5703125" customWidth="1"/>
    <col min="2" max="5" width="11.7109375" customWidth="1"/>
  </cols>
  <sheetData>
    <row r="1" spans="1:5" ht="18.75" x14ac:dyDescent="0.3">
      <c r="A1" s="1008" t="s">
        <v>1278</v>
      </c>
      <c r="B1" s="1008"/>
      <c r="C1" s="1008"/>
      <c r="D1" s="1008"/>
      <c r="E1" s="1008"/>
    </row>
    <row r="2" spans="1:5" ht="32.25" customHeight="1" x14ac:dyDescent="0.25">
      <c r="A2" s="1145" t="s">
        <v>555</v>
      </c>
      <c r="B2" s="1145"/>
      <c r="C2" s="1145"/>
      <c r="D2" s="1145"/>
      <c r="E2" s="1145"/>
    </row>
    <row r="3" spans="1:5" ht="18" customHeight="1" x14ac:dyDescent="0.25">
      <c r="A3" s="1028" t="s">
        <v>536</v>
      </c>
      <c r="B3" s="1028"/>
      <c r="C3" s="1028"/>
      <c r="D3" s="1028"/>
      <c r="E3" s="1028"/>
    </row>
    <row r="4" spans="1:5" ht="15.75" thickBot="1" x14ac:dyDescent="0.3"/>
    <row r="5" spans="1:5" ht="15.75" thickBot="1" x14ac:dyDescent="0.3">
      <c r="A5" s="2" t="s">
        <v>0</v>
      </c>
      <c r="B5" s="1078" t="s">
        <v>192</v>
      </c>
      <c r="C5" s="1078"/>
      <c r="D5" s="1078"/>
      <c r="E5" s="1078"/>
    </row>
    <row r="6" spans="1:5" ht="15.75" thickBot="1" x14ac:dyDescent="0.3">
      <c r="A6" s="2" t="s">
        <v>1</v>
      </c>
      <c r="B6" s="1079" t="s">
        <v>2</v>
      </c>
      <c r="C6" s="1080"/>
      <c r="D6" s="1080"/>
      <c r="E6" s="1081"/>
    </row>
    <row r="7" spans="1:5" ht="15.75" thickBot="1" x14ac:dyDescent="0.3">
      <c r="A7" s="2" t="s">
        <v>3</v>
      </c>
      <c r="B7" s="1082" t="s">
        <v>535</v>
      </c>
      <c r="C7" s="1083"/>
      <c r="D7" s="1083"/>
      <c r="E7" s="1084"/>
    </row>
    <row r="8" spans="1:5" ht="15.75" thickBot="1" x14ac:dyDescent="0.3">
      <c r="A8" s="1085" t="s">
        <v>4</v>
      </c>
      <c r="B8" s="1086"/>
      <c r="C8" s="1086"/>
      <c r="D8" s="1086"/>
      <c r="E8" s="1087"/>
    </row>
    <row r="9" spans="1:5" ht="15.75" thickBot="1" x14ac:dyDescent="0.3">
      <c r="A9" s="1149" t="s">
        <v>440</v>
      </c>
      <c r="B9" s="1150"/>
      <c r="C9" s="1150"/>
      <c r="D9" s="1150"/>
      <c r="E9" s="1151"/>
    </row>
    <row r="10" spans="1:5" ht="36.75" customHeight="1" thickBot="1" x14ac:dyDescent="0.3">
      <c r="A10" s="1149"/>
      <c r="B10" s="1150"/>
      <c r="C10" s="1150"/>
      <c r="D10" s="1150"/>
      <c r="E10" s="1151"/>
    </row>
    <row r="11" spans="1:5" ht="15.75" thickBot="1" x14ac:dyDescent="0.3">
      <c r="A11" s="1149"/>
      <c r="B11" s="1150"/>
      <c r="C11" s="1150"/>
      <c r="D11" s="1150"/>
      <c r="E11" s="1151"/>
    </row>
    <row r="12" spans="1:5" ht="38.25" customHeight="1" thickBot="1" x14ac:dyDescent="0.3">
      <c r="A12" s="3" t="s">
        <v>5</v>
      </c>
      <c r="B12" s="1210" t="s">
        <v>441</v>
      </c>
      <c r="C12" s="1211"/>
      <c r="D12" s="1211"/>
      <c r="E12" s="1212"/>
    </row>
    <row r="13" spans="1:5" ht="23.25" customHeight="1" x14ac:dyDescent="0.25">
      <c r="A13" s="1049" t="s">
        <v>6</v>
      </c>
      <c r="B13" s="761">
        <v>2019</v>
      </c>
      <c r="C13" s="761">
        <v>2020</v>
      </c>
      <c r="D13" s="761">
        <v>2021</v>
      </c>
      <c r="E13" s="761">
        <v>2022</v>
      </c>
    </row>
    <row r="14" spans="1:5" ht="15.75" thickBot="1" x14ac:dyDescent="0.3">
      <c r="A14" s="1050"/>
      <c r="B14" s="762" t="s">
        <v>7</v>
      </c>
      <c r="C14" s="762" t="s">
        <v>8</v>
      </c>
      <c r="D14" s="762" t="s">
        <v>8</v>
      </c>
      <c r="E14" s="762" t="s">
        <v>8</v>
      </c>
    </row>
    <row r="15" spans="1:5" ht="27.75" customHeight="1" thickBot="1" x14ac:dyDescent="0.3">
      <c r="A15" s="901" t="s">
        <v>442</v>
      </c>
      <c r="B15" s="204">
        <v>0.3</v>
      </c>
      <c r="C15" s="204" t="s">
        <v>191</v>
      </c>
      <c r="D15" s="204" t="s">
        <v>191</v>
      </c>
      <c r="E15" s="204" t="s">
        <v>191</v>
      </c>
    </row>
    <row r="16" spans="1:5" ht="32.25" customHeight="1" thickBot="1" x14ac:dyDescent="0.3">
      <c r="A16" s="6" t="s">
        <v>9</v>
      </c>
      <c r="B16" s="1153" t="s">
        <v>1279</v>
      </c>
      <c r="C16" s="1154"/>
      <c r="D16" s="1154"/>
      <c r="E16" s="1155"/>
    </row>
    <row r="17" spans="1:5" ht="23.25" customHeight="1" thickBot="1" x14ac:dyDescent="0.3">
      <c r="A17" s="1105" t="s">
        <v>10</v>
      </c>
      <c r="B17" s="1106"/>
      <c r="C17" s="1106"/>
      <c r="D17" s="1106"/>
      <c r="E17" s="1107"/>
    </row>
    <row r="18" spans="1:5" ht="34.5" customHeight="1" x14ac:dyDescent="0.25">
      <c r="A18" s="902" t="s">
        <v>443</v>
      </c>
      <c r="B18" s="903">
        <v>0.98</v>
      </c>
      <c r="C18" s="204" t="s">
        <v>65</v>
      </c>
      <c r="D18" s="204" t="s">
        <v>65</v>
      </c>
      <c r="E18" s="204" t="s">
        <v>65</v>
      </c>
    </row>
    <row r="19" spans="1:5" ht="38.25" customHeight="1" thickBot="1" x14ac:dyDescent="0.3">
      <c r="A19" s="902" t="s">
        <v>444</v>
      </c>
      <c r="B19" s="903">
        <v>0.25</v>
      </c>
      <c r="C19" s="204" t="s">
        <v>191</v>
      </c>
      <c r="D19" s="204" t="s">
        <v>191</v>
      </c>
      <c r="E19" s="204" t="s">
        <v>191</v>
      </c>
    </row>
    <row r="20" spans="1:5" ht="24" customHeight="1" thickBot="1" x14ac:dyDescent="0.3">
      <c r="A20" s="1108" t="s">
        <v>11</v>
      </c>
      <c r="B20" s="1109"/>
      <c r="C20" s="1109"/>
      <c r="D20" s="1109"/>
      <c r="E20" s="1110"/>
    </row>
    <row r="21" spans="1:5" ht="15.75" thickBot="1" x14ac:dyDescent="0.3">
      <c r="A21" s="1111" t="s">
        <v>12</v>
      </c>
      <c r="B21" s="1112"/>
      <c r="C21" s="1112"/>
      <c r="D21" s="1112"/>
      <c r="E21" s="1113"/>
    </row>
    <row r="22" spans="1:5" ht="18.75" customHeight="1" thickBot="1" x14ac:dyDescent="0.3">
      <c r="A22" s="7" t="s">
        <v>13</v>
      </c>
      <c r="B22" s="1664" t="s">
        <v>1280</v>
      </c>
      <c r="C22" s="1665"/>
      <c r="D22" s="1665"/>
      <c r="E22" s="1666"/>
    </row>
    <row r="23" spans="1:5" ht="31.5" customHeight="1" thickBot="1" x14ac:dyDescent="0.3">
      <c r="A23" s="5" t="s">
        <v>14</v>
      </c>
      <c r="B23" s="1159" t="s">
        <v>1281</v>
      </c>
      <c r="C23" s="1160"/>
      <c r="D23" s="1160"/>
      <c r="E23" s="1161"/>
    </row>
    <row r="24" spans="1:5" ht="15.75" thickBot="1" x14ac:dyDescent="0.3">
      <c r="A24" s="5" t="s">
        <v>15</v>
      </c>
      <c r="B24" s="1097" t="s">
        <v>1282</v>
      </c>
      <c r="C24" s="1098"/>
      <c r="D24" s="1098"/>
      <c r="E24" s="1099"/>
    </row>
    <row r="25" spans="1:5" ht="12.75" customHeight="1" x14ac:dyDescent="0.25">
      <c r="A25" s="1049"/>
      <c r="B25" s="8">
        <v>2019</v>
      </c>
      <c r="C25" s="8">
        <v>2020</v>
      </c>
      <c r="D25" s="8">
        <v>2021</v>
      </c>
      <c r="E25" s="8">
        <v>2022</v>
      </c>
    </row>
    <row r="26" spans="1:5" ht="9" customHeight="1" thickBot="1" x14ac:dyDescent="0.3">
      <c r="A26" s="1050"/>
      <c r="B26" s="764" t="s">
        <v>7</v>
      </c>
      <c r="C26" s="764" t="s">
        <v>8</v>
      </c>
      <c r="D26" s="764" t="s">
        <v>8</v>
      </c>
      <c r="E26" s="764" t="s">
        <v>8</v>
      </c>
    </row>
    <row r="27" spans="1:5" ht="15.75" thickBot="1" x14ac:dyDescent="0.3">
      <c r="A27" s="5" t="s">
        <v>16</v>
      </c>
      <c r="B27" s="9">
        <v>190</v>
      </c>
      <c r="C27" s="9">
        <v>200</v>
      </c>
      <c r="D27" s="9">
        <v>205</v>
      </c>
      <c r="E27" s="9">
        <v>205</v>
      </c>
    </row>
    <row r="28" spans="1:5" ht="15.75" thickBot="1" x14ac:dyDescent="0.3">
      <c r="A28" s="5" t="s">
        <v>17</v>
      </c>
      <c r="B28" s="9">
        <f>B57</f>
        <v>55266</v>
      </c>
      <c r="C28" s="9">
        <f>C57</f>
        <v>55466</v>
      </c>
      <c r="D28" s="9">
        <f t="shared" ref="D28:E28" si="0">D57</f>
        <v>57769</v>
      </c>
      <c r="E28" s="9">
        <f t="shared" si="0"/>
        <v>58800</v>
      </c>
    </row>
    <row r="29" spans="1:5" ht="15.75" thickBot="1" x14ac:dyDescent="0.3">
      <c r="A29" s="5" t="s">
        <v>18</v>
      </c>
      <c r="B29" s="9">
        <f>B28/B27</f>
        <v>290.87368421052633</v>
      </c>
      <c r="C29" s="9">
        <f t="shared" ref="C29:E29" si="1">C28/C27</f>
        <v>277.33</v>
      </c>
      <c r="D29" s="9">
        <f t="shared" si="1"/>
        <v>281.8</v>
      </c>
      <c r="E29" s="9">
        <f t="shared" si="1"/>
        <v>286.82926829268291</v>
      </c>
    </row>
    <row r="30" spans="1:5" ht="15.75" thickBot="1" x14ac:dyDescent="0.3">
      <c r="A30" s="5" t="s">
        <v>19</v>
      </c>
      <c r="B30" s="745" t="s">
        <v>20</v>
      </c>
      <c r="C30" s="10">
        <f>C27/B27-1</f>
        <v>5.2631578947368363E-2</v>
      </c>
      <c r="D30" s="10">
        <f t="shared" ref="D30:E32" si="2">D27/C27-1</f>
        <v>2.4999999999999911E-2</v>
      </c>
      <c r="E30" s="10">
        <f t="shared" si="2"/>
        <v>0</v>
      </c>
    </row>
    <row r="31" spans="1:5" ht="15.75" thickBot="1" x14ac:dyDescent="0.3">
      <c r="A31" s="5" t="s">
        <v>21</v>
      </c>
      <c r="B31" s="745" t="s">
        <v>20</v>
      </c>
      <c r="C31" s="10">
        <f>C28/B28-1</f>
        <v>3.6188615061700791E-3</v>
      </c>
      <c r="D31" s="10">
        <f t="shared" si="2"/>
        <v>4.1520931741968026E-2</v>
      </c>
      <c r="E31" s="10">
        <f t="shared" si="2"/>
        <v>1.7846942131592991E-2</v>
      </c>
    </row>
    <row r="32" spans="1:5" ht="15.75" thickBot="1" x14ac:dyDescent="0.3">
      <c r="A32" s="5" t="s">
        <v>22</v>
      </c>
      <c r="B32" s="745" t="s">
        <v>20</v>
      </c>
      <c r="C32" s="10">
        <f>C29/B29-1</f>
        <v>-4.6562081569138436E-2</v>
      </c>
      <c r="D32" s="10">
        <f t="shared" si="2"/>
        <v>1.6117982187286106E-2</v>
      </c>
      <c r="E32" s="10">
        <f t="shared" si="2"/>
        <v>1.7846942131592991E-2</v>
      </c>
    </row>
    <row r="33" spans="1:5" ht="15.75" thickBot="1" x14ac:dyDescent="0.3">
      <c r="A33" s="1046" t="s">
        <v>152</v>
      </c>
      <c r="B33" s="1047"/>
      <c r="C33" s="1047"/>
      <c r="D33" s="1047"/>
      <c r="E33" s="1048"/>
    </row>
    <row r="34" spans="1:5" ht="12.75" customHeight="1" x14ac:dyDescent="0.25">
      <c r="A34" s="1049"/>
      <c r="B34" s="8">
        <v>2019</v>
      </c>
      <c r="C34" s="8">
        <v>2020</v>
      </c>
      <c r="D34" s="8">
        <v>2021</v>
      </c>
      <c r="E34" s="8">
        <v>2022</v>
      </c>
    </row>
    <row r="35" spans="1:5" ht="9" customHeight="1" thickBot="1" x14ac:dyDescent="0.3">
      <c r="A35" s="1050"/>
      <c r="B35" s="764" t="s">
        <v>7</v>
      </c>
      <c r="C35" s="764" t="s">
        <v>8</v>
      </c>
      <c r="D35" s="764" t="s">
        <v>8</v>
      </c>
      <c r="E35" s="764" t="s">
        <v>8</v>
      </c>
    </row>
    <row r="36" spans="1:5" ht="15.75" thickBot="1" x14ac:dyDescent="0.3">
      <c r="A36" s="12" t="s">
        <v>23</v>
      </c>
      <c r="B36" s="13">
        <f>B37+B38</f>
        <v>35500</v>
      </c>
      <c r="C36" s="13">
        <f>C37+C38</f>
        <v>36100</v>
      </c>
      <c r="D36" s="13">
        <f t="shared" ref="D36:E36" si="3">D37+D38</f>
        <v>36100</v>
      </c>
      <c r="E36" s="13">
        <f t="shared" si="3"/>
        <v>36100</v>
      </c>
    </row>
    <row r="37" spans="1:5" ht="15.75" thickBot="1" x14ac:dyDescent="0.3">
      <c r="A37" s="25" t="s">
        <v>212</v>
      </c>
      <c r="B37" s="215">
        <v>35500</v>
      </c>
      <c r="C37" s="14">
        <v>36100</v>
      </c>
      <c r="D37" s="14">
        <v>36100</v>
      </c>
      <c r="E37" s="14">
        <v>36100</v>
      </c>
    </row>
    <row r="38" spans="1:5" ht="15.75" thickBot="1" x14ac:dyDescent="0.3">
      <c r="A38" s="25" t="s">
        <v>213</v>
      </c>
      <c r="B38" s="14"/>
      <c r="C38" s="14"/>
      <c r="D38" s="14"/>
      <c r="E38" s="14"/>
    </row>
    <row r="39" spans="1:5" ht="24.75" thickBot="1" x14ac:dyDescent="0.3">
      <c r="A39" s="12" t="s">
        <v>24</v>
      </c>
      <c r="B39" s="13">
        <f>B40+B41</f>
        <v>5850</v>
      </c>
      <c r="C39" s="13">
        <f>C40+C41</f>
        <v>6250</v>
      </c>
      <c r="D39" s="13">
        <f t="shared" ref="D39:E39" si="4">D40+D41</f>
        <v>6250</v>
      </c>
      <c r="E39" s="13">
        <f t="shared" si="4"/>
        <v>6250</v>
      </c>
    </row>
    <row r="40" spans="1:5" ht="15.75" thickBot="1" x14ac:dyDescent="0.3">
      <c r="A40" s="25" t="s">
        <v>212</v>
      </c>
      <c r="B40" s="215">
        <v>5850</v>
      </c>
      <c r="C40" s="13">
        <v>6250</v>
      </c>
      <c r="D40" s="13">
        <v>6250</v>
      </c>
      <c r="E40" s="13">
        <v>6250</v>
      </c>
    </row>
    <row r="41" spans="1:5" ht="15.75" thickBot="1" x14ac:dyDescent="0.3">
      <c r="A41" s="25" t="s">
        <v>213</v>
      </c>
      <c r="B41" s="14"/>
      <c r="C41" s="13"/>
      <c r="D41" s="13"/>
      <c r="E41" s="13"/>
    </row>
    <row r="42" spans="1:5" ht="15.75" thickBot="1" x14ac:dyDescent="0.3">
      <c r="A42" s="12" t="s">
        <v>25</v>
      </c>
      <c r="B42" s="14">
        <f>B43+B44</f>
        <v>13476</v>
      </c>
      <c r="C42" s="13">
        <f>C43+C44</f>
        <v>12676</v>
      </c>
      <c r="D42" s="13">
        <f t="shared" ref="D42:E42" si="5">D43+D44</f>
        <v>14979</v>
      </c>
      <c r="E42" s="13">
        <f t="shared" si="5"/>
        <v>16010</v>
      </c>
    </row>
    <row r="43" spans="1:5" ht="15.75" thickBot="1" x14ac:dyDescent="0.3">
      <c r="A43" s="25" t="s">
        <v>212</v>
      </c>
      <c r="B43" s="215">
        <v>13476</v>
      </c>
      <c r="C43" s="13">
        <v>12676</v>
      </c>
      <c r="D43" s="30">
        <v>14979</v>
      </c>
      <c r="E43" s="30">
        <v>16010</v>
      </c>
    </row>
    <row r="44" spans="1:5" ht="15.75" thickBot="1" x14ac:dyDescent="0.3">
      <c r="A44" s="25" t="s">
        <v>213</v>
      </c>
      <c r="B44" s="14"/>
      <c r="C44" s="13"/>
      <c r="D44" s="13"/>
      <c r="E44" s="13"/>
    </row>
    <row r="45" spans="1:5" ht="15.75" thickBot="1" x14ac:dyDescent="0.3">
      <c r="A45" s="12" t="s">
        <v>26</v>
      </c>
      <c r="B45" s="14"/>
      <c r="C45" s="13"/>
      <c r="D45" s="13"/>
      <c r="E45" s="13"/>
    </row>
    <row r="46" spans="1:5" ht="15.75" thickBot="1" x14ac:dyDescent="0.3">
      <c r="A46" s="25" t="s">
        <v>212</v>
      </c>
      <c r="B46" s="14"/>
      <c r="C46" s="13"/>
      <c r="D46" s="13"/>
      <c r="E46" s="13"/>
    </row>
    <row r="47" spans="1:5" ht="15.75" thickBot="1" x14ac:dyDescent="0.3">
      <c r="A47" s="25" t="s">
        <v>213</v>
      </c>
      <c r="B47" s="14"/>
      <c r="C47" s="13"/>
      <c r="D47" s="13"/>
      <c r="E47" s="13"/>
    </row>
    <row r="48" spans="1:5" ht="15.75" thickBot="1" x14ac:dyDescent="0.3">
      <c r="A48" s="12" t="s">
        <v>27</v>
      </c>
      <c r="B48" s="14"/>
      <c r="C48" s="13"/>
      <c r="D48" s="13"/>
      <c r="E48" s="13"/>
    </row>
    <row r="49" spans="1:5" ht="15.75" thickBot="1" x14ac:dyDescent="0.3">
      <c r="A49" s="25" t="s">
        <v>212</v>
      </c>
      <c r="B49" s="14"/>
      <c r="C49" s="13"/>
      <c r="D49" s="13"/>
      <c r="E49" s="13"/>
    </row>
    <row r="50" spans="1:5" ht="15.75" thickBot="1" x14ac:dyDescent="0.3">
      <c r="A50" s="25" t="s">
        <v>213</v>
      </c>
      <c r="B50" s="14"/>
      <c r="C50" s="13"/>
      <c r="D50" s="13"/>
      <c r="E50" s="13"/>
    </row>
    <row r="51" spans="1:5" ht="15.75" thickBot="1" x14ac:dyDescent="0.3">
      <c r="A51" s="12" t="s">
        <v>28</v>
      </c>
      <c r="B51" s="14">
        <f>B52+B53</f>
        <v>200</v>
      </c>
      <c r="C51" s="13">
        <f t="shared" ref="C51:E51" si="6">C52+C53</f>
        <v>200</v>
      </c>
      <c r="D51" s="13">
        <f t="shared" si="6"/>
        <v>200</v>
      </c>
      <c r="E51" s="13">
        <f t="shared" si="6"/>
        <v>200</v>
      </c>
    </row>
    <row r="52" spans="1:5" ht="15.75" thickBot="1" x14ac:dyDescent="0.3">
      <c r="A52" s="25" t="s">
        <v>212</v>
      </c>
      <c r="B52" s="215">
        <v>200</v>
      </c>
      <c r="C52" s="13">
        <v>200</v>
      </c>
      <c r="D52" s="30">
        <v>200</v>
      </c>
      <c r="E52" s="30">
        <v>200</v>
      </c>
    </row>
    <row r="53" spans="1:5" ht="15.75" thickBot="1" x14ac:dyDescent="0.3">
      <c r="A53" s="25" t="s">
        <v>213</v>
      </c>
      <c r="B53" s="14"/>
      <c r="C53" s="13"/>
      <c r="D53" s="13"/>
      <c r="E53" s="13"/>
    </row>
    <row r="54" spans="1:5" ht="24.75" thickBot="1" x14ac:dyDescent="0.3">
      <c r="A54" s="12" t="s">
        <v>29</v>
      </c>
      <c r="B54" s="14">
        <f>B55</f>
        <v>240</v>
      </c>
      <c r="C54" s="14">
        <f t="shared" ref="C54:E54" si="7">C55</f>
        <v>240</v>
      </c>
      <c r="D54" s="14">
        <f t="shared" si="7"/>
        <v>240</v>
      </c>
      <c r="E54" s="14">
        <f t="shared" si="7"/>
        <v>240</v>
      </c>
    </row>
    <row r="55" spans="1:5" ht="15.75" thickBot="1" x14ac:dyDescent="0.3">
      <c r="A55" s="25" t="s">
        <v>212</v>
      </c>
      <c r="B55" s="215">
        <v>240</v>
      </c>
      <c r="C55" s="13">
        <v>240</v>
      </c>
      <c r="D55" s="30">
        <v>240</v>
      </c>
      <c r="E55" s="30">
        <v>240</v>
      </c>
    </row>
    <row r="56" spans="1:5" ht="15.75" thickBot="1" x14ac:dyDescent="0.3">
      <c r="A56" s="25" t="s">
        <v>213</v>
      </c>
      <c r="B56" s="14"/>
      <c r="C56" s="83"/>
      <c r="D56" s="39"/>
      <c r="E56" s="39"/>
    </row>
    <row r="57" spans="1:5" ht="15.75" thickBot="1" x14ac:dyDescent="0.3">
      <c r="A57" s="15" t="s">
        <v>30</v>
      </c>
      <c r="B57" s="14">
        <f>B54+B51+B48+B45+B42+B39+B36</f>
        <v>55266</v>
      </c>
      <c r="C57" s="14">
        <f>C54+C51+C48+C45+C42+C39+C36</f>
        <v>55466</v>
      </c>
      <c r="D57" s="14">
        <f t="shared" ref="D57:E57" si="8">D54+D51+D48+D45+D42+D39+D36</f>
        <v>57769</v>
      </c>
      <c r="E57" s="14">
        <f t="shared" si="8"/>
        <v>58800</v>
      </c>
    </row>
    <row r="58" spans="1:5" ht="15.75" thickBot="1" x14ac:dyDescent="0.3">
      <c r="A58" s="16" t="s">
        <v>31</v>
      </c>
      <c r="B58" s="17">
        <f>IF(B57-B28=0,0,"Error")</f>
        <v>0</v>
      </c>
      <c r="C58" s="17">
        <f>IF(C57-C28=0,0,"Error")</f>
        <v>0</v>
      </c>
      <c r="D58" s="17">
        <f>IF(D57-D28=0,0,"Error")</f>
        <v>0</v>
      </c>
      <c r="E58" s="17">
        <f>IF(E57-E28=0,0,"Error")</f>
        <v>0</v>
      </c>
    </row>
    <row r="59" spans="1:5" ht="15.75" hidden="1" thickBot="1" x14ac:dyDescent="0.3">
      <c r="A59" s="36" t="s">
        <v>238</v>
      </c>
      <c r="B59" s="1114"/>
      <c r="C59" s="1092"/>
      <c r="D59" s="1092"/>
      <c r="E59" s="1093"/>
    </row>
    <row r="60" spans="1:5" ht="26.25" hidden="1" customHeight="1" thickBot="1" x14ac:dyDescent="0.3">
      <c r="A60" s="5" t="s">
        <v>14</v>
      </c>
      <c r="B60" s="1105"/>
      <c r="C60" s="1106"/>
      <c r="D60" s="1106"/>
      <c r="E60" s="1107"/>
    </row>
    <row r="61" spans="1:5" ht="15.75" hidden="1" thickBot="1" x14ac:dyDescent="0.3">
      <c r="A61" s="5" t="s">
        <v>15</v>
      </c>
      <c r="B61" s="1097"/>
      <c r="C61" s="1098"/>
      <c r="D61" s="1098"/>
      <c r="E61" s="1099"/>
    </row>
    <row r="62" spans="1:5" ht="12.75" hidden="1" customHeight="1" x14ac:dyDescent="0.25">
      <c r="A62" s="1049"/>
      <c r="B62" s="8">
        <v>2018</v>
      </c>
      <c r="C62" s="8">
        <v>2019</v>
      </c>
      <c r="D62" s="8">
        <v>2020</v>
      </c>
      <c r="E62" s="8">
        <v>2021</v>
      </c>
    </row>
    <row r="63" spans="1:5" ht="9" hidden="1" customHeight="1" thickBot="1" x14ac:dyDescent="0.3">
      <c r="A63" s="1050"/>
      <c r="B63" s="764" t="s">
        <v>7</v>
      </c>
      <c r="C63" s="764" t="s">
        <v>8</v>
      </c>
      <c r="D63" s="764" t="s">
        <v>8</v>
      </c>
      <c r="E63" s="764" t="s">
        <v>8</v>
      </c>
    </row>
    <row r="64" spans="1:5" ht="15.75" hidden="1" thickBot="1" x14ac:dyDescent="0.3">
      <c r="A64" s="5" t="s">
        <v>16</v>
      </c>
      <c r="B64" s="5"/>
      <c r="C64" s="5"/>
      <c r="D64" s="5"/>
      <c r="E64" s="5"/>
    </row>
    <row r="65" spans="1:5" ht="15.75" hidden="1" thickBot="1" x14ac:dyDescent="0.3">
      <c r="A65" s="5" t="s">
        <v>17</v>
      </c>
      <c r="B65" s="9">
        <f>B94</f>
        <v>0</v>
      </c>
      <c r="C65" s="9">
        <f t="shared" ref="C65:E65" si="9">C94</f>
        <v>0</v>
      </c>
      <c r="D65" s="9">
        <f t="shared" si="9"/>
        <v>0</v>
      </c>
      <c r="E65" s="9">
        <f t="shared" si="9"/>
        <v>0</v>
      </c>
    </row>
    <row r="66" spans="1:5" ht="15.75" hidden="1" thickBot="1" x14ac:dyDescent="0.3">
      <c r="A66" s="5" t="s">
        <v>18</v>
      </c>
      <c r="B66" s="9" t="e">
        <f>B65/B64</f>
        <v>#DIV/0!</v>
      </c>
      <c r="C66" s="9" t="e">
        <f>C65/C64</f>
        <v>#DIV/0!</v>
      </c>
      <c r="D66" s="9" t="e">
        <f>D65/D64</f>
        <v>#DIV/0!</v>
      </c>
      <c r="E66" s="9" t="e">
        <f>E65/E64</f>
        <v>#DIV/0!</v>
      </c>
    </row>
    <row r="67" spans="1:5" ht="15.75" hidden="1" thickBot="1" x14ac:dyDescent="0.3">
      <c r="A67" s="5" t="s">
        <v>19</v>
      </c>
      <c r="B67" s="745"/>
      <c r="C67" s="10" t="e">
        <f>C64/B64-1</f>
        <v>#DIV/0!</v>
      </c>
      <c r="D67" s="10" t="e">
        <f>D64/C64-1</f>
        <v>#DIV/0!</v>
      </c>
      <c r="E67" s="10" t="e">
        <f>E64/D64-1</f>
        <v>#DIV/0!</v>
      </c>
    </row>
    <row r="68" spans="1:5" ht="15.75" hidden="1" thickBot="1" x14ac:dyDescent="0.3">
      <c r="A68" s="5" t="s">
        <v>21</v>
      </c>
      <c r="B68" s="745"/>
      <c r="C68" s="10" t="e">
        <f>C65/B65-1</f>
        <v>#DIV/0!</v>
      </c>
      <c r="D68" s="10" t="e">
        <f t="shared" ref="D68:E69" si="10">D65/C65-1</f>
        <v>#DIV/0!</v>
      </c>
      <c r="E68" s="10" t="e">
        <f t="shared" si="10"/>
        <v>#DIV/0!</v>
      </c>
    </row>
    <row r="69" spans="1:5" ht="15.75" hidden="1" thickBot="1" x14ac:dyDescent="0.3">
      <c r="A69" s="5" t="s">
        <v>22</v>
      </c>
      <c r="B69" s="745"/>
      <c r="C69" s="10" t="e">
        <f>C66/B66-1</f>
        <v>#DIV/0!</v>
      </c>
      <c r="D69" s="10" t="e">
        <f t="shared" si="10"/>
        <v>#DIV/0!</v>
      </c>
      <c r="E69" s="10" t="e">
        <f t="shared" si="10"/>
        <v>#DIV/0!</v>
      </c>
    </row>
    <row r="70" spans="1:5" ht="24.75" hidden="1" customHeight="1" thickBot="1" x14ac:dyDescent="0.3">
      <c r="A70" s="1046" t="s">
        <v>169</v>
      </c>
      <c r="B70" s="1047"/>
      <c r="C70" s="1047"/>
      <c r="D70" s="1047"/>
      <c r="E70" s="1048"/>
    </row>
    <row r="71" spans="1:5" ht="12.75" hidden="1" customHeight="1" x14ac:dyDescent="0.25">
      <c r="A71" s="1049"/>
      <c r="B71" s="8">
        <v>2018</v>
      </c>
      <c r="C71" s="8">
        <v>2019</v>
      </c>
      <c r="D71" s="8">
        <v>2020</v>
      </c>
      <c r="E71" s="8">
        <v>2021</v>
      </c>
    </row>
    <row r="72" spans="1:5" ht="9" hidden="1" customHeight="1" thickBot="1" x14ac:dyDescent="0.3">
      <c r="A72" s="1050"/>
      <c r="B72" s="764" t="s">
        <v>7</v>
      </c>
      <c r="C72" s="764" t="s">
        <v>8</v>
      </c>
      <c r="D72" s="764" t="s">
        <v>8</v>
      </c>
      <c r="E72" s="764" t="s">
        <v>8</v>
      </c>
    </row>
    <row r="73" spans="1:5" ht="24.75" hidden="1" customHeight="1" thickBot="1" x14ac:dyDescent="0.3">
      <c r="A73" s="12" t="s">
        <v>23</v>
      </c>
      <c r="B73" s="13"/>
      <c r="C73" s="13"/>
      <c r="D73" s="13"/>
      <c r="E73" s="13"/>
    </row>
    <row r="74" spans="1:5" ht="38.25" hidden="1" customHeight="1" thickBot="1" x14ac:dyDescent="0.3">
      <c r="A74" s="25" t="s">
        <v>212</v>
      </c>
      <c r="B74" s="14"/>
      <c r="C74" s="26"/>
      <c r="D74" s="26"/>
      <c r="E74" s="26"/>
    </row>
    <row r="75" spans="1:5" ht="24.75" hidden="1" customHeight="1" thickBot="1" x14ac:dyDescent="0.3">
      <c r="A75" s="25" t="s">
        <v>213</v>
      </c>
      <c r="B75" s="14"/>
      <c r="C75" s="26"/>
      <c r="D75" s="26"/>
      <c r="E75" s="26"/>
    </row>
    <row r="76" spans="1:5" ht="24.75" hidden="1" customHeight="1" thickBot="1" x14ac:dyDescent="0.3">
      <c r="A76" s="12" t="s">
        <v>24</v>
      </c>
      <c r="B76" s="13"/>
      <c r="C76" s="13"/>
      <c r="D76" s="13"/>
      <c r="E76" s="13"/>
    </row>
    <row r="77" spans="1:5" ht="15.75" hidden="1" thickBot="1" x14ac:dyDescent="0.3">
      <c r="A77" s="25" t="s">
        <v>212</v>
      </c>
      <c r="B77" s="14"/>
      <c r="C77" s="13"/>
      <c r="D77" s="13"/>
      <c r="E77" s="13"/>
    </row>
    <row r="78" spans="1:5" ht="15.75" hidden="1" thickBot="1" x14ac:dyDescent="0.3">
      <c r="A78" s="25" t="s">
        <v>213</v>
      </c>
      <c r="B78" s="14"/>
      <c r="C78" s="13"/>
      <c r="D78" s="13"/>
      <c r="E78" s="13"/>
    </row>
    <row r="79" spans="1:5" ht="24.75" hidden="1" customHeight="1" thickBot="1" x14ac:dyDescent="0.3">
      <c r="A79" s="12" t="s">
        <v>25</v>
      </c>
      <c r="B79" s="14">
        <v>0</v>
      </c>
      <c r="C79" s="13">
        <v>0</v>
      </c>
      <c r="D79" s="13">
        <v>0</v>
      </c>
      <c r="E79" s="13">
        <v>0</v>
      </c>
    </row>
    <row r="80" spans="1:5" ht="15.75" hidden="1" thickBot="1" x14ac:dyDescent="0.3">
      <c r="A80" s="25" t="s">
        <v>212</v>
      </c>
      <c r="B80" s="14"/>
      <c r="C80" s="13"/>
      <c r="D80" s="13"/>
      <c r="E80" s="13"/>
    </row>
    <row r="81" spans="1:5" ht="15.75" hidden="1" thickBot="1" x14ac:dyDescent="0.3">
      <c r="A81" s="25" t="s">
        <v>213</v>
      </c>
      <c r="B81" s="14"/>
      <c r="C81" s="13"/>
      <c r="D81" s="13"/>
      <c r="E81" s="13"/>
    </row>
    <row r="82" spans="1:5" ht="15.75" hidden="1" thickBot="1" x14ac:dyDescent="0.3">
      <c r="A82" s="12" t="s">
        <v>26</v>
      </c>
      <c r="B82" s="14"/>
      <c r="C82" s="13"/>
      <c r="D82" s="13"/>
      <c r="E82" s="13"/>
    </row>
    <row r="83" spans="1:5" ht="15.75" hidden="1" thickBot="1" x14ac:dyDescent="0.3">
      <c r="A83" s="25" t="s">
        <v>212</v>
      </c>
      <c r="B83" s="14"/>
      <c r="C83" s="13"/>
      <c r="D83" s="13"/>
      <c r="E83" s="13"/>
    </row>
    <row r="84" spans="1:5" ht="15.75" hidden="1" thickBot="1" x14ac:dyDescent="0.3">
      <c r="A84" s="25" t="s">
        <v>213</v>
      </c>
      <c r="B84" s="14"/>
      <c r="C84" s="13"/>
      <c r="D84" s="13"/>
      <c r="E84" s="13"/>
    </row>
    <row r="85" spans="1:5" ht="15.75" hidden="1" thickBot="1" x14ac:dyDescent="0.3">
      <c r="A85" s="12" t="s">
        <v>27</v>
      </c>
      <c r="B85" s="14"/>
      <c r="C85" s="13"/>
      <c r="D85" s="13"/>
      <c r="E85" s="13"/>
    </row>
    <row r="86" spans="1:5" ht="15.75" hidden="1" thickBot="1" x14ac:dyDescent="0.3">
      <c r="A86" s="25" t="s">
        <v>212</v>
      </c>
      <c r="B86" s="14"/>
      <c r="C86" s="13"/>
      <c r="D86" s="13"/>
      <c r="E86" s="13"/>
    </row>
    <row r="87" spans="1:5" ht="15.75" hidden="1" thickBot="1" x14ac:dyDescent="0.3">
      <c r="A87" s="25" t="s">
        <v>213</v>
      </c>
      <c r="B87" s="14"/>
      <c r="C87" s="13"/>
      <c r="D87" s="13"/>
      <c r="E87" s="13"/>
    </row>
    <row r="88" spans="1:5" ht="15.75" hidden="1" thickBot="1" x14ac:dyDescent="0.3">
      <c r="A88" s="12" t="s">
        <v>28</v>
      </c>
      <c r="B88" s="14"/>
      <c r="C88" s="13"/>
      <c r="D88" s="13"/>
      <c r="E88" s="13"/>
    </row>
    <row r="89" spans="1:5" ht="15.75" hidden="1" thickBot="1" x14ac:dyDescent="0.3">
      <c r="A89" s="25" t="s">
        <v>212</v>
      </c>
      <c r="B89" s="14"/>
      <c r="C89" s="13"/>
      <c r="D89" s="13"/>
      <c r="E89" s="13"/>
    </row>
    <row r="90" spans="1:5" ht="15.75" hidden="1" thickBot="1" x14ac:dyDescent="0.3">
      <c r="A90" s="25" t="s">
        <v>213</v>
      </c>
      <c r="B90" s="14"/>
      <c r="C90" s="13"/>
      <c r="D90" s="13"/>
      <c r="E90" s="13"/>
    </row>
    <row r="91" spans="1:5" ht="24.75" hidden="1" thickBot="1" x14ac:dyDescent="0.3">
      <c r="A91" s="12" t="s">
        <v>29</v>
      </c>
      <c r="B91" s="14"/>
      <c r="C91" s="13"/>
      <c r="D91" s="13"/>
      <c r="E91" s="13"/>
    </row>
    <row r="92" spans="1:5" ht="15.75" hidden="1" thickBot="1" x14ac:dyDescent="0.3">
      <c r="A92" s="25" t="s">
        <v>212</v>
      </c>
      <c r="B92" s="14"/>
      <c r="C92" s="13"/>
      <c r="D92" s="13"/>
      <c r="E92" s="13"/>
    </row>
    <row r="93" spans="1:5" ht="15.75" hidden="1" thickBot="1" x14ac:dyDescent="0.3">
      <c r="A93" s="25" t="s">
        <v>213</v>
      </c>
      <c r="B93" s="14"/>
      <c r="C93" s="13"/>
      <c r="D93" s="13"/>
      <c r="E93" s="13"/>
    </row>
    <row r="94" spans="1:5" ht="15.75" hidden="1" thickBot="1" x14ac:dyDescent="0.3">
      <c r="A94" s="34" t="s">
        <v>52</v>
      </c>
      <c r="B94" s="14">
        <f>B91+B88+B85+B82+B79+B76+B73</f>
        <v>0</v>
      </c>
      <c r="C94" s="14">
        <f t="shared" ref="C94:E94" si="11">C91+C88+C85+C82+C79+C76+C73</f>
        <v>0</v>
      </c>
      <c r="D94" s="14">
        <f t="shared" si="11"/>
        <v>0</v>
      </c>
      <c r="E94" s="14">
        <f t="shared" si="11"/>
        <v>0</v>
      </c>
    </row>
    <row r="95" spans="1:5" ht="17.25" hidden="1" customHeight="1" thickBot="1" x14ac:dyDescent="0.3">
      <c r="A95" s="16" t="s">
        <v>31</v>
      </c>
      <c r="B95" s="17">
        <f>IF(B94-B65=0,0,"Error")</f>
        <v>0</v>
      </c>
      <c r="C95" s="17">
        <f>IF(C94-C65=0,0,"Error")</f>
        <v>0</v>
      </c>
      <c r="D95" s="17">
        <f>IF(D94-D65=0,0,"Error")</f>
        <v>0</v>
      </c>
      <c r="E95" s="17">
        <f>IF(E94-E65=0,0,"Error")</f>
        <v>0</v>
      </c>
    </row>
    <row r="96" spans="1:5" ht="15.75" hidden="1" thickBot="1" x14ac:dyDescent="0.3">
      <c r="A96" s="36" t="s">
        <v>239</v>
      </c>
      <c r="B96" s="1114"/>
      <c r="C96" s="1092"/>
      <c r="D96" s="1092"/>
      <c r="E96" s="1093"/>
    </row>
    <row r="97" spans="1:5" ht="26.25" hidden="1" customHeight="1" thickBot="1" x14ac:dyDescent="0.3">
      <c r="A97" s="5" t="s">
        <v>14</v>
      </c>
      <c r="B97" s="1105"/>
      <c r="C97" s="1106"/>
      <c r="D97" s="1106"/>
      <c r="E97" s="1107"/>
    </row>
    <row r="98" spans="1:5" ht="15.75" hidden="1" thickBot="1" x14ac:dyDescent="0.3">
      <c r="A98" s="5" t="s">
        <v>15</v>
      </c>
      <c r="B98" s="1097"/>
      <c r="C98" s="1098"/>
      <c r="D98" s="1098"/>
      <c r="E98" s="1099"/>
    </row>
    <row r="99" spans="1:5" ht="12.75" hidden="1" customHeight="1" x14ac:dyDescent="0.25">
      <c r="A99" s="1049"/>
      <c r="B99" s="8">
        <v>2018</v>
      </c>
      <c r="C99" s="8">
        <v>2019</v>
      </c>
      <c r="D99" s="8">
        <v>2020</v>
      </c>
      <c r="E99" s="8">
        <v>2021</v>
      </c>
    </row>
    <row r="100" spans="1:5" ht="9" hidden="1" customHeight="1" thickBot="1" x14ac:dyDescent="0.3">
      <c r="A100" s="1050"/>
      <c r="B100" s="764" t="s">
        <v>7</v>
      </c>
      <c r="C100" s="764" t="s">
        <v>8</v>
      </c>
      <c r="D100" s="764" t="s">
        <v>8</v>
      </c>
      <c r="E100" s="764" t="s">
        <v>8</v>
      </c>
    </row>
    <row r="101" spans="1:5" ht="15.75" hidden="1" thickBot="1" x14ac:dyDescent="0.3">
      <c r="A101" s="5" t="s">
        <v>16</v>
      </c>
      <c r="B101" s="40"/>
      <c r="C101" s="40"/>
      <c r="D101" s="40"/>
      <c r="E101" s="40"/>
    </row>
    <row r="102" spans="1:5" ht="15.75" hidden="1" thickBot="1" x14ac:dyDescent="0.3">
      <c r="A102" s="5" t="s">
        <v>17</v>
      </c>
      <c r="B102" s="9">
        <f>B131</f>
        <v>0</v>
      </c>
      <c r="C102" s="9">
        <f t="shared" ref="C102:E102" si="12">C131</f>
        <v>0</v>
      </c>
      <c r="D102" s="9">
        <f t="shared" si="12"/>
        <v>0</v>
      </c>
      <c r="E102" s="9">
        <f t="shared" si="12"/>
        <v>0</v>
      </c>
    </row>
    <row r="103" spans="1:5" ht="15.75" hidden="1" thickBot="1" x14ac:dyDescent="0.3">
      <c r="A103" s="5" t="s">
        <v>18</v>
      </c>
      <c r="B103" s="9" t="e">
        <f>B102/B101</f>
        <v>#DIV/0!</v>
      </c>
      <c r="C103" s="9" t="e">
        <f>C102/C101</f>
        <v>#DIV/0!</v>
      </c>
      <c r="D103" s="9" t="e">
        <f>D102/D101</f>
        <v>#DIV/0!</v>
      </c>
      <c r="E103" s="9" t="e">
        <f>E102/E101</f>
        <v>#DIV/0!</v>
      </c>
    </row>
    <row r="104" spans="1:5" ht="15.75" hidden="1" thickBot="1" x14ac:dyDescent="0.3">
      <c r="A104" s="5" t="s">
        <v>19</v>
      </c>
      <c r="B104" s="745"/>
      <c r="C104" s="10" t="e">
        <f>C101/B101-1</f>
        <v>#DIV/0!</v>
      </c>
      <c r="D104" s="10" t="e">
        <f>D101/C101-1</f>
        <v>#DIV/0!</v>
      </c>
      <c r="E104" s="10" t="e">
        <f>E101/D101-1</f>
        <v>#DIV/0!</v>
      </c>
    </row>
    <row r="105" spans="1:5" ht="15.75" hidden="1" thickBot="1" x14ac:dyDescent="0.3">
      <c r="A105" s="5" t="s">
        <v>21</v>
      </c>
      <c r="B105" s="745"/>
      <c r="C105" s="10" t="e">
        <f>C102/B102-1</f>
        <v>#DIV/0!</v>
      </c>
      <c r="D105" s="10" t="e">
        <f t="shared" ref="D105:E106" si="13">D102/C102-1</f>
        <v>#DIV/0!</v>
      </c>
      <c r="E105" s="10" t="e">
        <f t="shared" si="13"/>
        <v>#DIV/0!</v>
      </c>
    </row>
    <row r="106" spans="1:5" ht="15.75" hidden="1" thickBot="1" x14ac:dyDescent="0.3">
      <c r="A106" s="5" t="s">
        <v>22</v>
      </c>
      <c r="B106" s="745"/>
      <c r="C106" s="10" t="e">
        <f>C103/B103-1</f>
        <v>#DIV/0!</v>
      </c>
      <c r="D106" s="10" t="e">
        <f t="shared" si="13"/>
        <v>#DIV/0!</v>
      </c>
      <c r="E106" s="10" t="e">
        <f t="shared" si="13"/>
        <v>#DIV/0!</v>
      </c>
    </row>
    <row r="107" spans="1:5" ht="24.75" hidden="1" customHeight="1" thickBot="1" x14ac:dyDescent="0.3">
      <c r="A107" s="1046" t="s">
        <v>169</v>
      </c>
      <c r="B107" s="1047"/>
      <c r="C107" s="1047"/>
      <c r="D107" s="1047"/>
      <c r="E107" s="1048"/>
    </row>
    <row r="108" spans="1:5" ht="12.75" hidden="1" customHeight="1" x14ac:dyDescent="0.25">
      <c r="A108" s="1049"/>
      <c r="B108" s="8">
        <v>2018</v>
      </c>
      <c r="C108" s="8">
        <v>2019</v>
      </c>
      <c r="D108" s="8">
        <v>2020</v>
      </c>
      <c r="E108" s="8">
        <v>2021</v>
      </c>
    </row>
    <row r="109" spans="1:5" ht="9" hidden="1" customHeight="1" thickBot="1" x14ac:dyDescent="0.3">
      <c r="A109" s="1050"/>
      <c r="B109" s="764" t="s">
        <v>7</v>
      </c>
      <c r="C109" s="764" t="s">
        <v>8</v>
      </c>
      <c r="D109" s="764" t="s">
        <v>8</v>
      </c>
      <c r="E109" s="764" t="s">
        <v>8</v>
      </c>
    </row>
    <row r="110" spans="1:5" ht="24.75" hidden="1" customHeight="1" thickBot="1" x14ac:dyDescent="0.3">
      <c r="A110" s="12" t="s">
        <v>23</v>
      </c>
      <c r="B110" s="13"/>
      <c r="C110" s="13"/>
      <c r="D110" s="13"/>
      <c r="E110" s="13"/>
    </row>
    <row r="111" spans="1:5" ht="15.75" hidden="1" thickBot="1" x14ac:dyDescent="0.3">
      <c r="A111" s="25" t="s">
        <v>212</v>
      </c>
      <c r="B111" s="14"/>
      <c r="C111" s="26"/>
      <c r="D111" s="26"/>
      <c r="E111" s="26"/>
    </row>
    <row r="112" spans="1:5" ht="15.75" hidden="1" thickBot="1" x14ac:dyDescent="0.3">
      <c r="A112" s="25" t="s">
        <v>213</v>
      </c>
      <c r="B112" s="14"/>
      <c r="C112" s="26"/>
      <c r="D112" s="26"/>
      <c r="E112" s="26"/>
    </row>
    <row r="113" spans="1:5" ht="24.75" hidden="1" customHeight="1" thickBot="1" x14ac:dyDescent="0.3">
      <c r="A113" s="12" t="s">
        <v>24</v>
      </c>
      <c r="B113" s="13"/>
      <c r="C113" s="13"/>
      <c r="D113" s="13"/>
      <c r="E113" s="13"/>
    </row>
    <row r="114" spans="1:5" ht="15.75" hidden="1" thickBot="1" x14ac:dyDescent="0.3">
      <c r="A114" s="25" t="s">
        <v>212</v>
      </c>
      <c r="B114" s="14"/>
      <c r="C114" s="13"/>
      <c r="D114" s="13"/>
      <c r="E114" s="13"/>
    </row>
    <row r="115" spans="1:5" ht="15.75" hidden="1" thickBot="1" x14ac:dyDescent="0.3">
      <c r="A115" s="25" t="s">
        <v>213</v>
      </c>
      <c r="B115" s="14"/>
      <c r="C115" s="13"/>
      <c r="D115" s="13"/>
      <c r="E115" s="13"/>
    </row>
    <row r="116" spans="1:5" ht="24.75" hidden="1" customHeight="1" thickBot="1" x14ac:dyDescent="0.3">
      <c r="A116" s="12" t="s">
        <v>25</v>
      </c>
      <c r="B116" s="41">
        <v>0</v>
      </c>
      <c r="C116" s="42">
        <v>0</v>
      </c>
      <c r="D116" s="42">
        <v>0</v>
      </c>
      <c r="E116" s="42">
        <v>0</v>
      </c>
    </row>
    <row r="117" spans="1:5" ht="15.75" hidden="1" thickBot="1" x14ac:dyDescent="0.3">
      <c r="A117" s="25" t="s">
        <v>212</v>
      </c>
      <c r="B117" s="14"/>
      <c r="C117" s="13"/>
      <c r="D117" s="13"/>
      <c r="E117" s="13"/>
    </row>
    <row r="118" spans="1:5" ht="15.75" hidden="1" thickBot="1" x14ac:dyDescent="0.3">
      <c r="A118" s="25" t="s">
        <v>213</v>
      </c>
      <c r="B118" s="14"/>
      <c r="C118" s="13"/>
      <c r="D118" s="13"/>
      <c r="E118" s="13"/>
    </row>
    <row r="119" spans="1:5" ht="15.75" hidden="1" thickBot="1" x14ac:dyDescent="0.3">
      <c r="A119" s="12" t="s">
        <v>26</v>
      </c>
      <c r="B119" s="14"/>
      <c r="C119" s="13"/>
      <c r="D119" s="13"/>
      <c r="E119" s="13"/>
    </row>
    <row r="120" spans="1:5" ht="15.75" hidden="1" thickBot="1" x14ac:dyDescent="0.3">
      <c r="A120" s="25" t="s">
        <v>212</v>
      </c>
      <c r="B120" s="14"/>
      <c r="C120" s="13"/>
      <c r="D120" s="13"/>
      <c r="E120" s="13"/>
    </row>
    <row r="121" spans="1:5" ht="15.75" hidden="1" thickBot="1" x14ac:dyDescent="0.3">
      <c r="A121" s="25" t="s">
        <v>213</v>
      </c>
      <c r="B121" s="14"/>
      <c r="C121" s="13"/>
      <c r="D121" s="13"/>
      <c r="E121" s="13"/>
    </row>
    <row r="122" spans="1:5" ht="15.75" hidden="1" thickBot="1" x14ac:dyDescent="0.3">
      <c r="A122" s="12" t="s">
        <v>27</v>
      </c>
      <c r="B122" s="14"/>
      <c r="C122" s="13"/>
      <c r="D122" s="13"/>
      <c r="E122" s="13"/>
    </row>
    <row r="123" spans="1:5" ht="15.75" hidden="1" thickBot="1" x14ac:dyDescent="0.3">
      <c r="A123" s="25" t="s">
        <v>212</v>
      </c>
      <c r="B123" s="14"/>
      <c r="C123" s="13"/>
      <c r="D123" s="13"/>
      <c r="E123" s="13"/>
    </row>
    <row r="124" spans="1:5" ht="15" hidden="1" customHeight="1" thickBot="1" x14ac:dyDescent="0.3">
      <c r="A124" s="25" t="s">
        <v>213</v>
      </c>
      <c r="B124" s="14"/>
      <c r="C124" s="13"/>
      <c r="D124" s="13"/>
      <c r="E124" s="13"/>
    </row>
    <row r="125" spans="1:5" ht="15.75" hidden="1" thickBot="1" x14ac:dyDescent="0.3">
      <c r="A125" s="12" t="s">
        <v>28</v>
      </c>
      <c r="B125" s="14">
        <v>0</v>
      </c>
      <c r="C125" s="13">
        <v>0</v>
      </c>
      <c r="D125" s="13">
        <v>0</v>
      </c>
      <c r="E125" s="13">
        <v>0</v>
      </c>
    </row>
    <row r="126" spans="1:5" ht="15.75" hidden="1" thickBot="1" x14ac:dyDescent="0.3">
      <c r="A126" s="25" t="s">
        <v>212</v>
      </c>
      <c r="B126" s="14"/>
      <c r="C126" s="13"/>
      <c r="D126" s="13"/>
      <c r="E126" s="13"/>
    </row>
    <row r="127" spans="1:5" ht="15.75" hidden="1" thickBot="1" x14ac:dyDescent="0.3">
      <c r="A127" s="25" t="s">
        <v>213</v>
      </c>
      <c r="B127" s="14"/>
      <c r="C127" s="13"/>
      <c r="D127" s="13"/>
      <c r="E127" s="13"/>
    </row>
    <row r="128" spans="1:5" ht="24.75" hidden="1" thickBot="1" x14ac:dyDescent="0.3">
      <c r="A128" s="12" t="s">
        <v>29</v>
      </c>
      <c r="B128" s="14"/>
      <c r="C128" s="13"/>
      <c r="D128" s="13"/>
      <c r="E128" s="13"/>
    </row>
    <row r="129" spans="1:5" ht="15.75" hidden="1" thickBot="1" x14ac:dyDescent="0.3">
      <c r="A129" s="25" t="s">
        <v>212</v>
      </c>
      <c r="B129" s="14"/>
      <c r="C129" s="13"/>
      <c r="D129" s="13"/>
      <c r="E129" s="13"/>
    </row>
    <row r="130" spans="1:5" ht="15.75" hidden="1" thickBot="1" x14ac:dyDescent="0.3">
      <c r="A130" s="25" t="s">
        <v>213</v>
      </c>
      <c r="B130" s="14"/>
      <c r="C130" s="13"/>
      <c r="D130" s="13"/>
      <c r="E130" s="13"/>
    </row>
    <row r="131" spans="1:5" ht="15.75" hidden="1" thickBot="1" x14ac:dyDescent="0.3">
      <c r="A131" s="34" t="s">
        <v>52</v>
      </c>
      <c r="B131" s="14">
        <f>B128+B125+B122+B119+B116+B113+B110</f>
        <v>0</v>
      </c>
      <c r="C131" s="14">
        <f t="shared" ref="C131:E131" si="14">C128+C125+C122+C119+C116+C113+C110</f>
        <v>0</v>
      </c>
      <c r="D131" s="14">
        <f t="shared" si="14"/>
        <v>0</v>
      </c>
      <c r="E131" s="14">
        <f t="shared" si="14"/>
        <v>0</v>
      </c>
    </row>
    <row r="132" spans="1:5" ht="17.25" hidden="1" customHeight="1" thickBot="1" x14ac:dyDescent="0.3">
      <c r="A132" s="16" t="s">
        <v>31</v>
      </c>
      <c r="B132" s="17">
        <f>IF(B131-B102=0,0,"Error")</f>
        <v>0</v>
      </c>
      <c r="C132" s="17">
        <f>IF(C131-C102=0,0,"Error")</f>
        <v>0</v>
      </c>
      <c r="D132" s="17">
        <f>IF(D131-D102=0,0,"Error")</f>
        <v>0</v>
      </c>
      <c r="E132" s="17">
        <f>IF(E131-E102=0,0,"Error")</f>
        <v>0</v>
      </c>
    </row>
    <row r="133" spans="1:5" ht="15.75" thickBot="1" x14ac:dyDescent="0.3">
      <c r="A133" s="1111" t="s">
        <v>38</v>
      </c>
      <c r="B133" s="1112"/>
      <c r="C133" s="1112"/>
      <c r="D133" s="1112"/>
      <c r="E133" s="1113"/>
    </row>
    <row r="134" spans="1:5" ht="15.75" thickBot="1" x14ac:dyDescent="0.3">
      <c r="A134" s="1111" t="s">
        <v>39</v>
      </c>
      <c r="B134" s="1112"/>
      <c r="C134" s="1112"/>
      <c r="D134" s="1112"/>
      <c r="E134" s="1113"/>
    </row>
    <row r="135" spans="1:5" ht="15.75" thickBot="1" x14ac:dyDescent="0.3">
      <c r="A135" s="7" t="s">
        <v>55</v>
      </c>
      <c r="B135" s="1137" t="s">
        <v>445</v>
      </c>
      <c r="C135" s="1162"/>
      <c r="D135" s="1138"/>
      <c r="E135" s="1139"/>
    </row>
    <row r="136" spans="1:5" ht="30.75" customHeight="1" thickBot="1" x14ac:dyDescent="0.3">
      <c r="A136" s="7" t="s">
        <v>79</v>
      </c>
      <c r="B136" s="7" t="s">
        <v>1201</v>
      </c>
      <c r="C136" s="86" t="s">
        <v>217</v>
      </c>
      <c r="D136" s="1120" t="s">
        <v>845</v>
      </c>
      <c r="E136" s="1121"/>
    </row>
    <row r="137" spans="1:5" ht="15.75" thickBot="1" x14ac:dyDescent="0.3">
      <c r="A137" s="96"/>
      <c r="B137" s="1118"/>
      <c r="C137" s="1122"/>
      <c r="D137" s="1120"/>
      <c r="E137" s="1121"/>
    </row>
    <row r="138" spans="1:5" ht="18" customHeight="1" thickBot="1" x14ac:dyDescent="0.3">
      <c r="A138" s="5" t="s">
        <v>14</v>
      </c>
      <c r="B138" s="1631" t="s">
        <v>846</v>
      </c>
      <c r="C138" s="1632"/>
      <c r="D138" s="1632"/>
      <c r="E138" s="1633"/>
    </row>
    <row r="139" spans="1:5" ht="15.75" thickBot="1" x14ac:dyDescent="0.3">
      <c r="A139" s="5" t="s">
        <v>15</v>
      </c>
      <c r="B139" s="1667" t="s">
        <v>446</v>
      </c>
      <c r="C139" s="1668"/>
      <c r="D139" s="1668"/>
      <c r="E139" s="1669"/>
    </row>
    <row r="140" spans="1:5" ht="12.75" customHeight="1" x14ac:dyDescent="0.25">
      <c r="A140" s="1049"/>
      <c r="B140" s="8">
        <v>2019</v>
      </c>
      <c r="C140" s="8">
        <v>2020</v>
      </c>
      <c r="D140" s="8">
        <v>2021</v>
      </c>
      <c r="E140" s="8">
        <v>2022</v>
      </c>
    </row>
    <row r="141" spans="1:5" ht="9" customHeight="1" thickBot="1" x14ac:dyDescent="0.3">
      <c r="A141" s="1050"/>
      <c r="B141" s="764" t="s">
        <v>7</v>
      </c>
      <c r="C141" s="764" t="s">
        <v>8</v>
      </c>
      <c r="D141" s="764" t="s">
        <v>8</v>
      </c>
      <c r="E141" s="764" t="s">
        <v>8</v>
      </c>
    </row>
    <row r="142" spans="1:5" ht="15.75" thickBot="1" x14ac:dyDescent="0.3">
      <c r="A142" s="5" t="s">
        <v>16</v>
      </c>
      <c r="B142" s="9">
        <v>20</v>
      </c>
      <c r="C142" s="9">
        <v>10</v>
      </c>
      <c r="D142" s="9">
        <v>5</v>
      </c>
      <c r="E142" s="9">
        <v>5</v>
      </c>
    </row>
    <row r="143" spans="1:5" ht="15.75" thickBot="1" x14ac:dyDescent="0.3">
      <c r="A143" s="5" t="s">
        <v>17</v>
      </c>
      <c r="B143" s="9">
        <f>B161</f>
        <v>2000</v>
      </c>
      <c r="C143" s="9">
        <f t="shared" ref="C143:E143" si="15">C161</f>
        <v>1000</v>
      </c>
      <c r="D143" s="9">
        <f t="shared" si="15"/>
        <v>2000</v>
      </c>
      <c r="E143" s="9">
        <f t="shared" si="15"/>
        <v>2000</v>
      </c>
    </row>
    <row r="144" spans="1:5" ht="15.75" thickBot="1" x14ac:dyDescent="0.3">
      <c r="A144" s="5" t="s">
        <v>18</v>
      </c>
      <c r="B144" s="9">
        <f>B143/B142</f>
        <v>100</v>
      </c>
      <c r="C144" s="9">
        <f t="shared" ref="C144:E144" si="16">C143/C142</f>
        <v>100</v>
      </c>
      <c r="D144" s="9">
        <f t="shared" si="16"/>
        <v>400</v>
      </c>
      <c r="E144" s="9">
        <f t="shared" si="16"/>
        <v>400</v>
      </c>
    </row>
    <row r="145" spans="1:5" ht="15.75" thickBot="1" x14ac:dyDescent="0.3">
      <c r="A145" s="5" t="s">
        <v>19</v>
      </c>
      <c r="B145" s="745" t="s">
        <v>20</v>
      </c>
      <c r="C145" s="10">
        <f>C142/B142-1</f>
        <v>-0.5</v>
      </c>
      <c r="D145" s="10">
        <f t="shared" ref="D145:E147" si="17">D142/C142-1</f>
        <v>-0.5</v>
      </c>
      <c r="E145" s="10">
        <f t="shared" si="17"/>
        <v>0</v>
      </c>
    </row>
    <row r="146" spans="1:5" ht="15.75" thickBot="1" x14ac:dyDescent="0.3">
      <c r="A146" s="5" t="s">
        <v>21</v>
      </c>
      <c r="B146" s="745" t="s">
        <v>20</v>
      </c>
      <c r="C146" s="10">
        <f>C143/B143-1</f>
        <v>-0.5</v>
      </c>
      <c r="D146" s="10">
        <f t="shared" si="17"/>
        <v>1</v>
      </c>
      <c r="E146" s="10">
        <f t="shared" si="17"/>
        <v>0</v>
      </c>
    </row>
    <row r="147" spans="1:5" ht="15.75" thickBot="1" x14ac:dyDescent="0.3">
      <c r="A147" s="5" t="s">
        <v>22</v>
      </c>
      <c r="B147" s="745" t="s">
        <v>20</v>
      </c>
      <c r="C147" s="10">
        <f>C144/B144-1</f>
        <v>0</v>
      </c>
      <c r="D147" s="10">
        <f t="shared" si="17"/>
        <v>3</v>
      </c>
      <c r="E147" s="10">
        <f t="shared" si="17"/>
        <v>0</v>
      </c>
    </row>
    <row r="148" spans="1:5" ht="15.75" thickBot="1" x14ac:dyDescent="0.3">
      <c r="A148" s="1046" t="s">
        <v>155</v>
      </c>
      <c r="B148" s="1047"/>
      <c r="C148" s="1047"/>
      <c r="D148" s="1047"/>
      <c r="E148" s="1048"/>
    </row>
    <row r="149" spans="1:5" ht="12.75" customHeight="1" x14ac:dyDescent="0.25">
      <c r="A149" s="1049"/>
      <c r="B149" s="8">
        <v>2018</v>
      </c>
      <c r="C149" s="8">
        <v>2019</v>
      </c>
      <c r="D149" s="8">
        <v>2020</v>
      </c>
      <c r="E149" s="8">
        <v>2021</v>
      </c>
    </row>
    <row r="150" spans="1:5" ht="9" customHeight="1" thickBot="1" x14ac:dyDescent="0.3">
      <c r="A150" s="1050"/>
      <c r="B150" s="764" t="s">
        <v>7</v>
      </c>
      <c r="C150" s="764" t="s">
        <v>8</v>
      </c>
      <c r="D150" s="764" t="s">
        <v>8</v>
      </c>
      <c r="E150" s="764" t="s">
        <v>8</v>
      </c>
    </row>
    <row r="151" spans="1:5" ht="15.75" thickBot="1" x14ac:dyDescent="0.3">
      <c r="A151" s="12" t="s">
        <v>41</v>
      </c>
      <c r="B151" s="13">
        <f>B152+B153+B154+B155</f>
        <v>0</v>
      </c>
      <c r="C151" s="13">
        <f t="shared" ref="C151:E151" si="18">C152+C153+C154+C155</f>
        <v>0</v>
      </c>
      <c r="D151" s="13">
        <f t="shared" si="18"/>
        <v>0</v>
      </c>
      <c r="E151" s="13">
        <f t="shared" si="18"/>
        <v>0</v>
      </c>
    </row>
    <row r="152" spans="1:5" ht="15.75" thickBot="1" x14ac:dyDescent="0.3">
      <c r="A152" s="25" t="s">
        <v>212</v>
      </c>
      <c r="B152" s="13"/>
      <c r="C152" s="13"/>
      <c r="D152" s="13"/>
      <c r="E152" s="13"/>
    </row>
    <row r="153" spans="1:5" ht="15.75" thickBot="1" x14ac:dyDescent="0.3">
      <c r="A153" s="25" t="s">
        <v>222</v>
      </c>
      <c r="B153" s="13"/>
      <c r="C153" s="13"/>
      <c r="D153" s="13"/>
      <c r="E153" s="13"/>
    </row>
    <row r="154" spans="1:5" ht="15.75" thickBot="1" x14ac:dyDescent="0.3">
      <c r="A154" s="25" t="s">
        <v>223</v>
      </c>
      <c r="B154" s="13"/>
      <c r="C154" s="13"/>
      <c r="D154" s="13"/>
      <c r="E154" s="13"/>
    </row>
    <row r="155" spans="1:5" ht="15.75" thickBot="1" x14ac:dyDescent="0.3">
      <c r="A155" s="25" t="s">
        <v>224</v>
      </c>
      <c r="B155" s="13"/>
      <c r="C155" s="13"/>
      <c r="D155" s="13"/>
      <c r="E155" s="13"/>
    </row>
    <row r="156" spans="1:5" ht="15.75" thickBot="1" x14ac:dyDescent="0.3">
      <c r="A156" s="12" t="s">
        <v>42</v>
      </c>
      <c r="B156" s="14">
        <f>B157+B158+B159+B160</f>
        <v>2000</v>
      </c>
      <c r="C156" s="14">
        <f t="shared" ref="C156:E156" si="19">C157+C158+C159+C160</f>
        <v>1000</v>
      </c>
      <c r="D156" s="14">
        <f t="shared" si="19"/>
        <v>2000</v>
      </c>
      <c r="E156" s="14">
        <f t="shared" si="19"/>
        <v>2000</v>
      </c>
    </row>
    <row r="157" spans="1:5" ht="15.75" thickBot="1" x14ac:dyDescent="0.3">
      <c r="A157" s="25" t="s">
        <v>212</v>
      </c>
      <c r="B157" s="14">
        <v>2000</v>
      </c>
      <c r="C157" s="13">
        <v>1000</v>
      </c>
      <c r="D157" s="13">
        <v>2000</v>
      </c>
      <c r="E157" s="13">
        <v>2000</v>
      </c>
    </row>
    <row r="158" spans="1:5" ht="15.75" thickBot="1" x14ac:dyDescent="0.3">
      <c r="A158" s="25" t="s">
        <v>222</v>
      </c>
      <c r="B158" s="14"/>
      <c r="C158" s="13"/>
      <c r="D158" s="13"/>
      <c r="E158" s="13"/>
    </row>
    <row r="159" spans="1:5" ht="15.75" thickBot="1" x14ac:dyDescent="0.3">
      <c r="A159" s="25" t="s">
        <v>223</v>
      </c>
      <c r="B159" s="14"/>
      <c r="C159" s="13"/>
      <c r="D159" s="13"/>
      <c r="E159" s="13"/>
    </row>
    <row r="160" spans="1:5" ht="15.75" thickBot="1" x14ac:dyDescent="0.3">
      <c r="A160" s="25" t="s">
        <v>224</v>
      </c>
      <c r="B160" s="14"/>
      <c r="C160" s="13"/>
      <c r="D160" s="13"/>
      <c r="E160" s="13"/>
    </row>
    <row r="161" spans="1:5" ht="15.75" thickBot="1" x14ac:dyDescent="0.3">
      <c r="A161" s="87" t="s">
        <v>30</v>
      </c>
      <c r="B161" s="14">
        <f>B151+B156</f>
        <v>2000</v>
      </c>
      <c r="C161" s="14">
        <f t="shared" ref="C161:E161" si="20">C151+C156</f>
        <v>1000</v>
      </c>
      <c r="D161" s="14">
        <f t="shared" si="20"/>
        <v>2000</v>
      </c>
      <c r="E161" s="14">
        <f t="shared" si="20"/>
        <v>2000</v>
      </c>
    </row>
    <row r="162" spans="1:5" ht="15.75" thickBot="1" x14ac:dyDescent="0.3">
      <c r="A162" s="19"/>
      <c r="B162" s="20"/>
      <c r="C162" s="20"/>
      <c r="D162" s="20"/>
      <c r="E162" s="20"/>
    </row>
    <row r="163" spans="1:5" ht="27" customHeight="1" thickBot="1" x14ac:dyDescent="0.3">
      <c r="A163" s="6" t="s">
        <v>56</v>
      </c>
      <c r="B163" s="21">
        <f>+B143+B65+B28+B102</f>
        <v>57266</v>
      </c>
      <c r="C163" s="21">
        <f t="shared" ref="C163:E163" si="21">+C143+C65+C28+C102</f>
        <v>56466</v>
      </c>
      <c r="D163" s="21">
        <f t="shared" si="21"/>
        <v>59769</v>
      </c>
      <c r="E163" s="21">
        <f t="shared" si="21"/>
        <v>60800</v>
      </c>
    </row>
    <row r="164" spans="1:5" ht="24.75" thickBot="1" x14ac:dyDescent="0.3">
      <c r="A164" s="6" t="s">
        <v>57</v>
      </c>
      <c r="B164" s="21">
        <f>+B131+B94+B57+B161</f>
        <v>57266</v>
      </c>
      <c r="C164" s="21">
        <f t="shared" ref="C164:E164" si="22">+C131+C94+C57+C161</f>
        <v>56466</v>
      </c>
      <c r="D164" s="21">
        <f t="shared" si="22"/>
        <v>59769</v>
      </c>
      <c r="E164" s="21">
        <f t="shared" si="22"/>
        <v>60800</v>
      </c>
    </row>
    <row r="165" spans="1:5" ht="15.75" thickBot="1" x14ac:dyDescent="0.3">
      <c r="A165" s="12" t="s">
        <v>23</v>
      </c>
      <c r="B165" s="35">
        <f>B166+B167</f>
        <v>35500</v>
      </c>
      <c r="C165" s="35">
        <f t="shared" ref="C165:E165" si="23">C166+C167</f>
        <v>36100</v>
      </c>
      <c r="D165" s="35">
        <f t="shared" si="23"/>
        <v>36100</v>
      </c>
      <c r="E165" s="35">
        <f t="shared" si="23"/>
        <v>36100</v>
      </c>
    </row>
    <row r="166" spans="1:5" ht="15.75" thickBot="1" x14ac:dyDescent="0.3">
      <c r="A166" s="25" t="s">
        <v>212</v>
      </c>
      <c r="B166" s="14">
        <f t="shared" ref="B166:E167" si="24">B37+B74+B111</f>
        <v>35500</v>
      </c>
      <c r="C166" s="14">
        <f t="shared" si="24"/>
        <v>36100</v>
      </c>
      <c r="D166" s="14">
        <f t="shared" si="24"/>
        <v>36100</v>
      </c>
      <c r="E166" s="14">
        <f t="shared" si="24"/>
        <v>36100</v>
      </c>
    </row>
    <row r="167" spans="1:5" ht="15.75" thickBot="1" x14ac:dyDescent="0.3">
      <c r="A167" s="25" t="s">
        <v>230</v>
      </c>
      <c r="B167" s="14">
        <f t="shared" si="24"/>
        <v>0</v>
      </c>
      <c r="C167" s="14">
        <f t="shared" si="24"/>
        <v>0</v>
      </c>
      <c r="D167" s="14">
        <f t="shared" si="24"/>
        <v>0</v>
      </c>
      <c r="E167" s="14">
        <f t="shared" si="24"/>
        <v>0</v>
      </c>
    </row>
    <row r="168" spans="1:5" ht="24.75" thickBot="1" x14ac:dyDescent="0.3">
      <c r="A168" s="12" t="s">
        <v>24</v>
      </c>
      <c r="B168" s="35">
        <f>B169+B170</f>
        <v>5850</v>
      </c>
      <c r="C168" s="35">
        <f t="shared" ref="C168:E168" si="25">C169+C170</f>
        <v>6250</v>
      </c>
      <c r="D168" s="35">
        <f t="shared" si="25"/>
        <v>6250</v>
      </c>
      <c r="E168" s="35">
        <f t="shared" si="25"/>
        <v>6250</v>
      </c>
    </row>
    <row r="169" spans="1:5" ht="15.75" thickBot="1" x14ac:dyDescent="0.3">
      <c r="A169" s="25" t="s">
        <v>212</v>
      </c>
      <c r="B169" s="13">
        <f>B40+B77+B114</f>
        <v>5850</v>
      </c>
      <c r="C169" s="13">
        <f>C40+C77+C114</f>
        <v>6250</v>
      </c>
      <c r="D169" s="13">
        <f>D40+D77+D114</f>
        <v>6250</v>
      </c>
      <c r="E169" s="13">
        <f>E40+E77+E114</f>
        <v>6250</v>
      </c>
    </row>
    <row r="170" spans="1:5" ht="15.75" thickBot="1" x14ac:dyDescent="0.3">
      <c r="A170" s="25" t="s">
        <v>230</v>
      </c>
      <c r="B170" s="14">
        <f>B41+B78+B112</f>
        <v>0</v>
      </c>
      <c r="C170" s="14">
        <f>C41+C78+C112</f>
        <v>0</v>
      </c>
      <c r="D170" s="14">
        <f>D41+D78+D112</f>
        <v>0</v>
      </c>
      <c r="E170" s="14">
        <f>E41+E78+E112</f>
        <v>0</v>
      </c>
    </row>
    <row r="171" spans="1:5" ht="15.75" thickBot="1" x14ac:dyDescent="0.3">
      <c r="A171" s="12" t="s">
        <v>25</v>
      </c>
      <c r="B171" s="35">
        <f>B172+B173</f>
        <v>13476</v>
      </c>
      <c r="C171" s="35">
        <f t="shared" ref="C171:E171" si="26">C172+C173</f>
        <v>12676</v>
      </c>
      <c r="D171" s="35">
        <f t="shared" si="26"/>
        <v>14979</v>
      </c>
      <c r="E171" s="35">
        <f t="shared" si="26"/>
        <v>16010</v>
      </c>
    </row>
    <row r="172" spans="1:5" ht="15.75" thickBot="1" x14ac:dyDescent="0.3">
      <c r="A172" s="25" t="s">
        <v>212</v>
      </c>
      <c r="B172" s="14">
        <f t="shared" ref="B172:E173" si="27">B43+B80+B117</f>
        <v>13476</v>
      </c>
      <c r="C172" s="14">
        <f t="shared" si="27"/>
        <v>12676</v>
      </c>
      <c r="D172" s="14">
        <f t="shared" si="27"/>
        <v>14979</v>
      </c>
      <c r="E172" s="14">
        <f t="shared" si="27"/>
        <v>16010</v>
      </c>
    </row>
    <row r="173" spans="1:5" ht="15.75" thickBot="1" x14ac:dyDescent="0.3">
      <c r="A173" s="25" t="s">
        <v>230</v>
      </c>
      <c r="B173" s="14">
        <f t="shared" si="27"/>
        <v>0</v>
      </c>
      <c r="C173" s="14">
        <f t="shared" si="27"/>
        <v>0</v>
      </c>
      <c r="D173" s="14">
        <f t="shared" si="27"/>
        <v>0</v>
      </c>
      <c r="E173" s="14">
        <f t="shared" si="27"/>
        <v>0</v>
      </c>
    </row>
    <row r="174" spans="1:5" ht="15.75" thickBot="1" x14ac:dyDescent="0.3">
      <c r="A174" s="12" t="s">
        <v>26</v>
      </c>
      <c r="B174" s="35">
        <f>B175+B176</f>
        <v>0</v>
      </c>
      <c r="C174" s="35">
        <f t="shared" ref="C174:E174" si="28">C175+C176</f>
        <v>0</v>
      </c>
      <c r="D174" s="35">
        <f t="shared" si="28"/>
        <v>0</v>
      </c>
      <c r="E174" s="35">
        <f t="shared" si="28"/>
        <v>0</v>
      </c>
    </row>
    <row r="175" spans="1:5" ht="15.75" thickBot="1" x14ac:dyDescent="0.3">
      <c r="A175" s="25" t="s">
        <v>212</v>
      </c>
      <c r="B175" s="13">
        <f t="shared" ref="B175:E176" si="29">B46+B83+B120</f>
        <v>0</v>
      </c>
      <c r="C175" s="13">
        <f t="shared" si="29"/>
        <v>0</v>
      </c>
      <c r="D175" s="13">
        <f t="shared" si="29"/>
        <v>0</v>
      </c>
      <c r="E175" s="13">
        <f t="shared" si="29"/>
        <v>0</v>
      </c>
    </row>
    <row r="176" spans="1:5" ht="15.75" thickBot="1" x14ac:dyDescent="0.3">
      <c r="A176" s="25" t="s">
        <v>230</v>
      </c>
      <c r="B176" s="14">
        <f t="shared" si="29"/>
        <v>0</v>
      </c>
      <c r="C176" s="14">
        <f t="shared" si="29"/>
        <v>0</v>
      </c>
      <c r="D176" s="14">
        <f t="shared" si="29"/>
        <v>0</v>
      </c>
      <c r="E176" s="14">
        <f t="shared" si="29"/>
        <v>0</v>
      </c>
    </row>
    <row r="177" spans="1:5" ht="15.75" thickBot="1" x14ac:dyDescent="0.3">
      <c r="A177" s="12" t="s">
        <v>27</v>
      </c>
      <c r="B177" s="35">
        <f>B178+B179</f>
        <v>0</v>
      </c>
      <c r="C177" s="35">
        <f t="shared" ref="C177:E177" si="30">C178+C179</f>
        <v>0</v>
      </c>
      <c r="D177" s="35">
        <f t="shared" si="30"/>
        <v>0</v>
      </c>
      <c r="E177" s="35">
        <f t="shared" si="30"/>
        <v>0</v>
      </c>
    </row>
    <row r="178" spans="1:5" ht="15.75" thickBot="1" x14ac:dyDescent="0.3">
      <c r="A178" s="25" t="s">
        <v>212</v>
      </c>
      <c r="B178" s="13">
        <f t="shared" ref="B178:E179" si="31">B49+B86+B123</f>
        <v>0</v>
      </c>
      <c r="C178" s="13">
        <f t="shared" si="31"/>
        <v>0</v>
      </c>
      <c r="D178" s="13">
        <f t="shared" si="31"/>
        <v>0</v>
      </c>
      <c r="E178" s="13">
        <f t="shared" si="31"/>
        <v>0</v>
      </c>
    </row>
    <row r="179" spans="1:5" ht="15.75" thickBot="1" x14ac:dyDescent="0.3">
      <c r="A179" s="25" t="s">
        <v>230</v>
      </c>
      <c r="B179" s="14">
        <f t="shared" si="31"/>
        <v>0</v>
      </c>
      <c r="C179" s="14">
        <f t="shared" si="31"/>
        <v>0</v>
      </c>
      <c r="D179" s="14">
        <f t="shared" si="31"/>
        <v>0</v>
      </c>
      <c r="E179" s="14">
        <f t="shared" si="31"/>
        <v>0</v>
      </c>
    </row>
    <row r="180" spans="1:5" ht="15.75" thickBot="1" x14ac:dyDescent="0.3">
      <c r="A180" s="12" t="s">
        <v>28</v>
      </c>
      <c r="B180" s="35">
        <f>B181+B182</f>
        <v>200</v>
      </c>
      <c r="C180" s="35">
        <f>C181+C182</f>
        <v>200</v>
      </c>
      <c r="D180" s="35">
        <f t="shared" ref="D180:E180" si="32">D181+D182</f>
        <v>200</v>
      </c>
      <c r="E180" s="35">
        <f t="shared" si="32"/>
        <v>200</v>
      </c>
    </row>
    <row r="181" spans="1:5" ht="15.75" thickBot="1" x14ac:dyDescent="0.3">
      <c r="A181" s="25" t="s">
        <v>212</v>
      </c>
      <c r="B181" s="13">
        <f t="shared" ref="B181:E182" si="33">B52+B89+B126</f>
        <v>200</v>
      </c>
      <c r="C181" s="13">
        <f t="shared" si="33"/>
        <v>200</v>
      </c>
      <c r="D181" s="13">
        <f t="shared" si="33"/>
        <v>200</v>
      </c>
      <c r="E181" s="13">
        <f t="shared" si="33"/>
        <v>200</v>
      </c>
    </row>
    <row r="182" spans="1:5" ht="15.75" thickBot="1" x14ac:dyDescent="0.3">
      <c r="A182" s="25" t="s">
        <v>230</v>
      </c>
      <c r="B182" s="14">
        <f t="shared" si="33"/>
        <v>0</v>
      </c>
      <c r="C182" s="14">
        <f t="shared" si="33"/>
        <v>0</v>
      </c>
      <c r="D182" s="14">
        <f t="shared" si="33"/>
        <v>0</v>
      </c>
      <c r="E182" s="14">
        <f t="shared" si="33"/>
        <v>0</v>
      </c>
    </row>
    <row r="183" spans="1:5" ht="24.75" thickBot="1" x14ac:dyDescent="0.3">
      <c r="A183" s="12" t="s">
        <v>29</v>
      </c>
      <c r="B183" s="35">
        <f>B91+B54</f>
        <v>240</v>
      </c>
      <c r="C183" s="35">
        <f>C91+C54</f>
        <v>240</v>
      </c>
      <c r="D183" s="35">
        <f>D91+D54</f>
        <v>240</v>
      </c>
      <c r="E183" s="35">
        <f>E91+E54</f>
        <v>240</v>
      </c>
    </row>
    <row r="184" spans="1:5" ht="15.75" thickBot="1" x14ac:dyDescent="0.3">
      <c r="A184" s="25" t="s">
        <v>212</v>
      </c>
      <c r="B184" s="13">
        <f t="shared" ref="B184:E185" si="34">B55+B92+B129</f>
        <v>240</v>
      </c>
      <c r="C184" s="13">
        <f t="shared" si="34"/>
        <v>240</v>
      </c>
      <c r="D184" s="13">
        <f t="shared" si="34"/>
        <v>240</v>
      </c>
      <c r="E184" s="13">
        <f t="shared" si="34"/>
        <v>240</v>
      </c>
    </row>
    <row r="185" spans="1:5" ht="15.75" thickBot="1" x14ac:dyDescent="0.3">
      <c r="A185" s="25" t="s">
        <v>230</v>
      </c>
      <c r="B185" s="14">
        <f t="shared" si="34"/>
        <v>0</v>
      </c>
      <c r="C185" s="14">
        <f t="shared" si="34"/>
        <v>0</v>
      </c>
      <c r="D185" s="14">
        <f t="shared" si="34"/>
        <v>0</v>
      </c>
      <c r="E185" s="14">
        <f t="shared" si="34"/>
        <v>0</v>
      </c>
    </row>
    <row r="186" spans="1:5" ht="15.75" thickBot="1" x14ac:dyDescent="0.3">
      <c r="A186" s="12" t="s">
        <v>58</v>
      </c>
      <c r="B186" s="35">
        <f>B187+B188+B189+B190</f>
        <v>0</v>
      </c>
      <c r="C186" s="35">
        <f t="shared" ref="C186:E186" si="35">C187+C188+C189+C190</f>
        <v>0</v>
      </c>
      <c r="D186" s="35">
        <f t="shared" si="35"/>
        <v>0</v>
      </c>
      <c r="E186" s="35">
        <f t="shared" si="35"/>
        <v>0</v>
      </c>
    </row>
    <row r="187" spans="1:5" ht="15.75" thickBot="1" x14ac:dyDescent="0.3">
      <c r="A187" s="25" t="s">
        <v>212</v>
      </c>
      <c r="B187" s="13">
        <f>B152</f>
        <v>0</v>
      </c>
      <c r="C187" s="13">
        <f t="shared" ref="C187:E187" si="36">C152</f>
        <v>0</v>
      </c>
      <c r="D187" s="13">
        <f t="shared" si="36"/>
        <v>0</v>
      </c>
      <c r="E187" s="13">
        <f t="shared" si="36"/>
        <v>0</v>
      </c>
    </row>
    <row r="188" spans="1:5" ht="15.75" thickBot="1" x14ac:dyDescent="0.3">
      <c r="A188" s="25" t="s">
        <v>231</v>
      </c>
      <c r="B188" s="13">
        <f t="shared" ref="B188:E190" si="37">B153</f>
        <v>0</v>
      </c>
      <c r="C188" s="13">
        <f t="shared" si="37"/>
        <v>0</v>
      </c>
      <c r="D188" s="13">
        <f t="shared" si="37"/>
        <v>0</v>
      </c>
      <c r="E188" s="13">
        <f t="shared" si="37"/>
        <v>0</v>
      </c>
    </row>
    <row r="189" spans="1:5" ht="15.75" thickBot="1" x14ac:dyDescent="0.3">
      <c r="A189" s="25" t="s">
        <v>223</v>
      </c>
      <c r="B189" s="13">
        <f t="shared" si="37"/>
        <v>0</v>
      </c>
      <c r="C189" s="13">
        <f t="shared" si="37"/>
        <v>0</v>
      </c>
      <c r="D189" s="13">
        <f t="shared" si="37"/>
        <v>0</v>
      </c>
      <c r="E189" s="13">
        <f t="shared" si="37"/>
        <v>0</v>
      </c>
    </row>
    <row r="190" spans="1:5" ht="15.75" thickBot="1" x14ac:dyDescent="0.3">
      <c r="A190" s="25" t="s">
        <v>224</v>
      </c>
      <c r="B190" s="13">
        <f t="shared" si="37"/>
        <v>0</v>
      </c>
      <c r="C190" s="13">
        <f t="shared" si="37"/>
        <v>0</v>
      </c>
      <c r="D190" s="13">
        <f t="shared" si="37"/>
        <v>0</v>
      </c>
      <c r="E190" s="13">
        <f t="shared" si="37"/>
        <v>0</v>
      </c>
    </row>
    <row r="191" spans="1:5" ht="15.75" thickBot="1" x14ac:dyDescent="0.3">
      <c r="A191" s="12" t="s">
        <v>59</v>
      </c>
      <c r="B191" s="35">
        <f>B192+B193+B194+B195</f>
        <v>2000</v>
      </c>
      <c r="C191" s="35">
        <f t="shared" ref="C191:E191" si="38">C192+C193+C194+C195</f>
        <v>1000</v>
      </c>
      <c r="D191" s="35">
        <f t="shared" si="38"/>
        <v>2000</v>
      </c>
      <c r="E191" s="35">
        <f t="shared" si="38"/>
        <v>2000</v>
      </c>
    </row>
    <row r="192" spans="1:5" ht="15.75" thickBot="1" x14ac:dyDescent="0.3">
      <c r="A192" s="25" t="s">
        <v>212</v>
      </c>
      <c r="B192" s="13">
        <f>B157</f>
        <v>2000</v>
      </c>
      <c r="C192" s="13">
        <f t="shared" ref="C192:E192" si="39">C157</f>
        <v>1000</v>
      </c>
      <c r="D192" s="13">
        <f t="shared" si="39"/>
        <v>2000</v>
      </c>
      <c r="E192" s="13">
        <f t="shared" si="39"/>
        <v>2000</v>
      </c>
    </row>
    <row r="193" spans="1:5" ht="15.75" thickBot="1" x14ac:dyDescent="0.3">
      <c r="A193" s="25" t="s">
        <v>231</v>
      </c>
      <c r="B193" s="13">
        <f t="shared" ref="B193:E195" si="40">B158</f>
        <v>0</v>
      </c>
      <c r="C193" s="13">
        <f t="shared" si="40"/>
        <v>0</v>
      </c>
      <c r="D193" s="13">
        <f t="shared" si="40"/>
        <v>0</v>
      </c>
      <c r="E193" s="13">
        <f t="shared" si="40"/>
        <v>0</v>
      </c>
    </row>
    <row r="194" spans="1:5" ht="15.75" thickBot="1" x14ac:dyDescent="0.3">
      <c r="A194" s="25" t="s">
        <v>223</v>
      </c>
      <c r="B194" s="13">
        <f t="shared" si="40"/>
        <v>0</v>
      </c>
      <c r="C194" s="13">
        <f t="shared" si="40"/>
        <v>0</v>
      </c>
      <c r="D194" s="13">
        <f t="shared" si="40"/>
        <v>0</v>
      </c>
      <c r="E194" s="13">
        <f t="shared" si="40"/>
        <v>0</v>
      </c>
    </row>
    <row r="195" spans="1:5" ht="15.75" thickBot="1" x14ac:dyDescent="0.3">
      <c r="A195" s="25" t="s">
        <v>224</v>
      </c>
      <c r="B195" s="13">
        <f t="shared" si="40"/>
        <v>0</v>
      </c>
      <c r="C195" s="13">
        <f t="shared" si="40"/>
        <v>0</v>
      </c>
      <c r="D195" s="13">
        <f t="shared" si="40"/>
        <v>0</v>
      </c>
      <c r="E195" s="13">
        <f t="shared" si="40"/>
        <v>0</v>
      </c>
    </row>
    <row r="196" spans="1:5" ht="15.75" thickBot="1" x14ac:dyDescent="0.3">
      <c r="A196" s="16" t="s">
        <v>31</v>
      </c>
      <c r="B196" s="17">
        <f>IF(B164-B163=0,0,"Error")</f>
        <v>0</v>
      </c>
      <c r="C196" s="17">
        <f>IF(C164-C163=0,0,"Error")</f>
        <v>0</v>
      </c>
      <c r="D196" s="17">
        <f>IF(D164-D163=0,0,"Error")</f>
        <v>0</v>
      </c>
      <c r="E196" s="17">
        <f>IF(E164-E163=0,0,"Error")</f>
        <v>0</v>
      </c>
    </row>
  </sheetData>
  <mergeCells count="42">
    <mergeCell ref="A149:A150"/>
    <mergeCell ref="A2:E2"/>
    <mergeCell ref="B137:E137"/>
    <mergeCell ref="B138:E138"/>
    <mergeCell ref="B139:E139"/>
    <mergeCell ref="A140:A141"/>
    <mergeCell ref="A148:E148"/>
    <mergeCell ref="A107:E107"/>
    <mergeCell ref="A108:A109"/>
    <mergeCell ref="A133:E133"/>
    <mergeCell ref="A134:E134"/>
    <mergeCell ref="B135:E135"/>
    <mergeCell ref="D136:E136"/>
    <mergeCell ref="A70:E70"/>
    <mergeCell ref="A71:A72"/>
    <mergeCell ref="B96:E96"/>
    <mergeCell ref="B97:E97"/>
    <mergeCell ref="B98:E98"/>
    <mergeCell ref="A99:A100"/>
    <mergeCell ref="A33:E33"/>
    <mergeCell ref="A34:A35"/>
    <mergeCell ref="B59:E59"/>
    <mergeCell ref="B60:E60"/>
    <mergeCell ref="B61:E61"/>
    <mergeCell ref="A62:A63"/>
    <mergeCell ref="A25:A26"/>
    <mergeCell ref="A8:E8"/>
    <mergeCell ref="A9:E11"/>
    <mergeCell ref="B12:E12"/>
    <mergeCell ref="A13:A14"/>
    <mergeCell ref="B16:E16"/>
    <mergeCell ref="A17:E17"/>
    <mergeCell ref="A20:E20"/>
    <mergeCell ref="A21:E21"/>
    <mergeCell ref="B22:E22"/>
    <mergeCell ref="B23:E23"/>
    <mergeCell ref="B24:E24"/>
    <mergeCell ref="A1:E1"/>
    <mergeCell ref="A3:E3"/>
    <mergeCell ref="B5:E5"/>
    <mergeCell ref="B6:E6"/>
    <mergeCell ref="B7:E7"/>
  </mergeCells>
  <pageMargins left="0.7" right="0.7" top="0.75" bottom="0.75" header="0.3" footer="0.3"/>
  <pageSetup scale="55"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E742"/>
  <sheetViews>
    <sheetView topLeftCell="A403" zoomScale="130" zoomScaleNormal="130" workbookViewId="0">
      <selection activeCell="H423" sqref="H422:H423"/>
    </sheetView>
  </sheetViews>
  <sheetFormatPr defaultRowHeight="15" x14ac:dyDescent="0.25"/>
  <cols>
    <col min="1" max="1" width="28.5703125" customWidth="1"/>
    <col min="2" max="5" width="11.7109375" customWidth="1"/>
  </cols>
  <sheetData>
    <row r="2" spans="1:5" ht="18.75" x14ac:dyDescent="0.3">
      <c r="A2" s="1672" t="s">
        <v>1056</v>
      </c>
      <c r="B2" s="1672"/>
      <c r="C2" s="1672"/>
      <c r="D2" s="1672"/>
      <c r="E2" s="1672"/>
    </row>
    <row r="4" spans="1:5" ht="31.5" customHeight="1" x14ac:dyDescent="0.25">
      <c r="A4" s="1145" t="s">
        <v>555</v>
      </c>
      <c r="B4" s="1145"/>
      <c r="C4" s="1145"/>
      <c r="D4" s="1145"/>
      <c r="E4" s="1145"/>
    </row>
    <row r="5" spans="1:5" ht="15.75" thickBot="1" x14ac:dyDescent="0.3">
      <c r="A5" s="1028" t="s">
        <v>878</v>
      </c>
      <c r="B5" s="1028"/>
      <c r="C5" s="1028"/>
      <c r="D5" s="1028"/>
      <c r="E5" s="1028"/>
    </row>
    <row r="6" spans="1:5" ht="15.75" thickBot="1" x14ac:dyDescent="0.3">
      <c r="A6" s="2" t="s">
        <v>0</v>
      </c>
      <c r="B6" s="1078" t="s">
        <v>447</v>
      </c>
      <c r="C6" s="1078"/>
      <c r="D6" s="1078"/>
      <c r="E6" s="1078"/>
    </row>
    <row r="7" spans="1:5" ht="15.75" thickBot="1" x14ac:dyDescent="0.3">
      <c r="A7" s="2" t="s">
        <v>1</v>
      </c>
      <c r="B7" s="1079" t="s">
        <v>1057</v>
      </c>
      <c r="C7" s="1080"/>
      <c r="D7" s="1080"/>
      <c r="E7" s="1081"/>
    </row>
    <row r="8" spans="1:5" ht="15.75" thickBot="1" x14ac:dyDescent="0.3">
      <c r="A8" s="2" t="s">
        <v>3</v>
      </c>
      <c r="B8" s="1082" t="s">
        <v>535</v>
      </c>
      <c r="C8" s="1083"/>
      <c r="D8" s="1083"/>
      <c r="E8" s="1084"/>
    </row>
    <row r="9" spans="1:5" ht="15.75" thickBot="1" x14ac:dyDescent="0.3">
      <c r="A9" s="1085" t="s">
        <v>4</v>
      </c>
      <c r="B9" s="1086"/>
      <c r="C9" s="1086"/>
      <c r="D9" s="1086"/>
      <c r="E9" s="1087"/>
    </row>
    <row r="10" spans="1:5" ht="15.75" thickBot="1" x14ac:dyDescent="0.3">
      <c r="A10" s="1149" t="s">
        <v>1058</v>
      </c>
      <c r="B10" s="1150"/>
      <c r="C10" s="1150"/>
      <c r="D10" s="1150"/>
      <c r="E10" s="1151"/>
    </row>
    <row r="11" spans="1:5" ht="36.75" customHeight="1" thickBot="1" x14ac:dyDescent="0.3">
      <c r="A11" s="1149"/>
      <c r="B11" s="1150"/>
      <c r="C11" s="1150"/>
      <c r="D11" s="1150"/>
      <c r="E11" s="1151"/>
    </row>
    <row r="12" spans="1:5" ht="15.75" thickBot="1" x14ac:dyDescent="0.3">
      <c r="A12" s="1149"/>
      <c r="B12" s="1150"/>
      <c r="C12" s="1150"/>
      <c r="D12" s="1150"/>
      <c r="E12" s="1151"/>
    </row>
    <row r="13" spans="1:5" ht="52.5" customHeight="1" thickBot="1" x14ac:dyDescent="0.3">
      <c r="A13" s="3" t="s">
        <v>5</v>
      </c>
      <c r="B13" s="1210" t="s">
        <v>1059</v>
      </c>
      <c r="C13" s="1211"/>
      <c r="D13" s="1211"/>
      <c r="E13" s="1212"/>
    </row>
    <row r="14" spans="1:5" ht="23.25" customHeight="1" x14ac:dyDescent="0.25">
      <c r="A14" s="1049" t="s">
        <v>6</v>
      </c>
      <c r="B14" s="761">
        <v>2019</v>
      </c>
      <c r="C14" s="761">
        <v>2020</v>
      </c>
      <c r="D14" s="761">
        <v>2021</v>
      </c>
      <c r="E14" s="761">
        <v>2022</v>
      </c>
    </row>
    <row r="15" spans="1:5" ht="15.75" thickBot="1" x14ac:dyDescent="0.3">
      <c r="A15" s="1050"/>
      <c r="B15" s="762" t="s">
        <v>7</v>
      </c>
      <c r="C15" s="762" t="s">
        <v>8</v>
      </c>
      <c r="D15" s="762" t="s">
        <v>8</v>
      </c>
      <c r="E15" s="762" t="s">
        <v>8</v>
      </c>
    </row>
    <row r="16" spans="1:5" ht="27" customHeight="1" thickBot="1" x14ac:dyDescent="0.3">
      <c r="A16" s="765" t="s">
        <v>1060</v>
      </c>
      <c r="B16" s="68">
        <v>0.7</v>
      </c>
      <c r="C16" s="68" t="s">
        <v>77</v>
      </c>
      <c r="D16" s="68" t="s">
        <v>77</v>
      </c>
      <c r="E16" s="68" t="s">
        <v>77</v>
      </c>
    </row>
    <row r="17" spans="1:5" ht="15.75" hidden="1" thickBot="1" x14ac:dyDescent="0.3">
      <c r="A17" s="5" t="s">
        <v>89</v>
      </c>
      <c r="B17" s="76" t="s">
        <v>67</v>
      </c>
      <c r="C17" s="76" t="s">
        <v>68</v>
      </c>
      <c r="D17" s="76" t="s">
        <v>68</v>
      </c>
      <c r="E17" s="76" t="s">
        <v>68</v>
      </c>
    </row>
    <row r="18" spans="1:5" ht="23.25" hidden="1" thickBot="1" x14ac:dyDescent="0.3">
      <c r="A18" s="5" t="s">
        <v>66</v>
      </c>
      <c r="B18" s="76" t="s">
        <v>67</v>
      </c>
      <c r="C18" s="76" t="s">
        <v>68</v>
      </c>
      <c r="D18" s="76" t="s">
        <v>68</v>
      </c>
      <c r="E18" s="76" t="s">
        <v>68</v>
      </c>
    </row>
    <row r="19" spans="1:5" ht="32.25" customHeight="1" thickBot="1" x14ac:dyDescent="0.3">
      <c r="A19" s="6" t="s">
        <v>9</v>
      </c>
      <c r="B19" s="1153" t="s">
        <v>1061</v>
      </c>
      <c r="C19" s="1154"/>
      <c r="D19" s="1154"/>
      <c r="E19" s="1155"/>
    </row>
    <row r="20" spans="1:5" ht="23.25" customHeight="1" thickBot="1" x14ac:dyDescent="0.3">
      <c r="A20" s="1105" t="s">
        <v>10</v>
      </c>
      <c r="B20" s="1106"/>
      <c r="C20" s="1106"/>
      <c r="D20" s="1106"/>
      <c r="E20" s="1107"/>
    </row>
    <row r="21" spans="1:5" ht="30.75" customHeight="1" thickBot="1" x14ac:dyDescent="0.3">
      <c r="A21" s="5" t="s">
        <v>1062</v>
      </c>
      <c r="B21" s="827">
        <v>0.25</v>
      </c>
      <c r="C21" s="827" t="s">
        <v>77</v>
      </c>
      <c r="D21" s="827" t="s">
        <v>77</v>
      </c>
      <c r="E21" s="827" t="s">
        <v>77</v>
      </c>
    </row>
    <row r="22" spans="1:5" ht="24" customHeight="1" thickBot="1" x14ac:dyDescent="0.3">
      <c r="A22" s="1108" t="s">
        <v>11</v>
      </c>
      <c r="B22" s="1109"/>
      <c r="C22" s="1109"/>
      <c r="D22" s="1109"/>
      <c r="E22" s="1110"/>
    </row>
    <row r="23" spans="1:5" ht="15.75" thickBot="1" x14ac:dyDescent="0.3">
      <c r="A23" s="1111" t="s">
        <v>12</v>
      </c>
      <c r="B23" s="1112"/>
      <c r="C23" s="1112"/>
      <c r="D23" s="1112"/>
      <c r="E23" s="1113"/>
    </row>
    <row r="24" spans="1:5" ht="18.75" customHeight="1" thickBot="1" x14ac:dyDescent="0.3">
      <c r="A24" s="7" t="s">
        <v>13</v>
      </c>
      <c r="B24" s="1091" t="s">
        <v>1063</v>
      </c>
      <c r="C24" s="1092"/>
      <c r="D24" s="1092"/>
      <c r="E24" s="1093"/>
    </row>
    <row r="25" spans="1:5" ht="31.5" customHeight="1" thickBot="1" x14ac:dyDescent="0.3">
      <c r="A25" s="5" t="s">
        <v>14</v>
      </c>
      <c r="B25" s="1159" t="s">
        <v>1064</v>
      </c>
      <c r="C25" s="1160"/>
      <c r="D25" s="1160"/>
      <c r="E25" s="1161"/>
    </row>
    <row r="26" spans="1:5" ht="15.75" thickBot="1" x14ac:dyDescent="0.3">
      <c r="A26" s="5" t="s">
        <v>15</v>
      </c>
      <c r="B26" s="1097" t="s">
        <v>1065</v>
      </c>
      <c r="C26" s="1098"/>
      <c r="D26" s="1098"/>
      <c r="E26" s="1099"/>
    </row>
    <row r="27" spans="1:5" ht="12.75" customHeight="1" x14ac:dyDescent="0.25">
      <c r="A27" s="1049"/>
      <c r="B27" s="8">
        <v>2019</v>
      </c>
      <c r="C27" s="8">
        <v>2020</v>
      </c>
      <c r="D27" s="8">
        <v>2021</v>
      </c>
      <c r="E27" s="8">
        <v>2022</v>
      </c>
    </row>
    <row r="28" spans="1:5" ht="9" customHeight="1" thickBot="1" x14ac:dyDescent="0.3">
      <c r="A28" s="1050"/>
      <c r="B28" s="764" t="s">
        <v>7</v>
      </c>
      <c r="C28" s="764" t="s">
        <v>8</v>
      </c>
      <c r="D28" s="764" t="s">
        <v>8</v>
      </c>
      <c r="E28" s="764" t="s">
        <v>8</v>
      </c>
    </row>
    <row r="29" spans="1:5" ht="15.75" thickBot="1" x14ac:dyDescent="0.3">
      <c r="A29" s="5" t="s">
        <v>16</v>
      </c>
      <c r="B29" s="9">
        <v>50</v>
      </c>
      <c r="C29" s="9">
        <v>50</v>
      </c>
      <c r="D29" s="9">
        <v>50</v>
      </c>
      <c r="E29" s="9">
        <v>50</v>
      </c>
    </row>
    <row r="30" spans="1:5" ht="15.75" thickBot="1" x14ac:dyDescent="0.3">
      <c r="A30" s="5" t="s">
        <v>17</v>
      </c>
      <c r="B30" s="9">
        <f>B59</f>
        <v>32760</v>
      </c>
      <c r="C30" s="9">
        <f>C59</f>
        <v>29760</v>
      </c>
      <c r="D30" s="9">
        <f t="shared" ref="D30:E30" si="0">D59</f>
        <v>33000</v>
      </c>
      <c r="E30" s="9">
        <f t="shared" si="0"/>
        <v>33000</v>
      </c>
    </row>
    <row r="31" spans="1:5" ht="15.75" thickBot="1" x14ac:dyDescent="0.3">
      <c r="A31" s="5" t="s">
        <v>18</v>
      </c>
      <c r="B31" s="9">
        <f>B30/B29</f>
        <v>655.20000000000005</v>
      </c>
      <c r="C31" s="9">
        <f t="shared" ref="C31:E31" si="1">C30/C29</f>
        <v>595.20000000000005</v>
      </c>
      <c r="D31" s="9">
        <f t="shared" si="1"/>
        <v>660</v>
      </c>
      <c r="E31" s="9">
        <f t="shared" si="1"/>
        <v>660</v>
      </c>
    </row>
    <row r="32" spans="1:5" ht="15.75" thickBot="1" x14ac:dyDescent="0.3">
      <c r="A32" s="5" t="s">
        <v>19</v>
      </c>
      <c r="B32" s="745" t="s">
        <v>20</v>
      </c>
      <c r="C32" s="10">
        <f>C29/B29-1</f>
        <v>0</v>
      </c>
      <c r="D32" s="10">
        <f t="shared" ref="D32:E34" si="2">D29/C29-1</f>
        <v>0</v>
      </c>
      <c r="E32" s="10">
        <f t="shared" si="2"/>
        <v>0</v>
      </c>
    </row>
    <row r="33" spans="1:5" ht="15.75" thickBot="1" x14ac:dyDescent="0.3">
      <c r="A33" s="5" t="s">
        <v>21</v>
      </c>
      <c r="B33" s="745" t="s">
        <v>20</v>
      </c>
      <c r="C33" s="10">
        <f>C30/B30-1</f>
        <v>-9.1575091575091583E-2</v>
      </c>
      <c r="D33" s="10">
        <f t="shared" si="2"/>
        <v>0.1088709677419355</v>
      </c>
      <c r="E33" s="10">
        <f t="shared" si="2"/>
        <v>0</v>
      </c>
    </row>
    <row r="34" spans="1:5" ht="15.75" thickBot="1" x14ac:dyDescent="0.3">
      <c r="A34" s="5" t="s">
        <v>22</v>
      </c>
      <c r="B34" s="745" t="s">
        <v>20</v>
      </c>
      <c r="C34" s="10">
        <f>C31/B31-1</f>
        <v>-9.1575091575091583E-2</v>
      </c>
      <c r="D34" s="10">
        <f t="shared" si="2"/>
        <v>0.1088709677419355</v>
      </c>
      <c r="E34" s="10">
        <f t="shared" si="2"/>
        <v>0</v>
      </c>
    </row>
    <row r="35" spans="1:5" ht="15.75" thickBot="1" x14ac:dyDescent="0.3">
      <c r="A35" s="1046" t="s">
        <v>152</v>
      </c>
      <c r="B35" s="1047"/>
      <c r="C35" s="1047"/>
      <c r="D35" s="1047"/>
      <c r="E35" s="1048"/>
    </row>
    <row r="36" spans="1:5" ht="12.75" customHeight="1" x14ac:dyDescent="0.25">
      <c r="A36" s="1049"/>
      <c r="B36" s="8">
        <v>2019</v>
      </c>
      <c r="C36" s="8">
        <v>2020</v>
      </c>
      <c r="D36" s="8">
        <v>2021</v>
      </c>
      <c r="E36" s="8">
        <v>2022</v>
      </c>
    </row>
    <row r="37" spans="1:5" ht="16.5" customHeight="1" thickBot="1" x14ac:dyDescent="0.3">
      <c r="A37" s="1050"/>
      <c r="B37" s="764" t="s">
        <v>7</v>
      </c>
      <c r="C37" s="764" t="s">
        <v>8</v>
      </c>
      <c r="D37" s="764" t="s">
        <v>8</v>
      </c>
      <c r="E37" s="764" t="s">
        <v>8</v>
      </c>
    </row>
    <row r="38" spans="1:5" ht="15.75" thickBot="1" x14ac:dyDescent="0.3">
      <c r="A38" s="12" t="s">
        <v>23</v>
      </c>
      <c r="B38" s="13">
        <f>B39+B40</f>
        <v>0</v>
      </c>
      <c r="C38" s="13">
        <f>C39+C40</f>
        <v>0</v>
      </c>
      <c r="D38" s="13">
        <f t="shared" ref="D38:E38" si="3">D39+D40</f>
        <v>0</v>
      </c>
      <c r="E38" s="13">
        <f t="shared" si="3"/>
        <v>0</v>
      </c>
    </row>
    <row r="39" spans="1:5" ht="15.75" thickBot="1" x14ac:dyDescent="0.3">
      <c r="A39" s="25" t="s">
        <v>212</v>
      </c>
      <c r="B39" s="215"/>
      <c r="C39" s="14">
        <v>0</v>
      </c>
      <c r="D39" s="14">
        <v>0</v>
      </c>
      <c r="E39" s="14">
        <v>0</v>
      </c>
    </row>
    <row r="40" spans="1:5" ht="15.75" thickBot="1" x14ac:dyDescent="0.3">
      <c r="A40" s="25" t="s">
        <v>213</v>
      </c>
      <c r="B40" s="14"/>
      <c r="C40" s="14"/>
      <c r="D40" s="14"/>
      <c r="E40" s="14"/>
    </row>
    <row r="41" spans="1:5" ht="24.75" thickBot="1" x14ac:dyDescent="0.3">
      <c r="A41" s="12" t="s">
        <v>24</v>
      </c>
      <c r="B41" s="13">
        <f>B42+B43</f>
        <v>0</v>
      </c>
      <c r="C41" s="13">
        <f>C42+C43</f>
        <v>0</v>
      </c>
      <c r="D41" s="13">
        <f t="shared" ref="D41:E41" si="4">D42+D43</f>
        <v>0</v>
      </c>
      <c r="E41" s="13">
        <f t="shared" si="4"/>
        <v>0</v>
      </c>
    </row>
    <row r="42" spans="1:5" ht="15.75" thickBot="1" x14ac:dyDescent="0.3">
      <c r="A42" s="25" t="s">
        <v>212</v>
      </c>
      <c r="B42" s="215"/>
      <c r="C42" s="13">
        <v>0</v>
      </c>
      <c r="D42" s="13">
        <v>0</v>
      </c>
      <c r="E42" s="13">
        <v>0</v>
      </c>
    </row>
    <row r="43" spans="1:5" ht="15.75" thickBot="1" x14ac:dyDescent="0.3">
      <c r="A43" s="25" t="s">
        <v>213</v>
      </c>
      <c r="B43" s="14"/>
      <c r="C43" s="13"/>
      <c r="D43" s="13"/>
      <c r="E43" s="13"/>
    </row>
    <row r="44" spans="1:5" ht="15.75" thickBot="1" x14ac:dyDescent="0.3">
      <c r="A44" s="12" t="s">
        <v>25</v>
      </c>
      <c r="B44" s="14">
        <f>B45+B46</f>
        <v>32760</v>
      </c>
      <c r="C44" s="14">
        <f t="shared" ref="C44:E44" si="5">C45+C46</f>
        <v>29760</v>
      </c>
      <c r="D44" s="14">
        <f t="shared" si="5"/>
        <v>33000</v>
      </c>
      <c r="E44" s="14">
        <f t="shared" si="5"/>
        <v>33000</v>
      </c>
    </row>
    <row r="45" spans="1:5" ht="15.75" thickBot="1" x14ac:dyDescent="0.3">
      <c r="A45" s="25" t="s">
        <v>212</v>
      </c>
      <c r="B45" s="14">
        <v>32760</v>
      </c>
      <c r="C45" s="14">
        <v>29760</v>
      </c>
      <c r="D45" s="14">
        <v>33000</v>
      </c>
      <c r="E45" s="14">
        <v>33000</v>
      </c>
    </row>
    <row r="46" spans="1:5" ht="15.75" thickBot="1" x14ac:dyDescent="0.3">
      <c r="A46" s="25" t="s">
        <v>213</v>
      </c>
      <c r="B46" s="14"/>
      <c r="C46" s="13"/>
      <c r="D46" s="13"/>
      <c r="E46" s="13"/>
    </row>
    <row r="47" spans="1:5" ht="15.75" thickBot="1" x14ac:dyDescent="0.3">
      <c r="A47" s="12" t="s">
        <v>26</v>
      </c>
      <c r="B47" s="14"/>
      <c r="C47" s="13"/>
      <c r="D47" s="13"/>
      <c r="E47" s="13"/>
    </row>
    <row r="48" spans="1:5" ht="15.75" thickBot="1" x14ac:dyDescent="0.3">
      <c r="A48" s="25" t="s">
        <v>212</v>
      </c>
      <c r="B48" s="14"/>
      <c r="C48" s="13"/>
      <c r="D48" s="13"/>
      <c r="E48" s="13"/>
    </row>
    <row r="49" spans="1:5" ht="15.75" thickBot="1" x14ac:dyDescent="0.3">
      <c r="A49" s="25" t="s">
        <v>213</v>
      </c>
      <c r="B49" s="14"/>
      <c r="C49" s="13"/>
      <c r="D49" s="13"/>
      <c r="E49" s="13"/>
    </row>
    <row r="50" spans="1:5" ht="15.75" thickBot="1" x14ac:dyDescent="0.3">
      <c r="A50" s="12" t="s">
        <v>27</v>
      </c>
      <c r="B50" s="14"/>
      <c r="C50" s="13"/>
      <c r="D50" s="13"/>
      <c r="E50" s="13"/>
    </row>
    <row r="51" spans="1:5" ht="15.75" thickBot="1" x14ac:dyDescent="0.3">
      <c r="A51" s="25" t="s">
        <v>212</v>
      </c>
      <c r="B51" s="14"/>
      <c r="C51" s="13"/>
      <c r="D51" s="13"/>
      <c r="E51" s="13"/>
    </row>
    <row r="52" spans="1:5" ht="15.75" thickBot="1" x14ac:dyDescent="0.3">
      <c r="A52" s="25" t="s">
        <v>213</v>
      </c>
      <c r="B52" s="14"/>
      <c r="C52" s="13"/>
      <c r="D52" s="13"/>
      <c r="E52" s="13"/>
    </row>
    <row r="53" spans="1:5" ht="15.75" thickBot="1" x14ac:dyDescent="0.3">
      <c r="A53" s="12" t="s">
        <v>28</v>
      </c>
      <c r="B53" s="14">
        <f>B54+B55</f>
        <v>0</v>
      </c>
      <c r="C53" s="13">
        <f t="shared" ref="C53:E53" si="6">C54+C55</f>
        <v>0</v>
      </c>
      <c r="D53" s="13">
        <f t="shared" si="6"/>
        <v>0</v>
      </c>
      <c r="E53" s="13">
        <f t="shared" si="6"/>
        <v>0</v>
      </c>
    </row>
    <row r="54" spans="1:5" ht="15.75" thickBot="1" x14ac:dyDescent="0.3">
      <c r="A54" s="25" t="s">
        <v>212</v>
      </c>
      <c r="B54" s="215"/>
      <c r="C54" s="13">
        <v>0</v>
      </c>
      <c r="D54" s="30">
        <v>0</v>
      </c>
      <c r="E54" s="30">
        <v>0</v>
      </c>
    </row>
    <row r="55" spans="1:5" ht="15.75" thickBot="1" x14ac:dyDescent="0.3">
      <c r="A55" s="25" t="s">
        <v>213</v>
      </c>
      <c r="B55" s="14"/>
      <c r="C55" s="13"/>
      <c r="D55" s="13"/>
      <c r="E55" s="13"/>
    </row>
    <row r="56" spans="1:5" ht="24.75" thickBot="1" x14ac:dyDescent="0.3">
      <c r="A56" s="12" t="s">
        <v>29</v>
      </c>
      <c r="B56" s="14">
        <v>0</v>
      </c>
      <c r="C56" s="13">
        <v>0</v>
      </c>
      <c r="D56" s="13">
        <f>C56*1.03*0.99</f>
        <v>0</v>
      </c>
      <c r="E56" s="13">
        <f>D56*1.03*0.99</f>
        <v>0</v>
      </c>
    </row>
    <row r="57" spans="1:5" ht="15.75" thickBot="1" x14ac:dyDescent="0.3">
      <c r="A57" s="25" t="s">
        <v>212</v>
      </c>
      <c r="B57" s="14"/>
      <c r="C57" s="39"/>
      <c r="D57" s="39"/>
      <c r="E57" s="39"/>
    </row>
    <row r="58" spans="1:5" ht="15.75" thickBot="1" x14ac:dyDescent="0.3">
      <c r="A58" s="25" t="s">
        <v>213</v>
      </c>
      <c r="B58" s="14"/>
      <c r="C58" s="83"/>
      <c r="D58" s="39"/>
      <c r="E58" s="39"/>
    </row>
    <row r="59" spans="1:5" ht="15.75" thickBot="1" x14ac:dyDescent="0.3">
      <c r="A59" s="15" t="s">
        <v>30</v>
      </c>
      <c r="B59" s="14">
        <f>B56+B53+B50+B47+B44+B41+B38</f>
        <v>32760</v>
      </c>
      <c r="C59" s="14">
        <f>C56+C53+C50+C47+C44+C41+C38</f>
        <v>29760</v>
      </c>
      <c r="D59" s="14">
        <f t="shared" ref="D59:E59" si="7">D56+D53+D50+D47+D44+D41+D38</f>
        <v>33000</v>
      </c>
      <c r="E59" s="14">
        <f t="shared" si="7"/>
        <v>33000</v>
      </c>
    </row>
    <row r="60" spans="1:5" ht="15.75" thickBot="1" x14ac:dyDescent="0.3">
      <c r="A60" s="16" t="s">
        <v>31</v>
      </c>
      <c r="B60" s="17">
        <f>IF(B59-B30=0,0,"Error")</f>
        <v>0</v>
      </c>
      <c r="C60" s="17">
        <f>IF(C59-C30=0,0,"Error")</f>
        <v>0</v>
      </c>
      <c r="D60" s="17">
        <f>IF(D59-D30=0,0,"Error")</f>
        <v>0</v>
      </c>
      <c r="E60" s="17">
        <f>IF(E59-E30=0,0,"Error")</f>
        <v>0</v>
      </c>
    </row>
    <row r="61" spans="1:5" ht="15.75" hidden="1" thickBot="1" x14ac:dyDescent="0.3">
      <c r="A61" s="36" t="s">
        <v>238</v>
      </c>
      <c r="B61" s="1114"/>
      <c r="C61" s="1092"/>
      <c r="D61" s="1092"/>
      <c r="E61" s="1093"/>
    </row>
    <row r="62" spans="1:5" ht="26.25" hidden="1" customHeight="1" thickBot="1" x14ac:dyDescent="0.3">
      <c r="A62" s="5" t="s">
        <v>14</v>
      </c>
      <c r="B62" s="1105"/>
      <c r="C62" s="1106"/>
      <c r="D62" s="1106"/>
      <c r="E62" s="1107"/>
    </row>
    <row r="63" spans="1:5" ht="15.75" hidden="1" thickBot="1" x14ac:dyDescent="0.3">
      <c r="A63" s="5" t="s">
        <v>15</v>
      </c>
      <c r="B63" s="1097"/>
      <c r="C63" s="1098"/>
      <c r="D63" s="1098"/>
      <c r="E63" s="1099"/>
    </row>
    <row r="64" spans="1:5" ht="12.75" hidden="1" customHeight="1" x14ac:dyDescent="0.25">
      <c r="A64" s="1049"/>
      <c r="B64" s="8">
        <v>2018</v>
      </c>
      <c r="C64" s="8">
        <v>2019</v>
      </c>
      <c r="D64" s="8">
        <v>2020</v>
      </c>
      <c r="E64" s="8">
        <v>2021</v>
      </c>
    </row>
    <row r="65" spans="1:5" ht="9" hidden="1" customHeight="1" thickBot="1" x14ac:dyDescent="0.3">
      <c r="A65" s="1050"/>
      <c r="B65" s="764" t="s">
        <v>7</v>
      </c>
      <c r="C65" s="764" t="s">
        <v>8</v>
      </c>
      <c r="D65" s="764" t="s">
        <v>8</v>
      </c>
      <c r="E65" s="764" t="s">
        <v>8</v>
      </c>
    </row>
    <row r="66" spans="1:5" ht="15.75" hidden="1" thickBot="1" x14ac:dyDescent="0.3">
      <c r="A66" s="5" t="s">
        <v>16</v>
      </c>
      <c r="B66" s="5"/>
      <c r="C66" s="5"/>
      <c r="D66" s="5"/>
      <c r="E66" s="5"/>
    </row>
    <row r="67" spans="1:5" ht="15.75" hidden="1" thickBot="1" x14ac:dyDescent="0.3">
      <c r="A67" s="5" t="s">
        <v>17</v>
      </c>
      <c r="B67" s="9">
        <f>B96</f>
        <v>0</v>
      </c>
      <c r="C67" s="9">
        <f t="shared" ref="C67:E67" si="8">C96</f>
        <v>0</v>
      </c>
      <c r="D67" s="9">
        <f t="shared" si="8"/>
        <v>0</v>
      </c>
      <c r="E67" s="9">
        <f t="shared" si="8"/>
        <v>0</v>
      </c>
    </row>
    <row r="68" spans="1:5" ht="15.75" hidden="1" thickBot="1" x14ac:dyDescent="0.3">
      <c r="A68" s="5" t="s">
        <v>18</v>
      </c>
      <c r="B68" s="9" t="e">
        <f>B67/B66</f>
        <v>#DIV/0!</v>
      </c>
      <c r="C68" s="9" t="e">
        <f>C67/C66</f>
        <v>#DIV/0!</v>
      </c>
      <c r="D68" s="9" t="e">
        <f>D67/D66</f>
        <v>#DIV/0!</v>
      </c>
      <c r="E68" s="9" t="e">
        <f>E67/E66</f>
        <v>#DIV/0!</v>
      </c>
    </row>
    <row r="69" spans="1:5" ht="15.75" hidden="1" thickBot="1" x14ac:dyDescent="0.3">
      <c r="A69" s="5" t="s">
        <v>19</v>
      </c>
      <c r="B69" s="745"/>
      <c r="C69" s="10" t="e">
        <f>C66/B66-1</f>
        <v>#DIV/0!</v>
      </c>
      <c r="D69" s="10" t="e">
        <f>D66/C66-1</f>
        <v>#DIV/0!</v>
      </c>
      <c r="E69" s="10" t="e">
        <f>E66/D66-1</f>
        <v>#DIV/0!</v>
      </c>
    </row>
    <row r="70" spans="1:5" ht="15.75" hidden="1" thickBot="1" x14ac:dyDescent="0.3">
      <c r="A70" s="5" t="s">
        <v>21</v>
      </c>
      <c r="B70" s="745"/>
      <c r="C70" s="10" t="e">
        <f>C67/B67-1</f>
        <v>#DIV/0!</v>
      </c>
      <c r="D70" s="10" t="e">
        <f t="shared" ref="D70:E71" si="9">D67/C67-1</f>
        <v>#DIV/0!</v>
      </c>
      <c r="E70" s="10" t="e">
        <f t="shared" si="9"/>
        <v>#DIV/0!</v>
      </c>
    </row>
    <row r="71" spans="1:5" ht="15.75" hidden="1" thickBot="1" x14ac:dyDescent="0.3">
      <c r="A71" s="5" t="s">
        <v>22</v>
      </c>
      <c r="B71" s="745"/>
      <c r="C71" s="10" t="e">
        <f>C68/B68-1</f>
        <v>#DIV/0!</v>
      </c>
      <c r="D71" s="10" t="e">
        <f t="shared" si="9"/>
        <v>#DIV/0!</v>
      </c>
      <c r="E71" s="10" t="e">
        <f t="shared" si="9"/>
        <v>#DIV/0!</v>
      </c>
    </row>
    <row r="72" spans="1:5" ht="24.75" hidden="1" customHeight="1" thickBot="1" x14ac:dyDescent="0.3">
      <c r="A72" s="1046" t="s">
        <v>169</v>
      </c>
      <c r="B72" s="1047"/>
      <c r="C72" s="1047"/>
      <c r="D72" s="1047"/>
      <c r="E72" s="1048"/>
    </row>
    <row r="73" spans="1:5" ht="12.75" hidden="1" customHeight="1" x14ac:dyDescent="0.25">
      <c r="A73" s="1049"/>
      <c r="B73" s="8">
        <v>2018</v>
      </c>
      <c r="C73" s="8">
        <v>2019</v>
      </c>
      <c r="D73" s="8">
        <v>2020</v>
      </c>
      <c r="E73" s="8">
        <v>2021</v>
      </c>
    </row>
    <row r="74" spans="1:5" ht="9" hidden="1" customHeight="1" thickBot="1" x14ac:dyDescent="0.3">
      <c r="A74" s="1050"/>
      <c r="B74" s="764" t="s">
        <v>7</v>
      </c>
      <c r="C74" s="764" t="s">
        <v>8</v>
      </c>
      <c r="D74" s="764" t="s">
        <v>8</v>
      </c>
      <c r="E74" s="764" t="s">
        <v>8</v>
      </c>
    </row>
    <row r="75" spans="1:5" ht="24.75" hidden="1" customHeight="1" thickBot="1" x14ac:dyDescent="0.3">
      <c r="A75" s="12" t="s">
        <v>23</v>
      </c>
      <c r="B75" s="13"/>
      <c r="C75" s="13"/>
      <c r="D75" s="13"/>
      <c r="E75" s="13"/>
    </row>
    <row r="76" spans="1:5" ht="38.25" hidden="1" customHeight="1" thickBot="1" x14ac:dyDescent="0.3">
      <c r="A76" s="25" t="s">
        <v>212</v>
      </c>
      <c r="B76" s="14"/>
      <c r="C76" s="26"/>
      <c r="D76" s="26"/>
      <c r="E76" s="26"/>
    </row>
    <row r="77" spans="1:5" ht="24.75" hidden="1" customHeight="1" thickBot="1" x14ac:dyDescent="0.3">
      <c r="A77" s="25" t="s">
        <v>213</v>
      </c>
      <c r="B77" s="14"/>
      <c r="C77" s="26"/>
      <c r="D77" s="26"/>
      <c r="E77" s="26"/>
    </row>
    <row r="78" spans="1:5" ht="24.75" hidden="1" customHeight="1" thickBot="1" x14ac:dyDescent="0.3">
      <c r="A78" s="12" t="s">
        <v>24</v>
      </c>
      <c r="B78" s="13"/>
      <c r="C78" s="13"/>
      <c r="D78" s="13"/>
      <c r="E78" s="13"/>
    </row>
    <row r="79" spans="1:5" ht="15.75" hidden="1" thickBot="1" x14ac:dyDescent="0.3">
      <c r="A79" s="25" t="s">
        <v>212</v>
      </c>
      <c r="B79" s="14"/>
      <c r="C79" s="13"/>
      <c r="D79" s="13"/>
      <c r="E79" s="13"/>
    </row>
    <row r="80" spans="1:5" ht="15.75" hidden="1" thickBot="1" x14ac:dyDescent="0.3">
      <c r="A80" s="25" t="s">
        <v>213</v>
      </c>
      <c r="B80" s="14"/>
      <c r="C80" s="13"/>
      <c r="D80" s="13"/>
      <c r="E80" s="13"/>
    </row>
    <row r="81" spans="1:5" ht="24.75" hidden="1" customHeight="1" thickBot="1" x14ac:dyDescent="0.3">
      <c r="A81" s="12" t="s">
        <v>25</v>
      </c>
      <c r="B81" s="14">
        <v>0</v>
      </c>
      <c r="C81" s="13">
        <v>0</v>
      </c>
      <c r="D81" s="13">
        <v>0</v>
      </c>
      <c r="E81" s="13">
        <v>0</v>
      </c>
    </row>
    <row r="82" spans="1:5" ht="15.75" hidden="1" thickBot="1" x14ac:dyDescent="0.3">
      <c r="A82" s="25" t="s">
        <v>212</v>
      </c>
      <c r="B82" s="14"/>
      <c r="C82" s="13"/>
      <c r="D82" s="13"/>
      <c r="E82" s="13"/>
    </row>
    <row r="83" spans="1:5" ht="15.75" hidden="1" thickBot="1" x14ac:dyDescent="0.3">
      <c r="A83" s="25" t="s">
        <v>213</v>
      </c>
      <c r="B83" s="14"/>
      <c r="C83" s="13"/>
      <c r="D83" s="13"/>
      <c r="E83" s="13"/>
    </row>
    <row r="84" spans="1:5" ht="15.75" hidden="1" thickBot="1" x14ac:dyDescent="0.3">
      <c r="A84" s="12" t="s">
        <v>26</v>
      </c>
      <c r="B84" s="14"/>
      <c r="C84" s="13"/>
      <c r="D84" s="13"/>
      <c r="E84" s="13"/>
    </row>
    <row r="85" spans="1:5" ht="15.75" hidden="1" thickBot="1" x14ac:dyDescent="0.3">
      <c r="A85" s="25" t="s">
        <v>212</v>
      </c>
      <c r="B85" s="14"/>
      <c r="C85" s="13"/>
      <c r="D85" s="13"/>
      <c r="E85" s="13"/>
    </row>
    <row r="86" spans="1:5" ht="15.75" hidden="1" thickBot="1" x14ac:dyDescent="0.3">
      <c r="A86" s="25" t="s">
        <v>213</v>
      </c>
      <c r="B86" s="14"/>
      <c r="C86" s="13"/>
      <c r="D86" s="13"/>
      <c r="E86" s="13"/>
    </row>
    <row r="87" spans="1:5" ht="15.75" hidden="1" thickBot="1" x14ac:dyDescent="0.3">
      <c r="A87" s="12" t="s">
        <v>27</v>
      </c>
      <c r="B87" s="14"/>
      <c r="C87" s="13"/>
      <c r="D87" s="13"/>
      <c r="E87" s="13"/>
    </row>
    <row r="88" spans="1:5" ht="15.75" hidden="1" thickBot="1" x14ac:dyDescent="0.3">
      <c r="A88" s="25" t="s">
        <v>212</v>
      </c>
      <c r="B88" s="14"/>
      <c r="C88" s="13"/>
      <c r="D88" s="13"/>
      <c r="E88" s="13"/>
    </row>
    <row r="89" spans="1:5" ht="15.75" hidden="1" thickBot="1" x14ac:dyDescent="0.3">
      <c r="A89" s="25" t="s">
        <v>213</v>
      </c>
      <c r="B89" s="14"/>
      <c r="C89" s="13"/>
      <c r="D89" s="13"/>
      <c r="E89" s="13"/>
    </row>
    <row r="90" spans="1:5" ht="15.75" hidden="1" thickBot="1" x14ac:dyDescent="0.3">
      <c r="A90" s="12" t="s">
        <v>28</v>
      </c>
      <c r="B90" s="14"/>
      <c r="C90" s="13"/>
      <c r="D90" s="13"/>
      <c r="E90" s="13"/>
    </row>
    <row r="91" spans="1:5" ht="15.75" hidden="1" thickBot="1" x14ac:dyDescent="0.3">
      <c r="A91" s="25" t="s">
        <v>212</v>
      </c>
      <c r="B91" s="14"/>
      <c r="C91" s="13"/>
      <c r="D91" s="13"/>
      <c r="E91" s="13"/>
    </row>
    <row r="92" spans="1:5" ht="15.75" hidden="1" thickBot="1" x14ac:dyDescent="0.3">
      <c r="A92" s="25" t="s">
        <v>213</v>
      </c>
      <c r="B92" s="14"/>
      <c r="C92" s="13"/>
      <c r="D92" s="13"/>
      <c r="E92" s="13"/>
    </row>
    <row r="93" spans="1:5" ht="24.75" hidden="1" thickBot="1" x14ac:dyDescent="0.3">
      <c r="A93" s="12" t="s">
        <v>29</v>
      </c>
      <c r="B93" s="14"/>
      <c r="C93" s="13"/>
      <c r="D93" s="13"/>
      <c r="E93" s="13"/>
    </row>
    <row r="94" spans="1:5" ht="15.75" hidden="1" thickBot="1" x14ac:dyDescent="0.3">
      <c r="A94" s="25" t="s">
        <v>212</v>
      </c>
      <c r="B94" s="14"/>
      <c r="C94" s="13"/>
      <c r="D94" s="13"/>
      <c r="E94" s="13"/>
    </row>
    <row r="95" spans="1:5" ht="15.75" hidden="1" thickBot="1" x14ac:dyDescent="0.3">
      <c r="A95" s="25" t="s">
        <v>213</v>
      </c>
      <c r="B95" s="14"/>
      <c r="C95" s="13"/>
      <c r="D95" s="13"/>
      <c r="E95" s="13"/>
    </row>
    <row r="96" spans="1:5" ht="15.75" hidden="1" thickBot="1" x14ac:dyDescent="0.3">
      <c r="A96" s="34" t="s">
        <v>52</v>
      </c>
      <c r="B96" s="14">
        <f>B93+B90+B87+B84+B81+B78+B75</f>
        <v>0</v>
      </c>
      <c r="C96" s="14">
        <f t="shared" ref="C96:E96" si="10">C93+C90+C87+C84+C81+C78+C75</f>
        <v>0</v>
      </c>
      <c r="D96" s="14">
        <f t="shared" si="10"/>
        <v>0</v>
      </c>
      <c r="E96" s="14">
        <f t="shared" si="10"/>
        <v>0</v>
      </c>
    </row>
    <row r="97" spans="1:5" ht="17.25" hidden="1" customHeight="1" thickBot="1" x14ac:dyDescent="0.3">
      <c r="A97" s="16" t="s">
        <v>31</v>
      </c>
      <c r="B97" s="17">
        <f>IF(B96-B67=0,0,"Error")</f>
        <v>0</v>
      </c>
      <c r="C97" s="17">
        <f>IF(C96-C67=0,0,"Error")</f>
        <v>0</v>
      </c>
      <c r="D97" s="17">
        <f>IF(D96-D67=0,0,"Error")</f>
        <v>0</v>
      </c>
      <c r="E97" s="17">
        <f>IF(E96-E67=0,0,"Error")</f>
        <v>0</v>
      </c>
    </row>
    <row r="98" spans="1:5" ht="15.75" hidden="1" thickBot="1" x14ac:dyDescent="0.3">
      <c r="A98" s="36" t="s">
        <v>239</v>
      </c>
      <c r="B98" s="1114"/>
      <c r="C98" s="1092"/>
      <c r="D98" s="1092"/>
      <c r="E98" s="1093"/>
    </row>
    <row r="99" spans="1:5" ht="26.25" hidden="1" customHeight="1" thickBot="1" x14ac:dyDescent="0.3">
      <c r="A99" s="5" t="s">
        <v>14</v>
      </c>
      <c r="B99" s="1105"/>
      <c r="C99" s="1106"/>
      <c r="D99" s="1106"/>
      <c r="E99" s="1107"/>
    </row>
    <row r="100" spans="1:5" ht="15.75" hidden="1" thickBot="1" x14ac:dyDescent="0.3">
      <c r="A100" s="5" t="s">
        <v>15</v>
      </c>
      <c r="B100" s="1097"/>
      <c r="C100" s="1098"/>
      <c r="D100" s="1098"/>
      <c r="E100" s="1099"/>
    </row>
    <row r="101" spans="1:5" ht="12.75" hidden="1" customHeight="1" x14ac:dyDescent="0.25">
      <c r="A101" s="1049"/>
      <c r="B101" s="8">
        <v>2018</v>
      </c>
      <c r="C101" s="8">
        <v>2019</v>
      </c>
      <c r="D101" s="8">
        <v>2020</v>
      </c>
      <c r="E101" s="8">
        <v>2021</v>
      </c>
    </row>
    <row r="102" spans="1:5" ht="9" hidden="1" customHeight="1" thickBot="1" x14ac:dyDescent="0.3">
      <c r="A102" s="1050"/>
      <c r="B102" s="764" t="s">
        <v>7</v>
      </c>
      <c r="C102" s="764" t="s">
        <v>8</v>
      </c>
      <c r="D102" s="764" t="s">
        <v>8</v>
      </c>
      <c r="E102" s="764" t="s">
        <v>8</v>
      </c>
    </row>
    <row r="103" spans="1:5" ht="15.75" hidden="1" thickBot="1" x14ac:dyDescent="0.3">
      <c r="A103" s="5" t="s">
        <v>16</v>
      </c>
      <c r="B103" s="40"/>
      <c r="C103" s="40"/>
      <c r="D103" s="40"/>
      <c r="E103" s="40"/>
    </row>
    <row r="104" spans="1:5" ht="15.75" hidden="1" thickBot="1" x14ac:dyDescent="0.3">
      <c r="A104" s="5" t="s">
        <v>17</v>
      </c>
      <c r="B104" s="9">
        <f>B133</f>
        <v>0</v>
      </c>
      <c r="C104" s="9">
        <f t="shared" ref="C104:E104" si="11">C133</f>
        <v>0</v>
      </c>
      <c r="D104" s="9">
        <f t="shared" si="11"/>
        <v>0</v>
      </c>
      <c r="E104" s="9">
        <f t="shared" si="11"/>
        <v>0</v>
      </c>
    </row>
    <row r="105" spans="1:5" ht="15.75" hidden="1" thickBot="1" x14ac:dyDescent="0.3">
      <c r="A105" s="5" t="s">
        <v>18</v>
      </c>
      <c r="B105" s="9" t="e">
        <f>B104/B103</f>
        <v>#DIV/0!</v>
      </c>
      <c r="C105" s="9" t="e">
        <f>C104/C103</f>
        <v>#DIV/0!</v>
      </c>
      <c r="D105" s="9" t="e">
        <f>D104/D103</f>
        <v>#DIV/0!</v>
      </c>
      <c r="E105" s="9" t="e">
        <f>E104/E103</f>
        <v>#DIV/0!</v>
      </c>
    </row>
    <row r="106" spans="1:5" ht="15.75" hidden="1" thickBot="1" x14ac:dyDescent="0.3">
      <c r="A106" s="5" t="s">
        <v>19</v>
      </c>
      <c r="B106" s="745"/>
      <c r="C106" s="10" t="e">
        <f>C103/B103-1</f>
        <v>#DIV/0!</v>
      </c>
      <c r="D106" s="10" t="e">
        <f>D103/C103-1</f>
        <v>#DIV/0!</v>
      </c>
      <c r="E106" s="10" t="e">
        <f>E103/D103-1</f>
        <v>#DIV/0!</v>
      </c>
    </row>
    <row r="107" spans="1:5" ht="15.75" hidden="1" thickBot="1" x14ac:dyDescent="0.3">
      <c r="A107" s="5" t="s">
        <v>21</v>
      </c>
      <c r="B107" s="745"/>
      <c r="C107" s="10" t="e">
        <f>C104/B104-1</f>
        <v>#DIV/0!</v>
      </c>
      <c r="D107" s="10" t="e">
        <f t="shared" ref="D107:E108" si="12">D104/C104-1</f>
        <v>#DIV/0!</v>
      </c>
      <c r="E107" s="10" t="e">
        <f t="shared" si="12"/>
        <v>#DIV/0!</v>
      </c>
    </row>
    <row r="108" spans="1:5" ht="15.75" hidden="1" thickBot="1" x14ac:dyDescent="0.3">
      <c r="A108" s="5" t="s">
        <v>22</v>
      </c>
      <c r="B108" s="745"/>
      <c r="C108" s="10" t="e">
        <f>C105/B105-1</f>
        <v>#DIV/0!</v>
      </c>
      <c r="D108" s="10" t="e">
        <f t="shared" si="12"/>
        <v>#DIV/0!</v>
      </c>
      <c r="E108" s="10" t="e">
        <f t="shared" si="12"/>
        <v>#DIV/0!</v>
      </c>
    </row>
    <row r="109" spans="1:5" ht="24.75" hidden="1" customHeight="1" thickBot="1" x14ac:dyDescent="0.3">
      <c r="A109" s="1046" t="s">
        <v>169</v>
      </c>
      <c r="B109" s="1047"/>
      <c r="C109" s="1047"/>
      <c r="D109" s="1047"/>
      <c r="E109" s="1048"/>
    </row>
    <row r="110" spans="1:5" ht="12.75" hidden="1" customHeight="1" x14ac:dyDescent="0.25">
      <c r="A110" s="1049"/>
      <c r="B110" s="8">
        <v>2018</v>
      </c>
      <c r="C110" s="8">
        <v>2019</v>
      </c>
      <c r="D110" s="8">
        <v>2020</v>
      </c>
      <c r="E110" s="8">
        <v>2021</v>
      </c>
    </row>
    <row r="111" spans="1:5" ht="9" hidden="1" customHeight="1" thickBot="1" x14ac:dyDescent="0.3">
      <c r="A111" s="1050"/>
      <c r="B111" s="764" t="s">
        <v>7</v>
      </c>
      <c r="C111" s="764" t="s">
        <v>8</v>
      </c>
      <c r="D111" s="764" t="s">
        <v>8</v>
      </c>
      <c r="E111" s="764" t="s">
        <v>8</v>
      </c>
    </row>
    <row r="112" spans="1:5" ht="24.75" hidden="1" customHeight="1" thickBot="1" x14ac:dyDescent="0.3">
      <c r="A112" s="12" t="s">
        <v>23</v>
      </c>
      <c r="B112" s="13"/>
      <c r="C112" s="13"/>
      <c r="D112" s="13"/>
      <c r="E112" s="13"/>
    </row>
    <row r="113" spans="1:5" ht="15.75" hidden="1" thickBot="1" x14ac:dyDescent="0.3">
      <c r="A113" s="25" t="s">
        <v>212</v>
      </c>
      <c r="B113" s="14"/>
      <c r="C113" s="26"/>
      <c r="D113" s="26"/>
      <c r="E113" s="26"/>
    </row>
    <row r="114" spans="1:5" ht="15.75" hidden="1" thickBot="1" x14ac:dyDescent="0.3">
      <c r="A114" s="25" t="s">
        <v>213</v>
      </c>
      <c r="B114" s="14"/>
      <c r="C114" s="26"/>
      <c r="D114" s="26"/>
      <c r="E114" s="26"/>
    </row>
    <row r="115" spans="1:5" ht="24.75" hidden="1" customHeight="1" thickBot="1" x14ac:dyDescent="0.3">
      <c r="A115" s="12" t="s">
        <v>24</v>
      </c>
      <c r="B115" s="13"/>
      <c r="C115" s="13"/>
      <c r="D115" s="13"/>
      <c r="E115" s="13"/>
    </row>
    <row r="116" spans="1:5" ht="15.75" hidden="1" thickBot="1" x14ac:dyDescent="0.3">
      <c r="A116" s="25" t="s">
        <v>212</v>
      </c>
      <c r="B116" s="14"/>
      <c r="C116" s="13"/>
      <c r="D116" s="13"/>
      <c r="E116" s="13"/>
    </row>
    <row r="117" spans="1:5" ht="15.75" hidden="1" thickBot="1" x14ac:dyDescent="0.3">
      <c r="A117" s="25" t="s">
        <v>213</v>
      </c>
      <c r="B117" s="14"/>
      <c r="C117" s="13"/>
      <c r="D117" s="13"/>
      <c r="E117" s="13"/>
    </row>
    <row r="118" spans="1:5" ht="24.75" hidden="1" customHeight="1" thickBot="1" x14ac:dyDescent="0.3">
      <c r="A118" s="12" t="s">
        <v>25</v>
      </c>
      <c r="B118" s="41">
        <v>0</v>
      </c>
      <c r="C118" s="42">
        <v>0</v>
      </c>
      <c r="D118" s="42">
        <v>0</v>
      </c>
      <c r="E118" s="42">
        <v>0</v>
      </c>
    </row>
    <row r="119" spans="1:5" ht="15.75" hidden="1" thickBot="1" x14ac:dyDescent="0.3">
      <c r="A119" s="25" t="s">
        <v>212</v>
      </c>
      <c r="B119" s="14"/>
      <c r="C119" s="13"/>
      <c r="D119" s="13"/>
      <c r="E119" s="13"/>
    </row>
    <row r="120" spans="1:5" ht="15.75" hidden="1" thickBot="1" x14ac:dyDescent="0.3">
      <c r="A120" s="25" t="s">
        <v>213</v>
      </c>
      <c r="B120" s="14"/>
      <c r="C120" s="13"/>
      <c r="D120" s="13"/>
      <c r="E120" s="13"/>
    </row>
    <row r="121" spans="1:5" ht="15.75" hidden="1" thickBot="1" x14ac:dyDescent="0.3">
      <c r="A121" s="12" t="s">
        <v>26</v>
      </c>
      <c r="B121" s="14"/>
      <c r="C121" s="13"/>
      <c r="D121" s="13"/>
      <c r="E121" s="13"/>
    </row>
    <row r="122" spans="1:5" ht="15.75" hidden="1" thickBot="1" x14ac:dyDescent="0.3">
      <c r="A122" s="25" t="s">
        <v>212</v>
      </c>
      <c r="B122" s="14"/>
      <c r="C122" s="13"/>
      <c r="D122" s="13"/>
      <c r="E122" s="13"/>
    </row>
    <row r="123" spans="1:5" ht="15.75" hidden="1" thickBot="1" x14ac:dyDescent="0.3">
      <c r="A123" s="25" t="s">
        <v>213</v>
      </c>
      <c r="B123" s="14"/>
      <c r="C123" s="13"/>
      <c r="D123" s="13"/>
      <c r="E123" s="13"/>
    </row>
    <row r="124" spans="1:5" ht="15.75" hidden="1" thickBot="1" x14ac:dyDescent="0.3">
      <c r="A124" s="12" t="s">
        <v>27</v>
      </c>
      <c r="B124" s="14"/>
      <c r="C124" s="13"/>
      <c r="D124" s="13"/>
      <c r="E124" s="13"/>
    </row>
    <row r="125" spans="1:5" ht="15.75" hidden="1" thickBot="1" x14ac:dyDescent="0.3">
      <c r="A125" s="25" t="s">
        <v>212</v>
      </c>
      <c r="B125" s="14"/>
      <c r="C125" s="13"/>
      <c r="D125" s="13"/>
      <c r="E125" s="13"/>
    </row>
    <row r="126" spans="1:5" ht="15" hidden="1" customHeight="1" thickBot="1" x14ac:dyDescent="0.3">
      <c r="A126" s="25" t="s">
        <v>213</v>
      </c>
      <c r="B126" s="14"/>
      <c r="C126" s="13"/>
      <c r="D126" s="13"/>
      <c r="E126" s="13"/>
    </row>
    <row r="127" spans="1:5" ht="15.75" hidden="1" thickBot="1" x14ac:dyDescent="0.3">
      <c r="A127" s="12" t="s">
        <v>28</v>
      </c>
      <c r="B127" s="14">
        <v>0</v>
      </c>
      <c r="C127" s="13">
        <v>0</v>
      </c>
      <c r="D127" s="13">
        <v>0</v>
      </c>
      <c r="E127" s="13">
        <v>0</v>
      </c>
    </row>
    <row r="128" spans="1:5" ht="15.75" hidden="1" thickBot="1" x14ac:dyDescent="0.3">
      <c r="A128" s="25" t="s">
        <v>212</v>
      </c>
      <c r="B128" s="14"/>
      <c r="C128" s="13"/>
      <c r="D128" s="13"/>
      <c r="E128" s="13"/>
    </row>
    <row r="129" spans="1:5" ht="15.75" hidden="1" thickBot="1" x14ac:dyDescent="0.3">
      <c r="A129" s="25" t="s">
        <v>213</v>
      </c>
      <c r="B129" s="14"/>
      <c r="C129" s="13"/>
      <c r="D129" s="13"/>
      <c r="E129" s="13"/>
    </row>
    <row r="130" spans="1:5" ht="24.75" hidden="1" thickBot="1" x14ac:dyDescent="0.3">
      <c r="A130" s="12" t="s">
        <v>29</v>
      </c>
      <c r="B130" s="14"/>
      <c r="C130" s="13"/>
      <c r="D130" s="13"/>
      <c r="E130" s="13"/>
    </row>
    <row r="131" spans="1:5" ht="15.75" hidden="1" thickBot="1" x14ac:dyDescent="0.3">
      <c r="A131" s="25" t="s">
        <v>212</v>
      </c>
      <c r="B131" s="14"/>
      <c r="C131" s="13"/>
      <c r="D131" s="13"/>
      <c r="E131" s="13"/>
    </row>
    <row r="132" spans="1:5" ht="15.75" hidden="1" thickBot="1" x14ac:dyDescent="0.3">
      <c r="A132" s="25" t="s">
        <v>213</v>
      </c>
      <c r="B132" s="14"/>
      <c r="C132" s="13"/>
      <c r="D132" s="13"/>
      <c r="E132" s="13"/>
    </row>
    <row r="133" spans="1:5" ht="15.75" hidden="1" thickBot="1" x14ac:dyDescent="0.3">
      <c r="A133" s="34" t="s">
        <v>52</v>
      </c>
      <c r="B133" s="14">
        <f>B130+B127+B124+B121+B118+B115+B112</f>
        <v>0</v>
      </c>
      <c r="C133" s="14">
        <f t="shared" ref="C133:E133" si="13">C130+C127+C124+C121+C118+C115+C112</f>
        <v>0</v>
      </c>
      <c r="D133" s="14">
        <f t="shared" si="13"/>
        <v>0</v>
      </c>
      <c r="E133" s="14">
        <f t="shared" si="13"/>
        <v>0</v>
      </c>
    </row>
    <row r="134" spans="1:5" ht="17.25" hidden="1" customHeight="1" thickBot="1" x14ac:dyDescent="0.3">
      <c r="A134" s="16" t="s">
        <v>31</v>
      </c>
      <c r="B134" s="17">
        <f>IF(B133-B104=0,0,"Error")</f>
        <v>0</v>
      </c>
      <c r="C134" s="17">
        <f>IF(C133-C104=0,0,"Error")</f>
        <v>0</v>
      </c>
      <c r="D134" s="17">
        <f>IF(D133-D104=0,0,"Error")</f>
        <v>0</v>
      </c>
      <c r="E134" s="17">
        <f>IF(E133-E104=0,0,"Error")</f>
        <v>0</v>
      </c>
    </row>
    <row r="135" spans="1:5" ht="18.75" customHeight="1" thickBot="1" x14ac:dyDescent="0.3">
      <c r="A135" s="7" t="s">
        <v>13</v>
      </c>
      <c r="B135" s="1091" t="s">
        <v>1066</v>
      </c>
      <c r="C135" s="1092"/>
      <c r="D135" s="1092"/>
      <c r="E135" s="1093"/>
    </row>
    <row r="136" spans="1:5" ht="31.5" customHeight="1" thickBot="1" x14ac:dyDescent="0.3">
      <c r="A136" s="5" t="s">
        <v>14</v>
      </c>
      <c r="B136" s="1159" t="s">
        <v>1067</v>
      </c>
      <c r="C136" s="1160"/>
      <c r="D136" s="1160"/>
      <c r="E136" s="1161"/>
    </row>
    <row r="137" spans="1:5" ht="15.75" thickBot="1" x14ac:dyDescent="0.3">
      <c r="A137" s="5" t="s">
        <v>15</v>
      </c>
      <c r="B137" s="1097" t="s">
        <v>1068</v>
      </c>
      <c r="C137" s="1098"/>
      <c r="D137" s="1098"/>
      <c r="E137" s="1099"/>
    </row>
    <row r="138" spans="1:5" ht="12.75" customHeight="1" x14ac:dyDescent="0.25">
      <c r="A138" s="1049"/>
      <c r="B138" s="8">
        <v>2019</v>
      </c>
      <c r="C138" s="8">
        <v>2020</v>
      </c>
      <c r="D138" s="8">
        <v>2021</v>
      </c>
      <c r="E138" s="8">
        <v>2022</v>
      </c>
    </row>
    <row r="139" spans="1:5" ht="13.5" customHeight="1" thickBot="1" x14ac:dyDescent="0.3">
      <c r="A139" s="1050"/>
      <c r="B139" s="764" t="s">
        <v>7</v>
      </c>
      <c r="C139" s="764" t="s">
        <v>8</v>
      </c>
      <c r="D139" s="764" t="s">
        <v>8</v>
      </c>
      <c r="E139" s="764" t="s">
        <v>8</v>
      </c>
    </row>
    <row r="140" spans="1:5" ht="15.75" thickBot="1" x14ac:dyDescent="0.3">
      <c r="A140" s="5" t="s">
        <v>16</v>
      </c>
      <c r="B140" s="9">
        <v>40</v>
      </c>
      <c r="C140" s="9">
        <v>40</v>
      </c>
      <c r="D140" s="9">
        <v>40</v>
      </c>
      <c r="E140" s="9">
        <v>40</v>
      </c>
    </row>
    <row r="141" spans="1:5" ht="15.75" thickBot="1" x14ac:dyDescent="0.3">
      <c r="A141" s="5" t="s">
        <v>17</v>
      </c>
      <c r="B141" s="9">
        <f>B170</f>
        <v>102840</v>
      </c>
      <c r="C141" s="9">
        <f>C170</f>
        <v>102840</v>
      </c>
      <c r="D141" s="9">
        <f t="shared" ref="D141:E141" si="14">D170</f>
        <v>103000</v>
      </c>
      <c r="E141" s="9">
        <f t="shared" si="14"/>
        <v>103000</v>
      </c>
    </row>
    <row r="142" spans="1:5" ht="15.75" thickBot="1" x14ac:dyDescent="0.3">
      <c r="A142" s="5" t="s">
        <v>18</v>
      </c>
      <c r="B142" s="9">
        <f>B141/B140</f>
        <v>2571</v>
      </c>
      <c r="C142" s="9">
        <f t="shared" ref="C142:E142" si="15">C141/C140</f>
        <v>2571</v>
      </c>
      <c r="D142" s="9">
        <f t="shared" si="15"/>
        <v>2575</v>
      </c>
      <c r="E142" s="9">
        <f t="shared" si="15"/>
        <v>2575</v>
      </c>
    </row>
    <row r="143" spans="1:5" ht="15.75" thickBot="1" x14ac:dyDescent="0.3">
      <c r="A143" s="5" t="s">
        <v>19</v>
      </c>
      <c r="B143" s="745" t="s">
        <v>20</v>
      </c>
      <c r="C143" s="10">
        <f>C140/B140-1</f>
        <v>0</v>
      </c>
      <c r="D143" s="10">
        <f t="shared" ref="D143:E145" si="16">D140/C140-1</f>
        <v>0</v>
      </c>
      <c r="E143" s="10">
        <f t="shared" si="16"/>
        <v>0</v>
      </c>
    </row>
    <row r="144" spans="1:5" ht="15.75" thickBot="1" x14ac:dyDescent="0.3">
      <c r="A144" s="5" t="s">
        <v>21</v>
      </c>
      <c r="B144" s="745" t="s">
        <v>20</v>
      </c>
      <c r="C144" s="10">
        <f>C141/B141-1</f>
        <v>0</v>
      </c>
      <c r="D144" s="10">
        <f t="shared" si="16"/>
        <v>1.555814858031912E-3</v>
      </c>
      <c r="E144" s="10">
        <f t="shared" si="16"/>
        <v>0</v>
      </c>
    </row>
    <row r="145" spans="1:5" ht="15.75" thickBot="1" x14ac:dyDescent="0.3">
      <c r="A145" s="5" t="s">
        <v>22</v>
      </c>
      <c r="B145" s="745" t="s">
        <v>20</v>
      </c>
      <c r="C145" s="10">
        <f>C142/B142-1</f>
        <v>0</v>
      </c>
      <c r="D145" s="10">
        <f t="shared" si="16"/>
        <v>1.555814858031912E-3</v>
      </c>
      <c r="E145" s="10">
        <f t="shared" si="16"/>
        <v>0</v>
      </c>
    </row>
    <row r="146" spans="1:5" ht="15.75" thickBot="1" x14ac:dyDescent="0.3">
      <c r="A146" s="1046" t="s">
        <v>152</v>
      </c>
      <c r="B146" s="1047"/>
      <c r="C146" s="1047"/>
      <c r="D146" s="1047"/>
      <c r="E146" s="1048"/>
    </row>
    <row r="147" spans="1:5" ht="12.75" customHeight="1" x14ac:dyDescent="0.25">
      <c r="A147" s="1049"/>
      <c r="B147" s="8">
        <v>2019</v>
      </c>
      <c r="C147" s="8">
        <v>2020</v>
      </c>
      <c r="D147" s="8">
        <v>2021</v>
      </c>
      <c r="E147" s="8">
        <v>2022</v>
      </c>
    </row>
    <row r="148" spans="1:5" ht="9" customHeight="1" thickBot="1" x14ac:dyDescent="0.3">
      <c r="A148" s="1050"/>
      <c r="B148" s="764" t="s">
        <v>7</v>
      </c>
      <c r="C148" s="764" t="s">
        <v>8</v>
      </c>
      <c r="D148" s="764" t="s">
        <v>8</v>
      </c>
      <c r="E148" s="764" t="s">
        <v>8</v>
      </c>
    </row>
    <row r="149" spans="1:5" ht="15.75" thickBot="1" x14ac:dyDescent="0.3">
      <c r="A149" s="12" t="s">
        <v>23</v>
      </c>
      <c r="B149" s="14">
        <f>B150+B151</f>
        <v>86000</v>
      </c>
      <c r="C149" s="14">
        <f t="shared" ref="C149:E149" si="17">C150+C151</f>
        <v>86000</v>
      </c>
      <c r="D149" s="14">
        <f t="shared" si="17"/>
        <v>86000</v>
      </c>
      <c r="E149" s="14">
        <f t="shared" si="17"/>
        <v>86000</v>
      </c>
    </row>
    <row r="150" spans="1:5" ht="15.75" thickBot="1" x14ac:dyDescent="0.3">
      <c r="A150" s="25" t="s">
        <v>212</v>
      </c>
      <c r="B150" s="13">
        <v>86000</v>
      </c>
      <c r="C150" s="13">
        <v>86000</v>
      </c>
      <c r="D150" s="13">
        <v>86000</v>
      </c>
      <c r="E150" s="13">
        <v>86000</v>
      </c>
    </row>
    <row r="151" spans="1:5" ht="15.75" thickBot="1" x14ac:dyDescent="0.3">
      <c r="A151" s="25" t="s">
        <v>213</v>
      </c>
      <c r="B151" s="14"/>
      <c r="C151" s="14"/>
      <c r="D151" s="14"/>
      <c r="E151" s="14"/>
    </row>
    <row r="152" spans="1:5" ht="24.75" thickBot="1" x14ac:dyDescent="0.3">
      <c r="A152" s="12" t="s">
        <v>24</v>
      </c>
      <c r="B152" s="13">
        <f>B153+B154</f>
        <v>16300</v>
      </c>
      <c r="C152" s="13">
        <f t="shared" ref="C152:E152" si="18">C153+C154</f>
        <v>16300</v>
      </c>
      <c r="D152" s="13">
        <f t="shared" si="18"/>
        <v>16460</v>
      </c>
      <c r="E152" s="13">
        <f t="shared" si="18"/>
        <v>16460</v>
      </c>
    </row>
    <row r="153" spans="1:5" ht="15.75" thickBot="1" x14ac:dyDescent="0.3">
      <c r="A153" s="25" t="s">
        <v>212</v>
      </c>
      <c r="B153" s="13">
        <v>16300</v>
      </c>
      <c r="C153" s="13">
        <v>16300</v>
      </c>
      <c r="D153" s="13">
        <v>16460</v>
      </c>
      <c r="E153" s="13">
        <v>16460</v>
      </c>
    </row>
    <row r="154" spans="1:5" ht="15.75" thickBot="1" x14ac:dyDescent="0.3">
      <c r="A154" s="25" t="s">
        <v>213</v>
      </c>
      <c r="B154" s="14"/>
      <c r="C154" s="13"/>
      <c r="D154" s="13"/>
      <c r="E154" s="13"/>
    </row>
    <row r="155" spans="1:5" ht="15.75" thickBot="1" x14ac:dyDescent="0.3">
      <c r="A155" s="12" t="s">
        <v>25</v>
      </c>
      <c r="B155" s="14"/>
      <c r="C155" s="13"/>
      <c r="D155" s="13"/>
      <c r="E155" s="13"/>
    </row>
    <row r="156" spans="1:5" ht="15.75" thickBot="1" x14ac:dyDescent="0.3">
      <c r="A156" s="25" t="s">
        <v>212</v>
      </c>
      <c r="B156" s="14"/>
      <c r="C156" s="14"/>
      <c r="D156" s="14"/>
      <c r="E156" s="14"/>
    </row>
    <row r="157" spans="1:5" ht="15.75" thickBot="1" x14ac:dyDescent="0.3">
      <c r="A157" s="25" t="s">
        <v>213</v>
      </c>
      <c r="B157" s="14"/>
      <c r="C157" s="13"/>
      <c r="D157" s="13"/>
      <c r="E157" s="13"/>
    </row>
    <row r="158" spans="1:5" ht="15.75" thickBot="1" x14ac:dyDescent="0.3">
      <c r="A158" s="12" t="s">
        <v>26</v>
      </c>
      <c r="B158" s="14"/>
      <c r="C158" s="13"/>
      <c r="D158" s="13"/>
      <c r="E158" s="13"/>
    </row>
    <row r="159" spans="1:5" ht="15.75" thickBot="1" x14ac:dyDescent="0.3">
      <c r="A159" s="25" t="s">
        <v>212</v>
      </c>
      <c r="B159" s="14"/>
      <c r="C159" s="13"/>
      <c r="D159" s="13"/>
      <c r="E159" s="13"/>
    </row>
    <row r="160" spans="1:5" ht="15.75" thickBot="1" x14ac:dyDescent="0.3">
      <c r="A160" s="25" t="s">
        <v>213</v>
      </c>
      <c r="B160" s="14"/>
      <c r="C160" s="13"/>
      <c r="D160" s="13"/>
      <c r="E160" s="13"/>
    </row>
    <row r="161" spans="1:5" ht="15.75" thickBot="1" x14ac:dyDescent="0.3">
      <c r="A161" s="12" t="s">
        <v>27</v>
      </c>
      <c r="B161" s="14"/>
      <c r="C161" s="13"/>
      <c r="D161" s="13"/>
      <c r="E161" s="13"/>
    </row>
    <row r="162" spans="1:5" ht="15.75" thickBot="1" x14ac:dyDescent="0.3">
      <c r="A162" s="25" t="s">
        <v>212</v>
      </c>
      <c r="B162" s="14"/>
      <c r="C162" s="13"/>
      <c r="D162" s="13"/>
      <c r="E162" s="13"/>
    </row>
    <row r="163" spans="1:5" ht="15.75" thickBot="1" x14ac:dyDescent="0.3">
      <c r="A163" s="25" t="s">
        <v>213</v>
      </c>
      <c r="B163" s="14"/>
      <c r="C163" s="13"/>
      <c r="D163" s="13"/>
      <c r="E163" s="13"/>
    </row>
    <row r="164" spans="1:5" ht="15.75" thickBot="1" x14ac:dyDescent="0.3">
      <c r="A164" s="12" t="s">
        <v>28</v>
      </c>
      <c r="B164" s="14">
        <f>B165+B166</f>
        <v>300</v>
      </c>
      <c r="C164" s="13">
        <f t="shared" ref="C164:E164" si="19">C165+C166</f>
        <v>300</v>
      </c>
      <c r="D164" s="13">
        <f t="shared" si="19"/>
        <v>300</v>
      </c>
      <c r="E164" s="13">
        <f t="shared" si="19"/>
        <v>300</v>
      </c>
    </row>
    <row r="165" spans="1:5" ht="15.75" thickBot="1" x14ac:dyDescent="0.3">
      <c r="A165" s="25" t="s">
        <v>212</v>
      </c>
      <c r="B165" s="14">
        <v>300</v>
      </c>
      <c r="C165" s="13">
        <v>300</v>
      </c>
      <c r="D165" s="13">
        <v>300</v>
      </c>
      <c r="E165" s="13">
        <v>300</v>
      </c>
    </row>
    <row r="166" spans="1:5" ht="15.75" thickBot="1" x14ac:dyDescent="0.3">
      <c r="A166" s="25" t="s">
        <v>213</v>
      </c>
      <c r="B166" s="14"/>
      <c r="C166" s="13"/>
      <c r="D166" s="13"/>
      <c r="E166" s="13"/>
    </row>
    <row r="167" spans="1:5" ht="24.75" thickBot="1" x14ac:dyDescent="0.3">
      <c r="A167" s="12" t="s">
        <v>29</v>
      </c>
      <c r="B167" s="14">
        <f>B168+B169</f>
        <v>240</v>
      </c>
      <c r="C167" s="14">
        <f t="shared" ref="C167:E167" si="20">C168+C169</f>
        <v>240</v>
      </c>
      <c r="D167" s="14">
        <f t="shared" si="20"/>
        <v>240</v>
      </c>
      <c r="E167" s="14">
        <f t="shared" si="20"/>
        <v>240</v>
      </c>
    </row>
    <row r="168" spans="1:5" ht="15.75" thickBot="1" x14ac:dyDescent="0.3">
      <c r="A168" s="25" t="s">
        <v>212</v>
      </c>
      <c r="B168" s="14">
        <v>240</v>
      </c>
      <c r="C168" s="13">
        <v>240</v>
      </c>
      <c r="D168" s="13">
        <v>240</v>
      </c>
      <c r="E168" s="13">
        <v>240</v>
      </c>
    </row>
    <row r="169" spans="1:5" ht="15.75" thickBot="1" x14ac:dyDescent="0.3">
      <c r="A169" s="25" t="s">
        <v>213</v>
      </c>
      <c r="B169" s="14"/>
      <c r="C169" s="83"/>
      <c r="D169" s="39"/>
      <c r="E169" s="39"/>
    </row>
    <row r="170" spans="1:5" ht="15.75" thickBot="1" x14ac:dyDescent="0.3">
      <c r="A170" s="15" t="s">
        <v>30</v>
      </c>
      <c r="B170" s="14">
        <f>B167+B164+B161+B158+B155+B152+B150</f>
        <v>102840</v>
      </c>
      <c r="C170" s="14">
        <f>C167+C164+C161+C158+C155+C152+C150</f>
        <v>102840</v>
      </c>
      <c r="D170" s="14">
        <f>D167+D164+D161+D158+D155+D152+D150</f>
        <v>103000</v>
      </c>
      <c r="E170" s="14">
        <f>E167+E164+E161+E158+E155+E152+E150</f>
        <v>103000</v>
      </c>
    </row>
    <row r="171" spans="1:5" ht="15.75" thickBot="1" x14ac:dyDescent="0.3">
      <c r="A171" s="16" t="s">
        <v>31</v>
      </c>
      <c r="B171" s="17">
        <f>IF(B170-B141=0,0,"Error")</f>
        <v>0</v>
      </c>
      <c r="C171" s="17">
        <f>IF(C170-C141=0,0,"Error")</f>
        <v>0</v>
      </c>
      <c r="D171" s="17">
        <f>IF(D170-D141=0,0,"Error")</f>
        <v>0</v>
      </c>
      <c r="E171" s="17">
        <f>IF(E170-E141=0,0,"Error")</f>
        <v>0</v>
      </c>
    </row>
    <row r="172" spans="1:5" ht="15.75" thickBot="1" x14ac:dyDescent="0.3">
      <c r="A172" s="1111" t="s">
        <v>38</v>
      </c>
      <c r="B172" s="1112"/>
      <c r="C172" s="1112"/>
      <c r="D172" s="1112"/>
      <c r="E172" s="1113"/>
    </row>
    <row r="173" spans="1:5" ht="15.75" thickBot="1" x14ac:dyDescent="0.3">
      <c r="A173" s="1111" t="s">
        <v>39</v>
      </c>
      <c r="B173" s="1112"/>
      <c r="C173" s="1112"/>
      <c r="D173" s="1112"/>
      <c r="E173" s="1113"/>
    </row>
    <row r="174" spans="1:5" ht="15.75" thickBot="1" x14ac:dyDescent="0.3">
      <c r="A174" s="7" t="s">
        <v>55</v>
      </c>
      <c r="B174" s="1137" t="s">
        <v>455</v>
      </c>
      <c r="C174" s="1162"/>
      <c r="D174" s="1138"/>
      <c r="E174" s="1139"/>
    </row>
    <row r="175" spans="1:5" ht="42" customHeight="1" thickBot="1" x14ac:dyDescent="0.3">
      <c r="A175" s="7" t="s">
        <v>79</v>
      </c>
      <c r="B175" s="7" t="s">
        <v>1069</v>
      </c>
      <c r="C175" s="86" t="s">
        <v>217</v>
      </c>
      <c r="D175" s="1670" t="s">
        <v>1070</v>
      </c>
      <c r="E175" s="1671"/>
    </row>
    <row r="176" spans="1:5" ht="15.75" thickBot="1" x14ac:dyDescent="0.3">
      <c r="A176" s="96"/>
      <c r="B176" s="1118"/>
      <c r="C176" s="1122"/>
      <c r="D176" s="1120"/>
      <c r="E176" s="1121"/>
    </row>
    <row r="177" spans="1:5" ht="17.25" customHeight="1" thickBot="1" x14ac:dyDescent="0.3">
      <c r="A177" s="5" t="s">
        <v>14</v>
      </c>
      <c r="B177" s="1105" t="s">
        <v>1071</v>
      </c>
      <c r="C177" s="1106"/>
      <c r="D177" s="1106"/>
      <c r="E177" s="1107"/>
    </row>
    <row r="178" spans="1:5" ht="15.75" thickBot="1" x14ac:dyDescent="0.3">
      <c r="A178" s="5" t="s">
        <v>15</v>
      </c>
      <c r="B178" s="1097" t="s">
        <v>221</v>
      </c>
      <c r="C178" s="1098"/>
      <c r="D178" s="1098"/>
      <c r="E178" s="1099"/>
    </row>
    <row r="179" spans="1:5" ht="12.75" customHeight="1" x14ac:dyDescent="0.25">
      <c r="A179" s="1049"/>
      <c r="B179" s="8">
        <v>2019</v>
      </c>
      <c r="C179" s="8">
        <v>2020</v>
      </c>
      <c r="D179" s="8">
        <v>2021</v>
      </c>
      <c r="E179" s="8">
        <v>2022</v>
      </c>
    </row>
    <row r="180" spans="1:5" ht="9" customHeight="1" thickBot="1" x14ac:dyDescent="0.3">
      <c r="A180" s="1050"/>
      <c r="B180" s="764" t="s">
        <v>7</v>
      </c>
      <c r="C180" s="764" t="s">
        <v>8</v>
      </c>
      <c r="D180" s="764" t="s">
        <v>8</v>
      </c>
      <c r="E180" s="764" t="s">
        <v>8</v>
      </c>
    </row>
    <row r="181" spans="1:5" ht="15.75" thickBot="1" x14ac:dyDescent="0.3">
      <c r="A181" s="5" t="s">
        <v>16</v>
      </c>
      <c r="B181" s="9">
        <v>10</v>
      </c>
      <c r="C181" s="9">
        <v>10</v>
      </c>
      <c r="D181" s="9">
        <v>10</v>
      </c>
      <c r="E181" s="9">
        <v>10</v>
      </c>
    </row>
    <row r="182" spans="1:5" ht="15.75" thickBot="1" x14ac:dyDescent="0.3">
      <c r="A182" s="5" t="s">
        <v>17</v>
      </c>
      <c r="B182" s="9">
        <f>B200</f>
        <v>1500</v>
      </c>
      <c r="C182" s="9">
        <f t="shared" ref="C182:E182" si="21">C200</f>
        <v>500</v>
      </c>
      <c r="D182" s="9">
        <f t="shared" si="21"/>
        <v>1500</v>
      </c>
      <c r="E182" s="9">
        <f t="shared" si="21"/>
        <v>1500</v>
      </c>
    </row>
    <row r="183" spans="1:5" ht="15.75" thickBot="1" x14ac:dyDescent="0.3">
      <c r="A183" s="5" t="s">
        <v>18</v>
      </c>
      <c r="B183" s="9">
        <f>B182/B181</f>
        <v>150</v>
      </c>
      <c r="C183" s="9">
        <f t="shared" ref="C183:E183" si="22">C182/C181</f>
        <v>50</v>
      </c>
      <c r="D183" s="9">
        <f t="shared" si="22"/>
        <v>150</v>
      </c>
      <c r="E183" s="9">
        <f t="shared" si="22"/>
        <v>150</v>
      </c>
    </row>
    <row r="184" spans="1:5" ht="15.75" thickBot="1" x14ac:dyDescent="0.3">
      <c r="A184" s="5" t="s">
        <v>19</v>
      </c>
      <c r="B184" s="745" t="s">
        <v>20</v>
      </c>
      <c r="C184" s="10">
        <f>C181/B181-1</f>
        <v>0</v>
      </c>
      <c r="D184" s="10">
        <f t="shared" ref="D184:E186" si="23">D181/C181-1</f>
        <v>0</v>
      </c>
      <c r="E184" s="10">
        <f t="shared" si="23"/>
        <v>0</v>
      </c>
    </row>
    <row r="185" spans="1:5" ht="15.75" thickBot="1" x14ac:dyDescent="0.3">
      <c r="A185" s="5" t="s">
        <v>21</v>
      </c>
      <c r="B185" s="745" t="s">
        <v>20</v>
      </c>
      <c r="C185" s="10">
        <f>C182/B182-1</f>
        <v>-0.66666666666666674</v>
      </c>
      <c r="D185" s="10">
        <f t="shared" si="23"/>
        <v>2</v>
      </c>
      <c r="E185" s="10">
        <f t="shared" si="23"/>
        <v>0</v>
      </c>
    </row>
    <row r="186" spans="1:5" ht="15.75" thickBot="1" x14ac:dyDescent="0.3">
      <c r="A186" s="5" t="s">
        <v>22</v>
      </c>
      <c r="B186" s="745" t="s">
        <v>20</v>
      </c>
      <c r="C186" s="10">
        <f>C183/B183-1</f>
        <v>-0.66666666666666674</v>
      </c>
      <c r="D186" s="10">
        <f t="shared" si="23"/>
        <v>2</v>
      </c>
      <c r="E186" s="10">
        <f t="shared" si="23"/>
        <v>0</v>
      </c>
    </row>
    <row r="187" spans="1:5" ht="15.75" thickBot="1" x14ac:dyDescent="0.3">
      <c r="A187" s="1046" t="s">
        <v>155</v>
      </c>
      <c r="B187" s="1047"/>
      <c r="C187" s="1047"/>
      <c r="D187" s="1047"/>
      <c r="E187" s="1048"/>
    </row>
    <row r="188" spans="1:5" ht="12.75" customHeight="1" x14ac:dyDescent="0.25">
      <c r="A188" s="1049"/>
      <c r="B188" s="8">
        <v>2018</v>
      </c>
      <c r="C188" s="8">
        <v>2019</v>
      </c>
      <c r="D188" s="8">
        <v>2020</v>
      </c>
      <c r="E188" s="8">
        <v>2021</v>
      </c>
    </row>
    <row r="189" spans="1:5" ht="9" customHeight="1" thickBot="1" x14ac:dyDescent="0.3">
      <c r="A189" s="1050"/>
      <c r="B189" s="764" t="s">
        <v>7</v>
      </c>
      <c r="C189" s="764" t="s">
        <v>8</v>
      </c>
      <c r="D189" s="764" t="s">
        <v>8</v>
      </c>
      <c r="E189" s="764" t="s">
        <v>8</v>
      </c>
    </row>
    <row r="190" spans="1:5" ht="15.75" thickBot="1" x14ac:dyDescent="0.3">
      <c r="A190" s="12" t="s">
        <v>41</v>
      </c>
      <c r="B190" s="13">
        <f>B191+B192+B193+B194</f>
        <v>0</v>
      </c>
      <c r="C190" s="13">
        <f t="shared" ref="C190:E190" si="24">C191+C192+C193+C194</f>
        <v>0</v>
      </c>
      <c r="D190" s="13">
        <f t="shared" si="24"/>
        <v>0</v>
      </c>
      <c r="E190" s="13">
        <f t="shared" si="24"/>
        <v>0</v>
      </c>
    </row>
    <row r="191" spans="1:5" ht="15.75" thickBot="1" x14ac:dyDescent="0.3">
      <c r="A191" s="25" t="s">
        <v>212</v>
      </c>
      <c r="B191" s="13"/>
      <c r="C191" s="13"/>
      <c r="D191" s="13"/>
      <c r="E191" s="13"/>
    </row>
    <row r="192" spans="1:5" ht="15.75" thickBot="1" x14ac:dyDescent="0.3">
      <c r="A192" s="25" t="s">
        <v>222</v>
      </c>
      <c r="B192" s="13"/>
      <c r="C192" s="13"/>
      <c r="D192" s="13"/>
      <c r="E192" s="13"/>
    </row>
    <row r="193" spans="1:5" ht="15.75" thickBot="1" x14ac:dyDescent="0.3">
      <c r="A193" s="25" t="s">
        <v>223</v>
      </c>
      <c r="B193" s="13"/>
      <c r="C193" s="13"/>
      <c r="D193" s="13"/>
      <c r="E193" s="13"/>
    </row>
    <row r="194" spans="1:5" ht="15.75" thickBot="1" x14ac:dyDescent="0.3">
      <c r="A194" s="25" t="s">
        <v>224</v>
      </c>
      <c r="B194" s="13"/>
      <c r="C194" s="13"/>
      <c r="D194" s="13"/>
      <c r="E194" s="13"/>
    </row>
    <row r="195" spans="1:5" ht="15.75" thickBot="1" x14ac:dyDescent="0.3">
      <c r="A195" s="12" t="s">
        <v>42</v>
      </c>
      <c r="B195" s="14">
        <f>B196+B197+B198+B199</f>
        <v>1500</v>
      </c>
      <c r="C195" s="14">
        <f t="shared" ref="C195:E195" si="25">C196+C197+C198+C199</f>
        <v>500</v>
      </c>
      <c r="D195" s="14">
        <f t="shared" si="25"/>
        <v>1500</v>
      </c>
      <c r="E195" s="14">
        <f t="shared" si="25"/>
        <v>1500</v>
      </c>
    </row>
    <row r="196" spans="1:5" ht="15.75" thickBot="1" x14ac:dyDescent="0.3">
      <c r="A196" s="25" t="s">
        <v>212</v>
      </c>
      <c r="B196" s="14">
        <v>1500</v>
      </c>
      <c r="C196" s="14">
        <v>500</v>
      </c>
      <c r="D196" s="14">
        <v>1500</v>
      </c>
      <c r="E196" s="14">
        <v>1500</v>
      </c>
    </row>
    <row r="197" spans="1:5" ht="15.75" thickBot="1" x14ac:dyDescent="0.3">
      <c r="A197" s="25" t="s">
        <v>222</v>
      </c>
      <c r="B197" s="14"/>
      <c r="C197" s="13"/>
      <c r="D197" s="13"/>
      <c r="E197" s="13"/>
    </row>
    <row r="198" spans="1:5" ht="15.75" thickBot="1" x14ac:dyDescent="0.3">
      <c r="A198" s="25" t="s">
        <v>223</v>
      </c>
      <c r="B198" s="14"/>
      <c r="C198" s="13"/>
      <c r="D198" s="13"/>
      <c r="E198" s="13"/>
    </row>
    <row r="199" spans="1:5" ht="15.75" thickBot="1" x14ac:dyDescent="0.3">
      <c r="A199" s="25" t="s">
        <v>224</v>
      </c>
      <c r="B199" s="14"/>
      <c r="C199" s="13"/>
      <c r="D199" s="13"/>
      <c r="E199" s="13"/>
    </row>
    <row r="200" spans="1:5" ht="15.75" thickBot="1" x14ac:dyDescent="0.3">
      <c r="A200" s="87" t="s">
        <v>30</v>
      </c>
      <c r="B200" s="14">
        <f>B190+B195</f>
        <v>1500</v>
      </c>
      <c r="C200" s="14">
        <f t="shared" ref="C200:E200" si="26">C190+C195</f>
        <v>500</v>
      </c>
      <c r="D200" s="14">
        <f t="shared" si="26"/>
        <v>1500</v>
      </c>
      <c r="E200" s="14">
        <f t="shared" si="26"/>
        <v>1500</v>
      </c>
    </row>
    <row r="201" spans="1:5" ht="34.5" hidden="1" thickBot="1" x14ac:dyDescent="0.3">
      <c r="A201" s="7" t="s">
        <v>32</v>
      </c>
      <c r="B201" s="7"/>
      <c r="C201" s="86" t="s">
        <v>217</v>
      </c>
      <c r="D201" s="1120"/>
      <c r="E201" s="1121"/>
    </row>
    <row r="202" spans="1:5" ht="17.25" hidden="1" customHeight="1" thickBot="1" x14ac:dyDescent="0.3">
      <c r="A202" s="5" t="s">
        <v>14</v>
      </c>
      <c r="B202" s="1105" t="s">
        <v>61</v>
      </c>
      <c r="C202" s="1106"/>
      <c r="D202" s="1106"/>
      <c r="E202" s="1107"/>
    </row>
    <row r="203" spans="1:5" ht="15.75" hidden="1" thickBot="1" x14ac:dyDescent="0.3">
      <c r="A203" s="5" t="s">
        <v>15</v>
      </c>
      <c r="B203" s="1097"/>
      <c r="C203" s="1098"/>
      <c r="D203" s="1098"/>
      <c r="E203" s="1099"/>
    </row>
    <row r="204" spans="1:5" ht="12.75" hidden="1" customHeight="1" x14ac:dyDescent="0.25">
      <c r="A204" s="1049"/>
      <c r="B204" s="8">
        <v>2019</v>
      </c>
      <c r="C204" s="8">
        <v>2020</v>
      </c>
      <c r="D204" s="8">
        <v>2021</v>
      </c>
      <c r="E204" s="8">
        <v>2022</v>
      </c>
    </row>
    <row r="205" spans="1:5" ht="9" hidden="1" customHeight="1" thickBot="1" x14ac:dyDescent="0.3">
      <c r="A205" s="1050"/>
      <c r="B205" s="764" t="s">
        <v>7</v>
      </c>
      <c r="C205" s="764" t="s">
        <v>8</v>
      </c>
      <c r="D205" s="764" t="s">
        <v>8</v>
      </c>
      <c r="E205" s="764" t="s">
        <v>8</v>
      </c>
    </row>
    <row r="206" spans="1:5" ht="15.75" hidden="1" thickBot="1" x14ac:dyDescent="0.3">
      <c r="A206" s="5" t="s">
        <v>16</v>
      </c>
      <c r="B206" s="5"/>
      <c r="C206" s="745">
        <v>0</v>
      </c>
      <c r="D206" s="5"/>
      <c r="E206" s="5"/>
    </row>
    <row r="207" spans="1:5" ht="15.75" hidden="1" thickBot="1" x14ac:dyDescent="0.3">
      <c r="A207" s="5" t="s">
        <v>17</v>
      </c>
      <c r="B207" s="9"/>
      <c r="C207" s="9">
        <f>C225</f>
        <v>0</v>
      </c>
      <c r="D207" s="9"/>
      <c r="E207" s="9"/>
    </row>
    <row r="208" spans="1:5" ht="15.75" hidden="1" thickBot="1" x14ac:dyDescent="0.3">
      <c r="A208" s="5" t="s">
        <v>18</v>
      </c>
      <c r="B208" s="9" t="e">
        <f>B207/B206</f>
        <v>#DIV/0!</v>
      </c>
      <c r="C208" s="9" t="e">
        <f t="shared" ref="C208:E208" si="27">C207/C206</f>
        <v>#DIV/0!</v>
      </c>
      <c r="D208" s="9" t="e">
        <f t="shared" si="27"/>
        <v>#DIV/0!</v>
      </c>
      <c r="E208" s="9" t="e">
        <f t="shared" si="27"/>
        <v>#DIV/0!</v>
      </c>
    </row>
    <row r="209" spans="1:5" ht="15.75" hidden="1" thickBot="1" x14ac:dyDescent="0.3">
      <c r="A209" s="5" t="s">
        <v>19</v>
      </c>
      <c r="B209" s="745" t="s">
        <v>20</v>
      </c>
      <c r="C209" s="10" t="e">
        <f>C206/B206-1</f>
        <v>#DIV/0!</v>
      </c>
      <c r="D209" s="10" t="e">
        <f t="shared" ref="D209:E211" si="28">D206/C206-1</f>
        <v>#DIV/0!</v>
      </c>
      <c r="E209" s="10" t="e">
        <f t="shared" si="28"/>
        <v>#DIV/0!</v>
      </c>
    </row>
    <row r="210" spans="1:5" ht="15.75" hidden="1" thickBot="1" x14ac:dyDescent="0.3">
      <c r="A210" s="5" t="s">
        <v>21</v>
      </c>
      <c r="B210" s="745" t="s">
        <v>20</v>
      </c>
      <c r="C210" s="10" t="e">
        <f>C207/B207-1</f>
        <v>#DIV/0!</v>
      </c>
      <c r="D210" s="10" t="e">
        <f t="shared" si="28"/>
        <v>#DIV/0!</v>
      </c>
      <c r="E210" s="10" t="e">
        <f t="shared" si="28"/>
        <v>#DIV/0!</v>
      </c>
    </row>
    <row r="211" spans="1:5" ht="15.75" hidden="1" thickBot="1" x14ac:dyDescent="0.3">
      <c r="A211" s="5" t="s">
        <v>22</v>
      </c>
      <c r="B211" s="745" t="s">
        <v>20</v>
      </c>
      <c r="C211" s="10" t="e">
        <f>C208/B208-1</f>
        <v>#DIV/0!</v>
      </c>
      <c r="D211" s="10" t="e">
        <f t="shared" si="28"/>
        <v>#DIV/0!</v>
      </c>
      <c r="E211" s="10" t="e">
        <f t="shared" si="28"/>
        <v>#DIV/0!</v>
      </c>
    </row>
    <row r="212" spans="1:5" ht="15.75" hidden="1" thickBot="1" x14ac:dyDescent="0.3">
      <c r="A212" s="1046" t="s">
        <v>172</v>
      </c>
      <c r="B212" s="1047"/>
      <c r="C212" s="1047"/>
      <c r="D212" s="1047"/>
      <c r="E212" s="1048"/>
    </row>
    <row r="213" spans="1:5" ht="12.75" hidden="1" customHeight="1" x14ac:dyDescent="0.25">
      <c r="A213" s="1049"/>
      <c r="B213" s="8">
        <v>2019</v>
      </c>
      <c r="C213" s="8">
        <v>2020</v>
      </c>
      <c r="D213" s="8">
        <v>2021</v>
      </c>
      <c r="E213" s="8">
        <v>2022</v>
      </c>
    </row>
    <row r="214" spans="1:5" ht="9" hidden="1" customHeight="1" thickBot="1" x14ac:dyDescent="0.3">
      <c r="A214" s="1050"/>
      <c r="B214" s="764" t="s">
        <v>7</v>
      </c>
      <c r="C214" s="764" t="s">
        <v>8</v>
      </c>
      <c r="D214" s="764" t="s">
        <v>8</v>
      </c>
      <c r="E214" s="764" t="s">
        <v>8</v>
      </c>
    </row>
    <row r="215" spans="1:5" ht="15.75" hidden="1" thickBot="1" x14ac:dyDescent="0.3">
      <c r="A215" s="12" t="s">
        <v>41</v>
      </c>
      <c r="B215" s="13">
        <f>B216+B217+B218+B219</f>
        <v>0</v>
      </c>
      <c r="C215" s="13">
        <f t="shared" ref="C215:E215" si="29">C216+C217+C218+C219</f>
        <v>0</v>
      </c>
      <c r="D215" s="13">
        <f t="shared" si="29"/>
        <v>0</v>
      </c>
      <c r="E215" s="13">
        <f t="shared" si="29"/>
        <v>0</v>
      </c>
    </row>
    <row r="216" spans="1:5" ht="15.75" hidden="1" thickBot="1" x14ac:dyDescent="0.3">
      <c r="A216" s="25" t="s">
        <v>212</v>
      </c>
      <c r="B216" s="13"/>
      <c r="C216" s="13"/>
      <c r="D216" s="13"/>
      <c r="E216" s="13"/>
    </row>
    <row r="217" spans="1:5" ht="15.75" hidden="1" thickBot="1" x14ac:dyDescent="0.3">
      <c r="A217" s="25" t="s">
        <v>222</v>
      </c>
      <c r="B217" s="13"/>
      <c r="C217" s="13"/>
      <c r="D217" s="13"/>
      <c r="E217" s="13"/>
    </row>
    <row r="218" spans="1:5" ht="15.75" hidden="1" thickBot="1" x14ac:dyDescent="0.3">
      <c r="A218" s="25" t="s">
        <v>223</v>
      </c>
      <c r="B218" s="13"/>
      <c r="C218" s="13"/>
      <c r="D218" s="13"/>
      <c r="E218" s="13"/>
    </row>
    <row r="219" spans="1:5" ht="15.75" hidden="1" thickBot="1" x14ac:dyDescent="0.3">
      <c r="A219" s="25" t="s">
        <v>224</v>
      </c>
      <c r="B219" s="13"/>
      <c r="C219" s="13"/>
      <c r="D219" s="13"/>
      <c r="E219" s="13"/>
    </row>
    <row r="220" spans="1:5" ht="15.75" hidden="1" thickBot="1" x14ac:dyDescent="0.3">
      <c r="A220" s="12" t="s">
        <v>42</v>
      </c>
      <c r="B220" s="14">
        <f>B221+B222+B223+B224</f>
        <v>0</v>
      </c>
      <c r="C220" s="14">
        <f t="shared" ref="C220:E220" si="30">C221+C222+C223+C224</f>
        <v>0</v>
      </c>
      <c r="D220" s="14">
        <f t="shared" si="30"/>
        <v>0</v>
      </c>
      <c r="E220" s="14">
        <f t="shared" si="30"/>
        <v>0</v>
      </c>
    </row>
    <row r="221" spans="1:5" ht="15.75" hidden="1" thickBot="1" x14ac:dyDescent="0.3">
      <c r="A221" s="25" t="s">
        <v>212</v>
      </c>
      <c r="B221" s="14"/>
      <c r="C221" s="30">
        <v>0</v>
      </c>
      <c r="D221" s="13"/>
      <c r="E221" s="13"/>
    </row>
    <row r="222" spans="1:5" ht="15.75" hidden="1" thickBot="1" x14ac:dyDescent="0.3">
      <c r="A222" s="25" t="s">
        <v>222</v>
      </c>
      <c r="B222" s="14"/>
      <c r="C222" s="13"/>
      <c r="D222" s="13"/>
      <c r="E222" s="13"/>
    </row>
    <row r="223" spans="1:5" ht="15.75" hidden="1" thickBot="1" x14ac:dyDescent="0.3">
      <c r="A223" s="25" t="s">
        <v>223</v>
      </c>
      <c r="B223" s="14"/>
      <c r="C223" s="13"/>
      <c r="D223" s="13"/>
      <c r="E223" s="13"/>
    </row>
    <row r="224" spans="1:5" ht="15.75" hidden="1" thickBot="1" x14ac:dyDescent="0.3">
      <c r="A224" s="25" t="s">
        <v>224</v>
      </c>
      <c r="B224" s="14"/>
      <c r="C224" s="13"/>
      <c r="D224" s="13"/>
      <c r="E224" s="13"/>
    </row>
    <row r="225" spans="1:5" ht="15.75" hidden="1" thickBot="1" x14ac:dyDescent="0.3">
      <c r="A225" s="87" t="s">
        <v>226</v>
      </c>
      <c r="B225" s="14">
        <f>B215+B220</f>
        <v>0</v>
      </c>
      <c r="C225" s="14">
        <f t="shared" ref="C225:E225" si="31">C215+C220</f>
        <v>0</v>
      </c>
      <c r="D225" s="14">
        <f t="shared" si="31"/>
        <v>0</v>
      </c>
      <c r="E225" s="14">
        <f t="shared" si="31"/>
        <v>0</v>
      </c>
    </row>
    <row r="226" spans="1:5" ht="34.5" hidden="1" thickBot="1" x14ac:dyDescent="0.3">
      <c r="A226" s="7" t="s">
        <v>73</v>
      </c>
      <c r="B226" s="90"/>
      <c r="C226" s="88" t="s">
        <v>217</v>
      </c>
      <c r="D226" s="91"/>
      <c r="E226" s="92"/>
    </row>
    <row r="227" spans="1:5" ht="17.25" hidden="1" customHeight="1" thickBot="1" x14ac:dyDescent="0.3">
      <c r="A227" s="5" t="s">
        <v>14</v>
      </c>
      <c r="B227" s="1105"/>
      <c r="C227" s="1106"/>
      <c r="D227" s="1106"/>
      <c r="E227" s="1107"/>
    </row>
    <row r="228" spans="1:5" ht="15.75" hidden="1" thickBot="1" x14ac:dyDescent="0.3">
      <c r="A228" s="5" t="s">
        <v>15</v>
      </c>
      <c r="B228" s="1097"/>
      <c r="C228" s="1098"/>
      <c r="D228" s="1098"/>
      <c r="E228" s="1099"/>
    </row>
    <row r="229" spans="1:5" ht="12.75" hidden="1" customHeight="1" x14ac:dyDescent="0.25">
      <c r="A229" s="1049"/>
      <c r="B229" s="8">
        <v>2018</v>
      </c>
      <c r="C229" s="8">
        <v>2019</v>
      </c>
      <c r="D229" s="8">
        <v>2020</v>
      </c>
      <c r="E229" s="8">
        <v>2021</v>
      </c>
    </row>
    <row r="230" spans="1:5" ht="9" hidden="1" customHeight="1" thickBot="1" x14ac:dyDescent="0.3">
      <c r="A230" s="1050"/>
      <c r="B230" s="764" t="s">
        <v>7</v>
      </c>
      <c r="C230" s="764" t="s">
        <v>8</v>
      </c>
      <c r="D230" s="764" t="s">
        <v>8</v>
      </c>
      <c r="E230" s="764" t="s">
        <v>8</v>
      </c>
    </row>
    <row r="231" spans="1:5" ht="15.75" hidden="1" thickBot="1" x14ac:dyDescent="0.3">
      <c r="A231" s="5" t="s">
        <v>16</v>
      </c>
      <c r="B231" s="5"/>
      <c r="C231" s="5"/>
      <c r="D231" s="5"/>
      <c r="E231" s="5"/>
    </row>
    <row r="232" spans="1:5" ht="15.75" hidden="1" thickBot="1" x14ac:dyDescent="0.3">
      <c r="A232" s="5" t="s">
        <v>17</v>
      </c>
      <c r="B232" s="9">
        <f>B250</f>
        <v>0</v>
      </c>
      <c r="C232" s="9">
        <f t="shared" ref="C232:E232" si="32">C250</f>
        <v>0</v>
      </c>
      <c r="D232" s="9">
        <f t="shared" si="32"/>
        <v>0</v>
      </c>
      <c r="E232" s="9">
        <f t="shared" si="32"/>
        <v>0</v>
      </c>
    </row>
    <row r="233" spans="1:5" ht="15.75" hidden="1" thickBot="1" x14ac:dyDescent="0.3">
      <c r="A233" s="5" t="s">
        <v>18</v>
      </c>
      <c r="B233" s="9" t="e">
        <f>B232/B231</f>
        <v>#DIV/0!</v>
      </c>
      <c r="C233" s="9" t="e">
        <f t="shared" ref="C233:E233" si="33">C232/C231</f>
        <v>#DIV/0!</v>
      </c>
      <c r="D233" s="9" t="e">
        <f t="shared" si="33"/>
        <v>#DIV/0!</v>
      </c>
      <c r="E233" s="9" t="e">
        <f t="shared" si="33"/>
        <v>#DIV/0!</v>
      </c>
    </row>
    <row r="234" spans="1:5" ht="15.75" hidden="1" thickBot="1" x14ac:dyDescent="0.3">
      <c r="A234" s="5" t="s">
        <v>19</v>
      </c>
      <c r="B234" s="745" t="s">
        <v>20</v>
      </c>
      <c r="C234" s="10" t="e">
        <f>C231/B231-1</f>
        <v>#DIV/0!</v>
      </c>
      <c r="D234" s="10" t="e">
        <f t="shared" ref="D234:E236" si="34">D231/C231-1</f>
        <v>#DIV/0!</v>
      </c>
      <c r="E234" s="10" t="e">
        <f t="shared" si="34"/>
        <v>#DIV/0!</v>
      </c>
    </row>
    <row r="235" spans="1:5" ht="15.75" hidden="1" thickBot="1" x14ac:dyDescent="0.3">
      <c r="A235" s="5" t="s">
        <v>21</v>
      </c>
      <c r="B235" s="745" t="s">
        <v>20</v>
      </c>
      <c r="C235" s="10" t="e">
        <f>C232/B232-1</f>
        <v>#DIV/0!</v>
      </c>
      <c r="D235" s="10" t="e">
        <f t="shared" si="34"/>
        <v>#DIV/0!</v>
      </c>
      <c r="E235" s="10" t="e">
        <f t="shared" si="34"/>
        <v>#DIV/0!</v>
      </c>
    </row>
    <row r="236" spans="1:5" ht="15.75" hidden="1" thickBot="1" x14ac:dyDescent="0.3">
      <c r="A236" s="5" t="s">
        <v>22</v>
      </c>
      <c r="B236" s="745" t="s">
        <v>20</v>
      </c>
      <c r="C236" s="10" t="e">
        <f>C233/B233-1</f>
        <v>#DIV/0!</v>
      </c>
      <c r="D236" s="10" t="e">
        <f t="shared" si="34"/>
        <v>#DIV/0!</v>
      </c>
      <c r="E236" s="10" t="e">
        <f t="shared" si="34"/>
        <v>#DIV/0!</v>
      </c>
    </row>
    <row r="237" spans="1:5" ht="15.75" hidden="1" thickBot="1" x14ac:dyDescent="0.3">
      <c r="A237" s="1046" t="s">
        <v>235</v>
      </c>
      <c r="B237" s="1047"/>
      <c r="C237" s="1047"/>
      <c r="D237" s="1047"/>
      <c r="E237" s="1048"/>
    </row>
    <row r="238" spans="1:5" ht="12.75" hidden="1" customHeight="1" x14ac:dyDescent="0.25">
      <c r="A238" s="1049"/>
      <c r="B238" s="8">
        <v>2018</v>
      </c>
      <c r="C238" s="8">
        <v>2019</v>
      </c>
      <c r="D238" s="8">
        <v>2020</v>
      </c>
      <c r="E238" s="8">
        <v>2021</v>
      </c>
    </row>
    <row r="239" spans="1:5" ht="9" hidden="1" customHeight="1" thickBot="1" x14ac:dyDescent="0.3">
      <c r="A239" s="1050"/>
      <c r="B239" s="764" t="s">
        <v>7</v>
      </c>
      <c r="C239" s="764" t="s">
        <v>8</v>
      </c>
      <c r="D239" s="764" t="s">
        <v>8</v>
      </c>
      <c r="E239" s="764" t="s">
        <v>8</v>
      </c>
    </row>
    <row r="240" spans="1:5" ht="15.75" hidden="1" thickBot="1" x14ac:dyDescent="0.3">
      <c r="A240" s="12" t="s">
        <v>41</v>
      </c>
      <c r="B240" s="13">
        <f>B241+B242+B243+B244</f>
        <v>0</v>
      </c>
      <c r="C240" s="13">
        <f t="shared" ref="C240:E240" si="35">C241+C242+C243+C244</f>
        <v>0</v>
      </c>
      <c r="D240" s="13">
        <f t="shared" si="35"/>
        <v>0</v>
      </c>
      <c r="E240" s="13">
        <f t="shared" si="35"/>
        <v>0</v>
      </c>
    </row>
    <row r="241" spans="1:5" ht="15.75" hidden="1" thickBot="1" x14ac:dyDescent="0.3">
      <c r="A241" s="25" t="s">
        <v>212</v>
      </c>
      <c r="B241" s="13"/>
      <c r="C241" s="13"/>
      <c r="D241" s="13"/>
      <c r="E241" s="13"/>
    </row>
    <row r="242" spans="1:5" ht="15.75" hidden="1" thickBot="1" x14ac:dyDescent="0.3">
      <c r="A242" s="25" t="s">
        <v>222</v>
      </c>
      <c r="B242" s="13"/>
      <c r="C242" s="13"/>
      <c r="D242" s="13"/>
      <c r="E242" s="13"/>
    </row>
    <row r="243" spans="1:5" ht="15.75" hidden="1" thickBot="1" x14ac:dyDescent="0.3">
      <c r="A243" s="25" t="s">
        <v>223</v>
      </c>
      <c r="B243" s="13"/>
      <c r="C243" s="13"/>
      <c r="D243" s="13"/>
      <c r="E243" s="13"/>
    </row>
    <row r="244" spans="1:5" ht="15.75" hidden="1" thickBot="1" x14ac:dyDescent="0.3">
      <c r="A244" s="25" t="s">
        <v>224</v>
      </c>
      <c r="B244" s="13"/>
      <c r="C244" s="13"/>
      <c r="D244" s="13"/>
      <c r="E244" s="13"/>
    </row>
    <row r="245" spans="1:5" ht="15.75" hidden="1" thickBot="1" x14ac:dyDescent="0.3">
      <c r="A245" s="12" t="s">
        <v>42</v>
      </c>
      <c r="B245" s="14">
        <f>B246+B247+B248+B249</f>
        <v>0</v>
      </c>
      <c r="C245" s="14">
        <f t="shared" ref="C245:E245" si="36">C246+C247+C248+C249</f>
        <v>0</v>
      </c>
      <c r="D245" s="14">
        <f t="shared" si="36"/>
        <v>0</v>
      </c>
      <c r="E245" s="14">
        <f t="shared" si="36"/>
        <v>0</v>
      </c>
    </row>
    <row r="246" spans="1:5" ht="15.75" hidden="1" thickBot="1" x14ac:dyDescent="0.3">
      <c r="A246" s="25" t="s">
        <v>212</v>
      </c>
      <c r="B246" s="14"/>
      <c r="C246" s="13"/>
      <c r="D246" s="13"/>
      <c r="E246" s="13"/>
    </row>
    <row r="247" spans="1:5" ht="15.75" hidden="1" thickBot="1" x14ac:dyDescent="0.3">
      <c r="A247" s="25" t="s">
        <v>222</v>
      </c>
      <c r="B247" s="14"/>
      <c r="C247" s="13"/>
      <c r="D247" s="13"/>
      <c r="E247" s="13"/>
    </row>
    <row r="248" spans="1:5" ht="15.75" hidden="1" thickBot="1" x14ac:dyDescent="0.3">
      <c r="A248" s="25" t="s">
        <v>223</v>
      </c>
      <c r="B248" s="14"/>
      <c r="C248" s="13"/>
      <c r="D248" s="13"/>
      <c r="E248" s="13"/>
    </row>
    <row r="249" spans="1:5" ht="15.75" hidden="1" thickBot="1" x14ac:dyDescent="0.3">
      <c r="A249" s="25" t="s">
        <v>224</v>
      </c>
      <c r="B249" s="14"/>
      <c r="C249" s="13"/>
      <c r="D249" s="13"/>
      <c r="E249" s="13"/>
    </row>
    <row r="250" spans="1:5" ht="15.75" hidden="1" thickBot="1" x14ac:dyDescent="0.3">
      <c r="A250" s="15" t="s">
        <v>236</v>
      </c>
      <c r="B250" s="14">
        <f>B240+B245</f>
        <v>0</v>
      </c>
      <c r="C250" s="14">
        <f t="shared" ref="C250:E250" si="37">C240+C245</f>
        <v>0</v>
      </c>
      <c r="D250" s="14">
        <f t="shared" si="37"/>
        <v>0</v>
      </c>
      <c r="E250" s="14">
        <f t="shared" si="37"/>
        <v>0</v>
      </c>
    </row>
    <row r="251" spans="1:5" ht="25.5" hidden="1" customHeight="1" thickBot="1" x14ac:dyDescent="0.3">
      <c r="A251" s="93" t="s">
        <v>44</v>
      </c>
      <c r="B251" s="1118"/>
      <c r="C251" s="1120"/>
      <c r="D251" s="1120"/>
      <c r="E251" s="1121"/>
    </row>
    <row r="252" spans="1:5" ht="34.5" hidden="1" thickBot="1" x14ac:dyDescent="0.3">
      <c r="A252" s="7" t="s">
        <v>163</v>
      </c>
      <c r="B252" s="90"/>
      <c r="C252" s="88" t="s">
        <v>217</v>
      </c>
      <c r="D252" s="91"/>
      <c r="E252" s="92"/>
    </row>
    <row r="253" spans="1:5" ht="17.25" hidden="1" customHeight="1" thickBot="1" x14ac:dyDescent="0.3">
      <c r="A253" s="5" t="s">
        <v>14</v>
      </c>
      <c r="B253" s="1105"/>
      <c r="C253" s="1106"/>
      <c r="D253" s="1106"/>
      <c r="E253" s="1107"/>
    </row>
    <row r="254" spans="1:5" ht="15.75" hidden="1" thickBot="1" x14ac:dyDescent="0.3">
      <c r="A254" s="5" t="s">
        <v>15</v>
      </c>
      <c r="B254" s="1214"/>
      <c r="C254" s="1098"/>
      <c r="D254" s="1098"/>
      <c r="E254" s="1099"/>
    </row>
    <row r="255" spans="1:5" ht="12.75" hidden="1" customHeight="1" x14ac:dyDescent="0.25">
      <c r="A255" s="1049"/>
      <c r="B255" s="8">
        <v>2019</v>
      </c>
      <c r="C255" s="8">
        <v>2020</v>
      </c>
      <c r="D255" s="8">
        <v>2021</v>
      </c>
      <c r="E255" s="8">
        <v>2022</v>
      </c>
    </row>
    <row r="256" spans="1:5" ht="9" hidden="1" customHeight="1" thickBot="1" x14ac:dyDescent="0.3">
      <c r="A256" s="1050"/>
      <c r="B256" s="764" t="s">
        <v>7</v>
      </c>
      <c r="C256" s="764" t="s">
        <v>8</v>
      </c>
      <c r="D256" s="764" t="s">
        <v>8</v>
      </c>
      <c r="E256" s="764" t="s">
        <v>8</v>
      </c>
    </row>
    <row r="257" spans="1:5" ht="15.75" hidden="1" thickBot="1" x14ac:dyDescent="0.3">
      <c r="A257" s="5" t="s">
        <v>16</v>
      </c>
      <c r="B257" s="5">
        <v>0</v>
      </c>
      <c r="C257" s="745">
        <v>0</v>
      </c>
      <c r="D257" s="745">
        <v>0</v>
      </c>
      <c r="E257" s="5">
        <v>0</v>
      </c>
    </row>
    <row r="258" spans="1:5" ht="15.75" hidden="1" thickBot="1" x14ac:dyDescent="0.3">
      <c r="A258" s="5" t="s">
        <v>17</v>
      </c>
      <c r="B258" s="9">
        <f>B276</f>
        <v>0</v>
      </c>
      <c r="C258" s="9">
        <f t="shared" ref="C258:E258" si="38">C276</f>
        <v>0</v>
      </c>
      <c r="D258" s="9">
        <f t="shared" si="38"/>
        <v>0</v>
      </c>
      <c r="E258" s="9">
        <f t="shared" si="38"/>
        <v>0</v>
      </c>
    </row>
    <row r="259" spans="1:5" ht="15.75" hidden="1" thickBot="1" x14ac:dyDescent="0.3">
      <c r="A259" s="5" t="s">
        <v>18</v>
      </c>
      <c r="B259" s="9" t="e">
        <f>B258/B257</f>
        <v>#DIV/0!</v>
      </c>
      <c r="C259" s="9" t="e">
        <f t="shared" ref="C259:E259" si="39">C258/C257</f>
        <v>#DIV/0!</v>
      </c>
      <c r="D259" s="9" t="e">
        <f t="shared" si="39"/>
        <v>#DIV/0!</v>
      </c>
      <c r="E259" s="9" t="e">
        <f t="shared" si="39"/>
        <v>#DIV/0!</v>
      </c>
    </row>
    <row r="260" spans="1:5" ht="15.75" hidden="1" thickBot="1" x14ac:dyDescent="0.3">
      <c r="A260" s="5" t="s">
        <v>19</v>
      </c>
      <c r="B260" s="745" t="s">
        <v>20</v>
      </c>
      <c r="C260" s="10" t="e">
        <f>C257/B257-1</f>
        <v>#DIV/0!</v>
      </c>
      <c r="D260" s="10" t="e">
        <f t="shared" ref="D260:E262" si="40">D257/C257-1</f>
        <v>#DIV/0!</v>
      </c>
      <c r="E260" s="10" t="e">
        <f t="shared" si="40"/>
        <v>#DIV/0!</v>
      </c>
    </row>
    <row r="261" spans="1:5" ht="15.75" hidden="1" thickBot="1" x14ac:dyDescent="0.3">
      <c r="A261" s="5" t="s">
        <v>21</v>
      </c>
      <c r="B261" s="745" t="s">
        <v>20</v>
      </c>
      <c r="C261" s="10" t="e">
        <f>C258/B258-1</f>
        <v>#DIV/0!</v>
      </c>
      <c r="D261" s="10" t="e">
        <f t="shared" si="40"/>
        <v>#DIV/0!</v>
      </c>
      <c r="E261" s="10" t="e">
        <f t="shared" si="40"/>
        <v>#DIV/0!</v>
      </c>
    </row>
    <row r="262" spans="1:5" ht="15.75" hidden="1" thickBot="1" x14ac:dyDescent="0.3">
      <c r="A262" s="5" t="s">
        <v>22</v>
      </c>
      <c r="B262" s="745" t="s">
        <v>20</v>
      </c>
      <c r="C262" s="10" t="e">
        <f>C259/B259-1</f>
        <v>#DIV/0!</v>
      </c>
      <c r="D262" s="10" t="e">
        <f t="shared" si="40"/>
        <v>#DIV/0!</v>
      </c>
      <c r="E262" s="10" t="e">
        <f t="shared" si="40"/>
        <v>#DIV/0!</v>
      </c>
    </row>
    <row r="263" spans="1:5" ht="15.75" hidden="1" thickBot="1" x14ac:dyDescent="0.3">
      <c r="A263" s="1046" t="s">
        <v>154</v>
      </c>
      <c r="B263" s="1047"/>
      <c r="C263" s="1047"/>
      <c r="D263" s="1047"/>
      <c r="E263" s="1048"/>
    </row>
    <row r="264" spans="1:5" ht="12.75" hidden="1" customHeight="1" x14ac:dyDescent="0.25">
      <c r="A264" s="1049"/>
      <c r="B264" s="8">
        <v>2019</v>
      </c>
      <c r="C264" s="8">
        <v>2020</v>
      </c>
      <c r="D264" s="8">
        <v>2021</v>
      </c>
      <c r="E264" s="8">
        <v>2022</v>
      </c>
    </row>
    <row r="265" spans="1:5" ht="9" hidden="1" customHeight="1" thickBot="1" x14ac:dyDescent="0.3">
      <c r="A265" s="1050"/>
      <c r="B265" s="764" t="s">
        <v>7</v>
      </c>
      <c r="C265" s="764" t="s">
        <v>8</v>
      </c>
      <c r="D265" s="764" t="s">
        <v>8</v>
      </c>
      <c r="E265" s="764" t="s">
        <v>8</v>
      </c>
    </row>
    <row r="266" spans="1:5" ht="15.75" hidden="1" thickBot="1" x14ac:dyDescent="0.3">
      <c r="A266" s="12" t="s">
        <v>41</v>
      </c>
      <c r="B266" s="13">
        <f>B267+B268+B269+B270</f>
        <v>0</v>
      </c>
      <c r="C266" s="13">
        <f t="shared" ref="C266:E266" si="41">C267+C268+C269+C270</f>
        <v>0</v>
      </c>
      <c r="D266" s="13">
        <f t="shared" si="41"/>
        <v>0</v>
      </c>
      <c r="E266" s="13">
        <f t="shared" si="41"/>
        <v>0</v>
      </c>
    </row>
    <row r="267" spans="1:5" ht="15.75" hidden="1" thickBot="1" x14ac:dyDescent="0.3">
      <c r="A267" s="25" t="s">
        <v>212</v>
      </c>
      <c r="B267" s="13"/>
      <c r="C267" s="13"/>
      <c r="D267" s="13"/>
      <c r="E267" s="13"/>
    </row>
    <row r="268" spans="1:5" ht="15.75" hidden="1" thickBot="1" x14ac:dyDescent="0.3">
      <c r="A268" s="25" t="s">
        <v>222</v>
      </c>
      <c r="B268" s="13"/>
      <c r="C268" s="13"/>
      <c r="D268" s="13"/>
      <c r="E268" s="13"/>
    </row>
    <row r="269" spans="1:5" ht="15.75" hidden="1" thickBot="1" x14ac:dyDescent="0.3">
      <c r="A269" s="25" t="s">
        <v>223</v>
      </c>
      <c r="B269" s="13"/>
      <c r="C269" s="13"/>
      <c r="D269" s="13"/>
      <c r="E269" s="13"/>
    </row>
    <row r="270" spans="1:5" ht="15.75" hidden="1" thickBot="1" x14ac:dyDescent="0.3">
      <c r="A270" s="25" t="s">
        <v>224</v>
      </c>
      <c r="B270" s="13"/>
      <c r="C270" s="13"/>
      <c r="D270" s="13"/>
      <c r="E270" s="13"/>
    </row>
    <row r="271" spans="1:5" ht="15.75" hidden="1" thickBot="1" x14ac:dyDescent="0.3">
      <c r="A271" s="12" t="s">
        <v>42</v>
      </c>
      <c r="B271" s="14">
        <f>B272+B273+B274+B275</f>
        <v>0</v>
      </c>
      <c r="C271" s="14">
        <f t="shared" ref="C271:E271" si="42">C272+C273+C274+C275</f>
        <v>0</v>
      </c>
      <c r="D271" s="14">
        <f t="shared" si="42"/>
        <v>0</v>
      </c>
      <c r="E271" s="14">
        <f t="shared" si="42"/>
        <v>0</v>
      </c>
    </row>
    <row r="272" spans="1:5" ht="15.75" hidden="1" thickBot="1" x14ac:dyDescent="0.3">
      <c r="A272" s="25" t="s">
        <v>212</v>
      </c>
      <c r="B272" s="14"/>
      <c r="C272" s="14">
        <v>0</v>
      </c>
      <c r="D272" s="14">
        <v>0</v>
      </c>
      <c r="E272" s="14"/>
    </row>
    <row r="273" spans="1:5" ht="15.75" hidden="1" thickBot="1" x14ac:dyDescent="0.3">
      <c r="A273" s="25" t="s">
        <v>222</v>
      </c>
      <c r="B273" s="14"/>
      <c r="C273" s="14"/>
      <c r="D273" s="14"/>
      <c r="E273" s="14"/>
    </row>
    <row r="274" spans="1:5" ht="15.75" hidden="1" thickBot="1" x14ac:dyDescent="0.3">
      <c r="A274" s="25" t="s">
        <v>223</v>
      </c>
      <c r="B274" s="14"/>
      <c r="C274" s="14"/>
      <c r="D274" s="14"/>
      <c r="E274" s="14"/>
    </row>
    <row r="275" spans="1:5" ht="15.75" hidden="1" thickBot="1" x14ac:dyDescent="0.3">
      <c r="A275" s="25" t="s">
        <v>224</v>
      </c>
      <c r="B275" s="14"/>
      <c r="C275" s="14"/>
      <c r="D275" s="14"/>
      <c r="E275" s="14"/>
    </row>
    <row r="276" spans="1:5" ht="15.75" hidden="1" thickBot="1" x14ac:dyDescent="0.3">
      <c r="A276" s="15" t="s">
        <v>52</v>
      </c>
      <c r="B276" s="14">
        <f>B266+B271</f>
        <v>0</v>
      </c>
      <c r="C276" s="14">
        <f t="shared" ref="C276:E276" si="43">C266+C271</f>
        <v>0</v>
      </c>
      <c r="D276" s="14">
        <f t="shared" si="43"/>
        <v>0</v>
      </c>
      <c r="E276" s="14">
        <f t="shared" si="43"/>
        <v>0</v>
      </c>
    </row>
    <row r="277" spans="1:5" ht="15.75" hidden="1" thickBot="1" x14ac:dyDescent="0.3">
      <c r="A277" s="1111" t="s">
        <v>45</v>
      </c>
      <c r="B277" s="1112"/>
      <c r="C277" s="1112"/>
      <c r="D277" s="1112"/>
      <c r="E277" s="1113"/>
    </row>
    <row r="278" spans="1:5" ht="15.75" hidden="1" thickBot="1" x14ac:dyDescent="0.3">
      <c r="A278" s="1111" t="s">
        <v>46</v>
      </c>
      <c r="B278" s="1112"/>
      <c r="C278" s="1112"/>
      <c r="D278" s="1112"/>
      <c r="E278" s="1113"/>
    </row>
    <row r="279" spans="1:5" ht="15.75" hidden="1" thickBot="1" x14ac:dyDescent="0.3">
      <c r="A279" s="7" t="s">
        <v>55</v>
      </c>
      <c r="B279" s="1140"/>
      <c r="C279" s="1141"/>
      <c r="D279" s="1141"/>
      <c r="E279" s="1142"/>
    </row>
    <row r="280" spans="1:5" ht="30.75" hidden="1" customHeight="1" thickBot="1" x14ac:dyDescent="0.3">
      <c r="A280" s="7" t="s">
        <v>79</v>
      </c>
      <c r="B280" s="7"/>
      <c r="C280" s="86" t="s">
        <v>217</v>
      </c>
      <c r="D280" s="1120"/>
      <c r="E280" s="1121"/>
    </row>
    <row r="281" spans="1:5" ht="15.75" hidden="1" customHeight="1" thickBot="1" x14ac:dyDescent="0.3">
      <c r="A281" s="96"/>
      <c r="B281" s="1118"/>
      <c r="C281" s="1122"/>
      <c r="D281" s="1120"/>
      <c r="E281" s="1121"/>
    </row>
    <row r="282" spans="1:5" ht="17.25" hidden="1" customHeight="1" thickBot="1" x14ac:dyDescent="0.3">
      <c r="A282" s="5" t="s">
        <v>14</v>
      </c>
      <c r="B282" s="1105"/>
      <c r="C282" s="1106"/>
      <c r="D282" s="1106"/>
      <c r="E282" s="1107"/>
    </row>
    <row r="283" spans="1:5" ht="15.75" hidden="1" thickBot="1" x14ac:dyDescent="0.3">
      <c r="A283" s="5" t="s">
        <v>15</v>
      </c>
      <c r="B283" s="1097"/>
      <c r="C283" s="1098"/>
      <c r="D283" s="1098"/>
      <c r="E283" s="1099"/>
    </row>
    <row r="284" spans="1:5" ht="12.75" hidden="1" customHeight="1" x14ac:dyDescent="0.25">
      <c r="A284" s="1049"/>
      <c r="B284" s="8">
        <v>2019</v>
      </c>
      <c r="C284" s="8">
        <v>2020</v>
      </c>
      <c r="D284" s="8">
        <v>2021</v>
      </c>
      <c r="E284" s="8">
        <v>2022</v>
      </c>
    </row>
    <row r="285" spans="1:5" ht="9" hidden="1" customHeight="1" thickBot="1" x14ac:dyDescent="0.3">
      <c r="A285" s="1050"/>
      <c r="B285" s="764" t="s">
        <v>7</v>
      </c>
      <c r="C285" s="764" t="s">
        <v>8</v>
      </c>
      <c r="D285" s="764" t="s">
        <v>8</v>
      </c>
      <c r="E285" s="764" t="s">
        <v>8</v>
      </c>
    </row>
    <row r="286" spans="1:5" ht="15.75" hidden="1" thickBot="1" x14ac:dyDescent="0.3">
      <c r="A286" s="5" t="s">
        <v>16</v>
      </c>
      <c r="B286" s="9"/>
      <c r="C286" s="9"/>
      <c r="D286" s="9"/>
      <c r="E286" s="9"/>
    </row>
    <row r="287" spans="1:5" ht="15.75" hidden="1" thickBot="1" x14ac:dyDescent="0.3">
      <c r="A287" s="5" t="s">
        <v>17</v>
      </c>
      <c r="B287" s="9">
        <f>B350-B312</f>
        <v>0</v>
      </c>
      <c r="C287" s="9">
        <f t="shared" ref="C287:D287" si="44">C350-C312</f>
        <v>0</v>
      </c>
      <c r="D287" s="9">
        <f t="shared" si="44"/>
        <v>0</v>
      </c>
      <c r="E287" s="9">
        <f>E305</f>
        <v>0</v>
      </c>
    </row>
    <row r="288" spans="1:5" ht="15.75" hidden="1" thickBot="1" x14ac:dyDescent="0.3">
      <c r="A288" s="5" t="s">
        <v>18</v>
      </c>
      <c r="B288" s="9" t="e">
        <f>B287/B286</f>
        <v>#DIV/0!</v>
      </c>
      <c r="C288" s="9" t="e">
        <f t="shared" ref="C288:E288" si="45">C287/C286</f>
        <v>#DIV/0!</v>
      </c>
      <c r="D288" s="9" t="e">
        <f t="shared" si="45"/>
        <v>#DIV/0!</v>
      </c>
      <c r="E288" s="9" t="e">
        <f t="shared" si="45"/>
        <v>#DIV/0!</v>
      </c>
    </row>
    <row r="289" spans="1:5" ht="15.75" hidden="1" thickBot="1" x14ac:dyDescent="0.3">
      <c r="A289" s="5" t="s">
        <v>19</v>
      </c>
      <c r="B289" s="745" t="s">
        <v>20</v>
      </c>
      <c r="C289" s="10" t="e">
        <f>C286/B286-1</f>
        <v>#DIV/0!</v>
      </c>
      <c r="D289" s="10" t="e">
        <f t="shared" ref="D289:E291" si="46">D286/C286-1</f>
        <v>#DIV/0!</v>
      </c>
      <c r="E289" s="10" t="e">
        <f t="shared" si="46"/>
        <v>#DIV/0!</v>
      </c>
    </row>
    <row r="290" spans="1:5" ht="15.75" hidden="1" thickBot="1" x14ac:dyDescent="0.3">
      <c r="A290" s="5" t="s">
        <v>21</v>
      </c>
      <c r="B290" s="745" t="s">
        <v>20</v>
      </c>
      <c r="C290" s="10" t="e">
        <f>C287/B287-1</f>
        <v>#DIV/0!</v>
      </c>
      <c r="D290" s="10" t="e">
        <f t="shared" si="46"/>
        <v>#DIV/0!</v>
      </c>
      <c r="E290" s="10" t="e">
        <f t="shared" si="46"/>
        <v>#DIV/0!</v>
      </c>
    </row>
    <row r="291" spans="1:5" ht="15.75" hidden="1" thickBot="1" x14ac:dyDescent="0.3">
      <c r="A291" s="5" t="s">
        <v>22</v>
      </c>
      <c r="B291" s="745" t="s">
        <v>20</v>
      </c>
      <c r="C291" s="10" t="e">
        <f>C288/B288-1</f>
        <v>#DIV/0!</v>
      </c>
      <c r="D291" s="10" t="e">
        <f t="shared" si="46"/>
        <v>#DIV/0!</v>
      </c>
      <c r="E291" s="10" t="e">
        <f t="shared" si="46"/>
        <v>#DIV/0!</v>
      </c>
    </row>
    <row r="292" spans="1:5" ht="15.75" hidden="1" thickBot="1" x14ac:dyDescent="0.3">
      <c r="A292" s="1046" t="s">
        <v>155</v>
      </c>
      <c r="B292" s="1047"/>
      <c r="C292" s="1047"/>
      <c r="D292" s="1047"/>
      <c r="E292" s="1048"/>
    </row>
    <row r="293" spans="1:5" ht="12.75" hidden="1" customHeight="1" x14ac:dyDescent="0.25">
      <c r="A293" s="1049"/>
      <c r="B293" s="8">
        <v>2019</v>
      </c>
      <c r="C293" s="8">
        <v>2020</v>
      </c>
      <c r="D293" s="8">
        <v>2021</v>
      </c>
      <c r="E293" s="8">
        <v>2022</v>
      </c>
    </row>
    <row r="294" spans="1:5" ht="9" hidden="1" customHeight="1" thickBot="1" x14ac:dyDescent="0.3">
      <c r="A294" s="1050"/>
      <c r="B294" s="764" t="s">
        <v>7</v>
      </c>
      <c r="C294" s="764" t="s">
        <v>8</v>
      </c>
      <c r="D294" s="764" t="s">
        <v>8</v>
      </c>
      <c r="E294" s="764" t="s">
        <v>8</v>
      </c>
    </row>
    <row r="295" spans="1:5" ht="15.75" hidden="1" thickBot="1" x14ac:dyDescent="0.3">
      <c r="A295" s="12" t="s">
        <v>41</v>
      </c>
      <c r="B295" s="13">
        <f>B296+B297+B298+B299</f>
        <v>0</v>
      </c>
      <c r="C295" s="13">
        <f t="shared" ref="C295:E295" si="47">C296+C297+C298+C299</f>
        <v>0</v>
      </c>
      <c r="D295" s="13">
        <f t="shared" si="47"/>
        <v>0</v>
      </c>
      <c r="E295" s="13">
        <f t="shared" si="47"/>
        <v>0</v>
      </c>
    </row>
    <row r="296" spans="1:5" ht="15.75" hidden="1" thickBot="1" x14ac:dyDescent="0.3">
      <c r="A296" s="25" t="s">
        <v>212</v>
      </c>
      <c r="B296" s="13"/>
      <c r="C296" s="13"/>
      <c r="D296" s="13"/>
      <c r="E296" s="13"/>
    </row>
    <row r="297" spans="1:5" ht="15.75" hidden="1" thickBot="1" x14ac:dyDescent="0.3">
      <c r="A297" s="25" t="s">
        <v>222</v>
      </c>
      <c r="B297" s="13"/>
      <c r="C297" s="13"/>
      <c r="D297" s="13"/>
      <c r="E297" s="13"/>
    </row>
    <row r="298" spans="1:5" ht="15.75" hidden="1" thickBot="1" x14ac:dyDescent="0.3">
      <c r="A298" s="25" t="s">
        <v>223</v>
      </c>
      <c r="B298" s="13"/>
      <c r="C298" s="13"/>
      <c r="D298" s="13"/>
      <c r="E298" s="13"/>
    </row>
    <row r="299" spans="1:5" ht="15.75" hidden="1" thickBot="1" x14ac:dyDescent="0.3">
      <c r="A299" s="25" t="s">
        <v>224</v>
      </c>
      <c r="B299" s="13"/>
      <c r="C299" s="13"/>
      <c r="D299" s="13"/>
      <c r="E299" s="13"/>
    </row>
    <row r="300" spans="1:5" ht="15.75" hidden="1" thickBot="1" x14ac:dyDescent="0.3">
      <c r="A300" s="12" t="s">
        <v>42</v>
      </c>
      <c r="B300" s="14">
        <f>B301+B302+B303+B304</f>
        <v>0</v>
      </c>
      <c r="C300" s="14">
        <f t="shared" ref="C300:E300" si="48">C301+C302+C303+C304</f>
        <v>0</v>
      </c>
      <c r="D300" s="14">
        <f t="shared" si="48"/>
        <v>0</v>
      </c>
      <c r="E300" s="14">
        <f t="shared" si="48"/>
        <v>0</v>
      </c>
    </row>
    <row r="301" spans="1:5" ht="15.75" hidden="1" thickBot="1" x14ac:dyDescent="0.3">
      <c r="A301" s="25" t="s">
        <v>212</v>
      </c>
      <c r="B301" s="14"/>
      <c r="C301" s="13"/>
      <c r="D301" s="13"/>
      <c r="E301" s="13">
        <v>0</v>
      </c>
    </row>
    <row r="302" spans="1:5" ht="15.75" hidden="1" thickBot="1" x14ac:dyDescent="0.3">
      <c r="A302" s="25" t="s">
        <v>222</v>
      </c>
      <c r="B302" s="14"/>
      <c r="C302" s="13"/>
      <c r="D302" s="13"/>
      <c r="E302" s="13"/>
    </row>
    <row r="303" spans="1:5" ht="15.75" hidden="1" thickBot="1" x14ac:dyDescent="0.3">
      <c r="A303" s="25" t="s">
        <v>223</v>
      </c>
      <c r="B303" s="14"/>
      <c r="C303" s="13"/>
      <c r="D303" s="13"/>
      <c r="E303" s="13"/>
    </row>
    <row r="304" spans="1:5" ht="15.75" hidden="1" thickBot="1" x14ac:dyDescent="0.3">
      <c r="A304" s="25" t="s">
        <v>224</v>
      </c>
      <c r="B304" s="14"/>
      <c r="C304" s="13"/>
      <c r="D304" s="13"/>
      <c r="E304" s="13"/>
    </row>
    <row r="305" spans="1:5" ht="15.75" hidden="1" thickBot="1" x14ac:dyDescent="0.3">
      <c r="A305" s="87" t="s">
        <v>30</v>
      </c>
      <c r="B305" s="14">
        <f>B295+B300</f>
        <v>0</v>
      </c>
      <c r="C305" s="14">
        <f t="shared" ref="C305:E305" si="49">C295+C300</f>
        <v>0</v>
      </c>
      <c r="D305" s="14">
        <f t="shared" si="49"/>
        <v>0</v>
      </c>
      <c r="E305" s="14">
        <f t="shared" si="49"/>
        <v>0</v>
      </c>
    </row>
    <row r="306" spans="1:5" ht="34.5" hidden="1" thickBot="1" x14ac:dyDescent="0.3">
      <c r="A306" s="7" t="s">
        <v>32</v>
      </c>
      <c r="B306" s="7"/>
      <c r="C306" s="86" t="s">
        <v>217</v>
      </c>
      <c r="D306" s="1120"/>
      <c r="E306" s="1121"/>
    </row>
    <row r="307" spans="1:5" ht="17.25" hidden="1" customHeight="1" thickBot="1" x14ac:dyDescent="0.3">
      <c r="A307" s="5" t="s">
        <v>14</v>
      </c>
      <c r="B307" s="1105"/>
      <c r="C307" s="1106"/>
      <c r="D307" s="1106"/>
      <c r="E307" s="1107"/>
    </row>
    <row r="308" spans="1:5" ht="15.75" hidden="1" thickBot="1" x14ac:dyDescent="0.3">
      <c r="A308" s="5" t="s">
        <v>15</v>
      </c>
      <c r="B308" s="1097"/>
      <c r="C308" s="1098"/>
      <c r="D308" s="1098"/>
      <c r="E308" s="1099"/>
    </row>
    <row r="309" spans="1:5" ht="12.75" hidden="1" customHeight="1" x14ac:dyDescent="0.25">
      <c r="A309" s="1049"/>
      <c r="B309" s="8">
        <v>2019</v>
      </c>
      <c r="C309" s="8">
        <v>2020</v>
      </c>
      <c r="D309" s="8">
        <v>2021</v>
      </c>
      <c r="E309" s="8">
        <v>2022</v>
      </c>
    </row>
    <row r="310" spans="1:5" ht="9" hidden="1" customHeight="1" thickBot="1" x14ac:dyDescent="0.3">
      <c r="A310" s="1050"/>
      <c r="B310" s="764" t="s">
        <v>7</v>
      </c>
      <c r="C310" s="764" t="s">
        <v>8</v>
      </c>
      <c r="D310" s="764" t="s">
        <v>8</v>
      </c>
      <c r="E310" s="764" t="s">
        <v>8</v>
      </c>
    </row>
    <row r="311" spans="1:5" ht="15.75" hidden="1" thickBot="1" x14ac:dyDescent="0.3">
      <c r="A311" s="5" t="s">
        <v>16</v>
      </c>
      <c r="B311" s="5"/>
      <c r="C311" s="5"/>
      <c r="D311" s="5"/>
      <c r="E311" s="5"/>
    </row>
    <row r="312" spans="1:5" ht="15.75" hidden="1" thickBot="1" x14ac:dyDescent="0.3">
      <c r="A312" s="5" t="s">
        <v>17</v>
      </c>
      <c r="B312" s="9"/>
      <c r="C312" s="9"/>
      <c r="D312" s="9"/>
      <c r="E312" s="9"/>
    </row>
    <row r="313" spans="1:5" ht="15.75" hidden="1" thickBot="1" x14ac:dyDescent="0.3">
      <c r="A313" s="5" t="s">
        <v>18</v>
      </c>
      <c r="B313" s="9" t="e">
        <f>B312/B311</f>
        <v>#DIV/0!</v>
      </c>
      <c r="C313" s="9" t="e">
        <f t="shared" ref="C313:E313" si="50">C312/C311</f>
        <v>#DIV/0!</v>
      </c>
      <c r="D313" s="9" t="e">
        <f t="shared" si="50"/>
        <v>#DIV/0!</v>
      </c>
      <c r="E313" s="9" t="e">
        <f t="shared" si="50"/>
        <v>#DIV/0!</v>
      </c>
    </row>
    <row r="314" spans="1:5" ht="15.75" hidden="1" thickBot="1" x14ac:dyDescent="0.3">
      <c r="A314" s="5" t="s">
        <v>19</v>
      </c>
      <c r="B314" s="745" t="s">
        <v>20</v>
      </c>
      <c r="C314" s="10" t="e">
        <f>C311/B311-1</f>
        <v>#DIV/0!</v>
      </c>
      <c r="D314" s="10" t="e">
        <f t="shared" ref="D314:E316" si="51">D311/C311-1</f>
        <v>#DIV/0!</v>
      </c>
      <c r="E314" s="10" t="e">
        <f t="shared" si="51"/>
        <v>#DIV/0!</v>
      </c>
    </row>
    <row r="315" spans="1:5" ht="15.75" hidden="1" thickBot="1" x14ac:dyDescent="0.3">
      <c r="A315" s="5" t="s">
        <v>21</v>
      </c>
      <c r="B315" s="745" t="s">
        <v>20</v>
      </c>
      <c r="C315" s="10" t="e">
        <f>C312/B312-1</f>
        <v>#DIV/0!</v>
      </c>
      <c r="D315" s="10" t="e">
        <f t="shared" si="51"/>
        <v>#DIV/0!</v>
      </c>
      <c r="E315" s="10" t="e">
        <f t="shared" si="51"/>
        <v>#DIV/0!</v>
      </c>
    </row>
    <row r="316" spans="1:5" ht="15.75" hidden="1" thickBot="1" x14ac:dyDescent="0.3">
      <c r="A316" s="5" t="s">
        <v>22</v>
      </c>
      <c r="B316" s="745" t="s">
        <v>20</v>
      </c>
      <c r="C316" s="10" t="e">
        <f>C313/B313-1</f>
        <v>#DIV/0!</v>
      </c>
      <c r="D316" s="10" t="e">
        <f t="shared" si="51"/>
        <v>#DIV/0!</v>
      </c>
      <c r="E316" s="10" t="e">
        <f t="shared" si="51"/>
        <v>#DIV/0!</v>
      </c>
    </row>
    <row r="317" spans="1:5" ht="15.75" hidden="1" thickBot="1" x14ac:dyDescent="0.3">
      <c r="A317" s="1046" t="s">
        <v>172</v>
      </c>
      <c r="B317" s="1047"/>
      <c r="C317" s="1047"/>
      <c r="D317" s="1047"/>
      <c r="E317" s="1048"/>
    </row>
    <row r="318" spans="1:5" ht="12.75" hidden="1" customHeight="1" x14ac:dyDescent="0.25">
      <c r="A318" s="1049"/>
      <c r="B318" s="8">
        <v>2019</v>
      </c>
      <c r="C318" s="8">
        <v>2020</v>
      </c>
      <c r="D318" s="8">
        <v>2021</v>
      </c>
      <c r="E318" s="8">
        <v>2022</v>
      </c>
    </row>
    <row r="319" spans="1:5" ht="9" hidden="1" customHeight="1" thickBot="1" x14ac:dyDescent="0.3">
      <c r="A319" s="1050"/>
      <c r="B319" s="764" t="s">
        <v>7</v>
      </c>
      <c r="C319" s="764" t="s">
        <v>8</v>
      </c>
      <c r="D319" s="764" t="s">
        <v>8</v>
      </c>
      <c r="E319" s="764" t="s">
        <v>8</v>
      </c>
    </row>
    <row r="320" spans="1:5" ht="15.75" hidden="1" thickBot="1" x14ac:dyDescent="0.3">
      <c r="A320" s="12" t="s">
        <v>41</v>
      </c>
      <c r="B320" s="13">
        <f>B321+B322+B323+B324</f>
        <v>0</v>
      </c>
      <c r="C320" s="13">
        <f t="shared" ref="C320:E320" si="52">C321+C322+C323+C324</f>
        <v>0</v>
      </c>
      <c r="D320" s="13">
        <f t="shared" si="52"/>
        <v>0</v>
      </c>
      <c r="E320" s="13">
        <f t="shared" si="52"/>
        <v>0</v>
      </c>
    </row>
    <row r="321" spans="1:5" ht="15.75" hidden="1" thickBot="1" x14ac:dyDescent="0.3">
      <c r="A321" s="25" t="s">
        <v>212</v>
      </c>
      <c r="B321" s="13"/>
      <c r="C321" s="13"/>
      <c r="D321" s="13"/>
      <c r="E321" s="13"/>
    </row>
    <row r="322" spans="1:5" ht="15.75" hidden="1" thickBot="1" x14ac:dyDescent="0.3">
      <c r="A322" s="25" t="s">
        <v>222</v>
      </c>
      <c r="B322" s="13"/>
      <c r="C322" s="13"/>
      <c r="D322" s="13"/>
      <c r="E322" s="13"/>
    </row>
    <row r="323" spans="1:5" ht="15.75" hidden="1" thickBot="1" x14ac:dyDescent="0.3">
      <c r="A323" s="25" t="s">
        <v>223</v>
      </c>
      <c r="B323" s="13"/>
      <c r="C323" s="13"/>
      <c r="D323" s="13"/>
      <c r="E323" s="13"/>
    </row>
    <row r="324" spans="1:5" ht="15.75" hidden="1" thickBot="1" x14ac:dyDescent="0.3">
      <c r="A324" s="25" t="s">
        <v>224</v>
      </c>
      <c r="B324" s="13"/>
      <c r="C324" s="13"/>
      <c r="D324" s="13"/>
      <c r="E324" s="13"/>
    </row>
    <row r="325" spans="1:5" ht="15.75" hidden="1" thickBot="1" x14ac:dyDescent="0.3">
      <c r="A325" s="12" t="s">
        <v>42</v>
      </c>
      <c r="B325" s="14">
        <f>B326+B327+B328+B329</f>
        <v>0</v>
      </c>
      <c r="C325" s="14">
        <f t="shared" ref="C325:E325" si="53">C326+C327+C328+C329</f>
        <v>0</v>
      </c>
      <c r="D325" s="14">
        <f t="shared" si="53"/>
        <v>0</v>
      </c>
      <c r="E325" s="14">
        <f t="shared" si="53"/>
        <v>0</v>
      </c>
    </row>
    <row r="326" spans="1:5" ht="15.75" hidden="1" thickBot="1" x14ac:dyDescent="0.3">
      <c r="A326" s="25" t="s">
        <v>212</v>
      </c>
      <c r="B326" s="14"/>
      <c r="C326" s="13"/>
      <c r="D326" s="13"/>
      <c r="E326" s="13"/>
    </row>
    <row r="327" spans="1:5" ht="15.75" hidden="1" thickBot="1" x14ac:dyDescent="0.3">
      <c r="A327" s="25" t="s">
        <v>222</v>
      </c>
      <c r="B327" s="14"/>
      <c r="C327" s="13"/>
      <c r="D327" s="13"/>
      <c r="E327" s="13"/>
    </row>
    <row r="328" spans="1:5" ht="15.75" hidden="1" thickBot="1" x14ac:dyDescent="0.3">
      <c r="A328" s="25" t="s">
        <v>223</v>
      </c>
      <c r="B328" s="14"/>
      <c r="C328" s="13"/>
      <c r="D328" s="13"/>
      <c r="E328" s="13"/>
    </row>
    <row r="329" spans="1:5" ht="15.75" hidden="1" thickBot="1" x14ac:dyDescent="0.3">
      <c r="A329" s="25" t="s">
        <v>224</v>
      </c>
      <c r="B329" s="14"/>
      <c r="C329" s="13"/>
      <c r="D329" s="13"/>
      <c r="E329" s="13"/>
    </row>
    <row r="330" spans="1:5" ht="15.75" hidden="1" thickBot="1" x14ac:dyDescent="0.3">
      <c r="A330" s="87" t="s">
        <v>226</v>
      </c>
      <c r="B330" s="14">
        <f>B320+B325</f>
        <v>0</v>
      </c>
      <c r="C330" s="14">
        <f t="shared" ref="C330:E330" si="54">C320+C325</f>
        <v>0</v>
      </c>
      <c r="D330" s="14">
        <f t="shared" si="54"/>
        <v>0</v>
      </c>
      <c r="E330" s="14">
        <f t="shared" si="54"/>
        <v>0</v>
      </c>
    </row>
    <row r="331" spans="1:5" ht="34.5" hidden="1" thickBot="1" x14ac:dyDescent="0.3">
      <c r="A331" s="7" t="s">
        <v>73</v>
      </c>
      <c r="B331" s="90"/>
      <c r="C331" s="88" t="s">
        <v>217</v>
      </c>
      <c r="D331" s="91"/>
      <c r="E331" s="92"/>
    </row>
    <row r="332" spans="1:5" ht="17.25" hidden="1" customHeight="1" thickBot="1" x14ac:dyDescent="0.3">
      <c r="A332" s="5" t="s">
        <v>14</v>
      </c>
      <c r="B332" s="1105"/>
      <c r="C332" s="1106"/>
      <c r="D332" s="1106"/>
      <c r="E332" s="1107"/>
    </row>
    <row r="333" spans="1:5" ht="15.75" hidden="1" thickBot="1" x14ac:dyDescent="0.3">
      <c r="A333" s="5" t="s">
        <v>15</v>
      </c>
      <c r="B333" s="1097"/>
      <c r="C333" s="1098"/>
      <c r="D333" s="1098"/>
      <c r="E333" s="1099"/>
    </row>
    <row r="334" spans="1:5" ht="12.75" hidden="1" customHeight="1" x14ac:dyDescent="0.25">
      <c r="A334" s="1049"/>
      <c r="B334" s="8">
        <v>2019</v>
      </c>
      <c r="C334" s="8">
        <v>2020</v>
      </c>
      <c r="D334" s="8">
        <v>2021</v>
      </c>
      <c r="E334" s="8">
        <v>2022</v>
      </c>
    </row>
    <row r="335" spans="1:5" ht="9" hidden="1" customHeight="1" thickBot="1" x14ac:dyDescent="0.3">
      <c r="A335" s="1050"/>
      <c r="B335" s="764" t="s">
        <v>7</v>
      </c>
      <c r="C335" s="764" t="s">
        <v>8</v>
      </c>
      <c r="D335" s="764" t="s">
        <v>8</v>
      </c>
      <c r="E335" s="764" t="s">
        <v>8</v>
      </c>
    </row>
    <row r="336" spans="1:5" ht="15.75" hidden="1" thickBot="1" x14ac:dyDescent="0.3">
      <c r="A336" s="5" t="s">
        <v>16</v>
      </c>
      <c r="B336" s="5"/>
      <c r="C336" s="5"/>
      <c r="D336" s="5"/>
      <c r="E336" s="5"/>
    </row>
    <row r="337" spans="1:5" ht="15.75" hidden="1" thickBot="1" x14ac:dyDescent="0.3">
      <c r="A337" s="5" t="s">
        <v>17</v>
      </c>
      <c r="B337" s="9">
        <f>B355</f>
        <v>0</v>
      </c>
      <c r="C337" s="9">
        <f t="shared" ref="C337:E337" si="55">C355</f>
        <v>0</v>
      </c>
      <c r="D337" s="9">
        <f t="shared" si="55"/>
        <v>0</v>
      </c>
      <c r="E337" s="9">
        <f t="shared" si="55"/>
        <v>0</v>
      </c>
    </row>
    <row r="338" spans="1:5" ht="15.75" hidden="1" thickBot="1" x14ac:dyDescent="0.3">
      <c r="A338" s="5" t="s">
        <v>18</v>
      </c>
      <c r="B338" s="9" t="e">
        <f>B337/B336</f>
        <v>#DIV/0!</v>
      </c>
      <c r="C338" s="9" t="e">
        <f t="shared" ref="C338:E338" si="56">C337/C336</f>
        <v>#DIV/0!</v>
      </c>
      <c r="D338" s="9" t="e">
        <f t="shared" si="56"/>
        <v>#DIV/0!</v>
      </c>
      <c r="E338" s="9" t="e">
        <f t="shared" si="56"/>
        <v>#DIV/0!</v>
      </c>
    </row>
    <row r="339" spans="1:5" ht="15.75" hidden="1" thickBot="1" x14ac:dyDescent="0.3">
      <c r="A339" s="5" t="s">
        <v>19</v>
      </c>
      <c r="B339" s="745" t="s">
        <v>20</v>
      </c>
      <c r="C339" s="10" t="e">
        <f>C336/B336-1</f>
        <v>#DIV/0!</v>
      </c>
      <c r="D339" s="10" t="e">
        <f t="shared" ref="D339:E341" si="57">D336/C336-1</f>
        <v>#DIV/0!</v>
      </c>
      <c r="E339" s="10" t="e">
        <f t="shared" si="57"/>
        <v>#DIV/0!</v>
      </c>
    </row>
    <row r="340" spans="1:5" ht="15.75" hidden="1" thickBot="1" x14ac:dyDescent="0.3">
      <c r="A340" s="5" t="s">
        <v>21</v>
      </c>
      <c r="B340" s="745" t="s">
        <v>20</v>
      </c>
      <c r="C340" s="10" t="e">
        <f>C337/B337-1</f>
        <v>#DIV/0!</v>
      </c>
      <c r="D340" s="10" t="e">
        <f t="shared" si="57"/>
        <v>#DIV/0!</v>
      </c>
      <c r="E340" s="10" t="e">
        <f t="shared" si="57"/>
        <v>#DIV/0!</v>
      </c>
    </row>
    <row r="341" spans="1:5" ht="15.75" hidden="1" thickBot="1" x14ac:dyDescent="0.3">
      <c r="A341" s="5" t="s">
        <v>22</v>
      </c>
      <c r="B341" s="745" t="s">
        <v>20</v>
      </c>
      <c r="C341" s="10" t="e">
        <f>C338/B338-1</f>
        <v>#DIV/0!</v>
      </c>
      <c r="D341" s="10" t="e">
        <f t="shared" si="57"/>
        <v>#DIV/0!</v>
      </c>
      <c r="E341" s="10" t="e">
        <f t="shared" si="57"/>
        <v>#DIV/0!</v>
      </c>
    </row>
    <row r="342" spans="1:5" ht="15.75" hidden="1" thickBot="1" x14ac:dyDescent="0.3">
      <c r="A342" s="1046" t="s">
        <v>264</v>
      </c>
      <c r="B342" s="1047"/>
      <c r="C342" s="1047"/>
      <c r="D342" s="1047"/>
      <c r="E342" s="1048"/>
    </row>
    <row r="343" spans="1:5" ht="12.75" hidden="1" customHeight="1" x14ac:dyDescent="0.25">
      <c r="A343" s="1049"/>
      <c r="B343" s="8">
        <v>2018</v>
      </c>
      <c r="C343" s="8">
        <v>2019</v>
      </c>
      <c r="D343" s="8">
        <v>2020</v>
      </c>
      <c r="E343" s="8">
        <v>2021</v>
      </c>
    </row>
    <row r="344" spans="1:5" ht="9" hidden="1" customHeight="1" thickBot="1" x14ac:dyDescent="0.3">
      <c r="A344" s="1050"/>
      <c r="B344" s="764" t="s">
        <v>7</v>
      </c>
      <c r="C344" s="764" t="s">
        <v>8</v>
      </c>
      <c r="D344" s="764" t="s">
        <v>8</v>
      </c>
      <c r="E344" s="764" t="s">
        <v>8</v>
      </c>
    </row>
    <row r="345" spans="1:5" ht="15.75" hidden="1" thickBot="1" x14ac:dyDescent="0.3">
      <c r="A345" s="12" t="s">
        <v>41</v>
      </c>
      <c r="B345" s="13">
        <f>B346+B347+B348+B349</f>
        <v>0</v>
      </c>
      <c r="C345" s="13">
        <f t="shared" ref="C345:E345" si="58">C346+C347+C348+C349</f>
        <v>0</v>
      </c>
      <c r="D345" s="13">
        <f t="shared" si="58"/>
        <v>0</v>
      </c>
      <c r="E345" s="13">
        <f t="shared" si="58"/>
        <v>0</v>
      </c>
    </row>
    <row r="346" spans="1:5" ht="15.75" hidden="1" thickBot="1" x14ac:dyDescent="0.3">
      <c r="A346" s="25" t="s">
        <v>212</v>
      </c>
      <c r="B346" s="13"/>
      <c r="C346" s="13"/>
      <c r="D346" s="13"/>
      <c r="E346" s="13"/>
    </row>
    <row r="347" spans="1:5" ht="15.75" hidden="1" thickBot="1" x14ac:dyDescent="0.3">
      <c r="A347" s="25" t="s">
        <v>222</v>
      </c>
      <c r="B347" s="13"/>
      <c r="C347" s="13"/>
      <c r="D347" s="13"/>
      <c r="E347" s="13"/>
    </row>
    <row r="348" spans="1:5" ht="15.75" hidden="1" thickBot="1" x14ac:dyDescent="0.3">
      <c r="A348" s="25" t="s">
        <v>223</v>
      </c>
      <c r="B348" s="13"/>
      <c r="C348" s="13"/>
      <c r="D348" s="13"/>
      <c r="E348" s="13"/>
    </row>
    <row r="349" spans="1:5" ht="15.75" hidden="1" thickBot="1" x14ac:dyDescent="0.3">
      <c r="A349" s="25" t="s">
        <v>224</v>
      </c>
      <c r="B349" s="13"/>
      <c r="C349" s="13"/>
      <c r="D349" s="13"/>
      <c r="E349" s="13"/>
    </row>
    <row r="350" spans="1:5" ht="15.75" hidden="1" thickBot="1" x14ac:dyDescent="0.3">
      <c r="A350" s="12" t="s">
        <v>42</v>
      </c>
      <c r="B350" s="14">
        <f>B351+B352+B353+B354</f>
        <v>0</v>
      </c>
      <c r="C350" s="14">
        <f t="shared" ref="C350:E350" si="59">C351+C352+C353+C354</f>
        <v>0</v>
      </c>
      <c r="D350" s="14">
        <f t="shared" si="59"/>
        <v>0</v>
      </c>
      <c r="E350" s="14">
        <f t="shared" si="59"/>
        <v>0</v>
      </c>
    </row>
    <row r="351" spans="1:5" ht="15.75" hidden="1" thickBot="1" x14ac:dyDescent="0.3">
      <c r="A351" s="25" t="s">
        <v>212</v>
      </c>
      <c r="B351" s="14"/>
      <c r="C351" s="13"/>
      <c r="D351" s="13"/>
      <c r="E351" s="13"/>
    </row>
    <row r="352" spans="1:5" ht="15.75" hidden="1" thickBot="1" x14ac:dyDescent="0.3">
      <c r="A352" s="25" t="s">
        <v>222</v>
      </c>
      <c r="B352" s="14"/>
      <c r="C352" s="13"/>
      <c r="D352" s="13"/>
      <c r="E352" s="13"/>
    </row>
    <row r="353" spans="1:5" ht="15.75" hidden="1" thickBot="1" x14ac:dyDescent="0.3">
      <c r="A353" s="25" t="s">
        <v>223</v>
      </c>
      <c r="B353" s="14"/>
      <c r="C353" s="13"/>
      <c r="D353" s="13"/>
      <c r="E353" s="13"/>
    </row>
    <row r="354" spans="1:5" ht="15.75" hidden="1" thickBot="1" x14ac:dyDescent="0.3">
      <c r="A354" s="25" t="s">
        <v>224</v>
      </c>
      <c r="B354" s="14"/>
      <c r="C354" s="13"/>
      <c r="D354" s="13"/>
      <c r="E354" s="13"/>
    </row>
    <row r="355" spans="1:5" ht="15.75" hidden="1" thickBot="1" x14ac:dyDescent="0.3">
      <c r="A355" s="15" t="s">
        <v>229</v>
      </c>
      <c r="B355" s="14">
        <f>B345+B350</f>
        <v>0</v>
      </c>
      <c r="C355" s="14">
        <f t="shared" ref="C355:E355" si="60">C345+C350</f>
        <v>0</v>
      </c>
      <c r="D355" s="14">
        <f t="shared" si="60"/>
        <v>0</v>
      </c>
      <c r="E355" s="14">
        <f t="shared" si="60"/>
        <v>0</v>
      </c>
    </row>
    <row r="356" spans="1:5" ht="25.5" hidden="1" customHeight="1" thickBot="1" x14ac:dyDescent="0.3">
      <c r="A356" s="93" t="s">
        <v>44</v>
      </c>
      <c r="B356" s="1118"/>
      <c r="C356" s="1120"/>
      <c r="D356" s="1120"/>
      <c r="E356" s="1121"/>
    </row>
    <row r="357" spans="1:5" ht="34.5" hidden="1" thickBot="1" x14ac:dyDescent="0.3">
      <c r="A357" s="7" t="s">
        <v>73</v>
      </c>
      <c r="B357" s="90"/>
      <c r="C357" s="88" t="s">
        <v>217</v>
      </c>
      <c r="D357" s="91"/>
      <c r="E357" s="92"/>
    </row>
    <row r="358" spans="1:5" ht="17.25" hidden="1" customHeight="1" thickBot="1" x14ac:dyDescent="0.3">
      <c r="A358" s="5" t="s">
        <v>14</v>
      </c>
      <c r="B358" s="1105"/>
      <c r="C358" s="1106"/>
      <c r="D358" s="1106"/>
      <c r="E358" s="1107"/>
    </row>
    <row r="359" spans="1:5" ht="15.75" hidden="1" thickBot="1" x14ac:dyDescent="0.3">
      <c r="A359" s="5" t="s">
        <v>15</v>
      </c>
      <c r="B359" s="1097"/>
      <c r="C359" s="1098"/>
      <c r="D359" s="1098"/>
      <c r="E359" s="1099"/>
    </row>
    <row r="360" spans="1:5" ht="12.75" hidden="1" customHeight="1" x14ac:dyDescent="0.25">
      <c r="A360" s="1049"/>
      <c r="B360" s="8">
        <v>2019</v>
      </c>
      <c r="C360" s="8">
        <v>2020</v>
      </c>
      <c r="D360" s="8">
        <v>2021</v>
      </c>
      <c r="E360" s="8">
        <v>2022</v>
      </c>
    </row>
    <row r="361" spans="1:5" ht="9" hidden="1" customHeight="1" thickBot="1" x14ac:dyDescent="0.3">
      <c r="A361" s="1050"/>
      <c r="B361" s="764" t="s">
        <v>7</v>
      </c>
      <c r="C361" s="764" t="s">
        <v>8</v>
      </c>
      <c r="D361" s="764" t="s">
        <v>8</v>
      </c>
      <c r="E361" s="764" t="s">
        <v>8</v>
      </c>
    </row>
    <row r="362" spans="1:5" ht="15.75" hidden="1" thickBot="1" x14ac:dyDescent="0.3">
      <c r="A362" s="5" t="s">
        <v>16</v>
      </c>
      <c r="B362" s="5"/>
      <c r="C362" s="5"/>
      <c r="D362" s="5"/>
      <c r="E362" s="5"/>
    </row>
    <row r="363" spans="1:5" ht="15.75" hidden="1" thickBot="1" x14ac:dyDescent="0.3">
      <c r="A363" s="5" t="s">
        <v>17</v>
      </c>
      <c r="B363" s="9">
        <f>B381</f>
        <v>0</v>
      </c>
      <c r="C363" s="9">
        <f t="shared" ref="C363:E363" si="61">C381</f>
        <v>0</v>
      </c>
      <c r="D363" s="9">
        <f t="shared" si="61"/>
        <v>0</v>
      </c>
      <c r="E363" s="9">
        <f t="shared" si="61"/>
        <v>0</v>
      </c>
    </row>
    <row r="364" spans="1:5" ht="15.75" hidden="1" thickBot="1" x14ac:dyDescent="0.3">
      <c r="A364" s="5" t="s">
        <v>18</v>
      </c>
      <c r="B364" s="9" t="e">
        <f>B363/B362</f>
        <v>#DIV/0!</v>
      </c>
      <c r="C364" s="9" t="e">
        <f t="shared" ref="C364:E364" si="62">C363/C362</f>
        <v>#DIV/0!</v>
      </c>
      <c r="D364" s="9" t="e">
        <f t="shared" si="62"/>
        <v>#DIV/0!</v>
      </c>
      <c r="E364" s="9" t="e">
        <f t="shared" si="62"/>
        <v>#DIV/0!</v>
      </c>
    </row>
    <row r="365" spans="1:5" ht="15.75" hidden="1" thickBot="1" x14ac:dyDescent="0.3">
      <c r="A365" s="5" t="s">
        <v>19</v>
      </c>
      <c r="B365" s="745" t="s">
        <v>20</v>
      </c>
      <c r="C365" s="10" t="e">
        <f>C362/B362-1</f>
        <v>#DIV/0!</v>
      </c>
      <c r="D365" s="10" t="e">
        <f t="shared" ref="D365:E367" si="63">D362/C362-1</f>
        <v>#DIV/0!</v>
      </c>
      <c r="E365" s="10" t="e">
        <f t="shared" si="63"/>
        <v>#DIV/0!</v>
      </c>
    </row>
    <row r="366" spans="1:5" ht="15.75" hidden="1" thickBot="1" x14ac:dyDescent="0.3">
      <c r="A366" s="5" t="s">
        <v>21</v>
      </c>
      <c r="B366" s="745" t="s">
        <v>20</v>
      </c>
      <c r="C366" s="10" t="e">
        <f>C363/B363-1</f>
        <v>#DIV/0!</v>
      </c>
      <c r="D366" s="10" t="e">
        <f t="shared" si="63"/>
        <v>#DIV/0!</v>
      </c>
      <c r="E366" s="10" t="e">
        <f t="shared" si="63"/>
        <v>#DIV/0!</v>
      </c>
    </row>
    <row r="367" spans="1:5" ht="15.75" hidden="1" thickBot="1" x14ac:dyDescent="0.3">
      <c r="A367" s="5" t="s">
        <v>22</v>
      </c>
      <c r="B367" s="745" t="s">
        <v>20</v>
      </c>
      <c r="C367" s="10" t="e">
        <f>C364/B364-1</f>
        <v>#DIV/0!</v>
      </c>
      <c r="D367" s="10" t="e">
        <f t="shared" si="63"/>
        <v>#DIV/0!</v>
      </c>
      <c r="E367" s="10" t="e">
        <f t="shared" si="63"/>
        <v>#DIV/0!</v>
      </c>
    </row>
    <row r="368" spans="1:5" ht="15.75" hidden="1" thickBot="1" x14ac:dyDescent="0.3">
      <c r="A368" s="1046" t="s">
        <v>154</v>
      </c>
      <c r="B368" s="1047"/>
      <c r="C368" s="1047"/>
      <c r="D368" s="1047"/>
      <c r="E368" s="1048"/>
    </row>
    <row r="369" spans="1:5" ht="12.75" hidden="1" customHeight="1" x14ac:dyDescent="0.25">
      <c r="A369" s="1049"/>
      <c r="B369" s="8">
        <v>2019</v>
      </c>
      <c r="C369" s="8">
        <v>2020</v>
      </c>
      <c r="D369" s="8">
        <v>2021</v>
      </c>
      <c r="E369" s="8">
        <v>2022</v>
      </c>
    </row>
    <row r="370" spans="1:5" ht="9" hidden="1" customHeight="1" thickBot="1" x14ac:dyDescent="0.3">
      <c r="A370" s="1050"/>
      <c r="B370" s="764" t="s">
        <v>7</v>
      </c>
      <c r="C370" s="764" t="s">
        <v>8</v>
      </c>
      <c r="D370" s="764" t="s">
        <v>8</v>
      </c>
      <c r="E370" s="764" t="s">
        <v>8</v>
      </c>
    </row>
    <row r="371" spans="1:5" ht="15.75" hidden="1" thickBot="1" x14ac:dyDescent="0.3">
      <c r="A371" s="12" t="s">
        <v>41</v>
      </c>
      <c r="B371" s="13">
        <f>B372+B373+B374+B375</f>
        <v>0</v>
      </c>
      <c r="C371" s="13">
        <f t="shared" ref="C371:E371" si="64">C372+C373+C374+C375</f>
        <v>0</v>
      </c>
      <c r="D371" s="13">
        <f t="shared" si="64"/>
        <v>0</v>
      </c>
      <c r="E371" s="13">
        <f t="shared" si="64"/>
        <v>0</v>
      </c>
    </row>
    <row r="372" spans="1:5" ht="15.75" hidden="1" thickBot="1" x14ac:dyDescent="0.3">
      <c r="A372" s="25" t="s">
        <v>212</v>
      </c>
      <c r="B372" s="13"/>
      <c r="C372" s="13"/>
      <c r="D372" s="13"/>
      <c r="E372" s="13"/>
    </row>
    <row r="373" spans="1:5" ht="15.75" hidden="1" thickBot="1" x14ac:dyDescent="0.3">
      <c r="A373" s="25" t="s">
        <v>222</v>
      </c>
      <c r="B373" s="13"/>
      <c r="C373" s="13"/>
      <c r="D373" s="13"/>
      <c r="E373" s="13"/>
    </row>
    <row r="374" spans="1:5" ht="15.75" hidden="1" thickBot="1" x14ac:dyDescent="0.3">
      <c r="A374" s="25" t="s">
        <v>223</v>
      </c>
      <c r="B374" s="13"/>
      <c r="C374" s="13"/>
      <c r="D374" s="13"/>
      <c r="E374" s="13"/>
    </row>
    <row r="375" spans="1:5" ht="15.75" hidden="1" thickBot="1" x14ac:dyDescent="0.3">
      <c r="A375" s="25" t="s">
        <v>224</v>
      </c>
      <c r="B375" s="13"/>
      <c r="C375" s="13"/>
      <c r="D375" s="13"/>
      <c r="E375" s="13"/>
    </row>
    <row r="376" spans="1:5" ht="15.75" hidden="1" thickBot="1" x14ac:dyDescent="0.3">
      <c r="A376" s="12" t="s">
        <v>42</v>
      </c>
      <c r="B376" s="14">
        <f>B377+B378+B379+B380</f>
        <v>0</v>
      </c>
      <c r="C376" s="14">
        <f t="shared" ref="C376:E376" si="65">C377+C378+C379+C380</f>
        <v>0</v>
      </c>
      <c r="D376" s="14">
        <f t="shared" si="65"/>
        <v>0</v>
      </c>
      <c r="E376" s="14">
        <f t="shared" si="65"/>
        <v>0</v>
      </c>
    </row>
    <row r="377" spans="1:5" ht="15.75" hidden="1" thickBot="1" x14ac:dyDescent="0.3">
      <c r="A377" s="25" t="s">
        <v>212</v>
      </c>
      <c r="B377" s="14"/>
      <c r="C377" s="14"/>
      <c r="D377" s="14"/>
      <c r="E377" s="14"/>
    </row>
    <row r="378" spans="1:5" ht="15.75" hidden="1" thickBot="1" x14ac:dyDescent="0.3">
      <c r="A378" s="25" t="s">
        <v>222</v>
      </c>
      <c r="B378" s="14"/>
      <c r="C378" s="14"/>
      <c r="D378" s="14"/>
      <c r="E378" s="14"/>
    </row>
    <row r="379" spans="1:5" ht="15.75" hidden="1" thickBot="1" x14ac:dyDescent="0.3">
      <c r="A379" s="25" t="s">
        <v>223</v>
      </c>
      <c r="B379" s="14"/>
      <c r="C379" s="14"/>
      <c r="D379" s="14"/>
      <c r="E379" s="14"/>
    </row>
    <row r="380" spans="1:5" ht="15.75" hidden="1" thickBot="1" x14ac:dyDescent="0.3">
      <c r="A380" s="25" t="s">
        <v>224</v>
      </c>
      <c r="B380" s="14"/>
      <c r="C380" s="14"/>
      <c r="D380" s="14"/>
      <c r="E380" s="14"/>
    </row>
    <row r="381" spans="1:5" ht="15.75" hidden="1" thickBot="1" x14ac:dyDescent="0.3">
      <c r="A381" s="15" t="s">
        <v>52</v>
      </c>
      <c r="B381" s="14">
        <f>B371+B376</f>
        <v>0</v>
      </c>
      <c r="C381" s="14">
        <f t="shared" ref="C381:E381" si="66">C371+C376</f>
        <v>0</v>
      </c>
      <c r="D381" s="14">
        <f t="shared" si="66"/>
        <v>0</v>
      </c>
      <c r="E381" s="14">
        <f t="shared" si="66"/>
        <v>0</v>
      </c>
    </row>
    <row r="382" spans="1:5" ht="15.75" thickBot="1" x14ac:dyDescent="0.3">
      <c r="A382" s="19"/>
      <c r="B382" s="20"/>
      <c r="C382" s="20"/>
      <c r="D382" s="20"/>
      <c r="E382" s="20"/>
    </row>
    <row r="383" spans="1:5" ht="27" customHeight="1" thickBot="1" x14ac:dyDescent="0.3">
      <c r="A383" s="6" t="s">
        <v>56</v>
      </c>
      <c r="B383" s="21">
        <f>B182+B141+B30</f>
        <v>137100</v>
      </c>
      <c r="C383" s="21">
        <f>C182+C141+C30</f>
        <v>133100</v>
      </c>
      <c r="D383" s="21">
        <f t="shared" ref="D383:E383" si="67">D182+D141+D30</f>
        <v>137500</v>
      </c>
      <c r="E383" s="21">
        <f t="shared" si="67"/>
        <v>137500</v>
      </c>
    </row>
    <row r="384" spans="1:5" ht="24.75" thickBot="1" x14ac:dyDescent="0.3">
      <c r="A384" s="6" t="s">
        <v>57</v>
      </c>
      <c r="B384" s="21">
        <f>B385+B388+B391+B400+B394+B397+B403+B406+B411</f>
        <v>137100</v>
      </c>
      <c r="C384" s="21">
        <f t="shared" ref="C384:E384" si="68">C385+C388+C391+C400+C394+C397+C403+C406+C411</f>
        <v>133100</v>
      </c>
      <c r="D384" s="21">
        <f t="shared" si="68"/>
        <v>137500</v>
      </c>
      <c r="E384" s="21">
        <f t="shared" si="68"/>
        <v>137500</v>
      </c>
    </row>
    <row r="385" spans="1:5" ht="15.75" thickBot="1" x14ac:dyDescent="0.3">
      <c r="A385" s="12" t="s">
        <v>23</v>
      </c>
      <c r="B385" s="35">
        <f>B386+B387</f>
        <v>86000</v>
      </c>
      <c r="C385" s="35">
        <f t="shared" ref="C385:E385" si="69">C386+C387</f>
        <v>86000</v>
      </c>
      <c r="D385" s="35">
        <f t="shared" si="69"/>
        <v>86000</v>
      </c>
      <c r="E385" s="35">
        <f t="shared" si="69"/>
        <v>86000</v>
      </c>
    </row>
    <row r="386" spans="1:5" ht="15.75" thickBot="1" x14ac:dyDescent="0.3">
      <c r="A386" s="25" t="s">
        <v>212</v>
      </c>
      <c r="B386" s="14">
        <f>B39+B150</f>
        <v>86000</v>
      </c>
      <c r="C386" s="14">
        <f t="shared" ref="C386:E386" si="70">C39+C150</f>
        <v>86000</v>
      </c>
      <c r="D386" s="14">
        <f t="shared" si="70"/>
        <v>86000</v>
      </c>
      <c r="E386" s="14">
        <f t="shared" si="70"/>
        <v>86000</v>
      </c>
    </row>
    <row r="387" spans="1:5" ht="15.75" thickBot="1" x14ac:dyDescent="0.3">
      <c r="A387" s="25" t="s">
        <v>230</v>
      </c>
      <c r="B387" s="14">
        <f>B40+B77+B114</f>
        <v>0</v>
      </c>
      <c r="C387" s="14">
        <f>C40+C77+C114</f>
        <v>0</v>
      </c>
      <c r="D387" s="14">
        <f>D40+D77+D114</f>
        <v>0</v>
      </c>
      <c r="E387" s="14">
        <f>E40+E77+E114</f>
        <v>0</v>
      </c>
    </row>
    <row r="388" spans="1:5" ht="24.75" thickBot="1" x14ac:dyDescent="0.3">
      <c r="A388" s="12" t="s">
        <v>24</v>
      </c>
      <c r="B388" s="35">
        <f>B389+B390</f>
        <v>16300</v>
      </c>
      <c r="C388" s="35">
        <f t="shared" ref="C388:E388" si="71">C389+C390</f>
        <v>16300</v>
      </c>
      <c r="D388" s="35">
        <f t="shared" si="71"/>
        <v>16460</v>
      </c>
      <c r="E388" s="35">
        <f t="shared" si="71"/>
        <v>16460</v>
      </c>
    </row>
    <row r="389" spans="1:5" ht="15.75" thickBot="1" x14ac:dyDescent="0.3">
      <c r="A389" s="25" t="s">
        <v>212</v>
      </c>
      <c r="B389" s="13">
        <f>B153+B42</f>
        <v>16300</v>
      </c>
      <c r="C389" s="13">
        <f t="shared" ref="C389:E389" si="72">C153+C42</f>
        <v>16300</v>
      </c>
      <c r="D389" s="13">
        <f t="shared" si="72"/>
        <v>16460</v>
      </c>
      <c r="E389" s="13">
        <f t="shared" si="72"/>
        <v>16460</v>
      </c>
    </row>
    <row r="390" spans="1:5" ht="15.75" thickBot="1" x14ac:dyDescent="0.3">
      <c r="A390" s="25" t="s">
        <v>230</v>
      </c>
      <c r="B390" s="14">
        <f>B43+B80+B114</f>
        <v>0</v>
      </c>
      <c r="C390" s="14">
        <f>C43+C80+C114</f>
        <v>0</v>
      </c>
      <c r="D390" s="14">
        <f>D43+D80+D114</f>
        <v>0</v>
      </c>
      <c r="E390" s="14">
        <f>E43+E80+E114</f>
        <v>0</v>
      </c>
    </row>
    <row r="391" spans="1:5" ht="15.75" thickBot="1" x14ac:dyDescent="0.3">
      <c r="A391" s="12" t="s">
        <v>25</v>
      </c>
      <c r="B391" s="35">
        <f>B392+B393</f>
        <v>32760</v>
      </c>
      <c r="C391" s="35">
        <f t="shared" ref="C391:E391" si="73">C392+C393</f>
        <v>29760</v>
      </c>
      <c r="D391" s="35">
        <f t="shared" si="73"/>
        <v>33000</v>
      </c>
      <c r="E391" s="35">
        <f t="shared" si="73"/>
        <v>33000</v>
      </c>
    </row>
    <row r="392" spans="1:5" ht="15.75" thickBot="1" x14ac:dyDescent="0.3">
      <c r="A392" s="25" t="s">
        <v>212</v>
      </c>
      <c r="B392" s="14">
        <f t="shared" ref="B392:E393" si="74">B45+B82+B119</f>
        <v>32760</v>
      </c>
      <c r="C392" s="14">
        <f t="shared" si="74"/>
        <v>29760</v>
      </c>
      <c r="D392" s="14">
        <f t="shared" si="74"/>
        <v>33000</v>
      </c>
      <c r="E392" s="14">
        <f t="shared" si="74"/>
        <v>33000</v>
      </c>
    </row>
    <row r="393" spans="1:5" ht="15.75" thickBot="1" x14ac:dyDescent="0.3">
      <c r="A393" s="25" t="s">
        <v>230</v>
      </c>
      <c r="B393" s="14">
        <f t="shared" si="74"/>
        <v>0</v>
      </c>
      <c r="C393" s="14">
        <f t="shared" si="74"/>
        <v>0</v>
      </c>
      <c r="D393" s="14">
        <f t="shared" si="74"/>
        <v>0</v>
      </c>
      <c r="E393" s="14">
        <f t="shared" si="74"/>
        <v>0</v>
      </c>
    </row>
    <row r="394" spans="1:5" ht="15.75" thickBot="1" x14ac:dyDescent="0.3">
      <c r="A394" s="12" t="s">
        <v>26</v>
      </c>
      <c r="B394" s="35">
        <f>B395+B396</f>
        <v>0</v>
      </c>
      <c r="C394" s="35">
        <f t="shared" ref="C394:E394" si="75">C395+C396</f>
        <v>0</v>
      </c>
      <c r="D394" s="35">
        <f t="shared" si="75"/>
        <v>0</v>
      </c>
      <c r="E394" s="35">
        <f t="shared" si="75"/>
        <v>0</v>
      </c>
    </row>
    <row r="395" spans="1:5" ht="15.75" thickBot="1" x14ac:dyDescent="0.3">
      <c r="A395" s="25" t="s">
        <v>212</v>
      </c>
      <c r="B395" s="13">
        <f t="shared" ref="B395:E396" si="76">B48+B85+B122</f>
        <v>0</v>
      </c>
      <c r="C395" s="13">
        <f t="shared" si="76"/>
        <v>0</v>
      </c>
      <c r="D395" s="13">
        <f t="shared" si="76"/>
        <v>0</v>
      </c>
      <c r="E395" s="13">
        <f t="shared" si="76"/>
        <v>0</v>
      </c>
    </row>
    <row r="396" spans="1:5" ht="15.75" thickBot="1" x14ac:dyDescent="0.3">
      <c r="A396" s="25" t="s">
        <v>230</v>
      </c>
      <c r="B396" s="14">
        <f t="shared" si="76"/>
        <v>0</v>
      </c>
      <c r="C396" s="14">
        <f t="shared" si="76"/>
        <v>0</v>
      </c>
      <c r="D396" s="14">
        <f t="shared" si="76"/>
        <v>0</v>
      </c>
      <c r="E396" s="14">
        <f t="shared" si="76"/>
        <v>0</v>
      </c>
    </row>
    <row r="397" spans="1:5" ht="15.75" thickBot="1" x14ac:dyDescent="0.3">
      <c r="A397" s="12" t="s">
        <v>27</v>
      </c>
      <c r="B397" s="35">
        <f>B398+B399</f>
        <v>0</v>
      </c>
      <c r="C397" s="35">
        <f t="shared" ref="C397:E397" si="77">C398+C399</f>
        <v>0</v>
      </c>
      <c r="D397" s="35">
        <f t="shared" si="77"/>
        <v>0</v>
      </c>
      <c r="E397" s="35">
        <f t="shared" si="77"/>
        <v>0</v>
      </c>
    </row>
    <row r="398" spans="1:5" ht="15.75" thickBot="1" x14ac:dyDescent="0.3">
      <c r="A398" s="25" t="s">
        <v>212</v>
      </c>
      <c r="B398" s="13">
        <f t="shared" ref="B398:E399" si="78">B51+B88+B125</f>
        <v>0</v>
      </c>
      <c r="C398" s="13">
        <f t="shared" si="78"/>
        <v>0</v>
      </c>
      <c r="D398" s="13">
        <f t="shared" si="78"/>
        <v>0</v>
      </c>
      <c r="E398" s="13">
        <f t="shared" si="78"/>
        <v>0</v>
      </c>
    </row>
    <row r="399" spans="1:5" ht="15.75" thickBot="1" x14ac:dyDescent="0.3">
      <c r="A399" s="25" t="s">
        <v>230</v>
      </c>
      <c r="B399" s="14">
        <f t="shared" si="78"/>
        <v>0</v>
      </c>
      <c r="C399" s="14">
        <f t="shared" si="78"/>
        <v>0</v>
      </c>
      <c r="D399" s="14">
        <f t="shared" si="78"/>
        <v>0</v>
      </c>
      <c r="E399" s="14">
        <f t="shared" si="78"/>
        <v>0</v>
      </c>
    </row>
    <row r="400" spans="1:5" ht="15.75" thickBot="1" x14ac:dyDescent="0.3">
      <c r="A400" s="12" t="s">
        <v>28</v>
      </c>
      <c r="B400" s="35">
        <f>B401+B402</f>
        <v>300</v>
      </c>
      <c r="C400" s="35">
        <f>C401+C402</f>
        <v>300</v>
      </c>
      <c r="D400" s="35">
        <f t="shared" ref="D400:E400" si="79">D401+D402</f>
        <v>300</v>
      </c>
      <c r="E400" s="35">
        <f t="shared" si="79"/>
        <v>300</v>
      </c>
    </row>
    <row r="401" spans="1:5" ht="15.75" thickBot="1" x14ac:dyDescent="0.3">
      <c r="A401" s="25" t="s">
        <v>212</v>
      </c>
      <c r="B401" s="13">
        <f>B165</f>
        <v>300</v>
      </c>
      <c r="C401" s="13">
        <f t="shared" ref="C401:E401" si="80">C165</f>
        <v>300</v>
      </c>
      <c r="D401" s="13">
        <f t="shared" si="80"/>
        <v>300</v>
      </c>
      <c r="E401" s="13">
        <f t="shared" si="80"/>
        <v>300</v>
      </c>
    </row>
    <row r="402" spans="1:5" ht="15.75" thickBot="1" x14ac:dyDescent="0.3">
      <c r="A402" s="25" t="s">
        <v>230</v>
      </c>
      <c r="B402" s="14">
        <f>B55+B92+B129</f>
        <v>0</v>
      </c>
      <c r="C402" s="14">
        <f>C55+C92+C129</f>
        <v>0</v>
      </c>
      <c r="D402" s="14">
        <f>D55+D92+D129</f>
        <v>0</v>
      </c>
      <c r="E402" s="14">
        <f>E55+E92+E129</f>
        <v>0</v>
      </c>
    </row>
    <row r="403" spans="1:5" ht="24.75" thickBot="1" x14ac:dyDescent="0.3">
      <c r="A403" s="12" t="s">
        <v>29</v>
      </c>
      <c r="B403" s="35">
        <f>B404+B405</f>
        <v>240</v>
      </c>
      <c r="C403" s="35">
        <f t="shared" ref="C403:E403" si="81">C404+C405</f>
        <v>240</v>
      </c>
      <c r="D403" s="35">
        <f t="shared" si="81"/>
        <v>240</v>
      </c>
      <c r="E403" s="35">
        <f t="shared" si="81"/>
        <v>240</v>
      </c>
    </row>
    <row r="404" spans="1:5" ht="15.75" thickBot="1" x14ac:dyDescent="0.3">
      <c r="A404" s="25" t="s">
        <v>212</v>
      </c>
      <c r="B404" s="13">
        <f>B168</f>
        <v>240</v>
      </c>
      <c r="C404" s="13">
        <f t="shared" ref="C404:E404" si="82">C168</f>
        <v>240</v>
      </c>
      <c r="D404" s="13">
        <f t="shared" si="82"/>
        <v>240</v>
      </c>
      <c r="E404" s="13">
        <f t="shared" si="82"/>
        <v>240</v>
      </c>
    </row>
    <row r="405" spans="1:5" ht="15.75" thickBot="1" x14ac:dyDescent="0.3">
      <c r="A405" s="25" t="s">
        <v>230</v>
      </c>
      <c r="B405" s="14">
        <f>B58+B95+B132</f>
        <v>0</v>
      </c>
      <c r="C405" s="14">
        <f>C58+C95+C132</f>
        <v>0</v>
      </c>
      <c r="D405" s="14">
        <f>D58+D95+D132</f>
        <v>0</v>
      </c>
      <c r="E405" s="14">
        <f>E58+E95+E132</f>
        <v>0</v>
      </c>
    </row>
    <row r="406" spans="1:5" ht="15.75" thickBot="1" x14ac:dyDescent="0.3">
      <c r="A406" s="12" t="s">
        <v>58</v>
      </c>
      <c r="B406" s="35">
        <f>B407+B408+B409+B410</f>
        <v>0</v>
      </c>
      <c r="C406" s="35">
        <f t="shared" ref="C406:E406" si="83">C407+C408+C409+C410</f>
        <v>0</v>
      </c>
      <c r="D406" s="35">
        <f t="shared" si="83"/>
        <v>0</v>
      </c>
      <c r="E406" s="35">
        <f t="shared" si="83"/>
        <v>0</v>
      </c>
    </row>
    <row r="407" spans="1:5" ht="15.75" thickBot="1" x14ac:dyDescent="0.3">
      <c r="A407" s="25" t="s">
        <v>212</v>
      </c>
      <c r="B407" s="13">
        <f t="shared" ref="B407:E410" si="84">B191+B216+B241+B267+B296+B321+B346+B372</f>
        <v>0</v>
      </c>
      <c r="C407" s="13">
        <f t="shared" si="84"/>
        <v>0</v>
      </c>
      <c r="D407" s="13">
        <f t="shared" si="84"/>
        <v>0</v>
      </c>
      <c r="E407" s="13">
        <f t="shared" si="84"/>
        <v>0</v>
      </c>
    </row>
    <row r="408" spans="1:5" ht="15.75" thickBot="1" x14ac:dyDescent="0.3">
      <c r="A408" s="25" t="s">
        <v>231</v>
      </c>
      <c r="B408" s="13">
        <f t="shared" si="84"/>
        <v>0</v>
      </c>
      <c r="C408" s="13">
        <f t="shared" si="84"/>
        <v>0</v>
      </c>
      <c r="D408" s="13">
        <f t="shared" si="84"/>
        <v>0</v>
      </c>
      <c r="E408" s="13">
        <f t="shared" si="84"/>
        <v>0</v>
      </c>
    </row>
    <row r="409" spans="1:5" ht="15.75" thickBot="1" x14ac:dyDescent="0.3">
      <c r="A409" s="25" t="s">
        <v>223</v>
      </c>
      <c r="B409" s="13">
        <f t="shared" si="84"/>
        <v>0</v>
      </c>
      <c r="C409" s="13">
        <f t="shared" si="84"/>
        <v>0</v>
      </c>
      <c r="D409" s="13">
        <f t="shared" si="84"/>
        <v>0</v>
      </c>
      <c r="E409" s="13">
        <f t="shared" si="84"/>
        <v>0</v>
      </c>
    </row>
    <row r="410" spans="1:5" ht="15.75" thickBot="1" x14ac:dyDescent="0.3">
      <c r="A410" s="25" t="s">
        <v>224</v>
      </c>
      <c r="B410" s="13">
        <f t="shared" si="84"/>
        <v>0</v>
      </c>
      <c r="C410" s="13">
        <f t="shared" si="84"/>
        <v>0</v>
      </c>
      <c r="D410" s="13">
        <f t="shared" si="84"/>
        <v>0</v>
      </c>
      <c r="E410" s="13">
        <f t="shared" si="84"/>
        <v>0</v>
      </c>
    </row>
    <row r="411" spans="1:5" ht="15.75" thickBot="1" x14ac:dyDescent="0.3">
      <c r="A411" s="12" t="s">
        <v>59</v>
      </c>
      <c r="B411" s="35">
        <f>B412+B413+B414+B415</f>
        <v>1500</v>
      </c>
      <c r="C411" s="35">
        <f t="shared" ref="C411:E411" si="85">C412+C413+C414+C415</f>
        <v>500</v>
      </c>
      <c r="D411" s="35">
        <f t="shared" si="85"/>
        <v>1500</v>
      </c>
      <c r="E411" s="35">
        <f t="shared" si="85"/>
        <v>1500</v>
      </c>
    </row>
    <row r="412" spans="1:5" ht="15.75" thickBot="1" x14ac:dyDescent="0.3">
      <c r="A412" s="25" t="s">
        <v>212</v>
      </c>
      <c r="B412" s="13">
        <f t="shared" ref="B412:E415" si="86">B196+B221+B246+B272+B301+B326+B351+B377</f>
        <v>1500</v>
      </c>
      <c r="C412" s="13">
        <f t="shared" si="86"/>
        <v>500</v>
      </c>
      <c r="D412" s="13">
        <f t="shared" si="86"/>
        <v>1500</v>
      </c>
      <c r="E412" s="13">
        <f t="shared" si="86"/>
        <v>1500</v>
      </c>
    </row>
    <row r="413" spans="1:5" ht="15.75" thickBot="1" x14ac:dyDescent="0.3">
      <c r="A413" s="25" t="s">
        <v>231</v>
      </c>
      <c r="B413" s="13">
        <f t="shared" si="86"/>
        <v>0</v>
      </c>
      <c r="C413" s="13">
        <f t="shared" si="86"/>
        <v>0</v>
      </c>
      <c r="D413" s="13">
        <f t="shared" si="86"/>
        <v>0</v>
      </c>
      <c r="E413" s="13">
        <f t="shared" si="86"/>
        <v>0</v>
      </c>
    </row>
    <row r="414" spans="1:5" ht="15.75" thickBot="1" x14ac:dyDescent="0.3">
      <c r="A414" s="25" t="s">
        <v>223</v>
      </c>
      <c r="B414" s="13">
        <f t="shared" si="86"/>
        <v>0</v>
      </c>
      <c r="C414" s="13">
        <f t="shared" si="86"/>
        <v>0</v>
      </c>
      <c r="D414" s="13">
        <f t="shared" si="86"/>
        <v>0</v>
      </c>
      <c r="E414" s="13">
        <f t="shared" si="86"/>
        <v>0</v>
      </c>
    </row>
    <row r="415" spans="1:5" ht="15.75" thickBot="1" x14ac:dyDescent="0.3">
      <c r="A415" s="25" t="s">
        <v>224</v>
      </c>
      <c r="B415" s="13">
        <f t="shared" si="86"/>
        <v>0</v>
      </c>
      <c r="C415" s="13">
        <f t="shared" si="86"/>
        <v>0</v>
      </c>
      <c r="D415" s="13">
        <f t="shared" si="86"/>
        <v>0</v>
      </c>
      <c r="E415" s="13">
        <f t="shared" si="86"/>
        <v>0</v>
      </c>
    </row>
    <row r="416" spans="1:5" ht="15.75" thickBot="1" x14ac:dyDescent="0.3">
      <c r="A416" s="16" t="s">
        <v>31</v>
      </c>
      <c r="B416" s="17">
        <f>IF(B384-B383=0,0,"Error")</f>
        <v>0</v>
      </c>
      <c r="C416" s="17">
        <f>IF(C384-C383=0,0,"Error")</f>
        <v>0</v>
      </c>
      <c r="D416" s="17">
        <f>IF(D384-D383=0,0,"Error")</f>
        <v>0</v>
      </c>
      <c r="E416" s="17">
        <f>IF(E384-E383=0,0,"Error")</f>
        <v>0</v>
      </c>
    </row>
    <row r="417" spans="1:5" ht="15.75" thickBot="1" x14ac:dyDescent="0.3">
      <c r="A417" s="1028" t="s">
        <v>878</v>
      </c>
      <c r="B417" s="1028"/>
      <c r="C417" s="1028"/>
      <c r="D417" s="1028"/>
      <c r="E417" s="1028"/>
    </row>
    <row r="418" spans="1:5" ht="15.75" thickBot="1" x14ac:dyDescent="0.3">
      <c r="A418" s="2" t="s">
        <v>0</v>
      </c>
      <c r="B418" s="1082" t="s">
        <v>1072</v>
      </c>
      <c r="C418" s="1083"/>
      <c r="D418" s="1083"/>
      <c r="E418" s="1084"/>
    </row>
    <row r="419" spans="1:5" ht="15.75" thickBot="1" x14ac:dyDescent="0.3">
      <c r="A419" s="2" t="s">
        <v>1</v>
      </c>
      <c r="B419" s="1079" t="s">
        <v>1073</v>
      </c>
      <c r="C419" s="1080"/>
      <c r="D419" s="1080"/>
      <c r="E419" s="1081"/>
    </row>
    <row r="420" spans="1:5" ht="15.75" thickBot="1" x14ac:dyDescent="0.3">
      <c r="A420" s="2" t="s">
        <v>3</v>
      </c>
      <c r="B420" s="1082" t="s">
        <v>535</v>
      </c>
      <c r="C420" s="1083"/>
      <c r="D420" s="1083"/>
      <c r="E420" s="1084"/>
    </row>
    <row r="421" spans="1:5" ht="15.75" thickBot="1" x14ac:dyDescent="0.3">
      <c r="A421" s="1085" t="s">
        <v>4</v>
      </c>
      <c r="B421" s="1086"/>
      <c r="C421" s="1086"/>
      <c r="D421" s="1086"/>
      <c r="E421" s="1087"/>
    </row>
    <row r="422" spans="1:5" ht="15.75" thickBot="1" x14ac:dyDescent="0.3">
      <c r="A422" s="1149" t="s">
        <v>1074</v>
      </c>
      <c r="B422" s="1150"/>
      <c r="C422" s="1150"/>
      <c r="D422" s="1150"/>
      <c r="E422" s="1151"/>
    </row>
    <row r="423" spans="1:5" ht="15.75" thickBot="1" x14ac:dyDescent="0.3">
      <c r="A423" s="1149"/>
      <c r="B423" s="1150"/>
      <c r="C423" s="1150"/>
      <c r="D423" s="1150"/>
      <c r="E423" s="1151"/>
    </row>
    <row r="424" spans="1:5" ht="15.75" thickBot="1" x14ac:dyDescent="0.3">
      <c r="A424" s="1149"/>
      <c r="B424" s="1150"/>
      <c r="C424" s="1150"/>
      <c r="D424" s="1150"/>
      <c r="E424" s="1151"/>
    </row>
    <row r="425" spans="1:5" ht="15.75" thickBot="1" x14ac:dyDescent="0.3">
      <c r="A425" s="3" t="s">
        <v>5</v>
      </c>
      <c r="B425" s="1210" t="s">
        <v>1075</v>
      </c>
      <c r="C425" s="1211"/>
      <c r="D425" s="1211"/>
      <c r="E425" s="1212"/>
    </row>
    <row r="426" spans="1:5" x14ac:dyDescent="0.25">
      <c r="A426" s="1049" t="s">
        <v>6</v>
      </c>
      <c r="B426" s="761">
        <v>2019</v>
      </c>
      <c r="C426" s="761">
        <v>2020</v>
      </c>
      <c r="D426" s="761">
        <v>2021</v>
      </c>
      <c r="E426" s="761">
        <v>2022</v>
      </c>
    </row>
    <row r="427" spans="1:5" ht="15.75" thickBot="1" x14ac:dyDescent="0.3">
      <c r="A427" s="1050"/>
      <c r="B427" s="762" t="s">
        <v>7</v>
      </c>
      <c r="C427" s="762" t="s">
        <v>8</v>
      </c>
      <c r="D427" s="762" t="s">
        <v>8</v>
      </c>
      <c r="E427" s="762" t="s">
        <v>8</v>
      </c>
    </row>
    <row r="428" spans="1:5" ht="15.75" thickBot="1" x14ac:dyDescent="0.3">
      <c r="A428" s="745" t="s">
        <v>1076</v>
      </c>
      <c r="B428" s="4" t="s">
        <v>1077</v>
      </c>
      <c r="C428" s="4"/>
      <c r="D428" s="4" t="s">
        <v>1077</v>
      </c>
      <c r="E428" s="4"/>
    </row>
    <row r="429" spans="1:5" ht="34.5" thickBot="1" x14ac:dyDescent="0.3">
      <c r="A429" s="745" t="s">
        <v>1078</v>
      </c>
      <c r="B429" s="4">
        <v>0.8</v>
      </c>
      <c r="C429" s="4"/>
      <c r="D429" s="4">
        <v>0.9</v>
      </c>
      <c r="E429" s="4"/>
    </row>
    <row r="430" spans="1:5" ht="15.75" thickBot="1" x14ac:dyDescent="0.3">
      <c r="A430" s="745" t="s">
        <v>1079</v>
      </c>
      <c r="B430" s="4" t="s">
        <v>77</v>
      </c>
      <c r="C430" s="4"/>
      <c r="D430" s="4" t="s">
        <v>77</v>
      </c>
      <c r="E430" s="4"/>
    </row>
    <row r="431" spans="1:5" ht="15.75" thickBot="1" x14ac:dyDescent="0.3">
      <c r="A431" s="745" t="s">
        <v>1080</v>
      </c>
      <c r="B431" s="828">
        <v>0.01</v>
      </c>
      <c r="C431" s="4"/>
      <c r="D431" s="4">
        <v>0.01</v>
      </c>
      <c r="E431" s="4"/>
    </row>
    <row r="432" spans="1:5" ht="23.25" thickBot="1" x14ac:dyDescent="0.3">
      <c r="A432" s="5" t="s">
        <v>66</v>
      </c>
      <c r="B432" s="76" t="s">
        <v>67</v>
      </c>
      <c r="C432" s="76" t="s">
        <v>68</v>
      </c>
      <c r="D432" s="76" t="s">
        <v>68</v>
      </c>
      <c r="E432" s="76" t="s">
        <v>68</v>
      </c>
    </row>
    <row r="433" spans="1:5" ht="15.75" thickBot="1" x14ac:dyDescent="0.3">
      <c r="A433" s="6" t="s">
        <v>9</v>
      </c>
      <c r="B433" s="1153" t="s">
        <v>1081</v>
      </c>
      <c r="C433" s="1154"/>
      <c r="D433" s="1154"/>
      <c r="E433" s="1155"/>
    </row>
    <row r="434" spans="1:5" ht="15.75" thickBot="1" x14ac:dyDescent="0.3">
      <c r="A434" s="1105" t="s">
        <v>10</v>
      </c>
      <c r="B434" s="1106"/>
      <c r="C434" s="1106"/>
      <c r="D434" s="1106"/>
      <c r="E434" s="1107"/>
    </row>
    <row r="435" spans="1:5" x14ac:dyDescent="0.25">
      <c r="A435" s="1049" t="s">
        <v>1082</v>
      </c>
      <c r="B435" s="761">
        <v>2019</v>
      </c>
      <c r="C435" s="761">
        <v>2020</v>
      </c>
      <c r="D435" s="761">
        <v>2021</v>
      </c>
      <c r="E435" s="761">
        <v>2022</v>
      </c>
    </row>
    <row r="436" spans="1:5" ht="15.75" thickBot="1" x14ac:dyDescent="0.3">
      <c r="A436" s="1050"/>
      <c r="B436" s="762" t="s">
        <v>7</v>
      </c>
      <c r="C436" s="762" t="s">
        <v>8</v>
      </c>
      <c r="D436" s="762" t="s">
        <v>8</v>
      </c>
      <c r="E436" s="762" t="s">
        <v>8</v>
      </c>
    </row>
    <row r="437" spans="1:5" ht="23.25" thickBot="1" x14ac:dyDescent="0.3">
      <c r="A437" s="748" t="s">
        <v>1083</v>
      </c>
      <c r="B437" s="827">
        <v>1</v>
      </c>
      <c r="C437" s="4"/>
      <c r="D437" s="4">
        <v>1</v>
      </c>
      <c r="E437" s="4"/>
    </row>
    <row r="438" spans="1:5" ht="15.75" thickBot="1" x14ac:dyDescent="0.3">
      <c r="A438" s="5" t="s">
        <v>1084</v>
      </c>
      <c r="B438" s="827">
        <v>0.5</v>
      </c>
      <c r="C438" s="4"/>
      <c r="D438" s="4" t="s">
        <v>77</v>
      </c>
      <c r="E438" s="4"/>
    </row>
    <row r="439" spans="1:5" ht="15.75" thickBot="1" x14ac:dyDescent="0.3">
      <c r="A439" s="1108" t="s">
        <v>11</v>
      </c>
      <c r="B439" s="1109"/>
      <c r="C439" s="1109"/>
      <c r="D439" s="1109"/>
      <c r="E439" s="1110"/>
    </row>
    <row r="440" spans="1:5" ht="15.75" thickBot="1" x14ac:dyDescent="0.3">
      <c r="A440" s="1111" t="s">
        <v>12</v>
      </c>
      <c r="B440" s="1112"/>
      <c r="C440" s="1112"/>
      <c r="D440" s="1112"/>
      <c r="E440" s="1113"/>
    </row>
    <row r="441" spans="1:5" ht="15.75" thickBot="1" x14ac:dyDescent="0.3">
      <c r="A441" s="7" t="s">
        <v>13</v>
      </c>
      <c r="B441" s="1091" t="s">
        <v>1085</v>
      </c>
      <c r="C441" s="1092"/>
      <c r="D441" s="1092"/>
      <c r="E441" s="1093"/>
    </row>
    <row r="442" spans="1:5" ht="15.75" thickBot="1" x14ac:dyDescent="0.3">
      <c r="A442" s="5" t="s">
        <v>14</v>
      </c>
      <c r="B442" s="1159" t="s">
        <v>1086</v>
      </c>
      <c r="C442" s="1160"/>
      <c r="D442" s="1160"/>
      <c r="E442" s="1161"/>
    </row>
    <row r="443" spans="1:5" ht="15.75" thickBot="1" x14ac:dyDescent="0.3">
      <c r="A443" s="5" t="s">
        <v>15</v>
      </c>
      <c r="B443" s="1097" t="s">
        <v>1087</v>
      </c>
      <c r="C443" s="1098"/>
      <c r="D443" s="1098"/>
      <c r="E443" s="1099"/>
    </row>
    <row r="444" spans="1:5" x14ac:dyDescent="0.25">
      <c r="A444" s="1049"/>
      <c r="B444" s="8">
        <v>2019</v>
      </c>
      <c r="C444" s="8">
        <v>2020</v>
      </c>
      <c r="D444" s="8">
        <v>2021</v>
      </c>
      <c r="E444" s="8">
        <v>2022</v>
      </c>
    </row>
    <row r="445" spans="1:5" ht="15.75" thickBot="1" x14ac:dyDescent="0.3">
      <c r="A445" s="1050"/>
      <c r="B445" s="764" t="s">
        <v>7</v>
      </c>
      <c r="C445" s="764" t="s">
        <v>8</v>
      </c>
      <c r="D445" s="764" t="s">
        <v>8</v>
      </c>
      <c r="E445" s="764" t="s">
        <v>8</v>
      </c>
    </row>
    <row r="446" spans="1:5" ht="15.75" thickBot="1" x14ac:dyDescent="0.3">
      <c r="A446" s="5" t="s">
        <v>16</v>
      </c>
      <c r="B446" s="9">
        <v>1</v>
      </c>
      <c r="C446" s="9">
        <v>0</v>
      </c>
      <c r="D446" s="9">
        <v>1</v>
      </c>
      <c r="E446" s="9">
        <v>0</v>
      </c>
    </row>
    <row r="447" spans="1:5" ht="15.75" thickBot="1" x14ac:dyDescent="0.3">
      <c r="A447" s="5" t="s">
        <v>17</v>
      </c>
      <c r="B447" s="9">
        <f>B476</f>
        <v>600000</v>
      </c>
      <c r="C447" s="9">
        <f>C476</f>
        <v>0</v>
      </c>
      <c r="D447" s="9">
        <f t="shared" ref="D447:E447" si="87">D476</f>
        <v>600000</v>
      </c>
      <c r="E447" s="9">
        <f t="shared" si="87"/>
        <v>0</v>
      </c>
    </row>
    <row r="448" spans="1:5" ht="15.75" thickBot="1" x14ac:dyDescent="0.3">
      <c r="A448" s="5" t="s">
        <v>18</v>
      </c>
      <c r="B448" s="9">
        <f>B447/B446</f>
        <v>600000</v>
      </c>
      <c r="C448" s="9" t="e">
        <f t="shared" ref="C448:E448" si="88">C447/C446</f>
        <v>#DIV/0!</v>
      </c>
      <c r="D448" s="9">
        <f t="shared" si="88"/>
        <v>600000</v>
      </c>
      <c r="E448" s="9" t="e">
        <f t="shared" si="88"/>
        <v>#DIV/0!</v>
      </c>
    </row>
    <row r="449" spans="1:5" ht="15.75" thickBot="1" x14ac:dyDescent="0.3">
      <c r="A449" s="5" t="s">
        <v>19</v>
      </c>
      <c r="B449" s="745" t="s">
        <v>20</v>
      </c>
      <c r="C449" s="10">
        <f>C446/B446-1</f>
        <v>-1</v>
      </c>
      <c r="D449" s="10" t="e">
        <f t="shared" ref="D449:E451" si="89">D446/C446-1</f>
        <v>#DIV/0!</v>
      </c>
      <c r="E449" s="10">
        <f t="shared" si="89"/>
        <v>-1</v>
      </c>
    </row>
    <row r="450" spans="1:5" ht="15.75" thickBot="1" x14ac:dyDescent="0.3">
      <c r="A450" s="5" t="s">
        <v>21</v>
      </c>
      <c r="B450" s="745" t="s">
        <v>20</v>
      </c>
      <c r="C450" s="10">
        <f>C447/B447-1</f>
        <v>-1</v>
      </c>
      <c r="D450" s="10" t="e">
        <f t="shared" si="89"/>
        <v>#DIV/0!</v>
      </c>
      <c r="E450" s="10">
        <f t="shared" si="89"/>
        <v>-1</v>
      </c>
    </row>
    <row r="451" spans="1:5" ht="15.75" thickBot="1" x14ac:dyDescent="0.3">
      <c r="A451" s="5" t="s">
        <v>22</v>
      </c>
      <c r="B451" s="745" t="s">
        <v>20</v>
      </c>
      <c r="C451" s="10" t="e">
        <f>C448/B448-1</f>
        <v>#DIV/0!</v>
      </c>
      <c r="D451" s="10" t="e">
        <f t="shared" si="89"/>
        <v>#DIV/0!</v>
      </c>
      <c r="E451" s="10" t="e">
        <f t="shared" si="89"/>
        <v>#DIV/0!</v>
      </c>
    </row>
    <row r="452" spans="1:5" ht="15.75" thickBot="1" x14ac:dyDescent="0.3">
      <c r="A452" s="1046" t="s">
        <v>152</v>
      </c>
      <c r="B452" s="1047"/>
      <c r="C452" s="1047"/>
      <c r="D452" s="1047"/>
      <c r="E452" s="1048"/>
    </row>
    <row r="453" spans="1:5" x14ac:dyDescent="0.25">
      <c r="A453" s="1049"/>
      <c r="B453" s="8">
        <v>2019</v>
      </c>
      <c r="C453" s="8">
        <v>2020</v>
      </c>
      <c r="D453" s="8">
        <v>2021</v>
      </c>
      <c r="E453" s="8">
        <v>2022</v>
      </c>
    </row>
    <row r="454" spans="1:5" ht="15.75" thickBot="1" x14ac:dyDescent="0.3">
      <c r="A454" s="1050"/>
      <c r="B454" s="764" t="s">
        <v>7</v>
      </c>
      <c r="C454" s="764" t="s">
        <v>8</v>
      </c>
      <c r="D454" s="764" t="s">
        <v>8</v>
      </c>
      <c r="E454" s="764" t="s">
        <v>8</v>
      </c>
    </row>
    <row r="455" spans="1:5" ht="15.75" thickBot="1" x14ac:dyDescent="0.3">
      <c r="A455" s="12" t="s">
        <v>23</v>
      </c>
      <c r="B455" s="13">
        <f>B456+B457</f>
        <v>0</v>
      </c>
      <c r="C455" s="13">
        <f>C456+C457</f>
        <v>0</v>
      </c>
      <c r="D455" s="13">
        <f t="shared" ref="D455:E455" si="90">D456+D457</f>
        <v>0</v>
      </c>
      <c r="E455" s="13">
        <f t="shared" si="90"/>
        <v>0</v>
      </c>
    </row>
    <row r="456" spans="1:5" ht="15.75" thickBot="1" x14ac:dyDescent="0.3">
      <c r="A456" s="25" t="s">
        <v>212</v>
      </c>
      <c r="B456" s="215"/>
      <c r="C456" s="14">
        <v>0</v>
      </c>
      <c r="D456" s="14">
        <v>0</v>
      </c>
      <c r="E456" s="14">
        <v>0</v>
      </c>
    </row>
    <row r="457" spans="1:5" ht="15.75" thickBot="1" x14ac:dyDescent="0.3">
      <c r="A457" s="25" t="s">
        <v>213</v>
      </c>
      <c r="B457" s="14"/>
      <c r="C457" s="14"/>
      <c r="D457" s="14"/>
      <c r="E457" s="14"/>
    </row>
    <row r="458" spans="1:5" ht="24.75" thickBot="1" x14ac:dyDescent="0.3">
      <c r="A458" s="12" t="s">
        <v>24</v>
      </c>
      <c r="B458" s="13">
        <f>B459+B460</f>
        <v>0</v>
      </c>
      <c r="C458" s="13">
        <f>C459+C460</f>
        <v>0</v>
      </c>
      <c r="D458" s="13">
        <f t="shared" ref="D458:E458" si="91">D459+D460</f>
        <v>0</v>
      </c>
      <c r="E458" s="13">
        <f t="shared" si="91"/>
        <v>0</v>
      </c>
    </row>
    <row r="459" spans="1:5" ht="15.75" thickBot="1" x14ac:dyDescent="0.3">
      <c r="A459" s="25" t="s">
        <v>212</v>
      </c>
      <c r="B459" s="215"/>
      <c r="C459" s="13">
        <v>0</v>
      </c>
      <c r="D459" s="13">
        <v>0</v>
      </c>
      <c r="E459" s="13">
        <v>0</v>
      </c>
    </row>
    <row r="460" spans="1:5" ht="15.75" thickBot="1" x14ac:dyDescent="0.3">
      <c r="A460" s="25" t="s">
        <v>213</v>
      </c>
      <c r="B460" s="14"/>
      <c r="C460" s="13"/>
      <c r="D460" s="13"/>
      <c r="E460" s="13"/>
    </row>
    <row r="461" spans="1:5" ht="15.75" thickBot="1" x14ac:dyDescent="0.3">
      <c r="A461" s="12" t="s">
        <v>25</v>
      </c>
      <c r="B461" s="14">
        <f>B462+B463</f>
        <v>0</v>
      </c>
      <c r="C461" s="14">
        <f t="shared" ref="C461:E461" si="92">C462+C463</f>
        <v>0</v>
      </c>
      <c r="D461" s="14">
        <f t="shared" si="92"/>
        <v>0</v>
      </c>
      <c r="E461" s="14">
        <f t="shared" si="92"/>
        <v>0</v>
      </c>
    </row>
    <row r="462" spans="1:5" ht="15.75" thickBot="1" x14ac:dyDescent="0.3">
      <c r="A462" s="25" t="s">
        <v>212</v>
      </c>
      <c r="B462" s="14"/>
      <c r="C462" s="14"/>
      <c r="D462" s="14"/>
      <c r="E462" s="14"/>
    </row>
    <row r="463" spans="1:5" ht="15.75" thickBot="1" x14ac:dyDescent="0.3">
      <c r="A463" s="25" t="s">
        <v>213</v>
      </c>
      <c r="B463" s="14"/>
      <c r="C463" s="13"/>
      <c r="D463" s="13"/>
      <c r="E463" s="13"/>
    </row>
    <row r="464" spans="1:5" ht="15.75" thickBot="1" x14ac:dyDescent="0.3">
      <c r="A464" s="12" t="s">
        <v>26</v>
      </c>
      <c r="B464" s="14"/>
      <c r="C464" s="13"/>
      <c r="D464" s="13"/>
      <c r="E464" s="13"/>
    </row>
    <row r="465" spans="1:5" ht="15.75" thickBot="1" x14ac:dyDescent="0.3">
      <c r="A465" s="25" t="s">
        <v>212</v>
      </c>
      <c r="B465" s="14"/>
      <c r="C465" s="13"/>
      <c r="D465" s="13"/>
      <c r="E465" s="13"/>
    </row>
    <row r="466" spans="1:5" ht="15.75" thickBot="1" x14ac:dyDescent="0.3">
      <c r="A466" s="25" t="s">
        <v>213</v>
      </c>
      <c r="B466" s="14"/>
      <c r="C466" s="13"/>
      <c r="D466" s="13"/>
      <c r="E466" s="13"/>
    </row>
    <row r="467" spans="1:5" ht="15.75" thickBot="1" x14ac:dyDescent="0.3">
      <c r="A467" s="12" t="s">
        <v>27</v>
      </c>
      <c r="B467" s="14">
        <f>B468+B469</f>
        <v>600000</v>
      </c>
      <c r="C467" s="14">
        <f t="shared" ref="C467:E467" si="93">C468+C469</f>
        <v>0</v>
      </c>
      <c r="D467" s="14">
        <f t="shared" si="93"/>
        <v>600000</v>
      </c>
      <c r="E467" s="14">
        <f t="shared" si="93"/>
        <v>0</v>
      </c>
    </row>
    <row r="468" spans="1:5" ht="15.75" thickBot="1" x14ac:dyDescent="0.3">
      <c r="A468" s="25" t="s">
        <v>212</v>
      </c>
      <c r="B468" s="14">
        <v>600000</v>
      </c>
      <c r="C468" s="13">
        <v>0</v>
      </c>
      <c r="D468" s="13">
        <v>600000</v>
      </c>
      <c r="E468" s="13">
        <v>0</v>
      </c>
    </row>
    <row r="469" spans="1:5" ht="15.75" thickBot="1" x14ac:dyDescent="0.3">
      <c r="A469" s="25" t="s">
        <v>213</v>
      </c>
      <c r="B469" s="14"/>
      <c r="C469" s="13"/>
      <c r="D469" s="13"/>
      <c r="E469" s="13"/>
    </row>
    <row r="470" spans="1:5" ht="15.75" thickBot="1" x14ac:dyDescent="0.3">
      <c r="A470" s="12" t="s">
        <v>28</v>
      </c>
      <c r="B470" s="14">
        <f>B471+B472</f>
        <v>0</v>
      </c>
      <c r="C470" s="13">
        <f t="shared" ref="C470:E470" si="94">C471+C472</f>
        <v>0</v>
      </c>
      <c r="D470" s="13">
        <f t="shared" si="94"/>
        <v>0</v>
      </c>
      <c r="E470" s="13">
        <f t="shared" si="94"/>
        <v>0</v>
      </c>
    </row>
    <row r="471" spans="1:5" ht="15.75" thickBot="1" x14ac:dyDescent="0.3">
      <c r="A471" s="25" t="s">
        <v>212</v>
      </c>
      <c r="B471" s="215"/>
      <c r="C471" s="13">
        <v>0</v>
      </c>
      <c r="D471" s="30">
        <v>0</v>
      </c>
      <c r="E471" s="30">
        <v>0</v>
      </c>
    </row>
    <row r="472" spans="1:5" ht="15.75" thickBot="1" x14ac:dyDescent="0.3">
      <c r="A472" s="25" t="s">
        <v>213</v>
      </c>
      <c r="B472" s="14"/>
      <c r="C472" s="13"/>
      <c r="D472" s="13"/>
      <c r="E472" s="13"/>
    </row>
    <row r="473" spans="1:5" ht="24.75" thickBot="1" x14ac:dyDescent="0.3">
      <c r="A473" s="12" t="s">
        <v>29</v>
      </c>
      <c r="B473" s="14">
        <v>0</v>
      </c>
      <c r="C473" s="13">
        <v>0</v>
      </c>
      <c r="D473" s="13">
        <f>C473*1.03*0.99</f>
        <v>0</v>
      </c>
      <c r="E473" s="13">
        <f>D473*1.03*0.99</f>
        <v>0</v>
      </c>
    </row>
    <row r="474" spans="1:5" ht="15.75" thickBot="1" x14ac:dyDescent="0.3">
      <c r="A474" s="25" t="s">
        <v>212</v>
      </c>
      <c r="B474" s="14"/>
      <c r="C474" s="39"/>
      <c r="D474" s="39"/>
      <c r="E474" s="39"/>
    </row>
    <row r="475" spans="1:5" ht="15.75" thickBot="1" x14ac:dyDescent="0.3">
      <c r="A475" s="25" t="s">
        <v>213</v>
      </c>
      <c r="B475" s="14"/>
      <c r="C475" s="83"/>
      <c r="D475" s="39"/>
      <c r="E475" s="39"/>
    </row>
    <row r="476" spans="1:5" ht="15.75" thickBot="1" x14ac:dyDescent="0.3">
      <c r="A476" s="15" t="s">
        <v>30</v>
      </c>
      <c r="B476" s="14">
        <f>B473+B470+B467+B464+B461+B458+B455</f>
        <v>600000</v>
      </c>
      <c r="C476" s="14">
        <f>C473+C470+C467+C464+C461+C458+C455</f>
        <v>0</v>
      </c>
      <c r="D476" s="14">
        <f t="shared" ref="D476:E476" si="95">D473+D470+D467+D464+D461+D458+D455</f>
        <v>600000</v>
      </c>
      <c r="E476" s="14">
        <f t="shared" si="95"/>
        <v>0</v>
      </c>
    </row>
    <row r="477" spans="1:5" ht="15.75" thickBot="1" x14ac:dyDescent="0.3">
      <c r="A477" s="16" t="s">
        <v>31</v>
      </c>
      <c r="B477" s="17">
        <f>IF(B476-B447=0,0,"Error")</f>
        <v>0</v>
      </c>
      <c r="C477" s="17">
        <f>IF(C476-C447=0,0,"Error")</f>
        <v>0</v>
      </c>
      <c r="D477" s="17">
        <f>IF(D476-D447=0,0,"Error")</f>
        <v>0</v>
      </c>
      <c r="E477" s="17">
        <f>IF(E476-E447=0,0,"Error")</f>
        <v>0</v>
      </c>
    </row>
    <row r="478" spans="1:5" ht="15.75" thickBot="1" x14ac:dyDescent="0.3">
      <c r="A478" s="36" t="s">
        <v>238</v>
      </c>
      <c r="B478" s="1114"/>
      <c r="C478" s="1092"/>
      <c r="D478" s="1092"/>
      <c r="E478" s="1093"/>
    </row>
    <row r="479" spans="1:5" ht="15.75" thickBot="1" x14ac:dyDescent="0.3">
      <c r="A479" s="5" t="s">
        <v>14</v>
      </c>
      <c r="B479" s="1105"/>
      <c r="C479" s="1106"/>
      <c r="D479" s="1106"/>
      <c r="E479" s="1107"/>
    </row>
    <row r="480" spans="1:5" ht="15.75" thickBot="1" x14ac:dyDescent="0.3">
      <c r="A480" s="5" t="s">
        <v>15</v>
      </c>
      <c r="B480" s="1097"/>
      <c r="C480" s="1098"/>
      <c r="D480" s="1098"/>
      <c r="E480" s="1099"/>
    </row>
    <row r="481" spans="1:5" x14ac:dyDescent="0.25">
      <c r="A481" s="1049"/>
      <c r="B481" s="8">
        <v>2018</v>
      </c>
      <c r="C481" s="8">
        <v>2019</v>
      </c>
      <c r="D481" s="8">
        <v>2020</v>
      </c>
      <c r="E481" s="8">
        <v>2021</v>
      </c>
    </row>
    <row r="482" spans="1:5" ht="15.75" thickBot="1" x14ac:dyDescent="0.3">
      <c r="A482" s="1050"/>
      <c r="B482" s="764" t="s">
        <v>7</v>
      </c>
      <c r="C482" s="764" t="s">
        <v>8</v>
      </c>
      <c r="D482" s="764" t="s">
        <v>8</v>
      </c>
      <c r="E482" s="764" t="s">
        <v>8</v>
      </c>
    </row>
    <row r="483" spans="1:5" ht="15.75" thickBot="1" x14ac:dyDescent="0.3">
      <c r="A483" s="5" t="s">
        <v>16</v>
      </c>
      <c r="B483" s="5"/>
      <c r="C483" s="5"/>
      <c r="D483" s="5"/>
      <c r="E483" s="5"/>
    </row>
    <row r="484" spans="1:5" ht="15.75" thickBot="1" x14ac:dyDescent="0.3">
      <c r="A484" s="5" t="s">
        <v>17</v>
      </c>
      <c r="B484" s="9">
        <f>B513</f>
        <v>0</v>
      </c>
      <c r="C484" s="9">
        <f t="shared" ref="C484:E484" si="96">C513</f>
        <v>0</v>
      </c>
      <c r="D484" s="9">
        <f t="shared" si="96"/>
        <v>0</v>
      </c>
      <c r="E484" s="9">
        <f t="shared" si="96"/>
        <v>0</v>
      </c>
    </row>
    <row r="485" spans="1:5" ht="15.75" thickBot="1" x14ac:dyDescent="0.3">
      <c r="A485" s="5" t="s">
        <v>18</v>
      </c>
      <c r="B485" s="9" t="e">
        <f>B484/B483</f>
        <v>#DIV/0!</v>
      </c>
      <c r="C485" s="9" t="e">
        <f>C484/C483</f>
        <v>#DIV/0!</v>
      </c>
      <c r="D485" s="9" t="e">
        <f>D484/D483</f>
        <v>#DIV/0!</v>
      </c>
      <c r="E485" s="9" t="e">
        <f>E484/E483</f>
        <v>#DIV/0!</v>
      </c>
    </row>
    <row r="486" spans="1:5" ht="15.75" thickBot="1" x14ac:dyDescent="0.3">
      <c r="A486" s="5" t="s">
        <v>19</v>
      </c>
      <c r="B486" s="745"/>
      <c r="C486" s="10" t="e">
        <f>C483/B483-1</f>
        <v>#DIV/0!</v>
      </c>
      <c r="D486" s="10" t="e">
        <f>D483/C483-1</f>
        <v>#DIV/0!</v>
      </c>
      <c r="E486" s="10" t="e">
        <f>E483/D483-1</f>
        <v>#DIV/0!</v>
      </c>
    </row>
    <row r="487" spans="1:5" ht="15.75" thickBot="1" x14ac:dyDescent="0.3">
      <c r="A487" s="5" t="s">
        <v>21</v>
      </c>
      <c r="B487" s="745"/>
      <c r="C487" s="10" t="e">
        <f>C484/B484-1</f>
        <v>#DIV/0!</v>
      </c>
      <c r="D487" s="10" t="e">
        <f t="shared" ref="D487:E488" si="97">D484/C484-1</f>
        <v>#DIV/0!</v>
      </c>
      <c r="E487" s="10" t="e">
        <f t="shared" si="97"/>
        <v>#DIV/0!</v>
      </c>
    </row>
    <row r="488" spans="1:5" ht="15.75" thickBot="1" x14ac:dyDescent="0.3">
      <c r="A488" s="5" t="s">
        <v>22</v>
      </c>
      <c r="B488" s="745"/>
      <c r="C488" s="10" t="e">
        <f>C485/B485-1</f>
        <v>#DIV/0!</v>
      </c>
      <c r="D488" s="10" t="e">
        <f t="shared" si="97"/>
        <v>#DIV/0!</v>
      </c>
      <c r="E488" s="10" t="e">
        <f t="shared" si="97"/>
        <v>#DIV/0!</v>
      </c>
    </row>
    <row r="489" spans="1:5" ht="15.75" thickBot="1" x14ac:dyDescent="0.3">
      <c r="A489" s="1046" t="s">
        <v>169</v>
      </c>
      <c r="B489" s="1047"/>
      <c r="C489" s="1047"/>
      <c r="D489" s="1047"/>
      <c r="E489" s="1048"/>
    </row>
    <row r="490" spans="1:5" x14ac:dyDescent="0.25">
      <c r="A490" s="1049"/>
      <c r="B490" s="8">
        <v>2018</v>
      </c>
      <c r="C490" s="8">
        <v>2019</v>
      </c>
      <c r="D490" s="8">
        <v>2020</v>
      </c>
      <c r="E490" s="8">
        <v>2021</v>
      </c>
    </row>
    <row r="491" spans="1:5" ht="15.75" thickBot="1" x14ac:dyDescent="0.3">
      <c r="A491" s="1050"/>
      <c r="B491" s="764" t="s">
        <v>7</v>
      </c>
      <c r="C491" s="764" t="s">
        <v>8</v>
      </c>
      <c r="D491" s="764" t="s">
        <v>8</v>
      </c>
      <c r="E491" s="764" t="s">
        <v>8</v>
      </c>
    </row>
    <row r="492" spans="1:5" ht="15.75" thickBot="1" x14ac:dyDescent="0.3">
      <c r="A492" s="12" t="s">
        <v>23</v>
      </c>
      <c r="B492" s="13"/>
      <c r="C492" s="13"/>
      <c r="D492" s="13"/>
      <c r="E492" s="13"/>
    </row>
    <row r="493" spans="1:5" ht="15.75" thickBot="1" x14ac:dyDescent="0.3">
      <c r="A493" s="25" t="s">
        <v>212</v>
      </c>
      <c r="B493" s="14"/>
      <c r="C493" s="26"/>
      <c r="D493" s="26"/>
      <c r="E493" s="26"/>
    </row>
    <row r="494" spans="1:5" ht="15.75" thickBot="1" x14ac:dyDescent="0.3">
      <c r="A494" s="25" t="s">
        <v>213</v>
      </c>
      <c r="B494" s="14"/>
      <c r="C494" s="26"/>
      <c r="D494" s="26"/>
      <c r="E494" s="26"/>
    </row>
    <row r="495" spans="1:5" ht="24.75" thickBot="1" x14ac:dyDescent="0.3">
      <c r="A495" s="12" t="s">
        <v>24</v>
      </c>
      <c r="B495" s="13"/>
      <c r="C495" s="13"/>
      <c r="D495" s="13"/>
      <c r="E495" s="13"/>
    </row>
    <row r="496" spans="1:5" ht="15.75" thickBot="1" x14ac:dyDescent="0.3">
      <c r="A496" s="25" t="s">
        <v>212</v>
      </c>
      <c r="B496" s="14"/>
      <c r="C496" s="13"/>
      <c r="D496" s="13"/>
      <c r="E496" s="13"/>
    </row>
    <row r="497" spans="1:5" ht="15.75" thickBot="1" x14ac:dyDescent="0.3">
      <c r="A497" s="25" t="s">
        <v>213</v>
      </c>
      <c r="B497" s="14"/>
      <c r="C497" s="13"/>
      <c r="D497" s="13"/>
      <c r="E497" s="13"/>
    </row>
    <row r="498" spans="1:5" ht="15.75" thickBot="1" x14ac:dyDescent="0.3">
      <c r="A498" s="12" t="s">
        <v>25</v>
      </c>
      <c r="B498" s="14">
        <v>0</v>
      </c>
      <c r="C498" s="13">
        <v>0</v>
      </c>
      <c r="D498" s="13">
        <v>0</v>
      </c>
      <c r="E498" s="13">
        <v>0</v>
      </c>
    </row>
    <row r="499" spans="1:5" ht="15.75" thickBot="1" x14ac:dyDescent="0.3">
      <c r="A499" s="25" t="s">
        <v>212</v>
      </c>
      <c r="B499" s="14"/>
      <c r="C499" s="13"/>
      <c r="D499" s="13"/>
      <c r="E499" s="13"/>
    </row>
    <row r="500" spans="1:5" ht="15.75" thickBot="1" x14ac:dyDescent="0.3">
      <c r="A500" s="25" t="s">
        <v>213</v>
      </c>
      <c r="B500" s="14"/>
      <c r="C500" s="13"/>
      <c r="D500" s="13"/>
      <c r="E500" s="13"/>
    </row>
    <row r="501" spans="1:5" ht="15.75" thickBot="1" x14ac:dyDescent="0.3">
      <c r="A501" s="12" t="s">
        <v>26</v>
      </c>
      <c r="B501" s="14"/>
      <c r="C501" s="13"/>
      <c r="D501" s="13"/>
      <c r="E501" s="13"/>
    </row>
    <row r="502" spans="1:5" ht="15.75" thickBot="1" x14ac:dyDescent="0.3">
      <c r="A502" s="25" t="s">
        <v>212</v>
      </c>
      <c r="B502" s="14"/>
      <c r="C502" s="13"/>
      <c r="D502" s="13"/>
      <c r="E502" s="13"/>
    </row>
    <row r="503" spans="1:5" ht="15.75" thickBot="1" x14ac:dyDescent="0.3">
      <c r="A503" s="25" t="s">
        <v>213</v>
      </c>
      <c r="B503" s="14"/>
      <c r="C503" s="13"/>
      <c r="D503" s="13"/>
      <c r="E503" s="13"/>
    </row>
    <row r="504" spans="1:5" ht="15.75" thickBot="1" x14ac:dyDescent="0.3">
      <c r="A504" s="12" t="s">
        <v>27</v>
      </c>
      <c r="B504" s="14"/>
      <c r="C504" s="13"/>
      <c r="D504" s="13"/>
      <c r="E504" s="13"/>
    </row>
    <row r="505" spans="1:5" ht="15.75" thickBot="1" x14ac:dyDescent="0.3">
      <c r="A505" s="25" t="s">
        <v>212</v>
      </c>
      <c r="B505" s="14"/>
      <c r="C505" s="13"/>
      <c r="D505" s="13"/>
      <c r="E505" s="13"/>
    </row>
    <row r="506" spans="1:5" ht="15.75" thickBot="1" x14ac:dyDescent="0.3">
      <c r="A506" s="25" t="s">
        <v>213</v>
      </c>
      <c r="B506" s="14"/>
      <c r="C506" s="13"/>
      <c r="D506" s="13"/>
      <c r="E506" s="13"/>
    </row>
    <row r="507" spans="1:5" ht="15.75" thickBot="1" x14ac:dyDescent="0.3">
      <c r="A507" s="12" t="s">
        <v>28</v>
      </c>
      <c r="B507" s="14"/>
      <c r="C507" s="13"/>
      <c r="D507" s="13"/>
      <c r="E507" s="13"/>
    </row>
    <row r="508" spans="1:5" ht="15.75" thickBot="1" x14ac:dyDescent="0.3">
      <c r="A508" s="25" t="s">
        <v>212</v>
      </c>
      <c r="B508" s="14"/>
      <c r="C508" s="13"/>
      <c r="D508" s="13"/>
      <c r="E508" s="13"/>
    </row>
    <row r="509" spans="1:5" ht="15.75" thickBot="1" x14ac:dyDescent="0.3">
      <c r="A509" s="25" t="s">
        <v>213</v>
      </c>
      <c r="B509" s="14"/>
      <c r="C509" s="13"/>
      <c r="D509" s="13"/>
      <c r="E509" s="13"/>
    </row>
    <row r="510" spans="1:5" ht="24.75" thickBot="1" x14ac:dyDescent="0.3">
      <c r="A510" s="12" t="s">
        <v>29</v>
      </c>
      <c r="B510" s="14"/>
      <c r="C510" s="13"/>
      <c r="D510" s="13"/>
      <c r="E510" s="13"/>
    </row>
    <row r="511" spans="1:5" ht="15.75" thickBot="1" x14ac:dyDescent="0.3">
      <c r="A511" s="25" t="s">
        <v>212</v>
      </c>
      <c r="B511" s="14"/>
      <c r="C511" s="13"/>
      <c r="D511" s="13"/>
      <c r="E511" s="13"/>
    </row>
    <row r="512" spans="1:5" ht="15.75" thickBot="1" x14ac:dyDescent="0.3">
      <c r="A512" s="25" t="s">
        <v>213</v>
      </c>
      <c r="B512" s="14"/>
      <c r="C512" s="13"/>
      <c r="D512" s="13"/>
      <c r="E512" s="13"/>
    </row>
    <row r="513" spans="1:5" ht="15.75" thickBot="1" x14ac:dyDescent="0.3">
      <c r="A513" s="34" t="s">
        <v>52</v>
      </c>
      <c r="B513" s="14">
        <f>B510+B507+B504+B501+B498+B495+B492</f>
        <v>0</v>
      </c>
      <c r="C513" s="14">
        <f t="shared" ref="C513:E513" si="98">C510+C507+C504+C501+C498+C495+C492</f>
        <v>0</v>
      </c>
      <c r="D513" s="14">
        <f t="shared" si="98"/>
        <v>0</v>
      </c>
      <c r="E513" s="14">
        <f t="shared" si="98"/>
        <v>0</v>
      </c>
    </row>
    <row r="514" spans="1:5" ht="15.75" thickBot="1" x14ac:dyDescent="0.3">
      <c r="A514" s="16" t="s">
        <v>31</v>
      </c>
      <c r="B514" s="17">
        <f>IF(B513-B484=0,0,"Error")</f>
        <v>0</v>
      </c>
      <c r="C514" s="17">
        <f>IF(C513-C484=0,0,"Error")</f>
        <v>0</v>
      </c>
      <c r="D514" s="17">
        <f>IF(D513-D484=0,0,"Error")</f>
        <v>0</v>
      </c>
      <c r="E514" s="17">
        <f>IF(E513-E484=0,0,"Error")</f>
        <v>0</v>
      </c>
    </row>
    <row r="515" spans="1:5" ht="15.75" thickBot="1" x14ac:dyDescent="0.3">
      <c r="A515" s="36" t="s">
        <v>239</v>
      </c>
      <c r="B515" s="1114"/>
      <c r="C515" s="1092"/>
      <c r="D515" s="1092"/>
      <c r="E515" s="1093"/>
    </row>
    <row r="516" spans="1:5" ht="15.75" thickBot="1" x14ac:dyDescent="0.3">
      <c r="A516" s="5" t="s">
        <v>14</v>
      </c>
      <c r="B516" s="1105"/>
      <c r="C516" s="1106"/>
      <c r="D516" s="1106"/>
      <c r="E516" s="1107"/>
    </row>
    <row r="517" spans="1:5" ht="15.75" thickBot="1" x14ac:dyDescent="0.3">
      <c r="A517" s="5" t="s">
        <v>15</v>
      </c>
      <c r="B517" s="1097"/>
      <c r="C517" s="1098"/>
      <c r="D517" s="1098"/>
      <c r="E517" s="1099"/>
    </row>
    <row r="518" spans="1:5" x14ac:dyDescent="0.25">
      <c r="A518" s="1049"/>
      <c r="B518" s="8">
        <v>2018</v>
      </c>
      <c r="C518" s="8">
        <v>2019</v>
      </c>
      <c r="D518" s="8">
        <v>2020</v>
      </c>
      <c r="E518" s="8">
        <v>2021</v>
      </c>
    </row>
    <row r="519" spans="1:5" ht="15.75" thickBot="1" x14ac:dyDescent="0.3">
      <c r="A519" s="1050"/>
      <c r="B519" s="764" t="s">
        <v>7</v>
      </c>
      <c r="C519" s="764" t="s">
        <v>8</v>
      </c>
      <c r="D519" s="764" t="s">
        <v>8</v>
      </c>
      <c r="E519" s="764" t="s">
        <v>8</v>
      </c>
    </row>
    <row r="520" spans="1:5" ht="15.75" thickBot="1" x14ac:dyDescent="0.3">
      <c r="A520" s="5" t="s">
        <v>16</v>
      </c>
      <c r="B520" s="40"/>
      <c r="C520" s="40"/>
      <c r="D520" s="40"/>
      <c r="E520" s="40"/>
    </row>
    <row r="521" spans="1:5" ht="15.75" thickBot="1" x14ac:dyDescent="0.3">
      <c r="A521" s="5" t="s">
        <v>17</v>
      </c>
      <c r="B521" s="9">
        <f>B550</f>
        <v>0</v>
      </c>
      <c r="C521" s="9">
        <f t="shared" ref="C521:E521" si="99">C550</f>
        <v>0</v>
      </c>
      <c r="D521" s="9">
        <f t="shared" si="99"/>
        <v>0</v>
      </c>
      <c r="E521" s="9">
        <f t="shared" si="99"/>
        <v>0</v>
      </c>
    </row>
    <row r="522" spans="1:5" ht="15.75" thickBot="1" x14ac:dyDescent="0.3">
      <c r="A522" s="5" t="s">
        <v>18</v>
      </c>
      <c r="B522" s="9" t="e">
        <f>B521/B520</f>
        <v>#DIV/0!</v>
      </c>
      <c r="C522" s="9" t="e">
        <f>C521/C520</f>
        <v>#DIV/0!</v>
      </c>
      <c r="D522" s="9" t="e">
        <f>D521/D520</f>
        <v>#DIV/0!</v>
      </c>
      <c r="E522" s="9" t="e">
        <f>E521/E520</f>
        <v>#DIV/0!</v>
      </c>
    </row>
    <row r="523" spans="1:5" ht="15.75" thickBot="1" x14ac:dyDescent="0.3">
      <c r="A523" s="5" t="s">
        <v>19</v>
      </c>
      <c r="B523" s="745"/>
      <c r="C523" s="10" t="e">
        <f>C520/B520-1</f>
        <v>#DIV/0!</v>
      </c>
      <c r="D523" s="10" t="e">
        <f>D520/C520-1</f>
        <v>#DIV/0!</v>
      </c>
      <c r="E523" s="10" t="e">
        <f>E520/D520-1</f>
        <v>#DIV/0!</v>
      </c>
    </row>
    <row r="524" spans="1:5" ht="15.75" thickBot="1" x14ac:dyDescent="0.3">
      <c r="A524" s="5" t="s">
        <v>21</v>
      </c>
      <c r="B524" s="745"/>
      <c r="C524" s="10" t="e">
        <f>C521/B521-1</f>
        <v>#DIV/0!</v>
      </c>
      <c r="D524" s="10" t="e">
        <f t="shared" ref="D524:E525" si="100">D521/C521-1</f>
        <v>#DIV/0!</v>
      </c>
      <c r="E524" s="10" t="e">
        <f t="shared" si="100"/>
        <v>#DIV/0!</v>
      </c>
    </row>
    <row r="525" spans="1:5" ht="15.75" thickBot="1" x14ac:dyDescent="0.3">
      <c r="A525" s="5" t="s">
        <v>22</v>
      </c>
      <c r="B525" s="745"/>
      <c r="C525" s="10" t="e">
        <f>C522/B522-1</f>
        <v>#DIV/0!</v>
      </c>
      <c r="D525" s="10" t="e">
        <f t="shared" si="100"/>
        <v>#DIV/0!</v>
      </c>
      <c r="E525" s="10" t="e">
        <f t="shared" si="100"/>
        <v>#DIV/0!</v>
      </c>
    </row>
    <row r="526" spans="1:5" ht="15.75" thickBot="1" x14ac:dyDescent="0.3">
      <c r="A526" s="1046" t="s">
        <v>169</v>
      </c>
      <c r="B526" s="1047"/>
      <c r="C526" s="1047"/>
      <c r="D526" s="1047"/>
      <c r="E526" s="1048"/>
    </row>
    <row r="527" spans="1:5" x14ac:dyDescent="0.25">
      <c r="A527" s="1049"/>
      <c r="B527" s="8">
        <v>2018</v>
      </c>
      <c r="C527" s="8">
        <v>2019</v>
      </c>
      <c r="D527" s="8">
        <v>2020</v>
      </c>
      <c r="E527" s="8">
        <v>2021</v>
      </c>
    </row>
    <row r="528" spans="1:5" ht="15.75" thickBot="1" x14ac:dyDescent="0.3">
      <c r="A528" s="1050"/>
      <c r="B528" s="764" t="s">
        <v>7</v>
      </c>
      <c r="C528" s="764" t="s">
        <v>8</v>
      </c>
      <c r="D528" s="764" t="s">
        <v>8</v>
      </c>
      <c r="E528" s="764" t="s">
        <v>8</v>
      </c>
    </row>
    <row r="529" spans="1:5" ht="15.75" thickBot="1" x14ac:dyDescent="0.3">
      <c r="A529" s="12" t="s">
        <v>23</v>
      </c>
      <c r="B529" s="13"/>
      <c r="C529" s="13"/>
      <c r="D529" s="13"/>
      <c r="E529" s="13"/>
    </row>
    <row r="530" spans="1:5" ht="15.75" thickBot="1" x14ac:dyDescent="0.3">
      <c r="A530" s="25" t="s">
        <v>212</v>
      </c>
      <c r="B530" s="14"/>
      <c r="C530" s="26"/>
      <c r="D530" s="26"/>
      <c r="E530" s="26"/>
    </row>
    <row r="531" spans="1:5" ht="15.75" thickBot="1" x14ac:dyDescent="0.3">
      <c r="A531" s="25" t="s">
        <v>213</v>
      </c>
      <c r="B531" s="14"/>
      <c r="C531" s="26"/>
      <c r="D531" s="26"/>
      <c r="E531" s="26"/>
    </row>
    <row r="532" spans="1:5" ht="24.75" thickBot="1" x14ac:dyDescent="0.3">
      <c r="A532" s="12" t="s">
        <v>24</v>
      </c>
      <c r="B532" s="13"/>
      <c r="C532" s="13"/>
      <c r="D532" s="13"/>
      <c r="E532" s="13"/>
    </row>
    <row r="533" spans="1:5" ht="15.75" thickBot="1" x14ac:dyDescent="0.3">
      <c r="A533" s="25" t="s">
        <v>212</v>
      </c>
      <c r="B533" s="14"/>
      <c r="C533" s="13"/>
      <c r="D533" s="13"/>
      <c r="E533" s="13"/>
    </row>
    <row r="534" spans="1:5" ht="15.75" thickBot="1" x14ac:dyDescent="0.3">
      <c r="A534" s="25" t="s">
        <v>213</v>
      </c>
      <c r="B534" s="14"/>
      <c r="C534" s="13"/>
      <c r="D534" s="13"/>
      <c r="E534" s="13"/>
    </row>
    <row r="535" spans="1:5" ht="15.75" thickBot="1" x14ac:dyDescent="0.3">
      <c r="A535" s="12" t="s">
        <v>25</v>
      </c>
      <c r="B535" s="41">
        <v>0</v>
      </c>
      <c r="C535" s="42">
        <v>0</v>
      </c>
      <c r="D535" s="42">
        <v>0</v>
      </c>
      <c r="E535" s="42">
        <v>0</v>
      </c>
    </row>
    <row r="536" spans="1:5" ht="15.75" thickBot="1" x14ac:dyDescent="0.3">
      <c r="A536" s="25" t="s">
        <v>212</v>
      </c>
      <c r="B536" s="14"/>
      <c r="C536" s="13"/>
      <c r="D536" s="13"/>
      <c r="E536" s="13"/>
    </row>
    <row r="537" spans="1:5" ht="15.75" thickBot="1" x14ac:dyDescent="0.3">
      <c r="A537" s="25" t="s">
        <v>213</v>
      </c>
      <c r="B537" s="14"/>
      <c r="C537" s="13"/>
      <c r="D537" s="13"/>
      <c r="E537" s="13"/>
    </row>
    <row r="538" spans="1:5" ht="15.75" thickBot="1" x14ac:dyDescent="0.3">
      <c r="A538" s="12" t="s">
        <v>26</v>
      </c>
      <c r="B538" s="14"/>
      <c r="C538" s="13"/>
      <c r="D538" s="13"/>
      <c r="E538" s="13"/>
    </row>
    <row r="539" spans="1:5" ht="15.75" thickBot="1" x14ac:dyDescent="0.3">
      <c r="A539" s="25" t="s">
        <v>212</v>
      </c>
      <c r="B539" s="14"/>
      <c r="C539" s="13"/>
      <c r="D539" s="13"/>
      <c r="E539" s="13"/>
    </row>
    <row r="540" spans="1:5" ht="15.75" thickBot="1" x14ac:dyDescent="0.3">
      <c r="A540" s="25" t="s">
        <v>213</v>
      </c>
      <c r="B540" s="14"/>
      <c r="C540" s="13"/>
      <c r="D540" s="13"/>
      <c r="E540" s="13"/>
    </row>
    <row r="541" spans="1:5" ht="15.75" thickBot="1" x14ac:dyDescent="0.3">
      <c r="A541" s="12" t="s">
        <v>27</v>
      </c>
      <c r="B541" s="14"/>
      <c r="C541" s="13"/>
      <c r="D541" s="13"/>
      <c r="E541" s="13"/>
    </row>
    <row r="542" spans="1:5" ht="15.75" thickBot="1" x14ac:dyDescent="0.3">
      <c r="A542" s="25" t="s">
        <v>212</v>
      </c>
      <c r="B542" s="14"/>
      <c r="C542" s="13"/>
      <c r="D542" s="13"/>
      <c r="E542" s="13"/>
    </row>
    <row r="543" spans="1:5" ht="15.75" thickBot="1" x14ac:dyDescent="0.3">
      <c r="A543" s="25" t="s">
        <v>213</v>
      </c>
      <c r="B543" s="14"/>
      <c r="C543" s="13"/>
      <c r="D543" s="13"/>
      <c r="E543" s="13"/>
    </row>
    <row r="544" spans="1:5" ht="15.75" thickBot="1" x14ac:dyDescent="0.3">
      <c r="A544" s="12" t="s">
        <v>28</v>
      </c>
      <c r="B544" s="14">
        <v>0</v>
      </c>
      <c r="C544" s="13">
        <v>0</v>
      </c>
      <c r="D544" s="13">
        <v>0</v>
      </c>
      <c r="E544" s="13">
        <v>0</v>
      </c>
    </row>
    <row r="545" spans="1:5" ht="15.75" thickBot="1" x14ac:dyDescent="0.3">
      <c r="A545" s="25" t="s">
        <v>212</v>
      </c>
      <c r="B545" s="14"/>
      <c r="C545" s="13"/>
      <c r="D545" s="13"/>
      <c r="E545" s="13"/>
    </row>
    <row r="546" spans="1:5" ht="15.75" thickBot="1" x14ac:dyDescent="0.3">
      <c r="A546" s="25" t="s">
        <v>213</v>
      </c>
      <c r="B546" s="14"/>
      <c r="C546" s="13"/>
      <c r="D546" s="13"/>
      <c r="E546" s="13"/>
    </row>
    <row r="547" spans="1:5" ht="24.75" thickBot="1" x14ac:dyDescent="0.3">
      <c r="A547" s="12" t="s">
        <v>29</v>
      </c>
      <c r="B547" s="14"/>
      <c r="C547" s="13"/>
      <c r="D547" s="13"/>
      <c r="E547" s="13"/>
    </row>
    <row r="548" spans="1:5" ht="15.75" thickBot="1" x14ac:dyDescent="0.3">
      <c r="A548" s="25" t="s">
        <v>212</v>
      </c>
      <c r="B548" s="14"/>
      <c r="C548" s="13"/>
      <c r="D548" s="13"/>
      <c r="E548" s="13"/>
    </row>
    <row r="549" spans="1:5" ht="15.75" thickBot="1" x14ac:dyDescent="0.3">
      <c r="A549" s="25" t="s">
        <v>213</v>
      </c>
      <c r="B549" s="14"/>
      <c r="C549" s="13"/>
      <c r="D549" s="13"/>
      <c r="E549" s="13"/>
    </row>
    <row r="550" spans="1:5" ht="15.75" thickBot="1" x14ac:dyDescent="0.3">
      <c r="A550" s="34" t="s">
        <v>52</v>
      </c>
      <c r="B550" s="14">
        <f>B547+B544+B541+B538+B535+B532+B529</f>
        <v>0</v>
      </c>
      <c r="C550" s="14">
        <f t="shared" ref="C550:E550" si="101">C547+C544+C541+C538+C535+C532+C529</f>
        <v>0</v>
      </c>
      <c r="D550" s="14">
        <f t="shared" si="101"/>
        <v>0</v>
      </c>
      <c r="E550" s="14">
        <f t="shared" si="101"/>
        <v>0</v>
      </c>
    </row>
    <row r="551" spans="1:5" ht="15.75" thickBot="1" x14ac:dyDescent="0.3">
      <c r="A551" s="16" t="s">
        <v>31</v>
      </c>
      <c r="B551" s="17">
        <f>IF(B550-B521=0,0,"Error")</f>
        <v>0</v>
      </c>
      <c r="C551" s="17">
        <f>IF(C550-C521=0,0,"Error")</f>
        <v>0</v>
      </c>
      <c r="D551" s="17">
        <f>IF(D550-D521=0,0,"Error")</f>
        <v>0</v>
      </c>
      <c r="E551" s="17">
        <f>IF(E550-E521=0,0,"Error")</f>
        <v>0</v>
      </c>
    </row>
    <row r="552" spans="1:5" ht="34.5" thickBot="1" x14ac:dyDescent="0.3">
      <c r="A552" s="7" t="s">
        <v>73</v>
      </c>
      <c r="B552" s="90"/>
      <c r="C552" s="88" t="s">
        <v>217</v>
      </c>
      <c r="D552" s="91"/>
      <c r="E552" s="92"/>
    </row>
    <row r="553" spans="1:5" ht="15.75" thickBot="1" x14ac:dyDescent="0.3">
      <c r="A553" s="5" t="s">
        <v>14</v>
      </c>
      <c r="B553" s="1105"/>
      <c r="C553" s="1106"/>
      <c r="D553" s="1106"/>
      <c r="E553" s="1107"/>
    </row>
    <row r="554" spans="1:5" ht="15.75" thickBot="1" x14ac:dyDescent="0.3">
      <c r="A554" s="5" t="s">
        <v>15</v>
      </c>
      <c r="B554" s="1097"/>
      <c r="C554" s="1098"/>
      <c r="D554" s="1098"/>
      <c r="E554" s="1099"/>
    </row>
    <row r="555" spans="1:5" x14ac:dyDescent="0.25">
      <c r="A555" s="1049"/>
      <c r="B555" s="8">
        <v>2018</v>
      </c>
      <c r="C555" s="8">
        <v>2019</v>
      </c>
      <c r="D555" s="8">
        <v>2020</v>
      </c>
      <c r="E555" s="8">
        <v>2021</v>
      </c>
    </row>
    <row r="556" spans="1:5" ht="15.75" thickBot="1" x14ac:dyDescent="0.3">
      <c r="A556" s="1050"/>
      <c r="B556" s="764" t="s">
        <v>7</v>
      </c>
      <c r="C556" s="764" t="s">
        <v>8</v>
      </c>
      <c r="D556" s="764" t="s">
        <v>8</v>
      </c>
      <c r="E556" s="764" t="s">
        <v>8</v>
      </c>
    </row>
    <row r="557" spans="1:5" ht="15.75" thickBot="1" x14ac:dyDescent="0.3">
      <c r="A557" s="5" t="s">
        <v>16</v>
      </c>
      <c r="B557" s="5"/>
      <c r="C557" s="5"/>
      <c r="D557" s="5"/>
      <c r="E557" s="5"/>
    </row>
    <row r="558" spans="1:5" ht="15.75" thickBot="1" x14ac:dyDescent="0.3">
      <c r="A558" s="5" t="s">
        <v>17</v>
      </c>
      <c r="B558" s="9">
        <f>B576</f>
        <v>0</v>
      </c>
      <c r="C558" s="9">
        <f t="shared" ref="C558:E558" si="102">C576</f>
        <v>0</v>
      </c>
      <c r="D558" s="9">
        <f t="shared" si="102"/>
        <v>0</v>
      </c>
      <c r="E558" s="9">
        <f t="shared" si="102"/>
        <v>0</v>
      </c>
    </row>
    <row r="559" spans="1:5" ht="15.75" thickBot="1" x14ac:dyDescent="0.3">
      <c r="A559" s="5" t="s">
        <v>18</v>
      </c>
      <c r="B559" s="9" t="e">
        <f>B558/B557</f>
        <v>#DIV/0!</v>
      </c>
      <c r="C559" s="9" t="e">
        <f t="shared" ref="C559:E559" si="103">C558/C557</f>
        <v>#DIV/0!</v>
      </c>
      <c r="D559" s="9" t="e">
        <f t="shared" si="103"/>
        <v>#DIV/0!</v>
      </c>
      <c r="E559" s="9" t="e">
        <f t="shared" si="103"/>
        <v>#DIV/0!</v>
      </c>
    </row>
    <row r="560" spans="1:5" ht="15.75" thickBot="1" x14ac:dyDescent="0.3">
      <c r="A560" s="5" t="s">
        <v>19</v>
      </c>
      <c r="B560" s="745" t="s">
        <v>20</v>
      </c>
      <c r="C560" s="10" t="e">
        <f>C557/B557-1</f>
        <v>#DIV/0!</v>
      </c>
      <c r="D560" s="10" t="e">
        <f t="shared" ref="D560:E562" si="104">D557/C557-1</f>
        <v>#DIV/0!</v>
      </c>
      <c r="E560" s="10" t="e">
        <f t="shared" si="104"/>
        <v>#DIV/0!</v>
      </c>
    </row>
    <row r="561" spans="1:5" ht="15.75" thickBot="1" x14ac:dyDescent="0.3">
      <c r="A561" s="5" t="s">
        <v>21</v>
      </c>
      <c r="B561" s="745" t="s">
        <v>20</v>
      </c>
      <c r="C561" s="10" t="e">
        <f>C558/B558-1</f>
        <v>#DIV/0!</v>
      </c>
      <c r="D561" s="10" t="e">
        <f t="shared" si="104"/>
        <v>#DIV/0!</v>
      </c>
      <c r="E561" s="10" t="e">
        <f t="shared" si="104"/>
        <v>#DIV/0!</v>
      </c>
    </row>
    <row r="562" spans="1:5" ht="15.75" thickBot="1" x14ac:dyDescent="0.3">
      <c r="A562" s="5" t="s">
        <v>22</v>
      </c>
      <c r="B562" s="745" t="s">
        <v>20</v>
      </c>
      <c r="C562" s="10" t="e">
        <f>C559/B559-1</f>
        <v>#DIV/0!</v>
      </c>
      <c r="D562" s="10" t="e">
        <f t="shared" si="104"/>
        <v>#DIV/0!</v>
      </c>
      <c r="E562" s="10" t="e">
        <f t="shared" si="104"/>
        <v>#DIV/0!</v>
      </c>
    </row>
    <row r="563" spans="1:5" ht="15.75" thickBot="1" x14ac:dyDescent="0.3">
      <c r="A563" s="1046" t="s">
        <v>235</v>
      </c>
      <c r="B563" s="1047"/>
      <c r="C563" s="1047"/>
      <c r="D563" s="1047"/>
      <c r="E563" s="1048"/>
    </row>
    <row r="564" spans="1:5" x14ac:dyDescent="0.25">
      <c r="A564" s="1049"/>
      <c r="B564" s="8">
        <v>2018</v>
      </c>
      <c r="C564" s="8">
        <v>2019</v>
      </c>
      <c r="D564" s="8">
        <v>2020</v>
      </c>
      <c r="E564" s="8">
        <v>2021</v>
      </c>
    </row>
    <row r="565" spans="1:5" ht="15.75" thickBot="1" x14ac:dyDescent="0.3">
      <c r="A565" s="1050"/>
      <c r="B565" s="764" t="s">
        <v>7</v>
      </c>
      <c r="C565" s="764" t="s">
        <v>8</v>
      </c>
      <c r="D565" s="764" t="s">
        <v>8</v>
      </c>
      <c r="E565" s="764" t="s">
        <v>8</v>
      </c>
    </row>
    <row r="566" spans="1:5" ht="15.75" thickBot="1" x14ac:dyDescent="0.3">
      <c r="A566" s="12" t="s">
        <v>41</v>
      </c>
      <c r="B566" s="13">
        <f>B567+B568+B569+B570</f>
        <v>0</v>
      </c>
      <c r="C566" s="13">
        <f t="shared" ref="C566:E566" si="105">C567+C568+C569+C570</f>
        <v>0</v>
      </c>
      <c r="D566" s="13">
        <f t="shared" si="105"/>
        <v>0</v>
      </c>
      <c r="E566" s="13">
        <f t="shared" si="105"/>
        <v>0</v>
      </c>
    </row>
    <row r="567" spans="1:5" ht="15.75" thickBot="1" x14ac:dyDescent="0.3">
      <c r="A567" s="25" t="s">
        <v>212</v>
      </c>
      <c r="B567" s="13"/>
      <c r="C567" s="13"/>
      <c r="D567" s="13"/>
      <c r="E567" s="13"/>
    </row>
    <row r="568" spans="1:5" ht="15.75" thickBot="1" x14ac:dyDescent="0.3">
      <c r="A568" s="25" t="s">
        <v>222</v>
      </c>
      <c r="B568" s="13"/>
      <c r="C568" s="13"/>
      <c r="D568" s="13"/>
      <c r="E568" s="13"/>
    </row>
    <row r="569" spans="1:5" ht="15.75" thickBot="1" x14ac:dyDescent="0.3">
      <c r="A569" s="25" t="s">
        <v>223</v>
      </c>
      <c r="B569" s="13"/>
      <c r="C569" s="13"/>
      <c r="D569" s="13"/>
      <c r="E569" s="13"/>
    </row>
    <row r="570" spans="1:5" ht="15.75" thickBot="1" x14ac:dyDescent="0.3">
      <c r="A570" s="25" t="s">
        <v>224</v>
      </c>
      <c r="B570" s="13"/>
      <c r="C570" s="13"/>
      <c r="D570" s="13"/>
      <c r="E570" s="13"/>
    </row>
    <row r="571" spans="1:5" ht="15.75" thickBot="1" x14ac:dyDescent="0.3">
      <c r="A571" s="12" t="s">
        <v>42</v>
      </c>
      <c r="B571" s="14">
        <f>B572+B573+B574+B575</f>
        <v>0</v>
      </c>
      <c r="C571" s="14">
        <f t="shared" ref="C571:E571" si="106">C572+C573+C574+C575</f>
        <v>0</v>
      </c>
      <c r="D571" s="14">
        <f t="shared" si="106"/>
        <v>0</v>
      </c>
      <c r="E571" s="14">
        <f t="shared" si="106"/>
        <v>0</v>
      </c>
    </row>
    <row r="572" spans="1:5" ht="15.75" thickBot="1" x14ac:dyDescent="0.3">
      <c r="A572" s="25" t="s">
        <v>212</v>
      </c>
      <c r="B572" s="14"/>
      <c r="C572" s="13"/>
      <c r="D572" s="13"/>
      <c r="E572" s="13"/>
    </row>
    <row r="573" spans="1:5" ht="15.75" thickBot="1" x14ac:dyDescent="0.3">
      <c r="A573" s="25" t="s">
        <v>222</v>
      </c>
      <c r="B573" s="14"/>
      <c r="C573" s="13"/>
      <c r="D573" s="13"/>
      <c r="E573" s="13"/>
    </row>
    <row r="574" spans="1:5" ht="15.75" thickBot="1" x14ac:dyDescent="0.3">
      <c r="A574" s="25" t="s">
        <v>223</v>
      </c>
      <c r="B574" s="14"/>
      <c r="C574" s="13"/>
      <c r="D574" s="13"/>
      <c r="E574" s="13"/>
    </row>
    <row r="575" spans="1:5" ht="15.75" thickBot="1" x14ac:dyDescent="0.3">
      <c r="A575" s="25" t="s">
        <v>224</v>
      </c>
      <c r="B575" s="14"/>
      <c r="C575" s="13"/>
      <c r="D575" s="13"/>
      <c r="E575" s="13"/>
    </row>
    <row r="576" spans="1:5" ht="15.75" thickBot="1" x14ac:dyDescent="0.3">
      <c r="A576" s="15" t="s">
        <v>236</v>
      </c>
      <c r="B576" s="14">
        <f>B566+B571</f>
        <v>0</v>
      </c>
      <c r="C576" s="14">
        <f t="shared" ref="C576:E576" si="107">C566+C571</f>
        <v>0</v>
      </c>
      <c r="D576" s="14">
        <f t="shared" si="107"/>
        <v>0</v>
      </c>
      <c r="E576" s="14">
        <f t="shared" si="107"/>
        <v>0</v>
      </c>
    </row>
    <row r="577" spans="1:5" ht="15.75" thickBot="1" x14ac:dyDescent="0.3">
      <c r="A577" s="93" t="s">
        <v>44</v>
      </c>
      <c r="B577" s="1118"/>
      <c r="C577" s="1120"/>
      <c r="D577" s="1120"/>
      <c r="E577" s="1121"/>
    </row>
    <row r="578" spans="1:5" ht="34.5" thickBot="1" x14ac:dyDescent="0.3">
      <c r="A578" s="7" t="s">
        <v>163</v>
      </c>
      <c r="B578" s="90"/>
      <c r="C578" s="88" t="s">
        <v>217</v>
      </c>
      <c r="D578" s="91"/>
      <c r="E578" s="92"/>
    </row>
    <row r="579" spans="1:5" ht="15.75" thickBot="1" x14ac:dyDescent="0.3">
      <c r="A579" s="5" t="s">
        <v>14</v>
      </c>
      <c r="B579" s="1105"/>
      <c r="C579" s="1106"/>
      <c r="D579" s="1106"/>
      <c r="E579" s="1107"/>
    </row>
    <row r="580" spans="1:5" ht="15.75" thickBot="1" x14ac:dyDescent="0.3">
      <c r="A580" s="5" t="s">
        <v>15</v>
      </c>
      <c r="B580" s="1214"/>
      <c r="C580" s="1098"/>
      <c r="D580" s="1098"/>
      <c r="E580" s="1099"/>
    </row>
    <row r="581" spans="1:5" x14ac:dyDescent="0.25">
      <c r="A581" s="1049"/>
      <c r="B581" s="8">
        <v>2019</v>
      </c>
      <c r="C581" s="8">
        <v>2020</v>
      </c>
      <c r="D581" s="8">
        <v>2021</v>
      </c>
      <c r="E581" s="8">
        <v>2022</v>
      </c>
    </row>
    <row r="582" spans="1:5" ht="15.75" thickBot="1" x14ac:dyDescent="0.3">
      <c r="A582" s="1050"/>
      <c r="B582" s="764" t="s">
        <v>7</v>
      </c>
      <c r="C582" s="764" t="s">
        <v>8</v>
      </c>
      <c r="D582" s="764" t="s">
        <v>8</v>
      </c>
      <c r="E582" s="764" t="s">
        <v>8</v>
      </c>
    </row>
    <row r="583" spans="1:5" ht="15.75" thickBot="1" x14ac:dyDescent="0.3">
      <c r="A583" s="5" t="s">
        <v>16</v>
      </c>
      <c r="B583" s="5">
        <v>0</v>
      </c>
      <c r="C583" s="745">
        <v>0</v>
      </c>
      <c r="D583" s="745">
        <v>0</v>
      </c>
      <c r="E583" s="5">
        <v>0</v>
      </c>
    </row>
    <row r="584" spans="1:5" ht="15.75" thickBot="1" x14ac:dyDescent="0.3">
      <c r="A584" s="5" t="s">
        <v>17</v>
      </c>
      <c r="B584" s="9">
        <f>B602</f>
        <v>0</v>
      </c>
      <c r="C584" s="9">
        <f t="shared" ref="C584:E584" si="108">C602</f>
        <v>0</v>
      </c>
      <c r="D584" s="9">
        <f t="shared" si="108"/>
        <v>0</v>
      </c>
      <c r="E584" s="9">
        <f t="shared" si="108"/>
        <v>0</v>
      </c>
    </row>
    <row r="585" spans="1:5" ht="15.75" thickBot="1" x14ac:dyDescent="0.3">
      <c r="A585" s="5" t="s">
        <v>18</v>
      </c>
      <c r="B585" s="9" t="e">
        <f>B584/B583</f>
        <v>#DIV/0!</v>
      </c>
      <c r="C585" s="9" t="e">
        <f t="shared" ref="C585:E585" si="109">C584/C583</f>
        <v>#DIV/0!</v>
      </c>
      <c r="D585" s="9" t="e">
        <f t="shared" si="109"/>
        <v>#DIV/0!</v>
      </c>
      <c r="E585" s="9" t="e">
        <f t="shared" si="109"/>
        <v>#DIV/0!</v>
      </c>
    </row>
    <row r="586" spans="1:5" ht="15.75" thickBot="1" x14ac:dyDescent="0.3">
      <c r="A586" s="5" t="s">
        <v>19</v>
      </c>
      <c r="B586" s="745" t="s">
        <v>20</v>
      </c>
      <c r="C586" s="10" t="e">
        <f>C583/B583-1</f>
        <v>#DIV/0!</v>
      </c>
      <c r="D586" s="10" t="e">
        <f t="shared" ref="D586:E588" si="110">D583/C583-1</f>
        <v>#DIV/0!</v>
      </c>
      <c r="E586" s="10" t="e">
        <f t="shared" si="110"/>
        <v>#DIV/0!</v>
      </c>
    </row>
    <row r="587" spans="1:5" ht="15.75" thickBot="1" x14ac:dyDescent="0.3">
      <c r="A587" s="5" t="s">
        <v>21</v>
      </c>
      <c r="B587" s="745" t="s">
        <v>20</v>
      </c>
      <c r="C587" s="10" t="e">
        <f>C584/B584-1</f>
        <v>#DIV/0!</v>
      </c>
      <c r="D587" s="10" t="e">
        <f t="shared" si="110"/>
        <v>#DIV/0!</v>
      </c>
      <c r="E587" s="10" t="e">
        <f t="shared" si="110"/>
        <v>#DIV/0!</v>
      </c>
    </row>
    <row r="588" spans="1:5" ht="15.75" thickBot="1" x14ac:dyDescent="0.3">
      <c r="A588" s="5" t="s">
        <v>22</v>
      </c>
      <c r="B588" s="745" t="s">
        <v>20</v>
      </c>
      <c r="C588" s="10" t="e">
        <f>C585/B585-1</f>
        <v>#DIV/0!</v>
      </c>
      <c r="D588" s="10" t="e">
        <f t="shared" si="110"/>
        <v>#DIV/0!</v>
      </c>
      <c r="E588" s="10" t="e">
        <f t="shared" si="110"/>
        <v>#DIV/0!</v>
      </c>
    </row>
    <row r="589" spans="1:5" ht="15.75" thickBot="1" x14ac:dyDescent="0.3">
      <c r="A589" s="1046" t="s">
        <v>154</v>
      </c>
      <c r="B589" s="1047"/>
      <c r="C589" s="1047"/>
      <c r="D589" s="1047"/>
      <c r="E589" s="1048"/>
    </row>
    <row r="590" spans="1:5" x14ac:dyDescent="0.25">
      <c r="A590" s="1049"/>
      <c r="B590" s="8">
        <v>2019</v>
      </c>
      <c r="C590" s="8">
        <v>2020</v>
      </c>
      <c r="D590" s="8">
        <v>2021</v>
      </c>
      <c r="E590" s="8">
        <v>2022</v>
      </c>
    </row>
    <row r="591" spans="1:5" ht="15.75" thickBot="1" x14ac:dyDescent="0.3">
      <c r="A591" s="1050"/>
      <c r="B591" s="764" t="s">
        <v>7</v>
      </c>
      <c r="C591" s="764" t="s">
        <v>8</v>
      </c>
      <c r="D591" s="764" t="s">
        <v>8</v>
      </c>
      <c r="E591" s="764" t="s">
        <v>8</v>
      </c>
    </row>
    <row r="592" spans="1:5" ht="15.75" thickBot="1" x14ac:dyDescent="0.3">
      <c r="A592" s="12" t="s">
        <v>41</v>
      </c>
      <c r="B592" s="13">
        <f>B593+B594+B595+B596</f>
        <v>0</v>
      </c>
      <c r="C592" s="13">
        <f t="shared" ref="C592:E592" si="111">C593+C594+C595+C596</f>
        <v>0</v>
      </c>
      <c r="D592" s="13">
        <f t="shared" si="111"/>
        <v>0</v>
      </c>
      <c r="E592" s="13">
        <f t="shared" si="111"/>
        <v>0</v>
      </c>
    </row>
    <row r="593" spans="1:5" ht="15.75" thickBot="1" x14ac:dyDescent="0.3">
      <c r="A593" s="25" t="s">
        <v>212</v>
      </c>
      <c r="B593" s="13"/>
      <c r="C593" s="13"/>
      <c r="D593" s="13"/>
      <c r="E593" s="13"/>
    </row>
    <row r="594" spans="1:5" ht="15.75" thickBot="1" x14ac:dyDescent="0.3">
      <c r="A594" s="25" t="s">
        <v>222</v>
      </c>
      <c r="B594" s="13"/>
      <c r="C594" s="13"/>
      <c r="D594" s="13"/>
      <c r="E594" s="13"/>
    </row>
    <row r="595" spans="1:5" ht="15.75" thickBot="1" x14ac:dyDescent="0.3">
      <c r="A595" s="25" t="s">
        <v>223</v>
      </c>
      <c r="B595" s="13"/>
      <c r="C595" s="13"/>
      <c r="D595" s="13"/>
      <c r="E595" s="13"/>
    </row>
    <row r="596" spans="1:5" ht="15.75" thickBot="1" x14ac:dyDescent="0.3">
      <c r="A596" s="25" t="s">
        <v>224</v>
      </c>
      <c r="B596" s="13"/>
      <c r="C596" s="13"/>
      <c r="D596" s="13"/>
      <c r="E596" s="13"/>
    </row>
    <row r="597" spans="1:5" ht="15.75" thickBot="1" x14ac:dyDescent="0.3">
      <c r="A597" s="12" t="s">
        <v>42</v>
      </c>
      <c r="B597" s="14">
        <f>B598+B599+B600+B601</f>
        <v>0</v>
      </c>
      <c r="C597" s="14">
        <f t="shared" ref="C597:E597" si="112">C598+C599+C600+C601</f>
        <v>0</v>
      </c>
      <c r="D597" s="14">
        <f t="shared" si="112"/>
        <v>0</v>
      </c>
      <c r="E597" s="14">
        <f t="shared" si="112"/>
        <v>0</v>
      </c>
    </row>
    <row r="598" spans="1:5" ht="15.75" thickBot="1" x14ac:dyDescent="0.3">
      <c r="A598" s="25" t="s">
        <v>212</v>
      </c>
      <c r="B598" s="14"/>
      <c r="C598" s="14">
        <v>0</v>
      </c>
      <c r="D598" s="14">
        <v>0</v>
      </c>
      <c r="E598" s="14"/>
    </row>
    <row r="599" spans="1:5" ht="15.75" thickBot="1" x14ac:dyDescent="0.3">
      <c r="A599" s="25" t="s">
        <v>222</v>
      </c>
      <c r="B599" s="14"/>
      <c r="C599" s="14"/>
      <c r="D599" s="14"/>
      <c r="E599" s="14"/>
    </row>
    <row r="600" spans="1:5" ht="15.75" thickBot="1" x14ac:dyDescent="0.3">
      <c r="A600" s="25" t="s">
        <v>223</v>
      </c>
      <c r="B600" s="14"/>
      <c r="C600" s="14"/>
      <c r="D600" s="14"/>
      <c r="E600" s="14"/>
    </row>
    <row r="601" spans="1:5" ht="15.75" thickBot="1" x14ac:dyDescent="0.3">
      <c r="A601" s="25" t="s">
        <v>224</v>
      </c>
      <c r="B601" s="14"/>
      <c r="C601" s="14"/>
      <c r="D601" s="14"/>
      <c r="E601" s="14"/>
    </row>
    <row r="602" spans="1:5" ht="15.75" thickBot="1" x14ac:dyDescent="0.3">
      <c r="A602" s="15" t="s">
        <v>52</v>
      </c>
      <c r="B602" s="14">
        <f>B592+B597</f>
        <v>0</v>
      </c>
      <c r="C602" s="14">
        <f t="shared" ref="C602:E602" si="113">C592+C597</f>
        <v>0</v>
      </c>
      <c r="D602" s="14">
        <f t="shared" si="113"/>
        <v>0</v>
      </c>
      <c r="E602" s="14">
        <f t="shared" si="113"/>
        <v>0</v>
      </c>
    </row>
    <row r="603" spans="1:5" ht="15.75" thickBot="1" x14ac:dyDescent="0.3">
      <c r="A603" s="1111" t="s">
        <v>45</v>
      </c>
      <c r="B603" s="1112"/>
      <c r="C603" s="1112"/>
      <c r="D603" s="1112"/>
      <c r="E603" s="1113"/>
    </row>
    <row r="604" spans="1:5" ht="15.75" thickBot="1" x14ac:dyDescent="0.3">
      <c r="A604" s="1111" t="s">
        <v>46</v>
      </c>
      <c r="B604" s="1112"/>
      <c r="C604" s="1112"/>
      <c r="D604" s="1112"/>
      <c r="E604" s="1113"/>
    </row>
    <row r="605" spans="1:5" ht="15.75" thickBot="1" x14ac:dyDescent="0.3">
      <c r="A605" s="7" t="s">
        <v>55</v>
      </c>
      <c r="B605" s="1140"/>
      <c r="C605" s="1141"/>
      <c r="D605" s="1141"/>
      <c r="E605" s="1142"/>
    </row>
    <row r="606" spans="1:5" ht="34.5" thickBot="1" x14ac:dyDescent="0.3">
      <c r="A606" s="7" t="s">
        <v>79</v>
      </c>
      <c r="B606" s="7"/>
      <c r="C606" s="86" t="s">
        <v>217</v>
      </c>
      <c r="D606" s="1120"/>
      <c r="E606" s="1121"/>
    </row>
    <row r="607" spans="1:5" ht="15.75" thickBot="1" x14ac:dyDescent="0.3">
      <c r="A607" s="96"/>
      <c r="B607" s="1118"/>
      <c r="C607" s="1122"/>
      <c r="D607" s="1120"/>
      <c r="E607" s="1121"/>
    </row>
    <row r="608" spans="1:5" ht="15.75" thickBot="1" x14ac:dyDescent="0.3">
      <c r="A608" s="5" t="s">
        <v>14</v>
      </c>
      <c r="B608" s="1105"/>
      <c r="C608" s="1106"/>
      <c r="D608" s="1106"/>
      <c r="E608" s="1107"/>
    </row>
    <row r="609" spans="1:5" ht="15.75" thickBot="1" x14ac:dyDescent="0.3">
      <c r="A609" s="5" t="s">
        <v>15</v>
      </c>
      <c r="B609" s="1097"/>
      <c r="C609" s="1098"/>
      <c r="D609" s="1098"/>
      <c r="E609" s="1099"/>
    </row>
    <row r="610" spans="1:5" x14ac:dyDescent="0.25">
      <c r="A610" s="1049"/>
      <c r="B610" s="8">
        <v>2019</v>
      </c>
      <c r="C610" s="8">
        <v>2020</v>
      </c>
      <c r="D610" s="8">
        <v>2021</v>
      </c>
      <c r="E610" s="8">
        <v>2022</v>
      </c>
    </row>
    <row r="611" spans="1:5" ht="15.75" thickBot="1" x14ac:dyDescent="0.3">
      <c r="A611" s="1050"/>
      <c r="B611" s="764" t="s">
        <v>7</v>
      </c>
      <c r="C611" s="764" t="s">
        <v>8</v>
      </c>
      <c r="D611" s="764" t="s">
        <v>8</v>
      </c>
      <c r="E611" s="764" t="s">
        <v>8</v>
      </c>
    </row>
    <row r="612" spans="1:5" ht="15.75" thickBot="1" x14ac:dyDescent="0.3">
      <c r="A612" s="5" t="s">
        <v>16</v>
      </c>
      <c r="B612" s="9"/>
      <c r="C612" s="9"/>
      <c r="D612" s="9"/>
      <c r="E612" s="9"/>
    </row>
    <row r="613" spans="1:5" ht="15.75" thickBot="1" x14ac:dyDescent="0.3">
      <c r="A613" s="5" t="s">
        <v>17</v>
      </c>
      <c r="B613" s="9">
        <f>B676-B638</f>
        <v>0</v>
      </c>
      <c r="C613" s="9">
        <f t="shared" ref="C613:D613" si="114">C676-C638</f>
        <v>0</v>
      </c>
      <c r="D613" s="9">
        <f t="shared" si="114"/>
        <v>0</v>
      </c>
      <c r="E613" s="9">
        <f>E631</f>
        <v>0</v>
      </c>
    </row>
    <row r="614" spans="1:5" ht="15.75" thickBot="1" x14ac:dyDescent="0.3">
      <c r="A614" s="5" t="s">
        <v>18</v>
      </c>
      <c r="B614" s="9" t="e">
        <f>B613/B612</f>
        <v>#DIV/0!</v>
      </c>
      <c r="C614" s="9" t="e">
        <f t="shared" ref="C614:E614" si="115">C613/C612</f>
        <v>#DIV/0!</v>
      </c>
      <c r="D614" s="9" t="e">
        <f t="shared" si="115"/>
        <v>#DIV/0!</v>
      </c>
      <c r="E614" s="9" t="e">
        <f t="shared" si="115"/>
        <v>#DIV/0!</v>
      </c>
    </row>
    <row r="615" spans="1:5" ht="15.75" thickBot="1" x14ac:dyDescent="0.3">
      <c r="A615" s="5" t="s">
        <v>19</v>
      </c>
      <c r="B615" s="745" t="s">
        <v>20</v>
      </c>
      <c r="C615" s="10" t="e">
        <f>C612/B612-1</f>
        <v>#DIV/0!</v>
      </c>
      <c r="D615" s="10" t="e">
        <f t="shared" ref="D615:E617" si="116">D612/C612-1</f>
        <v>#DIV/0!</v>
      </c>
      <c r="E615" s="10" t="e">
        <f t="shared" si="116"/>
        <v>#DIV/0!</v>
      </c>
    </row>
    <row r="616" spans="1:5" ht="15.75" thickBot="1" x14ac:dyDescent="0.3">
      <c r="A616" s="5" t="s">
        <v>21</v>
      </c>
      <c r="B616" s="745" t="s">
        <v>20</v>
      </c>
      <c r="C616" s="10" t="e">
        <f>C613/B613-1</f>
        <v>#DIV/0!</v>
      </c>
      <c r="D616" s="10" t="e">
        <f t="shared" si="116"/>
        <v>#DIV/0!</v>
      </c>
      <c r="E616" s="10" t="e">
        <f t="shared" si="116"/>
        <v>#DIV/0!</v>
      </c>
    </row>
    <row r="617" spans="1:5" ht="15.75" thickBot="1" x14ac:dyDescent="0.3">
      <c r="A617" s="5" t="s">
        <v>22</v>
      </c>
      <c r="B617" s="745" t="s">
        <v>20</v>
      </c>
      <c r="C617" s="10" t="e">
        <f>C614/B614-1</f>
        <v>#DIV/0!</v>
      </c>
      <c r="D617" s="10" t="e">
        <f t="shared" si="116"/>
        <v>#DIV/0!</v>
      </c>
      <c r="E617" s="10" t="e">
        <f t="shared" si="116"/>
        <v>#DIV/0!</v>
      </c>
    </row>
    <row r="618" spans="1:5" ht="15.75" thickBot="1" x14ac:dyDescent="0.3">
      <c r="A618" s="1046" t="s">
        <v>155</v>
      </c>
      <c r="B618" s="1047"/>
      <c r="C618" s="1047"/>
      <c r="D618" s="1047"/>
      <c r="E618" s="1048"/>
    </row>
    <row r="619" spans="1:5" x14ac:dyDescent="0.25">
      <c r="A619" s="1049"/>
      <c r="B619" s="8">
        <v>2019</v>
      </c>
      <c r="C619" s="8">
        <v>2020</v>
      </c>
      <c r="D619" s="8">
        <v>2021</v>
      </c>
      <c r="E619" s="8">
        <v>2022</v>
      </c>
    </row>
    <row r="620" spans="1:5" ht="15.75" thickBot="1" x14ac:dyDescent="0.3">
      <c r="A620" s="1050"/>
      <c r="B620" s="764" t="s">
        <v>7</v>
      </c>
      <c r="C620" s="764" t="s">
        <v>8</v>
      </c>
      <c r="D620" s="764" t="s">
        <v>8</v>
      </c>
      <c r="E620" s="764" t="s">
        <v>8</v>
      </c>
    </row>
    <row r="621" spans="1:5" ht="15.75" thickBot="1" x14ac:dyDescent="0.3">
      <c r="A621" s="12" t="s">
        <v>41</v>
      </c>
      <c r="B621" s="13">
        <f>B622+B623+B624+B625</f>
        <v>0</v>
      </c>
      <c r="C621" s="13">
        <f t="shared" ref="C621:E621" si="117">C622+C623+C624+C625</f>
        <v>0</v>
      </c>
      <c r="D621" s="13">
        <f t="shared" si="117"/>
        <v>0</v>
      </c>
      <c r="E621" s="13">
        <f t="shared" si="117"/>
        <v>0</v>
      </c>
    </row>
    <row r="622" spans="1:5" ht="15.75" thickBot="1" x14ac:dyDescent="0.3">
      <c r="A622" s="25" t="s">
        <v>212</v>
      </c>
      <c r="B622" s="13"/>
      <c r="C622" s="13"/>
      <c r="D622" s="13"/>
      <c r="E622" s="13"/>
    </row>
    <row r="623" spans="1:5" ht="15.75" thickBot="1" x14ac:dyDescent="0.3">
      <c r="A623" s="25" t="s">
        <v>222</v>
      </c>
      <c r="B623" s="13"/>
      <c r="C623" s="13"/>
      <c r="D623" s="13"/>
      <c r="E623" s="13"/>
    </row>
    <row r="624" spans="1:5" ht="15.75" thickBot="1" x14ac:dyDescent="0.3">
      <c r="A624" s="25" t="s">
        <v>223</v>
      </c>
      <c r="B624" s="13"/>
      <c r="C624" s="13"/>
      <c r="D624" s="13"/>
      <c r="E624" s="13"/>
    </row>
    <row r="625" spans="1:5" ht="15.75" thickBot="1" x14ac:dyDescent="0.3">
      <c r="A625" s="25" t="s">
        <v>224</v>
      </c>
      <c r="B625" s="13"/>
      <c r="C625" s="13"/>
      <c r="D625" s="13"/>
      <c r="E625" s="13"/>
    </row>
    <row r="626" spans="1:5" ht="15.75" thickBot="1" x14ac:dyDescent="0.3">
      <c r="A626" s="12" t="s">
        <v>42</v>
      </c>
      <c r="B626" s="14">
        <f>B627+B628+B629+B630</f>
        <v>0</v>
      </c>
      <c r="C626" s="14">
        <f t="shared" ref="C626:E626" si="118">C627+C628+C629+C630</f>
        <v>0</v>
      </c>
      <c r="D626" s="14">
        <f t="shared" si="118"/>
        <v>0</v>
      </c>
      <c r="E626" s="14">
        <f t="shared" si="118"/>
        <v>0</v>
      </c>
    </row>
    <row r="627" spans="1:5" ht="15.75" thickBot="1" x14ac:dyDescent="0.3">
      <c r="A627" s="25" t="s">
        <v>212</v>
      </c>
      <c r="B627" s="14"/>
      <c r="C627" s="13"/>
      <c r="D627" s="13"/>
      <c r="E627" s="13">
        <v>0</v>
      </c>
    </row>
    <row r="628" spans="1:5" ht="15.75" thickBot="1" x14ac:dyDescent="0.3">
      <c r="A628" s="25" t="s">
        <v>222</v>
      </c>
      <c r="B628" s="14"/>
      <c r="C628" s="13"/>
      <c r="D628" s="13"/>
      <c r="E628" s="13"/>
    </row>
    <row r="629" spans="1:5" ht="15.75" thickBot="1" x14ac:dyDescent="0.3">
      <c r="A629" s="25" t="s">
        <v>223</v>
      </c>
      <c r="B629" s="14"/>
      <c r="C629" s="13"/>
      <c r="D629" s="13"/>
      <c r="E629" s="13"/>
    </row>
    <row r="630" spans="1:5" ht="15.75" thickBot="1" x14ac:dyDescent="0.3">
      <c r="A630" s="25" t="s">
        <v>224</v>
      </c>
      <c r="B630" s="14"/>
      <c r="C630" s="13"/>
      <c r="D630" s="13"/>
      <c r="E630" s="13"/>
    </row>
    <row r="631" spans="1:5" ht="15.75" thickBot="1" x14ac:dyDescent="0.3">
      <c r="A631" s="87" t="s">
        <v>30</v>
      </c>
      <c r="B631" s="14">
        <f>B621+B626</f>
        <v>0</v>
      </c>
      <c r="C631" s="14">
        <f t="shared" ref="C631:E631" si="119">C621+C626</f>
        <v>0</v>
      </c>
      <c r="D631" s="14">
        <f t="shared" si="119"/>
        <v>0</v>
      </c>
      <c r="E631" s="14">
        <f t="shared" si="119"/>
        <v>0</v>
      </c>
    </row>
    <row r="632" spans="1:5" ht="34.5" thickBot="1" x14ac:dyDescent="0.3">
      <c r="A632" s="7" t="s">
        <v>32</v>
      </c>
      <c r="B632" s="7"/>
      <c r="C632" s="86" t="s">
        <v>217</v>
      </c>
      <c r="D632" s="1120"/>
      <c r="E632" s="1121"/>
    </row>
    <row r="633" spans="1:5" ht="15.75" thickBot="1" x14ac:dyDescent="0.3">
      <c r="A633" s="5" t="s">
        <v>14</v>
      </c>
      <c r="B633" s="1105"/>
      <c r="C633" s="1106"/>
      <c r="D633" s="1106"/>
      <c r="E633" s="1107"/>
    </row>
    <row r="634" spans="1:5" ht="15.75" thickBot="1" x14ac:dyDescent="0.3">
      <c r="A634" s="5" t="s">
        <v>15</v>
      </c>
      <c r="B634" s="1097"/>
      <c r="C634" s="1098"/>
      <c r="D634" s="1098"/>
      <c r="E634" s="1099"/>
    </row>
    <row r="635" spans="1:5" x14ac:dyDescent="0.25">
      <c r="A635" s="1049"/>
      <c r="B635" s="8">
        <v>2019</v>
      </c>
      <c r="C635" s="8">
        <v>2020</v>
      </c>
      <c r="D635" s="8">
        <v>2021</v>
      </c>
      <c r="E635" s="8">
        <v>2022</v>
      </c>
    </row>
    <row r="636" spans="1:5" ht="15.75" thickBot="1" x14ac:dyDescent="0.3">
      <c r="A636" s="1050"/>
      <c r="B636" s="764" t="s">
        <v>7</v>
      </c>
      <c r="C636" s="764" t="s">
        <v>8</v>
      </c>
      <c r="D636" s="764" t="s">
        <v>8</v>
      </c>
      <c r="E636" s="764" t="s">
        <v>8</v>
      </c>
    </row>
    <row r="637" spans="1:5" ht="15.75" thickBot="1" x14ac:dyDescent="0.3">
      <c r="A637" s="5" t="s">
        <v>16</v>
      </c>
      <c r="B637" s="5"/>
      <c r="C637" s="5"/>
      <c r="D637" s="5"/>
      <c r="E637" s="5"/>
    </row>
    <row r="638" spans="1:5" ht="15.75" thickBot="1" x14ac:dyDescent="0.3">
      <c r="A638" s="5" t="s">
        <v>17</v>
      </c>
      <c r="B638" s="9"/>
      <c r="C638" s="9"/>
      <c r="D638" s="9"/>
      <c r="E638" s="9"/>
    </row>
    <row r="639" spans="1:5" ht="15.75" thickBot="1" x14ac:dyDescent="0.3">
      <c r="A639" s="5" t="s">
        <v>18</v>
      </c>
      <c r="B639" s="9" t="e">
        <f>B638/B637</f>
        <v>#DIV/0!</v>
      </c>
      <c r="C639" s="9" t="e">
        <f t="shared" ref="C639:E639" si="120">C638/C637</f>
        <v>#DIV/0!</v>
      </c>
      <c r="D639" s="9" t="e">
        <f t="shared" si="120"/>
        <v>#DIV/0!</v>
      </c>
      <c r="E639" s="9" t="e">
        <f t="shared" si="120"/>
        <v>#DIV/0!</v>
      </c>
    </row>
    <row r="640" spans="1:5" ht="15.75" thickBot="1" x14ac:dyDescent="0.3">
      <c r="A640" s="5" t="s">
        <v>19</v>
      </c>
      <c r="B640" s="745" t="s">
        <v>20</v>
      </c>
      <c r="C640" s="10" t="e">
        <f>C637/B637-1</f>
        <v>#DIV/0!</v>
      </c>
      <c r="D640" s="10" t="e">
        <f t="shared" ref="D640:E642" si="121">D637/C637-1</f>
        <v>#DIV/0!</v>
      </c>
      <c r="E640" s="10" t="e">
        <f t="shared" si="121"/>
        <v>#DIV/0!</v>
      </c>
    </row>
    <row r="641" spans="1:5" ht="15.75" thickBot="1" x14ac:dyDescent="0.3">
      <c r="A641" s="5" t="s">
        <v>21</v>
      </c>
      <c r="B641" s="745" t="s">
        <v>20</v>
      </c>
      <c r="C641" s="10" t="e">
        <f>C638/B638-1</f>
        <v>#DIV/0!</v>
      </c>
      <c r="D641" s="10" t="e">
        <f t="shared" si="121"/>
        <v>#DIV/0!</v>
      </c>
      <c r="E641" s="10" t="e">
        <f t="shared" si="121"/>
        <v>#DIV/0!</v>
      </c>
    </row>
    <row r="642" spans="1:5" ht="15.75" thickBot="1" x14ac:dyDescent="0.3">
      <c r="A642" s="5" t="s">
        <v>22</v>
      </c>
      <c r="B642" s="745" t="s">
        <v>20</v>
      </c>
      <c r="C642" s="10" t="e">
        <f>C639/B639-1</f>
        <v>#DIV/0!</v>
      </c>
      <c r="D642" s="10" t="e">
        <f t="shared" si="121"/>
        <v>#DIV/0!</v>
      </c>
      <c r="E642" s="10" t="e">
        <f t="shared" si="121"/>
        <v>#DIV/0!</v>
      </c>
    </row>
    <row r="643" spans="1:5" ht="15.75" thickBot="1" x14ac:dyDescent="0.3">
      <c r="A643" s="1046" t="s">
        <v>172</v>
      </c>
      <c r="B643" s="1047"/>
      <c r="C643" s="1047"/>
      <c r="D643" s="1047"/>
      <c r="E643" s="1048"/>
    </row>
    <row r="644" spans="1:5" x14ac:dyDescent="0.25">
      <c r="A644" s="1049"/>
      <c r="B644" s="8">
        <v>2019</v>
      </c>
      <c r="C644" s="8">
        <v>2020</v>
      </c>
      <c r="D644" s="8">
        <v>2021</v>
      </c>
      <c r="E644" s="8">
        <v>2022</v>
      </c>
    </row>
    <row r="645" spans="1:5" ht="15.75" thickBot="1" x14ac:dyDescent="0.3">
      <c r="A645" s="1050"/>
      <c r="B645" s="764" t="s">
        <v>7</v>
      </c>
      <c r="C645" s="764" t="s">
        <v>8</v>
      </c>
      <c r="D645" s="764" t="s">
        <v>8</v>
      </c>
      <c r="E645" s="764" t="s">
        <v>8</v>
      </c>
    </row>
    <row r="646" spans="1:5" ht="15.75" thickBot="1" x14ac:dyDescent="0.3">
      <c r="A646" s="12" t="s">
        <v>41</v>
      </c>
      <c r="B646" s="13">
        <f>B647+B648+B649+B650</f>
        <v>0</v>
      </c>
      <c r="C646" s="13">
        <f t="shared" ref="C646:E646" si="122">C647+C648+C649+C650</f>
        <v>0</v>
      </c>
      <c r="D646" s="13">
        <f t="shared" si="122"/>
        <v>0</v>
      </c>
      <c r="E646" s="13">
        <f t="shared" si="122"/>
        <v>0</v>
      </c>
    </row>
    <row r="647" spans="1:5" ht="15.75" thickBot="1" x14ac:dyDescent="0.3">
      <c r="A647" s="25" t="s">
        <v>212</v>
      </c>
      <c r="B647" s="13"/>
      <c r="C647" s="13"/>
      <c r="D647" s="13"/>
      <c r="E647" s="13"/>
    </row>
    <row r="648" spans="1:5" ht="15.75" thickBot="1" x14ac:dyDescent="0.3">
      <c r="A648" s="25" t="s">
        <v>222</v>
      </c>
      <c r="B648" s="13"/>
      <c r="C648" s="13"/>
      <c r="D648" s="13"/>
      <c r="E648" s="13"/>
    </row>
    <row r="649" spans="1:5" ht="15.75" thickBot="1" x14ac:dyDescent="0.3">
      <c r="A649" s="25" t="s">
        <v>223</v>
      </c>
      <c r="B649" s="13"/>
      <c r="C649" s="13"/>
      <c r="D649" s="13"/>
      <c r="E649" s="13"/>
    </row>
    <row r="650" spans="1:5" ht="15.75" thickBot="1" x14ac:dyDescent="0.3">
      <c r="A650" s="25" t="s">
        <v>224</v>
      </c>
      <c r="B650" s="13"/>
      <c r="C650" s="13"/>
      <c r="D650" s="13"/>
      <c r="E650" s="13"/>
    </row>
    <row r="651" spans="1:5" ht="15.75" thickBot="1" x14ac:dyDescent="0.3">
      <c r="A651" s="12" t="s">
        <v>42</v>
      </c>
      <c r="B651" s="14">
        <f>B652+B653+B654+B655</f>
        <v>0</v>
      </c>
      <c r="C651" s="14">
        <f t="shared" ref="C651:E651" si="123">C652+C653+C654+C655</f>
        <v>0</v>
      </c>
      <c r="D651" s="14">
        <f t="shared" si="123"/>
        <v>0</v>
      </c>
      <c r="E651" s="14">
        <f t="shared" si="123"/>
        <v>0</v>
      </c>
    </row>
    <row r="652" spans="1:5" ht="15.75" thickBot="1" x14ac:dyDescent="0.3">
      <c r="A652" s="25" t="s">
        <v>212</v>
      </c>
      <c r="B652" s="14"/>
      <c r="C652" s="13"/>
      <c r="D652" s="13"/>
      <c r="E652" s="13"/>
    </row>
    <row r="653" spans="1:5" ht="15.75" thickBot="1" x14ac:dyDescent="0.3">
      <c r="A653" s="25" t="s">
        <v>222</v>
      </c>
      <c r="B653" s="14"/>
      <c r="C653" s="13"/>
      <c r="D653" s="13"/>
      <c r="E653" s="13"/>
    </row>
    <row r="654" spans="1:5" ht="15.75" thickBot="1" x14ac:dyDescent="0.3">
      <c r="A654" s="25" t="s">
        <v>223</v>
      </c>
      <c r="B654" s="14"/>
      <c r="C654" s="13"/>
      <c r="D654" s="13"/>
      <c r="E654" s="13"/>
    </row>
    <row r="655" spans="1:5" ht="15.75" thickBot="1" x14ac:dyDescent="0.3">
      <c r="A655" s="25" t="s">
        <v>224</v>
      </c>
      <c r="B655" s="14"/>
      <c r="C655" s="13"/>
      <c r="D655" s="13"/>
      <c r="E655" s="13"/>
    </row>
    <row r="656" spans="1:5" ht="15.75" thickBot="1" x14ac:dyDescent="0.3">
      <c r="A656" s="87" t="s">
        <v>226</v>
      </c>
      <c r="B656" s="14">
        <f>B646+B651</f>
        <v>0</v>
      </c>
      <c r="C656" s="14">
        <f t="shared" ref="C656:E656" si="124">C646+C651</f>
        <v>0</v>
      </c>
      <c r="D656" s="14">
        <f t="shared" si="124"/>
        <v>0</v>
      </c>
      <c r="E656" s="14">
        <f t="shared" si="124"/>
        <v>0</v>
      </c>
    </row>
    <row r="657" spans="1:5" ht="34.5" thickBot="1" x14ac:dyDescent="0.3">
      <c r="A657" s="7" t="s">
        <v>73</v>
      </c>
      <c r="B657" s="90"/>
      <c r="C657" s="88" t="s">
        <v>217</v>
      </c>
      <c r="D657" s="91"/>
      <c r="E657" s="92"/>
    </row>
    <row r="658" spans="1:5" ht="15.75" thickBot="1" x14ac:dyDescent="0.3">
      <c r="A658" s="5" t="s">
        <v>14</v>
      </c>
      <c r="B658" s="1105"/>
      <c r="C658" s="1106"/>
      <c r="D658" s="1106"/>
      <c r="E658" s="1107"/>
    </row>
    <row r="659" spans="1:5" ht="15.75" thickBot="1" x14ac:dyDescent="0.3">
      <c r="A659" s="5" t="s">
        <v>15</v>
      </c>
      <c r="B659" s="1097"/>
      <c r="C659" s="1098"/>
      <c r="D659" s="1098"/>
      <c r="E659" s="1099"/>
    </row>
    <row r="660" spans="1:5" x14ac:dyDescent="0.25">
      <c r="A660" s="1049"/>
      <c r="B660" s="8">
        <v>2019</v>
      </c>
      <c r="C660" s="8">
        <v>2020</v>
      </c>
      <c r="D660" s="8">
        <v>2021</v>
      </c>
      <c r="E660" s="8">
        <v>2022</v>
      </c>
    </row>
    <row r="661" spans="1:5" ht="15.75" thickBot="1" x14ac:dyDescent="0.3">
      <c r="A661" s="1050"/>
      <c r="B661" s="764" t="s">
        <v>7</v>
      </c>
      <c r="C661" s="764" t="s">
        <v>8</v>
      </c>
      <c r="D661" s="764" t="s">
        <v>8</v>
      </c>
      <c r="E661" s="764" t="s">
        <v>8</v>
      </c>
    </row>
    <row r="662" spans="1:5" ht="15.75" thickBot="1" x14ac:dyDescent="0.3">
      <c r="A662" s="5" t="s">
        <v>16</v>
      </c>
      <c r="B662" s="5"/>
      <c r="C662" s="5"/>
      <c r="D662" s="5"/>
      <c r="E662" s="5"/>
    </row>
    <row r="663" spans="1:5" ht="15.75" thickBot="1" x14ac:dyDescent="0.3">
      <c r="A663" s="5" t="s">
        <v>17</v>
      </c>
      <c r="B663" s="9">
        <f>B681</f>
        <v>0</v>
      </c>
      <c r="C663" s="9">
        <f t="shared" ref="C663:E663" si="125">C681</f>
        <v>0</v>
      </c>
      <c r="D663" s="9">
        <f t="shared" si="125"/>
        <v>0</v>
      </c>
      <c r="E663" s="9">
        <f t="shared" si="125"/>
        <v>0</v>
      </c>
    </row>
    <row r="664" spans="1:5" ht="15.75" thickBot="1" x14ac:dyDescent="0.3">
      <c r="A664" s="5" t="s">
        <v>18</v>
      </c>
      <c r="B664" s="9" t="e">
        <f>B663/B662</f>
        <v>#DIV/0!</v>
      </c>
      <c r="C664" s="9" t="e">
        <f t="shared" ref="C664:E664" si="126">C663/C662</f>
        <v>#DIV/0!</v>
      </c>
      <c r="D664" s="9" t="e">
        <f t="shared" si="126"/>
        <v>#DIV/0!</v>
      </c>
      <c r="E664" s="9" t="e">
        <f t="shared" si="126"/>
        <v>#DIV/0!</v>
      </c>
    </row>
    <row r="665" spans="1:5" ht="15.75" thickBot="1" x14ac:dyDescent="0.3">
      <c r="A665" s="5" t="s">
        <v>19</v>
      </c>
      <c r="B665" s="745" t="s">
        <v>20</v>
      </c>
      <c r="C665" s="10" t="e">
        <f>C662/B662-1</f>
        <v>#DIV/0!</v>
      </c>
      <c r="D665" s="10" t="e">
        <f t="shared" ref="D665:E667" si="127">D662/C662-1</f>
        <v>#DIV/0!</v>
      </c>
      <c r="E665" s="10" t="e">
        <f t="shared" si="127"/>
        <v>#DIV/0!</v>
      </c>
    </row>
    <row r="666" spans="1:5" ht="15.75" thickBot="1" x14ac:dyDescent="0.3">
      <c r="A666" s="5" t="s">
        <v>21</v>
      </c>
      <c r="B666" s="745" t="s">
        <v>20</v>
      </c>
      <c r="C666" s="10" t="e">
        <f>C663/B663-1</f>
        <v>#DIV/0!</v>
      </c>
      <c r="D666" s="10" t="e">
        <f t="shared" si="127"/>
        <v>#DIV/0!</v>
      </c>
      <c r="E666" s="10" t="e">
        <f t="shared" si="127"/>
        <v>#DIV/0!</v>
      </c>
    </row>
    <row r="667" spans="1:5" ht="15.75" thickBot="1" x14ac:dyDescent="0.3">
      <c r="A667" s="5" t="s">
        <v>22</v>
      </c>
      <c r="B667" s="745" t="s">
        <v>20</v>
      </c>
      <c r="C667" s="10" t="e">
        <f>C664/B664-1</f>
        <v>#DIV/0!</v>
      </c>
      <c r="D667" s="10" t="e">
        <f t="shared" si="127"/>
        <v>#DIV/0!</v>
      </c>
      <c r="E667" s="10" t="e">
        <f t="shared" si="127"/>
        <v>#DIV/0!</v>
      </c>
    </row>
    <row r="668" spans="1:5" ht="15.75" thickBot="1" x14ac:dyDescent="0.3">
      <c r="A668" s="1046" t="s">
        <v>264</v>
      </c>
      <c r="B668" s="1047"/>
      <c r="C668" s="1047"/>
      <c r="D668" s="1047"/>
      <c r="E668" s="1048"/>
    </row>
    <row r="669" spans="1:5" x14ac:dyDescent="0.25">
      <c r="A669" s="1049"/>
      <c r="B669" s="8">
        <v>2018</v>
      </c>
      <c r="C669" s="8">
        <v>2019</v>
      </c>
      <c r="D669" s="8">
        <v>2020</v>
      </c>
      <c r="E669" s="8">
        <v>2021</v>
      </c>
    </row>
    <row r="670" spans="1:5" ht="15.75" thickBot="1" x14ac:dyDescent="0.3">
      <c r="A670" s="1050"/>
      <c r="B670" s="764" t="s">
        <v>7</v>
      </c>
      <c r="C670" s="764" t="s">
        <v>8</v>
      </c>
      <c r="D670" s="764" t="s">
        <v>8</v>
      </c>
      <c r="E670" s="764" t="s">
        <v>8</v>
      </c>
    </row>
    <row r="671" spans="1:5" ht="15.75" thickBot="1" x14ac:dyDescent="0.3">
      <c r="A671" s="12" t="s">
        <v>41</v>
      </c>
      <c r="B671" s="13">
        <f>B672+B673+B674+B675</f>
        <v>0</v>
      </c>
      <c r="C671" s="13">
        <f t="shared" ref="C671:E671" si="128">C672+C673+C674+C675</f>
        <v>0</v>
      </c>
      <c r="D671" s="13">
        <f t="shared" si="128"/>
        <v>0</v>
      </c>
      <c r="E671" s="13">
        <f t="shared" si="128"/>
        <v>0</v>
      </c>
    </row>
    <row r="672" spans="1:5" ht="15.75" thickBot="1" x14ac:dyDescent="0.3">
      <c r="A672" s="25" t="s">
        <v>212</v>
      </c>
      <c r="B672" s="13"/>
      <c r="C672" s="13"/>
      <c r="D672" s="13"/>
      <c r="E672" s="13"/>
    </row>
    <row r="673" spans="1:5" ht="15.75" thickBot="1" x14ac:dyDescent="0.3">
      <c r="A673" s="25" t="s">
        <v>222</v>
      </c>
      <c r="B673" s="13"/>
      <c r="C673" s="13"/>
      <c r="D673" s="13"/>
      <c r="E673" s="13"/>
    </row>
    <row r="674" spans="1:5" ht="15.75" thickBot="1" x14ac:dyDescent="0.3">
      <c r="A674" s="25" t="s">
        <v>223</v>
      </c>
      <c r="B674" s="13"/>
      <c r="C674" s="13"/>
      <c r="D674" s="13"/>
      <c r="E674" s="13"/>
    </row>
    <row r="675" spans="1:5" ht="15.75" thickBot="1" x14ac:dyDescent="0.3">
      <c r="A675" s="25" t="s">
        <v>224</v>
      </c>
      <c r="B675" s="13"/>
      <c r="C675" s="13"/>
      <c r="D675" s="13"/>
      <c r="E675" s="13"/>
    </row>
    <row r="676" spans="1:5" ht="15.75" thickBot="1" x14ac:dyDescent="0.3">
      <c r="A676" s="12" t="s">
        <v>42</v>
      </c>
      <c r="B676" s="14">
        <f>B677+B678+B679+B680</f>
        <v>0</v>
      </c>
      <c r="C676" s="14">
        <f t="shared" ref="C676:E676" si="129">C677+C678+C679+C680</f>
        <v>0</v>
      </c>
      <c r="D676" s="14">
        <f t="shared" si="129"/>
        <v>0</v>
      </c>
      <c r="E676" s="14">
        <f t="shared" si="129"/>
        <v>0</v>
      </c>
    </row>
    <row r="677" spans="1:5" ht="15.75" thickBot="1" x14ac:dyDescent="0.3">
      <c r="A677" s="25" t="s">
        <v>212</v>
      </c>
      <c r="B677" s="14"/>
      <c r="C677" s="13"/>
      <c r="D677" s="13"/>
      <c r="E677" s="13"/>
    </row>
    <row r="678" spans="1:5" ht="15.75" thickBot="1" x14ac:dyDescent="0.3">
      <c r="A678" s="25" t="s">
        <v>222</v>
      </c>
      <c r="B678" s="14"/>
      <c r="C678" s="13"/>
      <c r="D678" s="13"/>
      <c r="E678" s="13"/>
    </row>
    <row r="679" spans="1:5" ht="15.75" thickBot="1" x14ac:dyDescent="0.3">
      <c r="A679" s="25" t="s">
        <v>223</v>
      </c>
      <c r="B679" s="14"/>
      <c r="C679" s="13"/>
      <c r="D679" s="13"/>
      <c r="E679" s="13"/>
    </row>
    <row r="680" spans="1:5" ht="15.75" thickBot="1" x14ac:dyDescent="0.3">
      <c r="A680" s="25" t="s">
        <v>224</v>
      </c>
      <c r="B680" s="14"/>
      <c r="C680" s="13"/>
      <c r="D680" s="13"/>
      <c r="E680" s="13"/>
    </row>
    <row r="681" spans="1:5" ht="15.75" thickBot="1" x14ac:dyDescent="0.3">
      <c r="A681" s="15" t="s">
        <v>229</v>
      </c>
      <c r="B681" s="14">
        <f>B671+B676</f>
        <v>0</v>
      </c>
      <c r="C681" s="14">
        <f t="shared" ref="C681:E681" si="130">C671+C676</f>
        <v>0</v>
      </c>
      <c r="D681" s="14">
        <f t="shared" si="130"/>
        <v>0</v>
      </c>
      <c r="E681" s="14">
        <f t="shared" si="130"/>
        <v>0</v>
      </c>
    </row>
    <row r="682" spans="1:5" ht="15.75" thickBot="1" x14ac:dyDescent="0.3">
      <c r="A682" s="93" t="s">
        <v>44</v>
      </c>
      <c r="B682" s="1118"/>
      <c r="C682" s="1120"/>
      <c r="D682" s="1120"/>
      <c r="E682" s="1121"/>
    </row>
    <row r="683" spans="1:5" ht="34.5" thickBot="1" x14ac:dyDescent="0.3">
      <c r="A683" s="7" t="s">
        <v>73</v>
      </c>
      <c r="B683" s="90"/>
      <c r="C683" s="88" t="s">
        <v>217</v>
      </c>
      <c r="D683" s="91"/>
      <c r="E683" s="92"/>
    </row>
    <row r="684" spans="1:5" ht="15.75" thickBot="1" x14ac:dyDescent="0.3">
      <c r="A684" s="5" t="s">
        <v>14</v>
      </c>
      <c r="B684" s="1105"/>
      <c r="C684" s="1106"/>
      <c r="D684" s="1106"/>
      <c r="E684" s="1107"/>
    </row>
    <row r="685" spans="1:5" ht="15.75" thickBot="1" x14ac:dyDescent="0.3">
      <c r="A685" s="5" t="s">
        <v>15</v>
      </c>
      <c r="B685" s="1097"/>
      <c r="C685" s="1098"/>
      <c r="D685" s="1098"/>
      <c r="E685" s="1099"/>
    </row>
    <row r="686" spans="1:5" x14ac:dyDescent="0.25">
      <c r="A686" s="1049"/>
      <c r="B686" s="8">
        <v>2019</v>
      </c>
      <c r="C686" s="8">
        <v>2020</v>
      </c>
      <c r="D686" s="8">
        <v>2021</v>
      </c>
      <c r="E686" s="8">
        <v>2022</v>
      </c>
    </row>
    <row r="687" spans="1:5" ht="15.75" thickBot="1" x14ac:dyDescent="0.3">
      <c r="A687" s="1050"/>
      <c r="B687" s="764" t="s">
        <v>7</v>
      </c>
      <c r="C687" s="764" t="s">
        <v>8</v>
      </c>
      <c r="D687" s="764" t="s">
        <v>8</v>
      </c>
      <c r="E687" s="764" t="s">
        <v>8</v>
      </c>
    </row>
    <row r="688" spans="1:5" ht="15.75" thickBot="1" x14ac:dyDescent="0.3">
      <c r="A688" s="5" t="s">
        <v>16</v>
      </c>
      <c r="B688" s="5"/>
      <c r="C688" s="5"/>
      <c r="D688" s="5"/>
      <c r="E688" s="5"/>
    </row>
    <row r="689" spans="1:5" ht="15.75" thickBot="1" x14ac:dyDescent="0.3">
      <c r="A689" s="5" t="s">
        <v>17</v>
      </c>
      <c r="B689" s="9">
        <f>B707</f>
        <v>0</v>
      </c>
      <c r="C689" s="9">
        <f t="shared" ref="C689:E689" si="131">C707</f>
        <v>0</v>
      </c>
      <c r="D689" s="9">
        <f t="shared" si="131"/>
        <v>0</v>
      </c>
      <c r="E689" s="9">
        <f t="shared" si="131"/>
        <v>0</v>
      </c>
    </row>
    <row r="690" spans="1:5" ht="15.75" thickBot="1" x14ac:dyDescent="0.3">
      <c r="A690" s="5" t="s">
        <v>18</v>
      </c>
      <c r="B690" s="9" t="e">
        <f>B689/B688</f>
        <v>#DIV/0!</v>
      </c>
      <c r="C690" s="9" t="e">
        <f t="shared" ref="C690:E690" si="132">C689/C688</f>
        <v>#DIV/0!</v>
      </c>
      <c r="D690" s="9" t="e">
        <f t="shared" si="132"/>
        <v>#DIV/0!</v>
      </c>
      <c r="E690" s="9" t="e">
        <f t="shared" si="132"/>
        <v>#DIV/0!</v>
      </c>
    </row>
    <row r="691" spans="1:5" ht="15.75" thickBot="1" x14ac:dyDescent="0.3">
      <c r="A691" s="5" t="s">
        <v>19</v>
      </c>
      <c r="B691" s="745" t="s">
        <v>20</v>
      </c>
      <c r="C691" s="10" t="e">
        <f>C688/B688-1</f>
        <v>#DIV/0!</v>
      </c>
      <c r="D691" s="10" t="e">
        <f t="shared" ref="D691:E693" si="133">D688/C688-1</f>
        <v>#DIV/0!</v>
      </c>
      <c r="E691" s="10" t="e">
        <f t="shared" si="133"/>
        <v>#DIV/0!</v>
      </c>
    </row>
    <row r="692" spans="1:5" ht="15.75" thickBot="1" x14ac:dyDescent="0.3">
      <c r="A692" s="5" t="s">
        <v>21</v>
      </c>
      <c r="B692" s="745" t="s">
        <v>20</v>
      </c>
      <c r="C692" s="10" t="e">
        <f>C689/B689-1</f>
        <v>#DIV/0!</v>
      </c>
      <c r="D692" s="10" t="e">
        <f t="shared" si="133"/>
        <v>#DIV/0!</v>
      </c>
      <c r="E692" s="10" t="e">
        <f t="shared" si="133"/>
        <v>#DIV/0!</v>
      </c>
    </row>
    <row r="693" spans="1:5" ht="15.75" thickBot="1" x14ac:dyDescent="0.3">
      <c r="A693" s="5" t="s">
        <v>22</v>
      </c>
      <c r="B693" s="745" t="s">
        <v>20</v>
      </c>
      <c r="C693" s="10" t="e">
        <f>C690/B690-1</f>
        <v>#DIV/0!</v>
      </c>
      <c r="D693" s="10" t="e">
        <f t="shared" si="133"/>
        <v>#DIV/0!</v>
      </c>
      <c r="E693" s="10" t="e">
        <f t="shared" si="133"/>
        <v>#DIV/0!</v>
      </c>
    </row>
    <row r="694" spans="1:5" ht="15.75" thickBot="1" x14ac:dyDescent="0.3">
      <c r="A694" s="1046" t="s">
        <v>154</v>
      </c>
      <c r="B694" s="1047"/>
      <c r="C694" s="1047"/>
      <c r="D694" s="1047"/>
      <c r="E694" s="1048"/>
    </row>
    <row r="695" spans="1:5" x14ac:dyDescent="0.25">
      <c r="A695" s="1049"/>
      <c r="B695" s="8">
        <v>2019</v>
      </c>
      <c r="C695" s="8">
        <v>2020</v>
      </c>
      <c r="D695" s="8">
        <v>2021</v>
      </c>
      <c r="E695" s="8">
        <v>2022</v>
      </c>
    </row>
    <row r="696" spans="1:5" ht="15.75" thickBot="1" x14ac:dyDescent="0.3">
      <c r="A696" s="1050"/>
      <c r="B696" s="764" t="s">
        <v>7</v>
      </c>
      <c r="C696" s="764" t="s">
        <v>8</v>
      </c>
      <c r="D696" s="764" t="s">
        <v>8</v>
      </c>
      <c r="E696" s="764" t="s">
        <v>8</v>
      </c>
    </row>
    <row r="697" spans="1:5" ht="15.75" thickBot="1" x14ac:dyDescent="0.3">
      <c r="A697" s="12" t="s">
        <v>41</v>
      </c>
      <c r="B697" s="13">
        <f>B698+B699+B700+B701</f>
        <v>0</v>
      </c>
      <c r="C697" s="13">
        <f t="shared" ref="C697:E697" si="134">C698+C699+C700+C701</f>
        <v>0</v>
      </c>
      <c r="D697" s="13">
        <f t="shared" si="134"/>
        <v>0</v>
      </c>
      <c r="E697" s="13">
        <f t="shared" si="134"/>
        <v>0</v>
      </c>
    </row>
    <row r="698" spans="1:5" ht="15.75" thickBot="1" x14ac:dyDescent="0.3">
      <c r="A698" s="25" t="s">
        <v>212</v>
      </c>
      <c r="B698" s="13"/>
      <c r="C698" s="13"/>
      <c r="D698" s="13"/>
      <c r="E698" s="13"/>
    </row>
    <row r="699" spans="1:5" ht="15.75" thickBot="1" x14ac:dyDescent="0.3">
      <c r="A699" s="25" t="s">
        <v>222</v>
      </c>
      <c r="B699" s="13"/>
      <c r="C699" s="13"/>
      <c r="D699" s="13"/>
      <c r="E699" s="13"/>
    </row>
    <row r="700" spans="1:5" ht="15.75" thickBot="1" x14ac:dyDescent="0.3">
      <c r="A700" s="25" t="s">
        <v>223</v>
      </c>
      <c r="B700" s="13"/>
      <c r="C700" s="13"/>
      <c r="D700" s="13"/>
      <c r="E700" s="13"/>
    </row>
    <row r="701" spans="1:5" ht="15.75" thickBot="1" x14ac:dyDescent="0.3">
      <c r="A701" s="25" t="s">
        <v>224</v>
      </c>
      <c r="B701" s="13"/>
      <c r="C701" s="13"/>
      <c r="D701" s="13"/>
      <c r="E701" s="13"/>
    </row>
    <row r="702" spans="1:5" ht="15.75" thickBot="1" x14ac:dyDescent="0.3">
      <c r="A702" s="12" t="s">
        <v>42</v>
      </c>
      <c r="B702" s="14">
        <f>B703+B704+B705+B706</f>
        <v>0</v>
      </c>
      <c r="C702" s="14">
        <f t="shared" ref="C702:E702" si="135">C703+C704+C705+C706</f>
        <v>0</v>
      </c>
      <c r="D702" s="14">
        <f t="shared" si="135"/>
        <v>0</v>
      </c>
      <c r="E702" s="14">
        <f t="shared" si="135"/>
        <v>0</v>
      </c>
    </row>
    <row r="703" spans="1:5" ht="15.75" thickBot="1" x14ac:dyDescent="0.3">
      <c r="A703" s="25" t="s">
        <v>212</v>
      </c>
      <c r="B703" s="14"/>
      <c r="C703" s="14"/>
      <c r="D703" s="14"/>
      <c r="E703" s="14"/>
    </row>
    <row r="704" spans="1:5" ht="15.75" thickBot="1" x14ac:dyDescent="0.3">
      <c r="A704" s="25" t="s">
        <v>222</v>
      </c>
      <c r="B704" s="14"/>
      <c r="C704" s="14"/>
      <c r="D704" s="14"/>
      <c r="E704" s="14"/>
    </row>
    <row r="705" spans="1:5" ht="15.75" thickBot="1" x14ac:dyDescent="0.3">
      <c r="A705" s="25" t="s">
        <v>223</v>
      </c>
      <c r="B705" s="14"/>
      <c r="C705" s="14"/>
      <c r="D705" s="14"/>
      <c r="E705" s="14"/>
    </row>
    <row r="706" spans="1:5" ht="15.75" thickBot="1" x14ac:dyDescent="0.3">
      <c r="A706" s="25" t="s">
        <v>224</v>
      </c>
      <c r="B706" s="14"/>
      <c r="C706" s="14"/>
      <c r="D706" s="14"/>
      <c r="E706" s="14"/>
    </row>
    <row r="707" spans="1:5" ht="15.75" thickBot="1" x14ac:dyDescent="0.3">
      <c r="A707" s="15" t="s">
        <v>52</v>
      </c>
      <c r="B707" s="14">
        <f>B697+B702</f>
        <v>0</v>
      </c>
      <c r="C707" s="14">
        <f t="shared" ref="C707:E707" si="136">C697+C702</f>
        <v>0</v>
      </c>
      <c r="D707" s="14">
        <f t="shared" si="136"/>
        <v>0</v>
      </c>
      <c r="E707" s="14">
        <f t="shared" si="136"/>
        <v>0</v>
      </c>
    </row>
    <row r="708" spans="1:5" ht="15.75" thickBot="1" x14ac:dyDescent="0.3">
      <c r="A708" s="19"/>
      <c r="B708" s="20"/>
      <c r="C708" s="20"/>
      <c r="D708" s="20"/>
      <c r="E708" s="20"/>
    </row>
    <row r="709" spans="1:5" ht="24.75" thickBot="1" x14ac:dyDescent="0.3">
      <c r="A709" s="6" t="s">
        <v>56</v>
      </c>
      <c r="B709" s="21">
        <f>B447</f>
        <v>600000</v>
      </c>
      <c r="C709" s="21">
        <f t="shared" ref="C709:E709" si="137">C447</f>
        <v>0</v>
      </c>
      <c r="D709" s="21">
        <f t="shared" si="137"/>
        <v>600000</v>
      </c>
      <c r="E709" s="21">
        <f t="shared" si="137"/>
        <v>0</v>
      </c>
    </row>
    <row r="710" spans="1:5" ht="24.75" thickBot="1" x14ac:dyDescent="0.3">
      <c r="A710" s="6" t="s">
        <v>57</v>
      </c>
      <c r="B710" s="21">
        <f>B711+B714+B717+B726+B720+B723+B729+B732+B737</f>
        <v>600000</v>
      </c>
      <c r="C710" s="21">
        <f t="shared" ref="C710:E710" si="138">C711+C714+C717+C726+C720+C723+C729+C732+C737</f>
        <v>0</v>
      </c>
      <c r="D710" s="21">
        <f t="shared" si="138"/>
        <v>600000</v>
      </c>
      <c r="E710" s="21">
        <f t="shared" si="138"/>
        <v>0</v>
      </c>
    </row>
    <row r="711" spans="1:5" ht="15.75" thickBot="1" x14ac:dyDescent="0.3">
      <c r="A711" s="12" t="s">
        <v>23</v>
      </c>
      <c r="B711" s="35">
        <f>B712+B713</f>
        <v>0</v>
      </c>
      <c r="C711" s="35">
        <f t="shared" ref="C711:E711" si="139">C712+C713</f>
        <v>0</v>
      </c>
      <c r="D711" s="35">
        <f t="shared" si="139"/>
        <v>0</v>
      </c>
      <c r="E711" s="35">
        <f t="shared" si="139"/>
        <v>0</v>
      </c>
    </row>
    <row r="712" spans="1:5" ht="15.75" thickBot="1" x14ac:dyDescent="0.3">
      <c r="A712" s="25" t="s">
        <v>212</v>
      </c>
      <c r="B712" s="14">
        <f>B456</f>
        <v>0</v>
      </c>
      <c r="C712" s="14">
        <f t="shared" ref="C712:E712" si="140">C456</f>
        <v>0</v>
      </c>
      <c r="D712" s="14">
        <f t="shared" si="140"/>
        <v>0</v>
      </c>
      <c r="E712" s="14">
        <f t="shared" si="140"/>
        <v>0</v>
      </c>
    </row>
    <row r="713" spans="1:5" ht="15.75" thickBot="1" x14ac:dyDescent="0.3">
      <c r="A713" s="25" t="s">
        <v>230</v>
      </c>
      <c r="B713" s="14">
        <f>B457+B494+B531</f>
        <v>0</v>
      </c>
      <c r="C713" s="14">
        <f>C457+C494+C531</f>
        <v>0</v>
      </c>
      <c r="D713" s="14">
        <f>D457+D494+D531</f>
        <v>0</v>
      </c>
      <c r="E713" s="14">
        <f>E457+E494+E531</f>
        <v>0</v>
      </c>
    </row>
    <row r="714" spans="1:5" ht="24.75" thickBot="1" x14ac:dyDescent="0.3">
      <c r="A714" s="12" t="s">
        <v>24</v>
      </c>
      <c r="B714" s="35">
        <f>B715+B716</f>
        <v>0</v>
      </c>
      <c r="C714" s="35">
        <f t="shared" ref="C714:E714" si="141">C715+C716</f>
        <v>0</v>
      </c>
      <c r="D714" s="35">
        <f t="shared" si="141"/>
        <v>0</v>
      </c>
      <c r="E714" s="35">
        <f t="shared" si="141"/>
        <v>0</v>
      </c>
    </row>
    <row r="715" spans="1:5" ht="15.75" thickBot="1" x14ac:dyDescent="0.3">
      <c r="A715" s="25" t="s">
        <v>212</v>
      </c>
      <c r="B715" s="13">
        <f>+B459</f>
        <v>0</v>
      </c>
      <c r="C715" s="13">
        <f t="shared" ref="C715:E715" si="142">+C459</f>
        <v>0</v>
      </c>
      <c r="D715" s="13">
        <f t="shared" si="142"/>
        <v>0</v>
      </c>
      <c r="E715" s="13">
        <f t="shared" si="142"/>
        <v>0</v>
      </c>
    </row>
    <row r="716" spans="1:5" ht="15.75" thickBot="1" x14ac:dyDescent="0.3">
      <c r="A716" s="25" t="s">
        <v>230</v>
      </c>
      <c r="B716" s="14">
        <f>B460+B497+B531</f>
        <v>0</v>
      </c>
      <c r="C716" s="14">
        <f>C460+C497+C531</f>
        <v>0</v>
      </c>
      <c r="D716" s="14">
        <f>D460+D497+D531</f>
        <v>0</v>
      </c>
      <c r="E716" s="14">
        <f>E460+E497+E531</f>
        <v>0</v>
      </c>
    </row>
    <row r="717" spans="1:5" ht="15.75" thickBot="1" x14ac:dyDescent="0.3">
      <c r="A717" s="12" t="s">
        <v>25</v>
      </c>
      <c r="B717" s="35">
        <f>B718+B719</f>
        <v>0</v>
      </c>
      <c r="C717" s="35">
        <f t="shared" ref="C717:E717" si="143">C718+C719</f>
        <v>0</v>
      </c>
      <c r="D717" s="35">
        <f t="shared" si="143"/>
        <v>0</v>
      </c>
      <c r="E717" s="35">
        <f t="shared" si="143"/>
        <v>0</v>
      </c>
    </row>
    <row r="718" spans="1:5" ht="15.75" thickBot="1" x14ac:dyDescent="0.3">
      <c r="A718" s="25" t="s">
        <v>212</v>
      </c>
      <c r="B718" s="14">
        <f t="shared" ref="B718:E719" si="144">B462+B499+B536</f>
        <v>0</v>
      </c>
      <c r="C718" s="14">
        <f t="shared" si="144"/>
        <v>0</v>
      </c>
      <c r="D718" s="14">
        <f t="shared" si="144"/>
        <v>0</v>
      </c>
      <c r="E718" s="14">
        <f t="shared" si="144"/>
        <v>0</v>
      </c>
    </row>
    <row r="719" spans="1:5" ht="15.75" thickBot="1" x14ac:dyDescent="0.3">
      <c r="A719" s="25" t="s">
        <v>230</v>
      </c>
      <c r="B719" s="14">
        <f t="shared" si="144"/>
        <v>0</v>
      </c>
      <c r="C719" s="14">
        <f t="shared" si="144"/>
        <v>0</v>
      </c>
      <c r="D719" s="14">
        <f t="shared" si="144"/>
        <v>0</v>
      </c>
      <c r="E719" s="14">
        <f t="shared" si="144"/>
        <v>0</v>
      </c>
    </row>
    <row r="720" spans="1:5" ht="15.75" thickBot="1" x14ac:dyDescent="0.3">
      <c r="A720" s="12" t="s">
        <v>26</v>
      </c>
      <c r="B720" s="35">
        <f>B721+B722</f>
        <v>0</v>
      </c>
      <c r="C720" s="35">
        <f t="shared" ref="C720:E720" si="145">C721+C722</f>
        <v>0</v>
      </c>
      <c r="D720" s="35">
        <f t="shared" si="145"/>
        <v>0</v>
      </c>
      <c r="E720" s="35">
        <f t="shared" si="145"/>
        <v>0</v>
      </c>
    </row>
    <row r="721" spans="1:5" ht="15.75" thickBot="1" x14ac:dyDescent="0.3">
      <c r="A721" s="25" t="s">
        <v>212</v>
      </c>
      <c r="B721" s="13">
        <f t="shared" ref="B721:E722" si="146">B465+B502+B539</f>
        <v>0</v>
      </c>
      <c r="C721" s="13">
        <f t="shared" si="146"/>
        <v>0</v>
      </c>
      <c r="D721" s="13">
        <f t="shared" si="146"/>
        <v>0</v>
      </c>
      <c r="E721" s="13">
        <f t="shared" si="146"/>
        <v>0</v>
      </c>
    </row>
    <row r="722" spans="1:5" ht="15.75" thickBot="1" x14ac:dyDescent="0.3">
      <c r="A722" s="25" t="s">
        <v>230</v>
      </c>
      <c r="B722" s="14">
        <f t="shared" si="146"/>
        <v>0</v>
      </c>
      <c r="C722" s="14">
        <f t="shared" si="146"/>
        <v>0</v>
      </c>
      <c r="D722" s="14">
        <f t="shared" si="146"/>
        <v>0</v>
      </c>
      <c r="E722" s="14">
        <f t="shared" si="146"/>
        <v>0</v>
      </c>
    </row>
    <row r="723" spans="1:5" ht="15.75" thickBot="1" x14ac:dyDescent="0.3">
      <c r="A723" s="12" t="s">
        <v>27</v>
      </c>
      <c r="B723" s="35">
        <f>B724+B725</f>
        <v>600000</v>
      </c>
      <c r="C723" s="35">
        <f t="shared" ref="C723:E723" si="147">C724+C725</f>
        <v>0</v>
      </c>
      <c r="D723" s="35">
        <f t="shared" si="147"/>
        <v>600000</v>
      </c>
      <c r="E723" s="35">
        <f t="shared" si="147"/>
        <v>0</v>
      </c>
    </row>
    <row r="724" spans="1:5" ht="15.75" thickBot="1" x14ac:dyDescent="0.3">
      <c r="A724" s="25" t="s">
        <v>212</v>
      </c>
      <c r="B724" s="13">
        <f t="shared" ref="B724:E725" si="148">B468+B505+B542</f>
        <v>600000</v>
      </c>
      <c r="C724" s="13">
        <f t="shared" si="148"/>
        <v>0</v>
      </c>
      <c r="D724" s="13">
        <f t="shared" si="148"/>
        <v>600000</v>
      </c>
      <c r="E724" s="13">
        <f t="shared" si="148"/>
        <v>0</v>
      </c>
    </row>
    <row r="725" spans="1:5" ht="15.75" thickBot="1" x14ac:dyDescent="0.3">
      <c r="A725" s="25" t="s">
        <v>230</v>
      </c>
      <c r="B725" s="14">
        <f t="shared" si="148"/>
        <v>0</v>
      </c>
      <c r="C725" s="14">
        <f t="shared" si="148"/>
        <v>0</v>
      </c>
      <c r="D725" s="14">
        <f t="shared" si="148"/>
        <v>0</v>
      </c>
      <c r="E725" s="14">
        <f t="shared" si="148"/>
        <v>0</v>
      </c>
    </row>
    <row r="726" spans="1:5" ht="15.75" thickBot="1" x14ac:dyDescent="0.3">
      <c r="A726" s="12" t="s">
        <v>28</v>
      </c>
      <c r="B726" s="35">
        <f>B727+B728</f>
        <v>0</v>
      </c>
      <c r="C726" s="35">
        <f>C727+C728</f>
        <v>0</v>
      </c>
      <c r="D726" s="35">
        <f t="shared" ref="D726:E726" si="149">D727+D728</f>
        <v>0</v>
      </c>
      <c r="E726" s="35">
        <f t="shared" si="149"/>
        <v>0</v>
      </c>
    </row>
    <row r="727" spans="1:5" ht="15.75" thickBot="1" x14ac:dyDescent="0.3">
      <c r="A727" s="25" t="s">
        <v>212</v>
      </c>
      <c r="B727" s="13">
        <v>0</v>
      </c>
      <c r="C727" s="13">
        <v>0</v>
      </c>
      <c r="D727" s="13">
        <v>0</v>
      </c>
      <c r="E727" s="13">
        <v>0</v>
      </c>
    </row>
    <row r="728" spans="1:5" ht="15.75" thickBot="1" x14ac:dyDescent="0.3">
      <c r="A728" s="25" t="s">
        <v>230</v>
      </c>
      <c r="B728" s="14">
        <f>B472+B509+B546</f>
        <v>0</v>
      </c>
      <c r="C728" s="14">
        <f>C472+C509+C546</f>
        <v>0</v>
      </c>
      <c r="D728" s="14">
        <f>D472+D509+D546</f>
        <v>0</v>
      </c>
      <c r="E728" s="14">
        <f>E472+E509+E546</f>
        <v>0</v>
      </c>
    </row>
    <row r="729" spans="1:5" ht="24.75" thickBot="1" x14ac:dyDescent="0.3">
      <c r="A729" s="12" t="s">
        <v>29</v>
      </c>
      <c r="B729" s="35">
        <f>B730+B731</f>
        <v>0</v>
      </c>
      <c r="C729" s="35">
        <f t="shared" ref="C729:E729" si="150">C730+C731</f>
        <v>0</v>
      </c>
      <c r="D729" s="35">
        <f t="shared" si="150"/>
        <v>0</v>
      </c>
      <c r="E729" s="35">
        <f t="shared" si="150"/>
        <v>0</v>
      </c>
    </row>
    <row r="730" spans="1:5" ht="15.75" thickBot="1" x14ac:dyDescent="0.3">
      <c r="A730" s="25" t="s">
        <v>212</v>
      </c>
      <c r="B730" s="13">
        <v>0</v>
      </c>
      <c r="C730" s="13">
        <v>0</v>
      </c>
      <c r="D730" s="13">
        <v>0</v>
      </c>
      <c r="E730" s="13">
        <v>0</v>
      </c>
    </row>
    <row r="731" spans="1:5" ht="15.75" thickBot="1" x14ac:dyDescent="0.3">
      <c r="A731" s="25" t="s">
        <v>230</v>
      </c>
      <c r="B731" s="14">
        <f>B475+B512+B549</f>
        <v>0</v>
      </c>
      <c r="C731" s="14">
        <f>C475+C512+C549</f>
        <v>0</v>
      </c>
      <c r="D731" s="14">
        <f>D475+D512+D549</f>
        <v>0</v>
      </c>
      <c r="E731" s="14">
        <f>E475+E512+E549</f>
        <v>0</v>
      </c>
    </row>
    <row r="732" spans="1:5" ht="15.75" thickBot="1" x14ac:dyDescent="0.3">
      <c r="A732" s="12" t="s">
        <v>58</v>
      </c>
      <c r="B732" s="35">
        <f>B733+B734+B735+B736</f>
        <v>0</v>
      </c>
      <c r="C732" s="35">
        <f t="shared" ref="C732:E732" si="151">C733+C734+C735+C736</f>
        <v>0</v>
      </c>
      <c r="D732" s="35">
        <f t="shared" si="151"/>
        <v>0</v>
      </c>
      <c r="E732" s="35">
        <f t="shared" si="151"/>
        <v>0</v>
      </c>
    </row>
    <row r="733" spans="1:5" ht="15.75" thickBot="1" x14ac:dyDescent="0.3">
      <c r="A733" s="25" t="s">
        <v>212</v>
      </c>
      <c r="B733" s="13">
        <v>0</v>
      </c>
      <c r="C733" s="13">
        <v>0</v>
      </c>
      <c r="D733" s="13">
        <v>0</v>
      </c>
      <c r="E733" s="13">
        <v>0</v>
      </c>
    </row>
    <row r="734" spans="1:5" ht="15.75" thickBot="1" x14ac:dyDescent="0.3">
      <c r="A734" s="25" t="s">
        <v>231</v>
      </c>
      <c r="B734" s="13">
        <v>0</v>
      </c>
      <c r="C734" s="13">
        <v>0</v>
      </c>
      <c r="D734" s="13">
        <v>0</v>
      </c>
      <c r="E734" s="13">
        <v>0</v>
      </c>
    </row>
    <row r="735" spans="1:5" ht="15.75" thickBot="1" x14ac:dyDescent="0.3">
      <c r="A735" s="25" t="s">
        <v>223</v>
      </c>
      <c r="B735" s="13">
        <v>0</v>
      </c>
      <c r="C735" s="13">
        <v>0</v>
      </c>
      <c r="D735" s="13">
        <v>0</v>
      </c>
      <c r="E735" s="13">
        <v>0</v>
      </c>
    </row>
    <row r="736" spans="1:5" ht="15.75" thickBot="1" x14ac:dyDescent="0.3">
      <c r="A736" s="25" t="s">
        <v>224</v>
      </c>
      <c r="B736" s="13">
        <v>0</v>
      </c>
      <c r="C736" s="13">
        <v>0</v>
      </c>
      <c r="D736" s="13">
        <v>0</v>
      </c>
      <c r="E736" s="13">
        <v>0</v>
      </c>
    </row>
    <row r="737" spans="1:5" ht="15.75" thickBot="1" x14ac:dyDescent="0.3">
      <c r="A737" s="12" t="s">
        <v>59</v>
      </c>
      <c r="B737" s="13">
        <v>0</v>
      </c>
      <c r="C737" s="13">
        <v>0</v>
      </c>
      <c r="D737" s="13">
        <v>0</v>
      </c>
      <c r="E737" s="13">
        <v>0</v>
      </c>
    </row>
    <row r="738" spans="1:5" ht="15.75" thickBot="1" x14ac:dyDescent="0.3">
      <c r="A738" s="25" t="s">
        <v>212</v>
      </c>
      <c r="B738" s="13">
        <v>0</v>
      </c>
      <c r="C738" s="13">
        <v>0</v>
      </c>
      <c r="D738" s="13">
        <v>0</v>
      </c>
      <c r="E738" s="13">
        <v>0</v>
      </c>
    </row>
    <row r="739" spans="1:5" ht="15.75" thickBot="1" x14ac:dyDescent="0.3">
      <c r="A739" s="25" t="s">
        <v>231</v>
      </c>
      <c r="B739" s="13">
        <v>0</v>
      </c>
      <c r="C739" s="13">
        <v>0</v>
      </c>
      <c r="D739" s="13">
        <v>0</v>
      </c>
      <c r="E739" s="13">
        <v>0</v>
      </c>
    </row>
    <row r="740" spans="1:5" ht="15.75" thickBot="1" x14ac:dyDescent="0.3">
      <c r="A740" s="25" t="s">
        <v>223</v>
      </c>
      <c r="B740" s="13">
        <v>0</v>
      </c>
      <c r="C740" s="13">
        <v>0</v>
      </c>
      <c r="D740" s="13">
        <v>0</v>
      </c>
      <c r="E740" s="13">
        <v>0</v>
      </c>
    </row>
    <row r="741" spans="1:5" ht="15.75" thickBot="1" x14ac:dyDescent="0.3">
      <c r="A741" s="25" t="s">
        <v>224</v>
      </c>
      <c r="B741" s="13">
        <v>0</v>
      </c>
      <c r="C741" s="13">
        <v>0</v>
      </c>
      <c r="D741" s="13">
        <v>0</v>
      </c>
      <c r="E741" s="13">
        <v>0</v>
      </c>
    </row>
    <row r="742" spans="1:5" ht="15.75" thickBot="1" x14ac:dyDescent="0.3">
      <c r="A742" s="16" t="s">
        <v>31</v>
      </c>
      <c r="B742" s="17">
        <f>IF(B710-B709=0,0,"Error")</f>
        <v>0</v>
      </c>
      <c r="C742" s="17">
        <f>IF(C710-C709=0,0,"Error")</f>
        <v>0</v>
      </c>
      <c r="D742" s="17">
        <f>IF(D710-D709=0,0,"Error")</f>
        <v>0</v>
      </c>
      <c r="E742" s="17">
        <f>IF(E710-E709=0,0,"Error")</f>
        <v>0</v>
      </c>
    </row>
  </sheetData>
  <mergeCells count="161">
    <mergeCell ref="A686:A687"/>
    <mergeCell ref="A694:E694"/>
    <mergeCell ref="A695:A696"/>
    <mergeCell ref="A660:A661"/>
    <mergeCell ref="A668:E668"/>
    <mergeCell ref="A669:A670"/>
    <mergeCell ref="B682:E682"/>
    <mergeCell ref="B684:E684"/>
    <mergeCell ref="B685:E685"/>
    <mergeCell ref="B634:E634"/>
    <mergeCell ref="A635:A636"/>
    <mergeCell ref="A643:E643"/>
    <mergeCell ref="A644:A645"/>
    <mergeCell ref="B658:E658"/>
    <mergeCell ref="B659:E659"/>
    <mergeCell ref="B609:E609"/>
    <mergeCell ref="A610:A611"/>
    <mergeCell ref="A618:E618"/>
    <mergeCell ref="A619:A620"/>
    <mergeCell ref="D632:E632"/>
    <mergeCell ref="B633:E633"/>
    <mergeCell ref="A603:E603"/>
    <mergeCell ref="A604:E604"/>
    <mergeCell ref="B605:E605"/>
    <mergeCell ref="D606:E606"/>
    <mergeCell ref="B607:E607"/>
    <mergeCell ref="B608:E608"/>
    <mergeCell ref="B577:E577"/>
    <mergeCell ref="B579:E579"/>
    <mergeCell ref="B580:E580"/>
    <mergeCell ref="A581:A582"/>
    <mergeCell ref="A589:E589"/>
    <mergeCell ref="A590:A591"/>
    <mergeCell ref="A527:A528"/>
    <mergeCell ref="B553:E553"/>
    <mergeCell ref="B554:E554"/>
    <mergeCell ref="A555:A556"/>
    <mergeCell ref="A563:E563"/>
    <mergeCell ref="A564:A565"/>
    <mergeCell ref="A490:A491"/>
    <mergeCell ref="B515:E515"/>
    <mergeCell ref="B516:E516"/>
    <mergeCell ref="B517:E517"/>
    <mergeCell ref="A518:A519"/>
    <mergeCell ref="A526:E526"/>
    <mergeCell ref="A453:A454"/>
    <mergeCell ref="B478:E478"/>
    <mergeCell ref="B479:E479"/>
    <mergeCell ref="B480:E480"/>
    <mergeCell ref="A481:A482"/>
    <mergeCell ref="A489:E489"/>
    <mergeCell ref="A440:E440"/>
    <mergeCell ref="B441:E441"/>
    <mergeCell ref="B442:E442"/>
    <mergeCell ref="B443:E443"/>
    <mergeCell ref="A444:A445"/>
    <mergeCell ref="A452:E452"/>
    <mergeCell ref="B425:E425"/>
    <mergeCell ref="A426:A427"/>
    <mergeCell ref="B433:E433"/>
    <mergeCell ref="A434:E434"/>
    <mergeCell ref="A435:A436"/>
    <mergeCell ref="A439:E439"/>
    <mergeCell ref="A417:E417"/>
    <mergeCell ref="B418:E418"/>
    <mergeCell ref="B419:E419"/>
    <mergeCell ref="B420:E420"/>
    <mergeCell ref="A421:E421"/>
    <mergeCell ref="A422:E424"/>
    <mergeCell ref="A369:A370"/>
    <mergeCell ref="A4:E4"/>
    <mergeCell ref="A2:E2"/>
    <mergeCell ref="A343:A344"/>
    <mergeCell ref="B356:E356"/>
    <mergeCell ref="B358:E358"/>
    <mergeCell ref="B359:E359"/>
    <mergeCell ref="A360:A361"/>
    <mergeCell ref="A368:E368"/>
    <mergeCell ref="A317:E317"/>
    <mergeCell ref="A318:A319"/>
    <mergeCell ref="B332:E332"/>
    <mergeCell ref="B333:E333"/>
    <mergeCell ref="A334:A335"/>
    <mergeCell ref="A342:E342"/>
    <mergeCell ref="A292:E292"/>
    <mergeCell ref="A293:A294"/>
    <mergeCell ref="D306:E306"/>
    <mergeCell ref="B307:E307"/>
    <mergeCell ref="B308:E308"/>
    <mergeCell ref="A309:A310"/>
    <mergeCell ref="D280:E280"/>
    <mergeCell ref="B281:E281"/>
    <mergeCell ref="B282:E282"/>
    <mergeCell ref="B283:E283"/>
    <mergeCell ref="A284:A285"/>
    <mergeCell ref="A255:A256"/>
    <mergeCell ref="A263:E263"/>
    <mergeCell ref="A264:A265"/>
    <mergeCell ref="A277:E277"/>
    <mergeCell ref="A278:E278"/>
    <mergeCell ref="B279:E279"/>
    <mergeCell ref="A229:A230"/>
    <mergeCell ref="A237:E237"/>
    <mergeCell ref="A238:A239"/>
    <mergeCell ref="B251:E251"/>
    <mergeCell ref="B253:E253"/>
    <mergeCell ref="B254:E254"/>
    <mergeCell ref="B203:E203"/>
    <mergeCell ref="A204:A205"/>
    <mergeCell ref="A212:E212"/>
    <mergeCell ref="A213:A214"/>
    <mergeCell ref="B227:E227"/>
    <mergeCell ref="B228:E228"/>
    <mergeCell ref="B178:E178"/>
    <mergeCell ref="A179:A180"/>
    <mergeCell ref="A187:E187"/>
    <mergeCell ref="A188:A189"/>
    <mergeCell ref="D201:E201"/>
    <mergeCell ref="B202:E202"/>
    <mergeCell ref="A147:A148"/>
    <mergeCell ref="A172:E172"/>
    <mergeCell ref="A173:E173"/>
    <mergeCell ref="B174:E174"/>
    <mergeCell ref="D175:E175"/>
    <mergeCell ref="B176:E176"/>
    <mergeCell ref="B177:E177"/>
    <mergeCell ref="A110:A111"/>
    <mergeCell ref="B135:E135"/>
    <mergeCell ref="B136:E136"/>
    <mergeCell ref="B137:E137"/>
    <mergeCell ref="A138:A139"/>
    <mergeCell ref="A146:E146"/>
    <mergeCell ref="B98:E98"/>
    <mergeCell ref="B99:E99"/>
    <mergeCell ref="B100:E100"/>
    <mergeCell ref="A101:A102"/>
    <mergeCell ref="A109:E109"/>
    <mergeCell ref="A36:A37"/>
    <mergeCell ref="B61:E61"/>
    <mergeCell ref="B62:E62"/>
    <mergeCell ref="B63:E63"/>
    <mergeCell ref="A64:A65"/>
    <mergeCell ref="A72:E72"/>
    <mergeCell ref="A27:A28"/>
    <mergeCell ref="A35:E35"/>
    <mergeCell ref="A10:E12"/>
    <mergeCell ref="B13:E13"/>
    <mergeCell ref="A14:A15"/>
    <mergeCell ref="B19:E19"/>
    <mergeCell ref="A20:E20"/>
    <mergeCell ref="A22:E22"/>
    <mergeCell ref="A73:A74"/>
    <mergeCell ref="A5:E5"/>
    <mergeCell ref="B6:E6"/>
    <mergeCell ref="B7:E7"/>
    <mergeCell ref="B8:E8"/>
    <mergeCell ref="A9:E9"/>
    <mergeCell ref="A23:E23"/>
    <mergeCell ref="B24:E24"/>
    <mergeCell ref="B25:E25"/>
    <mergeCell ref="B26:E26"/>
  </mergeCells>
  <pageMargins left="0.70866141732283472" right="0.70866141732283472" top="0.74803149606299213" bottom="0.74803149606299213" header="0.31496062992125984" footer="0.31496062992125984"/>
  <pageSetup paperSize="9" scale="95"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926"/>
  <sheetViews>
    <sheetView workbookViewId="0">
      <selection activeCell="L10" sqref="L10"/>
    </sheetView>
  </sheetViews>
  <sheetFormatPr defaultRowHeight="15" x14ac:dyDescent="0.25"/>
  <cols>
    <col min="1" max="1" width="48.7109375" customWidth="1"/>
    <col min="2" max="2" width="22.85546875" customWidth="1"/>
    <col min="3" max="3" width="18.85546875" customWidth="1"/>
    <col min="4" max="4" width="18.42578125" customWidth="1"/>
    <col min="5" max="5" width="16.140625" customWidth="1"/>
    <col min="6" max="6" width="9.140625" hidden="1" customWidth="1"/>
  </cols>
  <sheetData>
    <row r="1" spans="1:6" ht="20.25" x14ac:dyDescent="0.3">
      <c r="A1" s="1123" t="s">
        <v>1134</v>
      </c>
      <c r="B1" s="1123"/>
      <c r="C1" s="1123"/>
      <c r="D1" s="1123"/>
      <c r="E1" s="1123"/>
      <c r="F1" s="261"/>
    </row>
    <row r="2" spans="1:6" ht="15.75" x14ac:dyDescent="0.25">
      <c r="A2" s="1027" t="s">
        <v>72</v>
      </c>
      <c r="B2" s="1027"/>
      <c r="C2" s="1027"/>
      <c r="D2" s="1027"/>
      <c r="E2" s="1027"/>
      <c r="F2" s="846"/>
    </row>
    <row r="3" spans="1:6" ht="15.75" x14ac:dyDescent="0.25">
      <c r="A3" s="1028" t="s">
        <v>536</v>
      </c>
      <c r="B3" s="1028"/>
      <c r="C3" s="1028"/>
      <c r="D3" s="1028"/>
      <c r="E3" s="1028"/>
      <c r="F3" s="751"/>
    </row>
    <row r="4" spans="1:6" ht="16.5" thickBot="1" x14ac:dyDescent="0.3">
      <c r="A4" s="261"/>
      <c r="B4" s="261"/>
      <c r="C4" s="261"/>
      <c r="D4" s="261"/>
      <c r="E4" s="261"/>
      <c r="F4" s="261"/>
    </row>
    <row r="5" spans="1:6" ht="16.5" thickBot="1" x14ac:dyDescent="0.3">
      <c r="A5" s="262" t="s">
        <v>0</v>
      </c>
      <c r="B5" s="1029" t="s">
        <v>284</v>
      </c>
      <c r="C5" s="1029"/>
      <c r="D5" s="1029"/>
      <c r="E5" s="1029"/>
      <c r="F5" s="261"/>
    </row>
    <row r="6" spans="1:6" ht="16.5" thickBot="1" x14ac:dyDescent="0.3">
      <c r="A6" s="262" t="s">
        <v>1</v>
      </c>
      <c r="B6" s="1030" t="s">
        <v>2</v>
      </c>
      <c r="C6" s="1031"/>
      <c r="D6" s="1031"/>
      <c r="E6" s="1032"/>
      <c r="F6" s="261"/>
    </row>
    <row r="7" spans="1:6" ht="16.5" thickBot="1" x14ac:dyDescent="0.3">
      <c r="A7" s="262" t="s">
        <v>3</v>
      </c>
      <c r="B7" s="1021" t="s">
        <v>535</v>
      </c>
      <c r="C7" s="1022"/>
      <c r="D7" s="1022"/>
      <c r="E7" s="1023"/>
      <c r="F7" s="261"/>
    </row>
    <row r="8" spans="1:6" ht="16.5" thickBot="1" x14ac:dyDescent="0.3">
      <c r="A8" s="1033" t="s">
        <v>4</v>
      </c>
      <c r="B8" s="1034"/>
      <c r="C8" s="1034"/>
      <c r="D8" s="1034"/>
      <c r="E8" s="1035"/>
      <c r="F8" s="261"/>
    </row>
    <row r="9" spans="1:6" ht="16.5" thickBot="1" x14ac:dyDescent="0.3">
      <c r="A9" s="1010" t="s">
        <v>130</v>
      </c>
      <c r="B9" s="1011"/>
      <c r="C9" s="1011"/>
      <c r="D9" s="1011"/>
      <c r="E9" s="1012"/>
      <c r="F9" s="261"/>
    </row>
    <row r="10" spans="1:6" ht="16.5" thickBot="1" x14ac:dyDescent="0.3">
      <c r="A10" s="1010"/>
      <c r="B10" s="1011"/>
      <c r="C10" s="1011"/>
      <c r="D10" s="1011"/>
      <c r="E10" s="1012"/>
      <c r="F10" s="261"/>
    </row>
    <row r="11" spans="1:6" ht="51.75" customHeight="1" thickBot="1" x14ac:dyDescent="0.3">
      <c r="A11" s="1010"/>
      <c r="B11" s="1011"/>
      <c r="C11" s="1011"/>
      <c r="D11" s="1011"/>
      <c r="E11" s="1012"/>
      <c r="F11" s="261"/>
    </row>
    <row r="12" spans="1:6" ht="52.5" customHeight="1" thickBot="1" x14ac:dyDescent="0.3">
      <c r="A12" s="263" t="s">
        <v>5</v>
      </c>
      <c r="B12" s="1013" t="s">
        <v>285</v>
      </c>
      <c r="C12" s="1014"/>
      <c r="D12" s="1014"/>
      <c r="E12" s="1015"/>
      <c r="F12" s="261"/>
    </row>
    <row r="13" spans="1:6" ht="15.75" x14ac:dyDescent="0.25">
      <c r="A13" s="1016" t="s">
        <v>6</v>
      </c>
      <c r="B13" s="219">
        <v>2019</v>
      </c>
      <c r="C13" s="219">
        <v>2020</v>
      </c>
      <c r="D13" s="219">
        <v>2021</v>
      </c>
      <c r="E13" s="219">
        <v>2022</v>
      </c>
      <c r="F13" s="261"/>
    </row>
    <row r="14" spans="1:6" ht="16.5" thickBot="1" x14ac:dyDescent="0.3">
      <c r="A14" s="1017"/>
      <c r="B14" s="228" t="s">
        <v>7</v>
      </c>
      <c r="C14" s="228" t="s">
        <v>1099</v>
      </c>
      <c r="D14" s="847" t="s">
        <v>1100</v>
      </c>
      <c r="E14" s="847" t="s">
        <v>1100</v>
      </c>
      <c r="F14" s="261"/>
    </row>
    <row r="15" spans="1:6" ht="16.5" thickBot="1" x14ac:dyDescent="0.3">
      <c r="A15" s="264" t="s">
        <v>286</v>
      </c>
      <c r="B15" s="265"/>
      <c r="C15" s="265"/>
      <c r="D15" s="265"/>
      <c r="E15" s="265"/>
      <c r="F15" s="261"/>
    </row>
    <row r="16" spans="1:6" ht="16.5" thickBot="1" x14ac:dyDescent="0.3">
      <c r="A16" s="266" t="s">
        <v>287</v>
      </c>
      <c r="B16" s="265"/>
      <c r="C16" s="265"/>
      <c r="D16" s="265"/>
      <c r="E16" s="265"/>
      <c r="F16" s="261"/>
    </row>
    <row r="17" spans="1:6" ht="16.5" thickBot="1" x14ac:dyDescent="0.3">
      <c r="A17" s="266" t="s">
        <v>288</v>
      </c>
      <c r="B17" s="265"/>
      <c r="C17" s="265"/>
      <c r="D17" s="265"/>
      <c r="E17" s="265"/>
      <c r="F17" s="261"/>
    </row>
    <row r="18" spans="1:6" ht="16.5" thickBot="1" x14ac:dyDescent="0.3">
      <c r="A18" s="266" t="s">
        <v>289</v>
      </c>
      <c r="B18" s="265"/>
      <c r="C18" s="265"/>
      <c r="D18" s="265"/>
      <c r="E18" s="265"/>
      <c r="F18" s="261"/>
    </row>
    <row r="19" spans="1:6" ht="51" customHeight="1" thickBot="1" x14ac:dyDescent="0.3">
      <c r="A19" s="267" t="s">
        <v>9</v>
      </c>
      <c r="B19" s="1018" t="s">
        <v>290</v>
      </c>
      <c r="C19" s="1019"/>
      <c r="D19" s="1019"/>
      <c r="E19" s="1020"/>
      <c r="F19" s="261"/>
    </row>
    <row r="20" spans="1:6" ht="16.5" thickBot="1" x14ac:dyDescent="0.3">
      <c r="A20" s="1021" t="s">
        <v>10</v>
      </c>
      <c r="B20" s="1022"/>
      <c r="C20" s="1022"/>
      <c r="D20" s="1022"/>
      <c r="E20" s="1023"/>
      <c r="F20" s="261"/>
    </row>
    <row r="21" spans="1:6" ht="16.5" thickBot="1" x14ac:dyDescent="0.3">
      <c r="A21" s="268" t="s">
        <v>291</v>
      </c>
      <c r="B21" s="269"/>
      <c r="C21" s="265"/>
      <c r="D21" s="265"/>
      <c r="E21" s="265"/>
      <c r="F21" s="261"/>
    </row>
    <row r="22" spans="1:6" ht="16.5" thickBot="1" x14ac:dyDescent="0.3">
      <c r="A22" s="268" t="s">
        <v>292</v>
      </c>
      <c r="B22" s="269"/>
      <c r="C22" s="265"/>
      <c r="D22" s="265"/>
      <c r="E22" s="265"/>
      <c r="F22" s="261"/>
    </row>
    <row r="23" spans="1:6" ht="16.5" thickBot="1" x14ac:dyDescent="0.3">
      <c r="A23" s="270" t="s">
        <v>293</v>
      </c>
      <c r="B23" s="271"/>
      <c r="C23" s="272"/>
      <c r="D23" s="272"/>
      <c r="E23" s="272"/>
      <c r="F23" s="261"/>
    </row>
    <row r="24" spans="1:6" ht="16.5" thickBot="1" x14ac:dyDescent="0.3">
      <c r="A24" s="1024" t="s">
        <v>11</v>
      </c>
      <c r="B24" s="1025"/>
      <c r="C24" s="1025"/>
      <c r="D24" s="1025"/>
      <c r="E24" s="1026"/>
      <c r="F24" s="261"/>
    </row>
    <row r="25" spans="1:6" ht="16.5" thickBot="1" x14ac:dyDescent="0.3">
      <c r="A25" s="1024" t="s">
        <v>12</v>
      </c>
      <c r="B25" s="1025"/>
      <c r="C25" s="1025"/>
      <c r="D25" s="1025"/>
      <c r="E25" s="1026"/>
      <c r="F25" s="261"/>
    </row>
    <row r="26" spans="1:6" ht="16.5" thickBot="1" x14ac:dyDescent="0.3">
      <c r="A26" s="273" t="s">
        <v>13</v>
      </c>
      <c r="B26" s="1043" t="s">
        <v>1101</v>
      </c>
      <c r="C26" s="1044"/>
      <c r="D26" s="1044"/>
      <c r="E26" s="1045"/>
      <c r="F26" s="261"/>
    </row>
    <row r="27" spans="1:6" ht="30" customHeight="1" thickBot="1" x14ac:dyDescent="0.3">
      <c r="A27" s="266" t="s">
        <v>14</v>
      </c>
      <c r="B27" s="1043" t="s">
        <v>1102</v>
      </c>
      <c r="C27" s="1044"/>
      <c r="D27" s="1044"/>
      <c r="E27" s="1045"/>
      <c r="F27" s="261"/>
    </row>
    <row r="28" spans="1:6" ht="16.5" thickBot="1" x14ac:dyDescent="0.3">
      <c r="A28" s="266" t="s">
        <v>15</v>
      </c>
      <c r="B28" s="1037" t="s">
        <v>294</v>
      </c>
      <c r="C28" s="1038"/>
      <c r="D28" s="1038"/>
      <c r="E28" s="1039"/>
      <c r="F28" s="261"/>
    </row>
    <row r="29" spans="1:6" ht="15.75" x14ac:dyDescent="0.25">
      <c r="A29" s="1016"/>
      <c r="B29" s="761">
        <v>2019</v>
      </c>
      <c r="C29" s="761">
        <v>2020</v>
      </c>
      <c r="D29" s="761">
        <v>2021</v>
      </c>
      <c r="E29" s="761">
        <v>2022</v>
      </c>
      <c r="F29" s="261"/>
    </row>
    <row r="30" spans="1:6" ht="16.5" thickBot="1" x14ac:dyDescent="0.3">
      <c r="A30" s="1017"/>
      <c r="B30" s="764" t="s">
        <v>7</v>
      </c>
      <c r="C30" s="764" t="s">
        <v>1099</v>
      </c>
      <c r="D30" s="848" t="s">
        <v>1100</v>
      </c>
      <c r="E30" s="848" t="s">
        <v>1100</v>
      </c>
      <c r="F30" s="261"/>
    </row>
    <row r="31" spans="1:6" ht="16.5" thickBot="1" x14ac:dyDescent="0.3">
      <c r="A31" s="266" t="s">
        <v>16</v>
      </c>
      <c r="B31" s="276">
        <v>0</v>
      </c>
      <c r="C31" s="276">
        <v>15</v>
      </c>
      <c r="D31" s="276">
        <v>15</v>
      </c>
      <c r="E31" s="276">
        <v>17</v>
      </c>
      <c r="F31" s="261"/>
    </row>
    <row r="32" spans="1:6" ht="16.5" thickBot="1" x14ac:dyDescent="0.3">
      <c r="A32" s="266" t="s">
        <v>17</v>
      </c>
      <c r="B32" s="276">
        <f>B61</f>
        <v>0</v>
      </c>
      <c r="C32" s="276">
        <f t="shared" ref="C32:E32" si="0">C61</f>
        <v>268928</v>
      </c>
      <c r="D32" s="276">
        <f t="shared" si="0"/>
        <v>281328</v>
      </c>
      <c r="E32" s="276">
        <f t="shared" si="0"/>
        <v>281328</v>
      </c>
      <c r="F32" s="261"/>
    </row>
    <row r="33" spans="1:6" ht="16.5" thickBot="1" x14ac:dyDescent="0.3">
      <c r="A33" s="266" t="s">
        <v>18</v>
      </c>
      <c r="B33" s="276" t="e">
        <f>B32/B31</f>
        <v>#DIV/0!</v>
      </c>
      <c r="C33" s="276">
        <f t="shared" ref="C33:E33" si="1">C32/C31</f>
        <v>17928.533333333333</v>
      </c>
      <c r="D33" s="276">
        <v>20000</v>
      </c>
      <c r="E33" s="276">
        <f t="shared" si="1"/>
        <v>16548.705882352941</v>
      </c>
      <c r="F33" s="261"/>
    </row>
    <row r="34" spans="1:6" ht="16.5" thickBot="1" x14ac:dyDescent="0.3">
      <c r="A34" s="266" t="s">
        <v>19</v>
      </c>
      <c r="B34" s="750" t="s">
        <v>20</v>
      </c>
      <c r="C34" s="277" t="e">
        <f>C31/B31-1</f>
        <v>#DIV/0!</v>
      </c>
      <c r="D34" s="277">
        <f t="shared" ref="D34:E36" si="2">D31/C31-1</f>
        <v>0</v>
      </c>
      <c r="E34" s="277">
        <f t="shared" si="2"/>
        <v>0.1333333333333333</v>
      </c>
      <c r="F34" s="261"/>
    </row>
    <row r="35" spans="1:6" ht="16.5" thickBot="1" x14ac:dyDescent="0.3">
      <c r="A35" s="266" t="s">
        <v>21</v>
      </c>
      <c r="B35" s="750" t="s">
        <v>20</v>
      </c>
      <c r="C35" s="277" t="e">
        <f>C32/B32-1</f>
        <v>#DIV/0!</v>
      </c>
      <c r="D35" s="277">
        <f t="shared" si="2"/>
        <v>4.6108995716325651E-2</v>
      </c>
      <c r="E35" s="277">
        <f t="shared" si="2"/>
        <v>0</v>
      </c>
      <c r="F35" s="261"/>
    </row>
    <row r="36" spans="1:6" ht="16.5" thickBot="1" x14ac:dyDescent="0.3">
      <c r="A36" s="266" t="s">
        <v>22</v>
      </c>
      <c r="B36" s="750" t="s">
        <v>20</v>
      </c>
      <c r="C36" s="277" t="e">
        <f>C33/B33-1</f>
        <v>#DIV/0!</v>
      </c>
      <c r="D36" s="277">
        <f t="shared" si="2"/>
        <v>0.11554021894336031</v>
      </c>
      <c r="E36" s="277">
        <f t="shared" si="2"/>
        <v>-0.17256470588235295</v>
      </c>
      <c r="F36" s="261"/>
    </row>
    <row r="37" spans="1:6" ht="16.5" thickBot="1" x14ac:dyDescent="0.3">
      <c r="A37" s="1040" t="s">
        <v>556</v>
      </c>
      <c r="B37" s="1041"/>
      <c r="C37" s="1041"/>
      <c r="D37" s="1041"/>
      <c r="E37" s="1042"/>
      <c r="F37" s="261"/>
    </row>
    <row r="38" spans="1:6" ht="15.75" x14ac:dyDescent="0.25">
      <c r="A38" s="1016"/>
      <c r="B38" s="219">
        <v>2019</v>
      </c>
      <c r="C38" s="219">
        <v>2020</v>
      </c>
      <c r="D38" s="219">
        <v>2021</v>
      </c>
      <c r="E38" s="219">
        <v>2022</v>
      </c>
      <c r="F38" s="261"/>
    </row>
    <row r="39" spans="1:6" ht="16.5" thickBot="1" x14ac:dyDescent="0.3">
      <c r="A39" s="1017"/>
      <c r="B39" s="228" t="s">
        <v>7</v>
      </c>
      <c r="C39" s="228" t="s">
        <v>1099</v>
      </c>
      <c r="D39" s="847" t="s">
        <v>1100</v>
      </c>
      <c r="E39" s="847" t="s">
        <v>1100</v>
      </c>
      <c r="F39" s="261"/>
    </row>
    <row r="40" spans="1:6" ht="16.5" thickBot="1" x14ac:dyDescent="0.3">
      <c r="A40" s="278" t="s">
        <v>23</v>
      </c>
      <c r="B40" s="279">
        <f>SUM(B41:B42)</f>
        <v>0</v>
      </c>
      <c r="C40" s="279">
        <f t="shared" ref="C40:E40" si="3">SUM(C41:C42)</f>
        <v>207328</v>
      </c>
      <c r="D40" s="279">
        <f t="shared" si="3"/>
        <v>224328</v>
      </c>
      <c r="E40" s="279">
        <f t="shared" si="3"/>
        <v>224328</v>
      </c>
      <c r="F40" s="261"/>
    </row>
    <row r="41" spans="1:6" ht="16.5" thickBot="1" x14ac:dyDescent="0.3">
      <c r="A41" s="280" t="s">
        <v>557</v>
      </c>
      <c r="B41" s="279"/>
      <c r="C41" s="279">
        <v>207328</v>
      </c>
      <c r="D41" s="279">
        <v>224328</v>
      </c>
      <c r="E41" s="279">
        <v>224328</v>
      </c>
      <c r="F41" s="261"/>
    </row>
    <row r="42" spans="1:6" ht="16.5" thickBot="1" x14ac:dyDescent="0.3">
      <c r="A42" s="280" t="s">
        <v>213</v>
      </c>
      <c r="B42" s="282"/>
      <c r="C42" s="281"/>
      <c r="D42" s="281"/>
      <c r="E42" s="281"/>
      <c r="F42" s="261"/>
    </row>
    <row r="43" spans="1:6" ht="16.5" thickBot="1" x14ac:dyDescent="0.3">
      <c r="A43" s="278" t="s">
        <v>24</v>
      </c>
      <c r="B43" s="279">
        <f>SUM(B44:B45)</f>
        <v>0</v>
      </c>
      <c r="C43" s="279">
        <f t="shared" ref="C43:E43" si="4">SUM(C44:C45)</f>
        <v>37000</v>
      </c>
      <c r="D43" s="279">
        <f t="shared" si="4"/>
        <v>37000</v>
      </c>
      <c r="E43" s="279">
        <f t="shared" si="4"/>
        <v>37000</v>
      </c>
      <c r="F43" s="261"/>
    </row>
    <row r="44" spans="1:6" ht="16.5" thickBot="1" x14ac:dyDescent="0.3">
      <c r="A44" s="280" t="s">
        <v>558</v>
      </c>
      <c r="B44" s="279"/>
      <c r="C44" s="279">
        <v>37000</v>
      </c>
      <c r="D44" s="279">
        <v>37000</v>
      </c>
      <c r="E44" s="279">
        <v>37000</v>
      </c>
      <c r="F44" s="261"/>
    </row>
    <row r="45" spans="1:6" ht="16.5" thickBot="1" x14ac:dyDescent="0.3">
      <c r="A45" s="280" t="s">
        <v>213</v>
      </c>
      <c r="B45" s="282"/>
      <c r="C45" s="279"/>
      <c r="D45" s="279"/>
      <c r="E45" s="279"/>
      <c r="F45" s="261"/>
    </row>
    <row r="46" spans="1:6" ht="16.5" thickBot="1" x14ac:dyDescent="0.3">
      <c r="A46" s="278" t="s">
        <v>25</v>
      </c>
      <c r="B46" s="282">
        <f>SUM(B47:B48)</f>
        <v>0</v>
      </c>
      <c r="C46" s="282">
        <f t="shared" ref="C46:E46" si="5">SUM(C47:C48)</f>
        <v>24600</v>
      </c>
      <c r="D46" s="282">
        <f t="shared" si="5"/>
        <v>20000</v>
      </c>
      <c r="E46" s="282">
        <f t="shared" si="5"/>
        <v>20000</v>
      </c>
      <c r="F46" s="261"/>
    </row>
    <row r="47" spans="1:6" ht="16.5" thickBot="1" x14ac:dyDescent="0.3">
      <c r="A47" s="280" t="s">
        <v>559</v>
      </c>
      <c r="B47" s="282"/>
      <c r="C47" s="279">
        <v>24600</v>
      </c>
      <c r="D47" s="279">
        <v>20000</v>
      </c>
      <c r="E47" s="279">
        <v>20000</v>
      </c>
      <c r="F47" s="261"/>
    </row>
    <row r="48" spans="1:6" ht="16.5" thickBot="1" x14ac:dyDescent="0.3">
      <c r="A48" s="280" t="s">
        <v>213</v>
      </c>
      <c r="B48" s="282"/>
      <c r="C48" s="279"/>
      <c r="D48" s="279"/>
      <c r="E48" s="279"/>
      <c r="F48" s="261"/>
    </row>
    <row r="49" spans="1:6" ht="16.5" thickBot="1" x14ac:dyDescent="0.3">
      <c r="A49" s="278" t="s">
        <v>26</v>
      </c>
      <c r="B49" s="282">
        <f>SUM(B50:B51)</f>
        <v>0</v>
      </c>
      <c r="C49" s="282">
        <f t="shared" ref="C49:E49" si="6">SUM(C50:C51)</f>
        <v>0</v>
      </c>
      <c r="D49" s="282">
        <f t="shared" si="6"/>
        <v>0</v>
      </c>
      <c r="E49" s="282">
        <f t="shared" si="6"/>
        <v>0</v>
      </c>
      <c r="F49" s="261"/>
    </row>
    <row r="50" spans="1:6" ht="16.5" thickBot="1" x14ac:dyDescent="0.3">
      <c r="A50" s="280" t="s">
        <v>212</v>
      </c>
      <c r="B50" s="282">
        <v>0</v>
      </c>
      <c r="C50" s="282">
        <v>0</v>
      </c>
      <c r="D50" s="282">
        <v>0</v>
      </c>
      <c r="E50" s="282">
        <v>0</v>
      </c>
      <c r="F50" s="261"/>
    </row>
    <row r="51" spans="1:6" ht="16.5" thickBot="1" x14ac:dyDescent="0.3">
      <c r="A51" s="280" t="s">
        <v>213</v>
      </c>
      <c r="B51" s="282"/>
      <c r="C51" s="279"/>
      <c r="D51" s="279"/>
      <c r="E51" s="279"/>
      <c r="F51" s="261"/>
    </row>
    <row r="52" spans="1:6" ht="16.5" thickBot="1" x14ac:dyDescent="0.3">
      <c r="A52" s="278" t="s">
        <v>27</v>
      </c>
      <c r="B52" s="282">
        <f>SUM(B53:B54)</f>
        <v>0</v>
      </c>
      <c r="C52" s="282">
        <f t="shared" ref="C52:E52" si="7">SUM(C53:C54)</f>
        <v>0</v>
      </c>
      <c r="D52" s="282">
        <f t="shared" si="7"/>
        <v>0</v>
      </c>
      <c r="E52" s="282">
        <f t="shared" si="7"/>
        <v>0</v>
      </c>
      <c r="F52" s="261"/>
    </row>
    <row r="53" spans="1:6" ht="16.5" thickBot="1" x14ac:dyDescent="0.3">
      <c r="A53" s="280" t="s">
        <v>212</v>
      </c>
      <c r="B53" s="282">
        <v>0</v>
      </c>
      <c r="C53" s="282">
        <v>0</v>
      </c>
      <c r="D53" s="282">
        <v>0</v>
      </c>
      <c r="E53" s="282">
        <v>0</v>
      </c>
      <c r="F53" s="261"/>
    </row>
    <row r="54" spans="1:6" ht="16.5" thickBot="1" x14ac:dyDescent="0.3">
      <c r="A54" s="280" t="s">
        <v>213</v>
      </c>
      <c r="B54" s="282"/>
      <c r="C54" s="279"/>
      <c r="D54" s="279"/>
      <c r="E54" s="279"/>
      <c r="F54" s="261"/>
    </row>
    <row r="55" spans="1:6" ht="16.5" thickBot="1" x14ac:dyDescent="0.3">
      <c r="A55" s="278" t="s">
        <v>28</v>
      </c>
      <c r="B55" s="282">
        <f>SUM(B56:B57)</f>
        <v>0</v>
      </c>
      <c r="C55" s="282">
        <f t="shared" ref="C55:E55" si="8">SUM(C56:C57)</f>
        <v>0</v>
      </c>
      <c r="D55" s="282">
        <f t="shared" si="8"/>
        <v>0</v>
      </c>
      <c r="E55" s="282">
        <f t="shared" si="8"/>
        <v>0</v>
      </c>
      <c r="F55" s="261"/>
    </row>
    <row r="56" spans="1:6" ht="16.5" thickBot="1" x14ac:dyDescent="0.3">
      <c r="A56" s="280" t="s">
        <v>212</v>
      </c>
      <c r="B56" s="282">
        <v>0</v>
      </c>
      <c r="C56" s="282">
        <v>0</v>
      </c>
      <c r="D56" s="282">
        <v>0</v>
      </c>
      <c r="E56" s="282">
        <v>0</v>
      </c>
      <c r="F56" s="261"/>
    </row>
    <row r="57" spans="1:6" ht="16.5" thickBot="1" x14ac:dyDescent="0.3">
      <c r="A57" s="280" t="s">
        <v>213</v>
      </c>
      <c r="B57" s="282"/>
      <c r="C57" s="279"/>
      <c r="D57" s="279"/>
      <c r="E57" s="279"/>
      <c r="F57" s="261"/>
    </row>
    <row r="58" spans="1:6" ht="16.5" thickBot="1" x14ac:dyDescent="0.3">
      <c r="A58" s="278" t="s">
        <v>29</v>
      </c>
      <c r="B58" s="282">
        <f>SUM(B59:B60)</f>
        <v>0</v>
      </c>
      <c r="C58" s="282">
        <f t="shared" ref="C58:E58" si="9">SUM(C59:C60)</f>
        <v>0</v>
      </c>
      <c r="D58" s="282">
        <f t="shared" si="9"/>
        <v>0</v>
      </c>
      <c r="E58" s="282">
        <f t="shared" si="9"/>
        <v>0</v>
      </c>
      <c r="F58" s="261"/>
    </row>
    <row r="59" spans="1:6" ht="16.5" thickBot="1" x14ac:dyDescent="0.3">
      <c r="A59" s="280" t="s">
        <v>212</v>
      </c>
      <c r="B59" s="282"/>
      <c r="C59" s="283"/>
      <c r="D59" s="283"/>
      <c r="E59" s="283"/>
      <c r="F59" s="261"/>
    </row>
    <row r="60" spans="1:6" ht="16.5" thickBot="1" x14ac:dyDescent="0.3">
      <c r="A60" s="280" t="s">
        <v>213</v>
      </c>
      <c r="B60" s="282"/>
      <c r="C60" s="284"/>
      <c r="D60" s="283"/>
      <c r="E60" s="283"/>
      <c r="F60" s="261"/>
    </row>
    <row r="61" spans="1:6" ht="16.5" thickBot="1" x14ac:dyDescent="0.3">
      <c r="A61" s="285" t="s">
        <v>30</v>
      </c>
      <c r="B61" s="282">
        <f>B58+B55+B52+B49+B46+B43+B40</f>
        <v>0</v>
      </c>
      <c r="C61" s="282">
        <f t="shared" ref="C61:E61" si="10">C58+C55+C52+C49+C46+C43+C40</f>
        <v>268928</v>
      </c>
      <c r="D61" s="282">
        <f t="shared" si="10"/>
        <v>281328</v>
      </c>
      <c r="E61" s="282">
        <f t="shared" si="10"/>
        <v>281328</v>
      </c>
      <c r="F61" s="261"/>
    </row>
    <row r="62" spans="1:6" ht="16.5" thickBot="1" x14ac:dyDescent="0.3">
      <c r="A62" s="286" t="s">
        <v>31</v>
      </c>
      <c r="B62" s="287">
        <f>IF(B61-B32=0,0,"Error")</f>
        <v>0</v>
      </c>
      <c r="C62" s="287">
        <f>IF(C61-C32=0,0,"Error")</f>
        <v>0</v>
      </c>
      <c r="D62" s="287">
        <f>IF(D61-D32=0,0,"Error")</f>
        <v>0</v>
      </c>
      <c r="E62" s="287">
        <f>IF(E61-E32=0,0,"Error")</f>
        <v>0</v>
      </c>
      <c r="F62" s="261"/>
    </row>
    <row r="63" spans="1:6" ht="16.5" thickBot="1" x14ac:dyDescent="0.3">
      <c r="A63" s="288" t="s">
        <v>32</v>
      </c>
      <c r="B63" s="1036" t="s">
        <v>295</v>
      </c>
      <c r="C63" s="1014"/>
      <c r="D63" s="1014"/>
      <c r="E63" s="1015"/>
      <c r="F63" s="261"/>
    </row>
    <row r="64" spans="1:6" ht="72" customHeight="1" thickBot="1" x14ac:dyDescent="0.3">
      <c r="A64" s="266" t="s">
        <v>14</v>
      </c>
      <c r="B64" s="1021" t="s">
        <v>1103</v>
      </c>
      <c r="C64" s="1022"/>
      <c r="D64" s="1022"/>
      <c r="E64" s="1023"/>
      <c r="F64" s="261"/>
    </row>
    <row r="65" spans="1:6" ht="16.5" thickBot="1" x14ac:dyDescent="0.3">
      <c r="A65" s="266" t="s">
        <v>15</v>
      </c>
      <c r="B65" s="1037" t="s">
        <v>296</v>
      </c>
      <c r="C65" s="1038"/>
      <c r="D65" s="1038"/>
      <c r="E65" s="1039"/>
      <c r="F65" s="261"/>
    </row>
    <row r="66" spans="1:6" ht="15.75" x14ac:dyDescent="0.25">
      <c r="A66" s="1016"/>
      <c r="B66" s="219">
        <v>2019</v>
      </c>
      <c r="C66" s="219">
        <v>2020</v>
      </c>
      <c r="D66" s="219">
        <v>2021</v>
      </c>
      <c r="E66" s="219">
        <v>2022</v>
      </c>
      <c r="F66" s="261"/>
    </row>
    <row r="67" spans="1:6" ht="16.5" thickBot="1" x14ac:dyDescent="0.3">
      <c r="A67" s="1017"/>
      <c r="B67" s="228" t="s">
        <v>7</v>
      </c>
      <c r="C67" s="228" t="s">
        <v>1099</v>
      </c>
      <c r="D67" s="847" t="s">
        <v>1100</v>
      </c>
      <c r="E67" s="847" t="s">
        <v>1100</v>
      </c>
      <c r="F67" s="261"/>
    </row>
    <row r="68" spans="1:6" ht="16.5" thickBot="1" x14ac:dyDescent="0.3">
      <c r="A68" s="266" t="s">
        <v>16</v>
      </c>
      <c r="B68" s="750">
        <v>4</v>
      </c>
      <c r="C68" s="750">
        <v>6</v>
      </c>
      <c r="D68" s="750">
        <v>5</v>
      </c>
      <c r="E68" s="750">
        <v>5</v>
      </c>
      <c r="F68" s="261"/>
    </row>
    <row r="69" spans="1:6" ht="16.5" thickBot="1" x14ac:dyDescent="0.3">
      <c r="A69" s="266" t="s">
        <v>17</v>
      </c>
      <c r="B69" s="276">
        <f>B98</f>
        <v>0</v>
      </c>
      <c r="C69" s="276">
        <f t="shared" ref="C69:E69" si="11">C98</f>
        <v>7197</v>
      </c>
      <c r="D69" s="276">
        <v>5817</v>
      </c>
      <c r="E69" s="276">
        <f t="shared" si="11"/>
        <v>5817</v>
      </c>
      <c r="F69" s="261"/>
    </row>
    <row r="70" spans="1:6" ht="16.5" thickBot="1" x14ac:dyDescent="0.3">
      <c r="A70" s="266" t="s">
        <v>18</v>
      </c>
      <c r="B70" s="276">
        <f>B69/B68</f>
        <v>0</v>
      </c>
      <c r="C70" s="276">
        <f>C69/C68</f>
        <v>1199.5</v>
      </c>
      <c r="D70" s="276">
        <f>D69/D68</f>
        <v>1163.4000000000001</v>
      </c>
      <c r="E70" s="276">
        <f>E69/E68</f>
        <v>1163.4000000000001</v>
      </c>
      <c r="F70" s="261"/>
    </row>
    <row r="71" spans="1:6" ht="16.5" thickBot="1" x14ac:dyDescent="0.3">
      <c r="A71" s="266" t="s">
        <v>19</v>
      </c>
      <c r="B71" s="750"/>
      <c r="C71" s="277">
        <f>C68/B68-1</f>
        <v>0.5</v>
      </c>
      <c r="D71" s="277">
        <f>D68/C68-1</f>
        <v>-0.16666666666666663</v>
      </c>
      <c r="E71" s="277">
        <f>E68/D68-1</f>
        <v>0</v>
      </c>
      <c r="F71" s="261"/>
    </row>
    <row r="72" spans="1:6" ht="16.5" thickBot="1" x14ac:dyDescent="0.3">
      <c r="A72" s="266" t="s">
        <v>21</v>
      </c>
      <c r="B72" s="750"/>
      <c r="C72" s="277" t="e">
        <f>C69/B69-1</f>
        <v>#DIV/0!</v>
      </c>
      <c r="D72" s="277">
        <f t="shared" ref="D72:E73" si="12">D69/C69-1</f>
        <v>-0.1917465610671113</v>
      </c>
      <c r="E72" s="277">
        <f t="shared" si="12"/>
        <v>0</v>
      </c>
      <c r="F72" s="261"/>
    </row>
    <row r="73" spans="1:6" ht="16.5" thickBot="1" x14ac:dyDescent="0.3">
      <c r="A73" s="266" t="s">
        <v>22</v>
      </c>
      <c r="B73" s="750"/>
      <c r="C73" s="277" t="e">
        <f>C70/B70-1</f>
        <v>#DIV/0!</v>
      </c>
      <c r="D73" s="277">
        <f t="shared" si="12"/>
        <v>-3.0095873280533425E-2</v>
      </c>
      <c r="E73" s="277">
        <f t="shared" si="12"/>
        <v>0</v>
      </c>
      <c r="F73" s="261"/>
    </row>
    <row r="74" spans="1:6" ht="16.5" thickBot="1" x14ac:dyDescent="0.3">
      <c r="A74" s="1040" t="s">
        <v>562</v>
      </c>
      <c r="B74" s="1041"/>
      <c r="C74" s="1041"/>
      <c r="D74" s="1041"/>
      <c r="E74" s="1042"/>
      <c r="F74" s="261"/>
    </row>
    <row r="75" spans="1:6" ht="15.75" x14ac:dyDescent="0.25">
      <c r="A75" s="1016"/>
      <c r="B75" s="219">
        <v>2019</v>
      </c>
      <c r="C75" s="219">
        <v>2020</v>
      </c>
      <c r="D75" s="219">
        <v>2021</v>
      </c>
      <c r="E75" s="219">
        <v>2022</v>
      </c>
      <c r="F75" s="261"/>
    </row>
    <row r="76" spans="1:6" ht="16.5" thickBot="1" x14ac:dyDescent="0.3">
      <c r="A76" s="1017"/>
      <c r="B76" s="228" t="s">
        <v>7</v>
      </c>
      <c r="C76" s="228" t="s">
        <v>1099</v>
      </c>
      <c r="D76" s="847" t="s">
        <v>1100</v>
      </c>
      <c r="E76" s="847" t="s">
        <v>1100</v>
      </c>
      <c r="F76" s="261"/>
    </row>
    <row r="77" spans="1:6" ht="16.5" thickBot="1" x14ac:dyDescent="0.3">
      <c r="A77" s="278" t="s">
        <v>23</v>
      </c>
      <c r="B77" s="279">
        <f>SUM(B78:B79)</f>
        <v>0</v>
      </c>
      <c r="C77" s="279">
        <f t="shared" ref="C77:E77" si="13">SUM(C78:C79)</f>
        <v>0</v>
      </c>
      <c r="D77" s="279">
        <f t="shared" si="13"/>
        <v>0</v>
      </c>
      <c r="E77" s="279">
        <f t="shared" si="13"/>
        <v>0</v>
      </c>
      <c r="F77" s="261"/>
    </row>
    <row r="78" spans="1:6" ht="16.5" thickBot="1" x14ac:dyDescent="0.3">
      <c r="A78" s="280" t="s">
        <v>212</v>
      </c>
      <c r="B78" s="279">
        <v>0</v>
      </c>
      <c r="C78" s="279">
        <v>0</v>
      </c>
      <c r="D78" s="279">
        <v>0</v>
      </c>
      <c r="E78" s="279">
        <v>0</v>
      </c>
      <c r="F78" s="261"/>
    </row>
    <row r="79" spans="1:6" ht="16.5" thickBot="1" x14ac:dyDescent="0.3">
      <c r="A79" s="280" t="s">
        <v>213</v>
      </c>
      <c r="B79" s="282"/>
      <c r="C79" s="281"/>
      <c r="D79" s="281"/>
      <c r="E79" s="281"/>
      <c r="F79" s="261"/>
    </row>
    <row r="80" spans="1:6" ht="16.5" thickBot="1" x14ac:dyDescent="0.3">
      <c r="A80" s="278" t="s">
        <v>24</v>
      </c>
      <c r="B80" s="279">
        <v>0</v>
      </c>
      <c r="C80" s="279">
        <v>0</v>
      </c>
      <c r="D80" s="279">
        <v>0</v>
      </c>
      <c r="E80" s="279">
        <v>0</v>
      </c>
      <c r="F80" s="261"/>
    </row>
    <row r="81" spans="1:6" ht="16.5" thickBot="1" x14ac:dyDescent="0.3">
      <c r="A81" s="280" t="s">
        <v>212</v>
      </c>
      <c r="B81" s="279">
        <v>0</v>
      </c>
      <c r="C81" s="279">
        <v>0</v>
      </c>
      <c r="D81" s="279">
        <v>0</v>
      </c>
      <c r="E81" s="279">
        <v>0</v>
      </c>
      <c r="F81" s="261"/>
    </row>
    <row r="82" spans="1:6" ht="16.5" thickBot="1" x14ac:dyDescent="0.3">
      <c r="A82" s="280" t="s">
        <v>213</v>
      </c>
      <c r="B82" s="282"/>
      <c r="C82" s="279"/>
      <c r="D82" s="279"/>
      <c r="E82" s="279"/>
      <c r="F82" s="261"/>
    </row>
    <row r="83" spans="1:6" ht="16.5" thickBot="1" x14ac:dyDescent="0.3">
      <c r="A83" s="278" t="s">
        <v>25</v>
      </c>
      <c r="B83" s="282">
        <f>SUM(B84:B85)</f>
        <v>0</v>
      </c>
      <c r="C83" s="282">
        <f t="shared" ref="C83:E83" si="14">SUM(C84:C85)</f>
        <v>7100</v>
      </c>
      <c r="D83" s="282">
        <f t="shared" si="14"/>
        <v>5720</v>
      </c>
      <c r="E83" s="282">
        <f t="shared" si="14"/>
        <v>5720</v>
      </c>
      <c r="F83" s="261"/>
    </row>
    <row r="84" spans="1:6" ht="16.5" thickBot="1" x14ac:dyDescent="0.3">
      <c r="A84" s="280" t="s">
        <v>560</v>
      </c>
      <c r="B84" s="282"/>
      <c r="C84" s="279">
        <v>7100</v>
      </c>
      <c r="D84" s="279">
        <v>5720</v>
      </c>
      <c r="E84" s="279">
        <v>5720</v>
      </c>
      <c r="F84" s="261"/>
    </row>
    <row r="85" spans="1:6" ht="16.5" thickBot="1" x14ac:dyDescent="0.3">
      <c r="A85" s="280" t="s">
        <v>213</v>
      </c>
      <c r="B85" s="282"/>
      <c r="C85" s="279"/>
      <c r="D85" s="279"/>
      <c r="E85" s="279"/>
      <c r="F85" s="261"/>
    </row>
    <row r="86" spans="1:6" ht="16.5" thickBot="1" x14ac:dyDescent="0.3">
      <c r="A86" s="278" t="s">
        <v>26</v>
      </c>
      <c r="B86" s="279">
        <f>SUM(B87:B88)</f>
        <v>0</v>
      </c>
      <c r="C86" s="279">
        <f t="shared" ref="C86:E86" si="15">SUM(C87:C88)</f>
        <v>0</v>
      </c>
      <c r="D86" s="279">
        <f t="shared" si="15"/>
        <v>0</v>
      </c>
      <c r="E86" s="279">
        <f t="shared" si="15"/>
        <v>0</v>
      </c>
      <c r="F86" s="261"/>
    </row>
    <row r="87" spans="1:6" ht="16.5" thickBot="1" x14ac:dyDescent="0.3">
      <c r="A87" s="280" t="s">
        <v>212</v>
      </c>
      <c r="B87" s="279">
        <v>0</v>
      </c>
      <c r="C87" s="279">
        <v>0</v>
      </c>
      <c r="D87" s="279">
        <v>0</v>
      </c>
      <c r="E87" s="279">
        <v>0</v>
      </c>
      <c r="F87" s="261"/>
    </row>
    <row r="88" spans="1:6" ht="16.5" thickBot="1" x14ac:dyDescent="0.3">
      <c r="A88" s="280" t="s">
        <v>213</v>
      </c>
      <c r="B88" s="282"/>
      <c r="C88" s="279"/>
      <c r="D88" s="279"/>
      <c r="E88" s="279"/>
      <c r="F88" s="261"/>
    </row>
    <row r="89" spans="1:6" ht="16.5" thickBot="1" x14ac:dyDescent="0.3">
      <c r="A89" s="278" t="s">
        <v>27</v>
      </c>
      <c r="B89" s="279">
        <f>SUM(B90:B91)</f>
        <v>0</v>
      </c>
      <c r="C89" s="279">
        <f t="shared" ref="C89:E89" si="16">SUM(C90:C91)</f>
        <v>0</v>
      </c>
      <c r="D89" s="279">
        <f t="shared" si="16"/>
        <v>0</v>
      </c>
      <c r="E89" s="279">
        <f t="shared" si="16"/>
        <v>0</v>
      </c>
      <c r="F89" s="261"/>
    </row>
    <row r="90" spans="1:6" ht="16.5" thickBot="1" x14ac:dyDescent="0.3">
      <c r="A90" s="280" t="s">
        <v>212</v>
      </c>
      <c r="B90" s="279">
        <v>0</v>
      </c>
      <c r="C90" s="279">
        <v>0</v>
      </c>
      <c r="D90" s="279">
        <v>0</v>
      </c>
      <c r="E90" s="279">
        <v>0</v>
      </c>
      <c r="F90" s="261"/>
    </row>
    <row r="91" spans="1:6" ht="16.5" thickBot="1" x14ac:dyDescent="0.3">
      <c r="A91" s="280" t="s">
        <v>213</v>
      </c>
      <c r="B91" s="282"/>
      <c r="C91" s="279"/>
      <c r="D91" s="279"/>
      <c r="E91" s="279"/>
      <c r="F91" s="261"/>
    </row>
    <row r="92" spans="1:6" ht="16.5" thickBot="1" x14ac:dyDescent="0.3">
      <c r="A92" s="278" t="s">
        <v>28</v>
      </c>
      <c r="B92" s="279">
        <f>SUM(B93:B94)</f>
        <v>0</v>
      </c>
      <c r="C92" s="279">
        <f t="shared" ref="C92:E92" si="17">SUM(C93:C94)</f>
        <v>97</v>
      </c>
      <c r="D92" s="279">
        <f t="shared" si="17"/>
        <v>97</v>
      </c>
      <c r="E92" s="279">
        <f t="shared" si="17"/>
        <v>97</v>
      </c>
      <c r="F92" s="261"/>
    </row>
    <row r="93" spans="1:6" ht="16.5" thickBot="1" x14ac:dyDescent="0.3">
      <c r="A93" s="280" t="s">
        <v>560</v>
      </c>
      <c r="B93" s="279">
        <v>0</v>
      </c>
      <c r="C93" s="279">
        <v>97</v>
      </c>
      <c r="D93" s="279">
        <v>97</v>
      </c>
      <c r="E93" s="279">
        <v>97</v>
      </c>
      <c r="F93" s="261"/>
    </row>
    <row r="94" spans="1:6" ht="16.5" thickBot="1" x14ac:dyDescent="0.3">
      <c r="A94" s="280" t="s">
        <v>213</v>
      </c>
      <c r="B94" s="282"/>
      <c r="C94" s="279"/>
      <c r="D94" s="279"/>
      <c r="E94" s="279"/>
      <c r="F94" s="261"/>
    </row>
    <row r="95" spans="1:6" ht="16.5" thickBot="1" x14ac:dyDescent="0.3">
      <c r="A95" s="278" t="s">
        <v>29</v>
      </c>
      <c r="B95" s="279">
        <v>0</v>
      </c>
      <c r="C95" s="279">
        <v>0</v>
      </c>
      <c r="D95" s="279">
        <v>0</v>
      </c>
      <c r="E95" s="279">
        <v>0</v>
      </c>
      <c r="F95" s="261"/>
    </row>
    <row r="96" spans="1:6" ht="16.5" thickBot="1" x14ac:dyDescent="0.3">
      <c r="A96" s="280" t="s">
        <v>212</v>
      </c>
      <c r="B96" s="279">
        <v>0</v>
      </c>
      <c r="C96" s="279">
        <v>0</v>
      </c>
      <c r="D96" s="279">
        <v>0</v>
      </c>
      <c r="E96" s="279">
        <v>0</v>
      </c>
      <c r="F96" s="261"/>
    </row>
    <row r="97" spans="1:6" ht="16.5" thickBot="1" x14ac:dyDescent="0.3">
      <c r="A97" s="280" t="s">
        <v>213</v>
      </c>
      <c r="B97" s="282"/>
      <c r="C97" s="279"/>
      <c r="D97" s="279"/>
      <c r="E97" s="279"/>
      <c r="F97" s="261"/>
    </row>
    <row r="98" spans="1:6" ht="16.5" thickBot="1" x14ac:dyDescent="0.3">
      <c r="A98" s="289" t="s">
        <v>33</v>
      </c>
      <c r="B98" s="282">
        <f>B95+B92+B89+B86+B83+B80+B77</f>
        <v>0</v>
      </c>
      <c r="C98" s="282">
        <f t="shared" ref="C98:E98" si="18">C95+C92+C89+C86+C83+C80+C77</f>
        <v>7197</v>
      </c>
      <c r="D98" s="282">
        <f t="shared" si="18"/>
        <v>5817</v>
      </c>
      <c r="E98" s="282">
        <f t="shared" si="18"/>
        <v>5817</v>
      </c>
      <c r="F98" s="261"/>
    </row>
    <row r="99" spans="1:6" ht="16.5" thickBot="1" x14ac:dyDescent="0.3">
      <c r="A99" s="286" t="s">
        <v>31</v>
      </c>
      <c r="B99" s="287">
        <f>IF(B98-B69=0,0,"Error")</f>
        <v>0</v>
      </c>
      <c r="C99" s="287">
        <f>IF(C98-C69=0,0,"Error")</f>
        <v>0</v>
      </c>
      <c r="D99" s="287">
        <f>IF(D98-D69=0,0,"Error")</f>
        <v>0</v>
      </c>
      <c r="E99" s="287">
        <f>IF(E98-E69=0,0,"Error")</f>
        <v>0</v>
      </c>
      <c r="F99" s="261"/>
    </row>
    <row r="100" spans="1:6" ht="16.5" hidden="1" thickBot="1" x14ac:dyDescent="0.3">
      <c r="A100" s="290" t="s">
        <v>561</v>
      </c>
      <c r="B100" s="1036"/>
      <c r="C100" s="1014"/>
      <c r="D100" s="1014"/>
      <c r="E100" s="1015"/>
      <c r="F100" s="261"/>
    </row>
    <row r="101" spans="1:6" ht="16.5" hidden="1" thickBot="1" x14ac:dyDescent="0.3">
      <c r="A101" s="266" t="s">
        <v>14</v>
      </c>
      <c r="B101" s="1021"/>
      <c r="C101" s="1022"/>
      <c r="D101" s="1022"/>
      <c r="E101" s="1023"/>
      <c r="F101" s="261"/>
    </row>
    <row r="102" spans="1:6" ht="16.5" hidden="1" thickBot="1" x14ac:dyDescent="0.3">
      <c r="A102" s="266" t="s">
        <v>15</v>
      </c>
      <c r="B102" s="1037"/>
      <c r="C102" s="1038"/>
      <c r="D102" s="1038"/>
      <c r="E102" s="1039"/>
      <c r="F102" s="261"/>
    </row>
    <row r="103" spans="1:6" ht="15.75" hidden="1" x14ac:dyDescent="0.25">
      <c r="A103" s="1016"/>
      <c r="B103" s="274">
        <v>2018</v>
      </c>
      <c r="C103" s="274">
        <v>2019</v>
      </c>
      <c r="D103" s="274">
        <v>2020</v>
      </c>
      <c r="E103" s="274">
        <v>2021</v>
      </c>
      <c r="F103" s="261"/>
    </row>
    <row r="104" spans="1:6" ht="16.5" hidden="1" thickBot="1" x14ac:dyDescent="0.3">
      <c r="A104" s="1017"/>
      <c r="B104" s="275" t="s">
        <v>7</v>
      </c>
      <c r="C104" s="275" t="s">
        <v>8</v>
      </c>
      <c r="D104" s="275" t="s">
        <v>8</v>
      </c>
      <c r="E104" s="275" t="s">
        <v>8</v>
      </c>
      <c r="F104" s="261"/>
    </row>
    <row r="105" spans="1:6" ht="16.5" hidden="1" thickBot="1" x14ac:dyDescent="0.3">
      <c r="A105" s="266" t="s">
        <v>16</v>
      </c>
      <c r="B105" s="291"/>
      <c r="C105" s="291"/>
      <c r="D105" s="291"/>
      <c r="E105" s="291"/>
      <c r="F105" s="261"/>
    </row>
    <row r="106" spans="1:6" ht="16.5" hidden="1" thickBot="1" x14ac:dyDescent="0.3">
      <c r="A106" s="266" t="s">
        <v>17</v>
      </c>
      <c r="B106" s="276">
        <f>B135</f>
        <v>0</v>
      </c>
      <c r="C106" s="276">
        <f t="shared" ref="C106:E106" si="19">C135</f>
        <v>0</v>
      </c>
      <c r="D106" s="276">
        <f t="shared" si="19"/>
        <v>0</v>
      </c>
      <c r="E106" s="276">
        <f t="shared" si="19"/>
        <v>0</v>
      </c>
      <c r="F106" s="261"/>
    </row>
    <row r="107" spans="1:6" ht="16.5" hidden="1" thickBot="1" x14ac:dyDescent="0.3">
      <c r="A107" s="266" t="s">
        <v>18</v>
      </c>
      <c r="B107" s="276" t="e">
        <f>B106/B105</f>
        <v>#DIV/0!</v>
      </c>
      <c r="C107" s="276" t="e">
        <f>C106/C105</f>
        <v>#DIV/0!</v>
      </c>
      <c r="D107" s="276" t="e">
        <f>D106/D105</f>
        <v>#DIV/0!</v>
      </c>
      <c r="E107" s="276" t="e">
        <f>E106/E105</f>
        <v>#DIV/0!</v>
      </c>
      <c r="F107" s="261"/>
    </row>
    <row r="108" spans="1:6" ht="16.5" hidden="1" thickBot="1" x14ac:dyDescent="0.3">
      <c r="A108" s="266" t="s">
        <v>19</v>
      </c>
      <c r="B108" s="750"/>
      <c r="C108" s="277" t="e">
        <f>C105/B105-1</f>
        <v>#DIV/0!</v>
      </c>
      <c r="D108" s="277" t="e">
        <f>D105/C105-1</f>
        <v>#DIV/0!</v>
      </c>
      <c r="E108" s="277" t="e">
        <f>E105/D105-1</f>
        <v>#DIV/0!</v>
      </c>
      <c r="F108" s="261"/>
    </row>
    <row r="109" spans="1:6" ht="16.5" hidden="1" thickBot="1" x14ac:dyDescent="0.3">
      <c r="A109" s="266" t="s">
        <v>21</v>
      </c>
      <c r="B109" s="750"/>
      <c r="C109" s="277" t="e">
        <f>C106/B106-1</f>
        <v>#DIV/0!</v>
      </c>
      <c r="D109" s="277" t="e">
        <f t="shared" ref="D109:E110" si="20">D106/C106-1</f>
        <v>#DIV/0!</v>
      </c>
      <c r="E109" s="277" t="e">
        <f t="shared" si="20"/>
        <v>#DIV/0!</v>
      </c>
      <c r="F109" s="261"/>
    </row>
    <row r="110" spans="1:6" ht="16.5" hidden="1" thickBot="1" x14ac:dyDescent="0.3">
      <c r="A110" s="266" t="s">
        <v>22</v>
      </c>
      <c r="B110" s="750"/>
      <c r="C110" s="277" t="e">
        <f>C107/B107-1</f>
        <v>#DIV/0!</v>
      </c>
      <c r="D110" s="277" t="e">
        <f t="shared" si="20"/>
        <v>#DIV/0!</v>
      </c>
      <c r="E110" s="277" t="e">
        <f t="shared" si="20"/>
        <v>#DIV/0!</v>
      </c>
      <c r="F110" s="261"/>
    </row>
    <row r="111" spans="1:6" ht="16.5" hidden="1" thickBot="1" x14ac:dyDescent="0.3">
      <c r="A111" s="1040" t="s">
        <v>562</v>
      </c>
      <c r="B111" s="1041"/>
      <c r="C111" s="1041"/>
      <c r="D111" s="1041"/>
      <c r="E111" s="1042"/>
      <c r="F111" s="261"/>
    </row>
    <row r="112" spans="1:6" ht="15.75" hidden="1" x14ac:dyDescent="0.25">
      <c r="A112" s="1016"/>
      <c r="B112" s="274">
        <v>2018</v>
      </c>
      <c r="C112" s="274">
        <v>2019</v>
      </c>
      <c r="D112" s="274">
        <v>2020</v>
      </c>
      <c r="E112" s="274">
        <v>2021</v>
      </c>
      <c r="F112" s="261"/>
    </row>
    <row r="113" spans="1:6" ht="16.5" hidden="1" thickBot="1" x14ac:dyDescent="0.3">
      <c r="A113" s="1017"/>
      <c r="B113" s="275" t="s">
        <v>7</v>
      </c>
      <c r="C113" s="275" t="s">
        <v>8</v>
      </c>
      <c r="D113" s="275" t="s">
        <v>8</v>
      </c>
      <c r="E113" s="275" t="s">
        <v>8</v>
      </c>
      <c r="F113" s="261"/>
    </row>
    <row r="114" spans="1:6" ht="16.5" hidden="1" thickBot="1" x14ac:dyDescent="0.3">
      <c r="A114" s="278" t="s">
        <v>23</v>
      </c>
      <c r="B114" s="279"/>
      <c r="C114" s="279"/>
      <c r="D114" s="279"/>
      <c r="E114" s="279"/>
      <c r="F114" s="261"/>
    </row>
    <row r="115" spans="1:6" ht="16.5" hidden="1" thickBot="1" x14ac:dyDescent="0.3">
      <c r="A115" s="280" t="s">
        <v>212</v>
      </c>
      <c r="B115" s="282"/>
      <c r="C115" s="281"/>
      <c r="D115" s="281"/>
      <c r="E115" s="281"/>
      <c r="F115" s="261"/>
    </row>
    <row r="116" spans="1:6" ht="16.5" hidden="1" thickBot="1" x14ac:dyDescent="0.3">
      <c r="A116" s="280" t="s">
        <v>213</v>
      </c>
      <c r="B116" s="282"/>
      <c r="C116" s="281"/>
      <c r="D116" s="281"/>
      <c r="E116" s="281"/>
      <c r="F116" s="261"/>
    </row>
    <row r="117" spans="1:6" ht="16.5" hidden="1" thickBot="1" x14ac:dyDescent="0.3">
      <c r="A117" s="278" t="s">
        <v>24</v>
      </c>
      <c r="B117" s="279"/>
      <c r="C117" s="279"/>
      <c r="D117" s="279"/>
      <c r="E117" s="279"/>
      <c r="F117" s="261"/>
    </row>
    <row r="118" spans="1:6" ht="16.5" hidden="1" thickBot="1" x14ac:dyDescent="0.3">
      <c r="A118" s="280" t="s">
        <v>212</v>
      </c>
      <c r="B118" s="282"/>
      <c r="C118" s="279"/>
      <c r="D118" s="279"/>
      <c r="E118" s="279"/>
      <c r="F118" s="261"/>
    </row>
    <row r="119" spans="1:6" ht="16.5" hidden="1" thickBot="1" x14ac:dyDescent="0.3">
      <c r="A119" s="280" t="s">
        <v>213</v>
      </c>
      <c r="B119" s="282"/>
      <c r="C119" s="279"/>
      <c r="D119" s="279"/>
      <c r="E119" s="279"/>
      <c r="F119" s="261"/>
    </row>
    <row r="120" spans="1:6" ht="16.5" hidden="1" thickBot="1" x14ac:dyDescent="0.3">
      <c r="A120" s="278" t="s">
        <v>25</v>
      </c>
      <c r="B120" s="292">
        <v>0</v>
      </c>
      <c r="C120" s="293">
        <v>0</v>
      </c>
      <c r="D120" s="293">
        <v>0</v>
      </c>
      <c r="E120" s="293">
        <v>0</v>
      </c>
      <c r="F120" s="261"/>
    </row>
    <row r="121" spans="1:6" ht="16.5" hidden="1" thickBot="1" x14ac:dyDescent="0.3">
      <c r="A121" s="280" t="s">
        <v>212</v>
      </c>
      <c r="B121" s="282"/>
      <c r="C121" s="279"/>
      <c r="D121" s="279"/>
      <c r="E121" s="279"/>
      <c r="F121" s="261"/>
    </row>
    <row r="122" spans="1:6" ht="16.5" hidden="1" thickBot="1" x14ac:dyDescent="0.3">
      <c r="A122" s="280" t="s">
        <v>213</v>
      </c>
      <c r="B122" s="282"/>
      <c r="C122" s="279"/>
      <c r="D122" s="279"/>
      <c r="E122" s="279"/>
      <c r="F122" s="261"/>
    </row>
    <row r="123" spans="1:6" ht="16.5" hidden="1" thickBot="1" x14ac:dyDescent="0.3">
      <c r="A123" s="278" t="s">
        <v>26</v>
      </c>
      <c r="B123" s="282"/>
      <c r="C123" s="279"/>
      <c r="D123" s="279"/>
      <c r="E123" s="279"/>
      <c r="F123" s="261"/>
    </row>
    <row r="124" spans="1:6" ht="16.5" hidden="1" thickBot="1" x14ac:dyDescent="0.3">
      <c r="A124" s="280" t="s">
        <v>212</v>
      </c>
      <c r="B124" s="282"/>
      <c r="C124" s="279"/>
      <c r="D124" s="279"/>
      <c r="E124" s="279"/>
      <c r="F124" s="261"/>
    </row>
    <row r="125" spans="1:6" ht="16.5" hidden="1" thickBot="1" x14ac:dyDescent="0.3">
      <c r="A125" s="280" t="s">
        <v>213</v>
      </c>
      <c r="B125" s="282"/>
      <c r="C125" s="279"/>
      <c r="D125" s="279"/>
      <c r="E125" s="279"/>
      <c r="F125" s="261"/>
    </row>
    <row r="126" spans="1:6" ht="16.5" hidden="1" thickBot="1" x14ac:dyDescent="0.3">
      <c r="A126" s="278" t="s">
        <v>27</v>
      </c>
      <c r="B126" s="282"/>
      <c r="C126" s="279"/>
      <c r="D126" s="279"/>
      <c r="E126" s="279"/>
      <c r="F126" s="261"/>
    </row>
    <row r="127" spans="1:6" ht="16.5" hidden="1" thickBot="1" x14ac:dyDescent="0.3">
      <c r="A127" s="280" t="s">
        <v>212</v>
      </c>
      <c r="B127" s="282"/>
      <c r="C127" s="279"/>
      <c r="D127" s="279"/>
      <c r="E127" s="279"/>
      <c r="F127" s="261"/>
    </row>
    <row r="128" spans="1:6" ht="16.5" hidden="1" thickBot="1" x14ac:dyDescent="0.3">
      <c r="A128" s="280" t="s">
        <v>213</v>
      </c>
      <c r="B128" s="282"/>
      <c r="C128" s="279"/>
      <c r="D128" s="279"/>
      <c r="E128" s="279"/>
      <c r="F128" s="261"/>
    </row>
    <row r="129" spans="1:6" ht="16.5" hidden="1" thickBot="1" x14ac:dyDescent="0.3">
      <c r="A129" s="278" t="s">
        <v>28</v>
      </c>
      <c r="B129" s="282">
        <v>0</v>
      </c>
      <c r="C129" s="279">
        <v>0</v>
      </c>
      <c r="D129" s="279">
        <v>0</v>
      </c>
      <c r="E129" s="279">
        <v>0</v>
      </c>
      <c r="F129" s="261"/>
    </row>
    <row r="130" spans="1:6" ht="16.5" hidden="1" thickBot="1" x14ac:dyDescent="0.3">
      <c r="A130" s="280" t="s">
        <v>212</v>
      </c>
      <c r="B130" s="282"/>
      <c r="C130" s="279"/>
      <c r="D130" s="279"/>
      <c r="E130" s="279"/>
      <c r="F130" s="261"/>
    </row>
    <row r="131" spans="1:6" ht="16.5" hidden="1" thickBot="1" x14ac:dyDescent="0.3">
      <c r="A131" s="280" t="s">
        <v>213</v>
      </c>
      <c r="B131" s="282"/>
      <c r="C131" s="279"/>
      <c r="D131" s="279"/>
      <c r="E131" s="279"/>
      <c r="F131" s="261"/>
    </row>
    <row r="132" spans="1:6" ht="16.5" hidden="1" thickBot="1" x14ac:dyDescent="0.3">
      <c r="A132" s="278" t="s">
        <v>29</v>
      </c>
      <c r="B132" s="282"/>
      <c r="C132" s="279"/>
      <c r="D132" s="279"/>
      <c r="E132" s="279"/>
      <c r="F132" s="261"/>
    </row>
    <row r="133" spans="1:6" ht="16.5" hidden="1" thickBot="1" x14ac:dyDescent="0.3">
      <c r="A133" s="280" t="s">
        <v>212</v>
      </c>
      <c r="B133" s="282"/>
      <c r="C133" s="279"/>
      <c r="D133" s="279"/>
      <c r="E133" s="279"/>
      <c r="F133" s="261"/>
    </row>
    <row r="134" spans="1:6" ht="16.5" hidden="1" thickBot="1" x14ac:dyDescent="0.3">
      <c r="A134" s="280" t="s">
        <v>213</v>
      </c>
      <c r="B134" s="282"/>
      <c r="C134" s="279"/>
      <c r="D134" s="279"/>
      <c r="E134" s="279"/>
      <c r="F134" s="261"/>
    </row>
    <row r="135" spans="1:6" ht="16.5" hidden="1" thickBot="1" x14ac:dyDescent="0.3">
      <c r="A135" s="289" t="s">
        <v>52</v>
      </c>
      <c r="B135" s="282">
        <f>B132+B129+B126+B123+B120+B117+B114</f>
        <v>0</v>
      </c>
      <c r="C135" s="282">
        <f t="shared" ref="C135:E135" si="21">C132+C129+C126+C123+C120+C117+C114</f>
        <v>0</v>
      </c>
      <c r="D135" s="282">
        <f t="shared" si="21"/>
        <v>0</v>
      </c>
      <c r="E135" s="282">
        <f t="shared" si="21"/>
        <v>0</v>
      </c>
      <c r="F135" s="261"/>
    </row>
    <row r="136" spans="1:6" ht="16.5" hidden="1" thickBot="1" x14ac:dyDescent="0.3">
      <c r="A136" s="286" t="s">
        <v>31</v>
      </c>
      <c r="B136" s="287">
        <f>IF(B135-B106=0,0,"Error")</f>
        <v>0</v>
      </c>
      <c r="C136" s="287">
        <f>IF(C135-C106=0,0,"Error")</f>
        <v>0</v>
      </c>
      <c r="D136" s="287">
        <f>IF(D135-D106=0,0,"Error")</f>
        <v>0</v>
      </c>
      <c r="E136" s="287">
        <f>IF(E135-E106=0,0,"Error")</f>
        <v>0</v>
      </c>
      <c r="F136" s="261"/>
    </row>
    <row r="137" spans="1:6" ht="16.5" thickBot="1" x14ac:dyDescent="0.3">
      <c r="A137" s="294"/>
      <c r="B137" s="295"/>
      <c r="C137" s="295"/>
      <c r="D137" s="295"/>
      <c r="E137" s="296"/>
      <c r="F137" s="261"/>
    </row>
    <row r="138" spans="1:6" ht="51" customHeight="1" thickBot="1" x14ac:dyDescent="0.3">
      <c r="A138" s="267" t="s">
        <v>48</v>
      </c>
      <c r="B138" s="1018" t="s">
        <v>297</v>
      </c>
      <c r="C138" s="1019"/>
      <c r="D138" s="1019"/>
      <c r="E138" s="1020"/>
      <c r="F138" s="261"/>
    </row>
    <row r="139" spans="1:6" ht="16.5" thickBot="1" x14ac:dyDescent="0.3">
      <c r="A139" s="1021" t="s">
        <v>298</v>
      </c>
      <c r="B139" s="1022"/>
      <c r="C139" s="1022"/>
      <c r="D139" s="1022"/>
      <c r="E139" s="1023"/>
      <c r="F139" s="261"/>
    </row>
    <row r="140" spans="1:6" ht="48" thickBot="1" x14ac:dyDescent="0.3">
      <c r="A140" s="268" t="s">
        <v>299</v>
      </c>
      <c r="B140" s="269"/>
      <c r="C140" s="265"/>
      <c r="D140" s="265"/>
      <c r="E140" s="265"/>
      <c r="F140" s="261"/>
    </row>
    <row r="141" spans="1:6" ht="32.25" thickBot="1" x14ac:dyDescent="0.3">
      <c r="A141" s="270" t="s">
        <v>300</v>
      </c>
      <c r="B141" s="271"/>
      <c r="C141" s="272"/>
      <c r="D141" s="272"/>
      <c r="E141" s="272"/>
      <c r="F141" s="261"/>
    </row>
    <row r="142" spans="1:6" ht="16.5" thickBot="1" x14ac:dyDescent="0.3">
      <c r="A142" s="1024" t="s">
        <v>301</v>
      </c>
      <c r="B142" s="1025"/>
      <c r="C142" s="1025"/>
      <c r="D142" s="1025"/>
      <c r="E142" s="1026"/>
      <c r="F142" s="261"/>
    </row>
    <row r="143" spans="1:6" ht="16.5" thickBot="1" x14ac:dyDescent="0.3">
      <c r="A143" s="1024" t="s">
        <v>12</v>
      </c>
      <c r="B143" s="1025"/>
      <c r="C143" s="1025"/>
      <c r="D143" s="1025"/>
      <c r="E143" s="1026"/>
      <c r="F143" s="261"/>
    </row>
    <row r="144" spans="1:6" ht="16.5" thickBot="1" x14ac:dyDescent="0.3">
      <c r="A144" s="273" t="s">
        <v>13</v>
      </c>
      <c r="B144" s="1043" t="s">
        <v>302</v>
      </c>
      <c r="C144" s="1044"/>
      <c r="D144" s="1044"/>
      <c r="E144" s="1045"/>
      <c r="F144" s="261"/>
    </row>
    <row r="145" spans="1:6" ht="16.5" thickBot="1" x14ac:dyDescent="0.3">
      <c r="A145" s="266" t="s">
        <v>14</v>
      </c>
      <c r="B145" s="1043" t="s">
        <v>303</v>
      </c>
      <c r="C145" s="1044"/>
      <c r="D145" s="1044"/>
      <c r="E145" s="1045"/>
      <c r="F145" s="261"/>
    </row>
    <row r="146" spans="1:6" ht="16.5" thickBot="1" x14ac:dyDescent="0.3">
      <c r="A146" s="266" t="s">
        <v>15</v>
      </c>
      <c r="B146" s="1037" t="s">
        <v>304</v>
      </c>
      <c r="C146" s="1038"/>
      <c r="D146" s="1038"/>
      <c r="E146" s="1039"/>
      <c r="F146" s="261"/>
    </row>
    <row r="147" spans="1:6" ht="15.75" x14ac:dyDescent="0.25">
      <c r="A147" s="1016"/>
      <c r="B147" s="219">
        <v>2019</v>
      </c>
      <c r="C147" s="219">
        <v>2020</v>
      </c>
      <c r="D147" s="219">
        <v>2021</v>
      </c>
      <c r="E147" s="219">
        <v>2022</v>
      </c>
      <c r="F147" s="261"/>
    </row>
    <row r="148" spans="1:6" ht="16.5" thickBot="1" x14ac:dyDescent="0.3">
      <c r="A148" s="1017"/>
      <c r="B148" s="228" t="s">
        <v>7</v>
      </c>
      <c r="C148" s="228" t="s">
        <v>1099</v>
      </c>
      <c r="D148" s="847" t="s">
        <v>1100</v>
      </c>
      <c r="E148" s="847" t="s">
        <v>1100</v>
      </c>
      <c r="F148" s="261"/>
    </row>
    <row r="149" spans="1:6" ht="16.5" thickBot="1" x14ac:dyDescent="0.3">
      <c r="A149" s="266" t="s">
        <v>16</v>
      </c>
      <c r="B149" s="276"/>
      <c r="C149" s="276">
        <v>49</v>
      </c>
      <c r="D149" s="276">
        <v>48</v>
      </c>
      <c r="E149" s="276">
        <v>48</v>
      </c>
      <c r="F149" s="261"/>
    </row>
    <row r="150" spans="1:6" ht="16.5" thickBot="1" x14ac:dyDescent="0.3">
      <c r="A150" s="266" t="s">
        <v>17</v>
      </c>
      <c r="B150" s="276">
        <f>B179</f>
        <v>0</v>
      </c>
      <c r="C150" s="276">
        <f t="shared" ref="C150:E150" si="22">C179</f>
        <v>138300</v>
      </c>
      <c r="D150" s="276">
        <f t="shared" si="22"/>
        <v>131855</v>
      </c>
      <c r="E150" s="276">
        <f t="shared" si="22"/>
        <v>131855</v>
      </c>
      <c r="F150" s="261"/>
    </row>
    <row r="151" spans="1:6" ht="16.5" thickBot="1" x14ac:dyDescent="0.3">
      <c r="A151" s="266" t="s">
        <v>18</v>
      </c>
      <c r="B151" s="276" t="e">
        <f>B150/B149</f>
        <v>#DIV/0!</v>
      </c>
      <c r="C151" s="276">
        <f t="shared" ref="C151:E151" si="23">C150/C149</f>
        <v>2822.4489795918366</v>
      </c>
      <c r="D151" s="276">
        <f t="shared" si="23"/>
        <v>2746.9791666666665</v>
      </c>
      <c r="E151" s="276">
        <f t="shared" si="23"/>
        <v>2746.9791666666665</v>
      </c>
      <c r="F151" s="261"/>
    </row>
    <row r="152" spans="1:6" ht="16.5" thickBot="1" x14ac:dyDescent="0.3">
      <c r="A152" s="266" t="s">
        <v>19</v>
      </c>
      <c r="B152" s="750" t="s">
        <v>20</v>
      </c>
      <c r="C152" s="277" t="e">
        <f>C149/B149-1</f>
        <v>#DIV/0!</v>
      </c>
      <c r="D152" s="277">
        <f t="shared" ref="D152:E154" si="24">D149/C149-1</f>
        <v>-2.0408163265306145E-2</v>
      </c>
      <c r="E152" s="277">
        <f t="shared" si="24"/>
        <v>0</v>
      </c>
      <c r="F152" s="261"/>
    </row>
    <row r="153" spans="1:6" ht="16.5" thickBot="1" x14ac:dyDescent="0.3">
      <c r="A153" s="266" t="s">
        <v>21</v>
      </c>
      <c r="B153" s="750" t="s">
        <v>20</v>
      </c>
      <c r="C153" s="277" t="e">
        <f>C150/B150-1</f>
        <v>#DIV/0!</v>
      </c>
      <c r="D153" s="277">
        <f t="shared" si="24"/>
        <v>-4.6601590744757782E-2</v>
      </c>
      <c r="E153" s="277">
        <f t="shared" si="24"/>
        <v>0</v>
      </c>
      <c r="F153" s="261"/>
    </row>
    <row r="154" spans="1:6" ht="16.5" thickBot="1" x14ac:dyDescent="0.3">
      <c r="A154" s="266" t="s">
        <v>22</v>
      </c>
      <c r="B154" s="750" t="s">
        <v>20</v>
      </c>
      <c r="C154" s="277" t="e">
        <f>C151/B151-1</f>
        <v>#DIV/0!</v>
      </c>
      <c r="D154" s="277">
        <f t="shared" si="24"/>
        <v>-2.6739123885273552E-2</v>
      </c>
      <c r="E154" s="277">
        <f t="shared" si="24"/>
        <v>0</v>
      </c>
      <c r="F154" s="261"/>
    </row>
    <row r="155" spans="1:6" ht="16.5" thickBot="1" x14ac:dyDescent="0.3">
      <c r="A155" s="1040" t="s">
        <v>556</v>
      </c>
      <c r="B155" s="1041"/>
      <c r="C155" s="1041"/>
      <c r="D155" s="1041"/>
      <c r="E155" s="1042"/>
      <c r="F155" s="261"/>
    </row>
    <row r="156" spans="1:6" ht="15.75" x14ac:dyDescent="0.25">
      <c r="A156" s="1016"/>
      <c r="B156" s="219">
        <v>2019</v>
      </c>
      <c r="C156" s="219">
        <v>2020</v>
      </c>
      <c r="D156" s="219">
        <v>2021</v>
      </c>
      <c r="E156" s="219">
        <v>2022</v>
      </c>
      <c r="F156" s="261"/>
    </row>
    <row r="157" spans="1:6" ht="16.5" thickBot="1" x14ac:dyDescent="0.3">
      <c r="A157" s="1017"/>
      <c r="B157" s="228" t="s">
        <v>7</v>
      </c>
      <c r="C157" s="228" t="s">
        <v>1099</v>
      </c>
      <c r="D157" s="847" t="s">
        <v>1100</v>
      </c>
      <c r="E157" s="847" t="s">
        <v>1100</v>
      </c>
      <c r="F157" s="261"/>
    </row>
    <row r="158" spans="1:6" ht="16.5" thickBot="1" x14ac:dyDescent="0.3">
      <c r="A158" s="278" t="s">
        <v>23</v>
      </c>
      <c r="B158" s="279">
        <f>SUM(B159:B160)</f>
        <v>0</v>
      </c>
      <c r="C158" s="279">
        <f t="shared" ref="C158:E158" si="25">SUM(C159:C160)</f>
        <v>0</v>
      </c>
      <c r="D158" s="279">
        <f t="shared" si="25"/>
        <v>0</v>
      </c>
      <c r="E158" s="279">
        <f t="shared" si="25"/>
        <v>0</v>
      </c>
      <c r="F158" s="261"/>
    </row>
    <row r="159" spans="1:6" ht="16.5" thickBot="1" x14ac:dyDescent="0.3">
      <c r="A159" s="280" t="s">
        <v>212</v>
      </c>
      <c r="B159" s="279">
        <v>0</v>
      </c>
      <c r="C159" s="279">
        <v>0</v>
      </c>
      <c r="D159" s="279">
        <v>0</v>
      </c>
      <c r="E159" s="279">
        <v>0</v>
      </c>
      <c r="F159" s="261"/>
    </row>
    <row r="160" spans="1:6" ht="16.5" thickBot="1" x14ac:dyDescent="0.3">
      <c r="A160" s="280" t="s">
        <v>213</v>
      </c>
      <c r="B160" s="279">
        <v>0</v>
      </c>
      <c r="C160" s="279">
        <v>0</v>
      </c>
      <c r="D160" s="279">
        <v>0</v>
      </c>
      <c r="E160" s="279">
        <v>0</v>
      </c>
      <c r="F160" s="261"/>
    </row>
    <row r="161" spans="1:6" ht="16.5" thickBot="1" x14ac:dyDescent="0.3">
      <c r="A161" s="278" t="s">
        <v>24</v>
      </c>
      <c r="B161" s="279">
        <f>SUM(B162:B163)</f>
        <v>0</v>
      </c>
      <c r="C161" s="279">
        <f t="shared" ref="C161:E161" si="26">SUM(C162:C163)</f>
        <v>0</v>
      </c>
      <c r="D161" s="279">
        <f t="shared" si="26"/>
        <v>0</v>
      </c>
      <c r="E161" s="279">
        <f t="shared" si="26"/>
        <v>0</v>
      </c>
      <c r="F161" s="261"/>
    </row>
    <row r="162" spans="1:6" ht="16.5" thickBot="1" x14ac:dyDescent="0.3">
      <c r="A162" s="280" t="s">
        <v>212</v>
      </c>
      <c r="B162" s="279">
        <v>0</v>
      </c>
      <c r="C162" s="279">
        <v>0</v>
      </c>
      <c r="D162" s="279">
        <v>0</v>
      </c>
      <c r="E162" s="279">
        <v>0</v>
      </c>
      <c r="F162" s="261"/>
    </row>
    <row r="163" spans="1:6" ht="16.5" thickBot="1" x14ac:dyDescent="0.3">
      <c r="A163" s="280" t="s">
        <v>213</v>
      </c>
      <c r="B163" s="279">
        <v>0</v>
      </c>
      <c r="C163" s="279">
        <v>0</v>
      </c>
      <c r="D163" s="279">
        <v>0</v>
      </c>
      <c r="E163" s="279">
        <v>0</v>
      </c>
      <c r="F163" s="261"/>
    </row>
    <row r="164" spans="1:6" ht="16.5" thickBot="1" x14ac:dyDescent="0.3">
      <c r="A164" s="278" t="s">
        <v>25</v>
      </c>
      <c r="B164" s="282">
        <f>SUM(B165:B166)</f>
        <v>0</v>
      </c>
      <c r="C164" s="282">
        <f t="shared" ref="C164:E164" si="27">SUM(C165:C166)</f>
        <v>138300</v>
      </c>
      <c r="D164" s="282">
        <f t="shared" si="27"/>
        <v>131855</v>
      </c>
      <c r="E164" s="282">
        <f t="shared" si="27"/>
        <v>131855</v>
      </c>
      <c r="F164" s="261"/>
    </row>
    <row r="165" spans="1:6" ht="16.5" thickBot="1" x14ac:dyDescent="0.3">
      <c r="A165" s="280" t="s">
        <v>563</v>
      </c>
      <c r="B165" s="282"/>
      <c r="C165" s="279">
        <v>138300</v>
      </c>
      <c r="D165" s="279">
        <v>131855</v>
      </c>
      <c r="E165" s="279">
        <v>131855</v>
      </c>
      <c r="F165" s="261"/>
    </row>
    <row r="166" spans="1:6" ht="16.5" thickBot="1" x14ac:dyDescent="0.3">
      <c r="A166" s="280" t="s">
        <v>213</v>
      </c>
      <c r="B166" s="282"/>
      <c r="C166" s="279">
        <v>0</v>
      </c>
      <c r="D166" s="279"/>
      <c r="E166" s="279"/>
      <c r="F166" s="261"/>
    </row>
    <row r="167" spans="1:6" ht="16.5" thickBot="1" x14ac:dyDescent="0.3">
      <c r="A167" s="278" t="s">
        <v>26</v>
      </c>
      <c r="B167" s="282">
        <f>SUM(B168:B169)</f>
        <v>0</v>
      </c>
      <c r="C167" s="282">
        <f t="shared" ref="C167:E167" si="28">SUM(C168:C169)</f>
        <v>0</v>
      </c>
      <c r="D167" s="282">
        <f t="shared" si="28"/>
        <v>0</v>
      </c>
      <c r="E167" s="282">
        <f t="shared" si="28"/>
        <v>0</v>
      </c>
      <c r="F167" s="261"/>
    </row>
    <row r="168" spans="1:6" ht="16.5" thickBot="1" x14ac:dyDescent="0.3">
      <c r="A168" s="280" t="s">
        <v>212</v>
      </c>
      <c r="B168" s="282">
        <v>0</v>
      </c>
      <c r="C168" s="282">
        <v>0</v>
      </c>
      <c r="D168" s="282">
        <v>0</v>
      </c>
      <c r="E168" s="282">
        <v>0</v>
      </c>
      <c r="F168" s="261"/>
    </row>
    <row r="169" spans="1:6" ht="16.5" thickBot="1" x14ac:dyDescent="0.3">
      <c r="A169" s="280" t="s">
        <v>213</v>
      </c>
      <c r="B169" s="282">
        <v>0</v>
      </c>
      <c r="C169" s="282">
        <v>0</v>
      </c>
      <c r="D169" s="282">
        <v>0</v>
      </c>
      <c r="E169" s="282">
        <v>0</v>
      </c>
      <c r="F169" s="261"/>
    </row>
    <row r="170" spans="1:6" ht="16.5" thickBot="1" x14ac:dyDescent="0.3">
      <c r="A170" s="278" t="s">
        <v>27</v>
      </c>
      <c r="B170" s="282">
        <f>SUM(B171:B172)</f>
        <v>0</v>
      </c>
      <c r="C170" s="282">
        <f t="shared" ref="C170:E170" si="29">SUM(C171:C172)</f>
        <v>0</v>
      </c>
      <c r="D170" s="282">
        <f t="shared" si="29"/>
        <v>0</v>
      </c>
      <c r="E170" s="282">
        <f t="shared" si="29"/>
        <v>0</v>
      </c>
      <c r="F170" s="261"/>
    </row>
    <row r="171" spans="1:6" ht="16.5" thickBot="1" x14ac:dyDescent="0.3">
      <c r="A171" s="280" t="s">
        <v>212</v>
      </c>
      <c r="B171" s="282">
        <v>0</v>
      </c>
      <c r="C171" s="282">
        <v>0</v>
      </c>
      <c r="D171" s="282">
        <v>0</v>
      </c>
      <c r="E171" s="282">
        <v>0</v>
      </c>
      <c r="F171" s="261"/>
    </row>
    <row r="172" spans="1:6" ht="16.5" thickBot="1" x14ac:dyDescent="0.3">
      <c r="A172" s="280" t="s">
        <v>213</v>
      </c>
      <c r="B172" s="282">
        <v>0</v>
      </c>
      <c r="C172" s="282">
        <v>0</v>
      </c>
      <c r="D172" s="282">
        <v>0</v>
      </c>
      <c r="E172" s="282">
        <v>0</v>
      </c>
      <c r="F172" s="261"/>
    </row>
    <row r="173" spans="1:6" ht="16.5" thickBot="1" x14ac:dyDescent="0.3">
      <c r="A173" s="278" t="s">
        <v>28</v>
      </c>
      <c r="B173" s="282">
        <v>0</v>
      </c>
      <c r="C173" s="282">
        <v>0</v>
      </c>
      <c r="D173" s="282">
        <v>0</v>
      </c>
      <c r="E173" s="282">
        <v>0</v>
      </c>
      <c r="F173" s="261"/>
    </row>
    <row r="174" spans="1:6" ht="16.5" thickBot="1" x14ac:dyDescent="0.3">
      <c r="A174" s="280" t="s">
        <v>212</v>
      </c>
      <c r="B174" s="282">
        <v>0</v>
      </c>
      <c r="C174" s="282">
        <v>0</v>
      </c>
      <c r="D174" s="282">
        <v>0</v>
      </c>
      <c r="E174" s="282">
        <v>0</v>
      </c>
      <c r="F174" s="261"/>
    </row>
    <row r="175" spans="1:6" ht="16.5" thickBot="1" x14ac:dyDescent="0.3">
      <c r="A175" s="280" t="s">
        <v>213</v>
      </c>
      <c r="B175" s="282">
        <v>0</v>
      </c>
      <c r="C175" s="282">
        <v>0</v>
      </c>
      <c r="D175" s="282">
        <v>0</v>
      </c>
      <c r="E175" s="282">
        <v>0</v>
      </c>
      <c r="F175" s="261"/>
    </row>
    <row r="176" spans="1:6" ht="16.5" thickBot="1" x14ac:dyDescent="0.3">
      <c r="A176" s="278" t="s">
        <v>29</v>
      </c>
      <c r="B176" s="282">
        <v>0</v>
      </c>
      <c r="C176" s="279">
        <v>0</v>
      </c>
      <c r="D176" s="279">
        <f t="shared" ref="D176:E178" si="30">C176*1.03*0.99</f>
        <v>0</v>
      </c>
      <c r="E176" s="279">
        <f t="shared" si="30"/>
        <v>0</v>
      </c>
      <c r="F176" s="261"/>
    </row>
    <row r="177" spans="1:6" ht="16.5" thickBot="1" x14ac:dyDescent="0.3">
      <c r="A177" s="280" t="s">
        <v>212</v>
      </c>
      <c r="B177" s="282">
        <v>0</v>
      </c>
      <c r="C177" s="279">
        <v>0</v>
      </c>
      <c r="D177" s="279">
        <f t="shared" si="30"/>
        <v>0</v>
      </c>
      <c r="E177" s="279">
        <f t="shared" si="30"/>
        <v>0</v>
      </c>
      <c r="F177" s="261"/>
    </row>
    <row r="178" spans="1:6" ht="16.5" thickBot="1" x14ac:dyDescent="0.3">
      <c r="A178" s="280" t="s">
        <v>213</v>
      </c>
      <c r="B178" s="282">
        <v>0</v>
      </c>
      <c r="C178" s="279">
        <v>0</v>
      </c>
      <c r="D178" s="279">
        <f t="shared" si="30"/>
        <v>0</v>
      </c>
      <c r="E178" s="279">
        <f t="shared" si="30"/>
        <v>0</v>
      </c>
      <c r="F178" s="261"/>
    </row>
    <row r="179" spans="1:6" ht="16.5" thickBot="1" x14ac:dyDescent="0.3">
      <c r="A179" s="285" t="s">
        <v>30</v>
      </c>
      <c r="B179" s="282">
        <f>B176+B173+B170+B167+B164+B161+B158</f>
        <v>0</v>
      </c>
      <c r="C179" s="282">
        <f t="shared" ref="C179:E179" si="31">C176+C173+C170+C167+C164+C161+C158</f>
        <v>138300</v>
      </c>
      <c r="D179" s="282">
        <f t="shared" si="31"/>
        <v>131855</v>
      </c>
      <c r="E179" s="282">
        <f t="shared" si="31"/>
        <v>131855</v>
      </c>
      <c r="F179" s="261"/>
    </row>
    <row r="180" spans="1:6" ht="16.5" thickBot="1" x14ac:dyDescent="0.3">
      <c r="A180" s="286" t="s">
        <v>31</v>
      </c>
      <c r="B180" s="287">
        <f>IF(B179-B150=0,0,"Error")</f>
        <v>0</v>
      </c>
      <c r="C180" s="287">
        <f>IF(C179-C150=0,0,"Error")</f>
        <v>0</v>
      </c>
      <c r="D180" s="287">
        <f>IF(D179-D150=0,0,"Error")</f>
        <v>0</v>
      </c>
      <c r="E180" s="287">
        <f>IF(E179-E150=0,0,"Error")</f>
        <v>0</v>
      </c>
      <c r="F180" s="261"/>
    </row>
    <row r="181" spans="1:6" ht="16.5" hidden="1" thickBot="1" x14ac:dyDescent="0.3">
      <c r="A181" s="288" t="s">
        <v>32</v>
      </c>
      <c r="B181" s="1036"/>
      <c r="C181" s="1014"/>
      <c r="D181" s="1014"/>
      <c r="E181" s="1015"/>
      <c r="F181" s="261"/>
    </row>
    <row r="182" spans="1:6" ht="16.5" hidden="1" thickBot="1" x14ac:dyDescent="0.3">
      <c r="A182" s="266" t="s">
        <v>14</v>
      </c>
      <c r="B182" s="1021"/>
      <c r="C182" s="1022"/>
      <c r="D182" s="1022"/>
      <c r="E182" s="1023"/>
      <c r="F182" s="261"/>
    </row>
    <row r="183" spans="1:6" ht="16.5" hidden="1" thickBot="1" x14ac:dyDescent="0.3">
      <c r="A183" s="266" t="s">
        <v>15</v>
      </c>
      <c r="B183" s="1037"/>
      <c r="C183" s="1038"/>
      <c r="D183" s="1038"/>
      <c r="E183" s="1039"/>
      <c r="F183" s="261"/>
    </row>
    <row r="184" spans="1:6" ht="16.5" hidden="1" thickBot="1" x14ac:dyDescent="0.3">
      <c r="A184" s="1016"/>
      <c r="B184" s="274">
        <v>2018</v>
      </c>
      <c r="C184" s="274">
        <v>2019</v>
      </c>
      <c r="D184" s="274">
        <v>2020</v>
      </c>
      <c r="E184" s="274">
        <v>2021</v>
      </c>
      <c r="F184" s="261"/>
    </row>
    <row r="185" spans="1:6" ht="16.5" hidden="1" thickBot="1" x14ac:dyDescent="0.3">
      <c r="A185" s="1017"/>
      <c r="B185" s="275" t="s">
        <v>7</v>
      </c>
      <c r="C185" s="275" t="s">
        <v>8</v>
      </c>
      <c r="D185" s="275" t="s">
        <v>8</v>
      </c>
      <c r="E185" s="275" t="s">
        <v>8</v>
      </c>
      <c r="F185" s="261"/>
    </row>
    <row r="186" spans="1:6" ht="16.5" hidden="1" thickBot="1" x14ac:dyDescent="0.3">
      <c r="A186" s="266" t="s">
        <v>16</v>
      </c>
      <c r="B186" s="849"/>
      <c r="C186" s="849"/>
      <c r="D186" s="849"/>
      <c r="E186" s="849"/>
      <c r="F186" s="261"/>
    </row>
    <row r="187" spans="1:6" ht="16.5" hidden="1" thickBot="1" x14ac:dyDescent="0.3">
      <c r="A187" s="266" t="s">
        <v>17</v>
      </c>
      <c r="B187" s="276">
        <f>B216</f>
        <v>0</v>
      </c>
      <c r="C187" s="276">
        <f t="shared" ref="C187:E187" si="32">C216</f>
        <v>0</v>
      </c>
      <c r="D187" s="276">
        <f t="shared" si="32"/>
        <v>0</v>
      </c>
      <c r="E187" s="276">
        <f t="shared" si="32"/>
        <v>0</v>
      </c>
      <c r="F187" s="261"/>
    </row>
    <row r="188" spans="1:6" ht="16.5" hidden="1" thickBot="1" x14ac:dyDescent="0.3">
      <c r="A188" s="266" t="s">
        <v>18</v>
      </c>
      <c r="B188" s="276" t="e">
        <f>B187/B186</f>
        <v>#DIV/0!</v>
      </c>
      <c r="C188" s="276" t="e">
        <f>C187/C186</f>
        <v>#DIV/0!</v>
      </c>
      <c r="D188" s="276" t="e">
        <f>D187/D186</f>
        <v>#DIV/0!</v>
      </c>
      <c r="E188" s="276" t="e">
        <f>E187/E186</f>
        <v>#DIV/0!</v>
      </c>
      <c r="F188" s="261"/>
    </row>
    <row r="189" spans="1:6" ht="16.5" hidden="1" thickBot="1" x14ac:dyDescent="0.3">
      <c r="A189" s="266" t="s">
        <v>19</v>
      </c>
      <c r="B189" s="750"/>
      <c r="C189" s="277" t="e">
        <f>C186/B186-1</f>
        <v>#DIV/0!</v>
      </c>
      <c r="D189" s="277" t="e">
        <f>D186/C186-1</f>
        <v>#DIV/0!</v>
      </c>
      <c r="E189" s="277" t="e">
        <f>E186/D186-1</f>
        <v>#DIV/0!</v>
      </c>
      <c r="F189" s="261"/>
    </row>
    <row r="190" spans="1:6" ht="16.5" hidden="1" thickBot="1" x14ac:dyDescent="0.3">
      <c r="A190" s="266" t="s">
        <v>21</v>
      </c>
      <c r="B190" s="750"/>
      <c r="C190" s="277" t="e">
        <f>C187/B187-1</f>
        <v>#DIV/0!</v>
      </c>
      <c r="D190" s="277" t="e">
        <f t="shared" ref="D190:E191" si="33">D187/C187-1</f>
        <v>#DIV/0!</v>
      </c>
      <c r="E190" s="277" t="e">
        <f t="shared" si="33"/>
        <v>#DIV/0!</v>
      </c>
      <c r="F190" s="261"/>
    </row>
    <row r="191" spans="1:6" ht="16.5" hidden="1" thickBot="1" x14ac:dyDescent="0.3">
      <c r="A191" s="266" t="s">
        <v>22</v>
      </c>
      <c r="B191" s="750"/>
      <c r="C191" s="277" t="e">
        <f>C188/B188-1</f>
        <v>#DIV/0!</v>
      </c>
      <c r="D191" s="277" t="e">
        <f t="shared" si="33"/>
        <v>#DIV/0!</v>
      </c>
      <c r="E191" s="277" t="e">
        <f t="shared" si="33"/>
        <v>#DIV/0!</v>
      </c>
      <c r="F191" s="261"/>
    </row>
    <row r="192" spans="1:6" ht="16.5" hidden="1" thickBot="1" x14ac:dyDescent="0.3">
      <c r="A192" s="1040" t="s">
        <v>562</v>
      </c>
      <c r="B192" s="1041"/>
      <c r="C192" s="1041"/>
      <c r="D192" s="1041"/>
      <c r="E192" s="1042"/>
      <c r="F192" s="261"/>
    </row>
    <row r="193" spans="1:6" ht="16.5" hidden="1" thickBot="1" x14ac:dyDescent="0.3">
      <c r="A193" s="1016"/>
      <c r="B193" s="274">
        <v>2018</v>
      </c>
      <c r="C193" s="274">
        <v>2019</v>
      </c>
      <c r="D193" s="274">
        <v>2020</v>
      </c>
      <c r="E193" s="274">
        <v>2021</v>
      </c>
      <c r="F193" s="261"/>
    </row>
    <row r="194" spans="1:6" ht="16.5" hidden="1" thickBot="1" x14ac:dyDescent="0.3">
      <c r="A194" s="1017"/>
      <c r="B194" s="275" t="s">
        <v>7</v>
      </c>
      <c r="C194" s="275" t="s">
        <v>8</v>
      </c>
      <c r="D194" s="275" t="s">
        <v>8</v>
      </c>
      <c r="E194" s="275" t="s">
        <v>8</v>
      </c>
      <c r="F194" s="261"/>
    </row>
    <row r="195" spans="1:6" ht="16.5" hidden="1" thickBot="1" x14ac:dyDescent="0.3">
      <c r="A195" s="278" t="s">
        <v>23</v>
      </c>
      <c r="B195" s="279">
        <v>0</v>
      </c>
      <c r="C195" s="279">
        <v>0</v>
      </c>
      <c r="D195" s="279">
        <v>0</v>
      </c>
      <c r="E195" s="279">
        <v>0</v>
      </c>
      <c r="F195" s="261"/>
    </row>
    <row r="196" spans="1:6" ht="16.5" hidden="1" thickBot="1" x14ac:dyDescent="0.3">
      <c r="A196" s="280" t="s">
        <v>212</v>
      </c>
      <c r="B196" s="279">
        <v>0</v>
      </c>
      <c r="C196" s="279">
        <v>0</v>
      </c>
      <c r="D196" s="279">
        <v>0</v>
      </c>
      <c r="E196" s="279">
        <v>0</v>
      </c>
      <c r="F196" s="261"/>
    </row>
    <row r="197" spans="1:6" ht="16.5" hidden="1" thickBot="1" x14ac:dyDescent="0.3">
      <c r="A197" s="280" t="s">
        <v>213</v>
      </c>
      <c r="B197" s="282"/>
      <c r="C197" s="281"/>
      <c r="D197" s="281"/>
      <c r="E197" s="281"/>
      <c r="F197" s="261"/>
    </row>
    <row r="198" spans="1:6" ht="16.5" hidden="1" thickBot="1" x14ac:dyDescent="0.3">
      <c r="A198" s="278" t="s">
        <v>24</v>
      </c>
      <c r="B198" s="279">
        <v>0</v>
      </c>
      <c r="C198" s="279">
        <v>0</v>
      </c>
      <c r="D198" s="279">
        <v>0</v>
      </c>
      <c r="E198" s="279">
        <v>0</v>
      </c>
      <c r="F198" s="261"/>
    </row>
    <row r="199" spans="1:6" ht="16.5" hidden="1" thickBot="1" x14ac:dyDescent="0.3">
      <c r="A199" s="280" t="s">
        <v>212</v>
      </c>
      <c r="B199" s="279">
        <v>0</v>
      </c>
      <c r="C199" s="279">
        <v>0</v>
      </c>
      <c r="D199" s="279">
        <v>0</v>
      </c>
      <c r="E199" s="279">
        <v>0</v>
      </c>
      <c r="F199" s="261"/>
    </row>
    <row r="200" spans="1:6" ht="16.5" hidden="1" thickBot="1" x14ac:dyDescent="0.3">
      <c r="A200" s="280" t="s">
        <v>213</v>
      </c>
      <c r="B200" s="282"/>
      <c r="C200" s="279"/>
      <c r="D200" s="279"/>
      <c r="E200" s="279"/>
      <c r="F200" s="261"/>
    </row>
    <row r="201" spans="1:6" ht="16.5" hidden="1" thickBot="1" x14ac:dyDescent="0.3">
      <c r="A201" s="278" t="s">
        <v>25</v>
      </c>
      <c r="B201" s="282"/>
      <c r="C201" s="279"/>
      <c r="D201" s="279"/>
      <c r="E201" s="279"/>
      <c r="F201" s="261"/>
    </row>
    <row r="202" spans="1:6" ht="16.5" hidden="1" thickBot="1" x14ac:dyDescent="0.3">
      <c r="A202" s="280" t="s">
        <v>212</v>
      </c>
      <c r="B202" s="282"/>
      <c r="C202" s="279"/>
      <c r="D202" s="279"/>
      <c r="E202" s="279"/>
      <c r="F202" s="261"/>
    </row>
    <row r="203" spans="1:6" ht="16.5" hidden="1" thickBot="1" x14ac:dyDescent="0.3">
      <c r="A203" s="280" t="s">
        <v>213</v>
      </c>
      <c r="B203" s="282"/>
      <c r="C203" s="279"/>
      <c r="D203" s="279"/>
      <c r="E203" s="279"/>
      <c r="F203" s="261"/>
    </row>
    <row r="204" spans="1:6" ht="16.5" hidden="1" thickBot="1" x14ac:dyDescent="0.3">
      <c r="A204" s="278" t="s">
        <v>26</v>
      </c>
      <c r="B204" s="279">
        <v>0</v>
      </c>
      <c r="C204" s="279">
        <v>0</v>
      </c>
      <c r="D204" s="279">
        <v>0</v>
      </c>
      <c r="E204" s="279">
        <v>0</v>
      </c>
      <c r="F204" s="261"/>
    </row>
    <row r="205" spans="1:6" ht="16.5" hidden="1" thickBot="1" x14ac:dyDescent="0.3">
      <c r="A205" s="280" t="s">
        <v>212</v>
      </c>
      <c r="B205" s="279">
        <v>0</v>
      </c>
      <c r="C205" s="279">
        <v>0</v>
      </c>
      <c r="D205" s="279">
        <v>0</v>
      </c>
      <c r="E205" s="279">
        <v>0</v>
      </c>
      <c r="F205" s="261"/>
    </row>
    <row r="206" spans="1:6" ht="16.5" hidden="1" thickBot="1" x14ac:dyDescent="0.3">
      <c r="A206" s="280" t="s">
        <v>213</v>
      </c>
      <c r="B206" s="282"/>
      <c r="C206" s="279"/>
      <c r="D206" s="279"/>
      <c r="E206" s="279"/>
      <c r="F206" s="261"/>
    </row>
    <row r="207" spans="1:6" ht="16.5" hidden="1" thickBot="1" x14ac:dyDescent="0.3">
      <c r="A207" s="278" t="s">
        <v>27</v>
      </c>
      <c r="B207" s="279">
        <v>0</v>
      </c>
      <c r="C207" s="279">
        <v>0</v>
      </c>
      <c r="D207" s="279">
        <v>0</v>
      </c>
      <c r="E207" s="279">
        <v>0</v>
      </c>
      <c r="F207" s="261"/>
    </row>
    <row r="208" spans="1:6" ht="16.5" hidden="1" thickBot="1" x14ac:dyDescent="0.3">
      <c r="A208" s="280" t="s">
        <v>212</v>
      </c>
      <c r="B208" s="279">
        <v>0</v>
      </c>
      <c r="C208" s="279">
        <v>0</v>
      </c>
      <c r="D208" s="279">
        <v>0</v>
      </c>
      <c r="E208" s="279">
        <v>0</v>
      </c>
      <c r="F208" s="261"/>
    </row>
    <row r="209" spans="1:6" ht="16.5" hidden="1" thickBot="1" x14ac:dyDescent="0.3">
      <c r="A209" s="280" t="s">
        <v>213</v>
      </c>
      <c r="B209" s="282"/>
      <c r="C209" s="279"/>
      <c r="D209" s="279"/>
      <c r="E209" s="279"/>
      <c r="F209" s="261"/>
    </row>
    <row r="210" spans="1:6" ht="16.5" hidden="1" thickBot="1" x14ac:dyDescent="0.3">
      <c r="A210" s="278" t="s">
        <v>28</v>
      </c>
      <c r="B210" s="279">
        <v>0</v>
      </c>
      <c r="C210" s="279">
        <v>0</v>
      </c>
      <c r="D210" s="279">
        <v>0</v>
      </c>
      <c r="E210" s="279">
        <v>0</v>
      </c>
      <c r="F210" s="261"/>
    </row>
    <row r="211" spans="1:6" ht="16.5" hidden="1" thickBot="1" x14ac:dyDescent="0.3">
      <c r="A211" s="280" t="s">
        <v>212</v>
      </c>
      <c r="B211" s="279">
        <v>0</v>
      </c>
      <c r="C211" s="279">
        <v>0</v>
      </c>
      <c r="D211" s="279">
        <v>0</v>
      </c>
      <c r="E211" s="279">
        <v>0</v>
      </c>
      <c r="F211" s="261"/>
    </row>
    <row r="212" spans="1:6" ht="16.5" hidden="1" thickBot="1" x14ac:dyDescent="0.3">
      <c r="A212" s="280" t="s">
        <v>213</v>
      </c>
      <c r="B212" s="282"/>
      <c r="C212" s="279"/>
      <c r="D212" s="279"/>
      <c r="E212" s="279"/>
      <c r="F212" s="261"/>
    </row>
    <row r="213" spans="1:6" ht="16.5" hidden="1" thickBot="1" x14ac:dyDescent="0.3">
      <c r="A213" s="278" t="s">
        <v>29</v>
      </c>
      <c r="B213" s="279">
        <v>0</v>
      </c>
      <c r="C213" s="279">
        <v>0</v>
      </c>
      <c r="D213" s="279">
        <v>0</v>
      </c>
      <c r="E213" s="279">
        <v>0</v>
      </c>
      <c r="F213" s="261"/>
    </row>
    <row r="214" spans="1:6" ht="16.5" hidden="1" thickBot="1" x14ac:dyDescent="0.3">
      <c r="A214" s="280" t="s">
        <v>212</v>
      </c>
      <c r="B214" s="279">
        <v>0</v>
      </c>
      <c r="C214" s="279">
        <v>0</v>
      </c>
      <c r="D214" s="279">
        <v>0</v>
      </c>
      <c r="E214" s="279">
        <v>0</v>
      </c>
      <c r="F214" s="261"/>
    </row>
    <row r="215" spans="1:6" ht="16.5" hidden="1" thickBot="1" x14ac:dyDescent="0.3">
      <c r="A215" s="280" t="s">
        <v>213</v>
      </c>
      <c r="B215" s="282"/>
      <c r="C215" s="279"/>
      <c r="D215" s="279"/>
      <c r="E215" s="279"/>
      <c r="F215" s="261"/>
    </row>
    <row r="216" spans="1:6" ht="16.5" hidden="1" thickBot="1" x14ac:dyDescent="0.3">
      <c r="A216" s="289" t="s">
        <v>52</v>
      </c>
      <c r="B216" s="282">
        <f>B213+B210+B207+B204+B201+B198+B195</f>
        <v>0</v>
      </c>
      <c r="C216" s="282">
        <f t="shared" ref="C216:E216" si="34">C213+C210+C207+C204+C201+C198+C195</f>
        <v>0</v>
      </c>
      <c r="D216" s="282">
        <f t="shared" si="34"/>
        <v>0</v>
      </c>
      <c r="E216" s="282">
        <f t="shared" si="34"/>
        <v>0</v>
      </c>
      <c r="F216" s="261"/>
    </row>
    <row r="217" spans="1:6" ht="16.5" hidden="1" thickBot="1" x14ac:dyDescent="0.3">
      <c r="A217" s="286" t="s">
        <v>31</v>
      </c>
      <c r="B217" s="287">
        <f>IF(B216-B187=0,0,"Error")</f>
        <v>0</v>
      </c>
      <c r="C217" s="287">
        <f>IF(C216-C187=0,0,"Error")</f>
        <v>0</v>
      </c>
      <c r="D217" s="287">
        <f>IF(D216-D187=0,0,"Error")</f>
        <v>0</v>
      </c>
      <c r="E217" s="287">
        <f>IF(E216-E187=0,0,"Error")</f>
        <v>0</v>
      </c>
      <c r="F217" s="261"/>
    </row>
    <row r="218" spans="1:6" ht="16.5" hidden="1" thickBot="1" x14ac:dyDescent="0.3">
      <c r="A218" s="294"/>
      <c r="B218" s="295"/>
      <c r="C218" s="295"/>
      <c r="D218" s="295"/>
      <c r="E218" s="296"/>
      <c r="F218" s="261"/>
    </row>
    <row r="219" spans="1:6" ht="16.5" hidden="1" thickBot="1" x14ac:dyDescent="0.3">
      <c r="A219" s="294"/>
      <c r="B219" s="295"/>
      <c r="C219" s="295"/>
      <c r="D219" s="295"/>
      <c r="E219" s="296"/>
      <c r="F219" s="261"/>
    </row>
    <row r="220" spans="1:6" ht="16.5" thickBot="1" x14ac:dyDescent="0.3">
      <c r="A220" s="1024" t="s">
        <v>38</v>
      </c>
      <c r="B220" s="1025"/>
      <c r="C220" s="1025"/>
      <c r="D220" s="1025"/>
      <c r="E220" s="1026"/>
      <c r="F220" s="261"/>
    </row>
    <row r="221" spans="1:6" ht="16.5" thickBot="1" x14ac:dyDescent="0.3">
      <c r="A221" s="1024" t="s">
        <v>39</v>
      </c>
      <c r="B221" s="1025"/>
      <c r="C221" s="1025"/>
      <c r="D221" s="1025"/>
      <c r="E221" s="1026"/>
      <c r="F221" s="261"/>
    </row>
    <row r="222" spans="1:6" ht="16.5" thickBot="1" x14ac:dyDescent="0.3">
      <c r="A222" s="273" t="s">
        <v>55</v>
      </c>
      <c r="B222" s="1051" t="s">
        <v>1104</v>
      </c>
      <c r="C222" s="1052"/>
      <c r="D222" s="1053"/>
      <c r="E222" s="1054"/>
      <c r="F222" s="261"/>
    </row>
    <row r="223" spans="1:6" ht="19.5" customHeight="1" thickBot="1" x14ac:dyDescent="0.3">
      <c r="A223" s="273" t="s">
        <v>79</v>
      </c>
      <c r="B223" s="273" t="s">
        <v>305</v>
      </c>
      <c r="C223" s="297" t="s">
        <v>306</v>
      </c>
      <c r="D223" s="298" t="s">
        <v>307</v>
      </c>
      <c r="E223" s="299"/>
      <c r="F223" s="261"/>
    </row>
    <row r="224" spans="1:6" ht="16.5" thickBot="1" x14ac:dyDescent="0.3">
      <c r="A224" s="300"/>
      <c r="B224" s="1051"/>
      <c r="C224" s="1055"/>
      <c r="D224" s="1053"/>
      <c r="E224" s="1054"/>
      <c r="F224" s="261"/>
    </row>
    <row r="225" spans="1:6" ht="30.75" customHeight="1" thickBot="1" x14ac:dyDescent="0.3">
      <c r="A225" s="266" t="s">
        <v>14</v>
      </c>
      <c r="B225" s="1021" t="s">
        <v>1105</v>
      </c>
      <c r="C225" s="1022"/>
      <c r="D225" s="1022"/>
      <c r="E225" s="1023"/>
      <c r="F225" s="261"/>
    </row>
    <row r="226" spans="1:6" ht="16.5" thickBot="1" x14ac:dyDescent="0.3">
      <c r="A226" s="266" t="s">
        <v>15</v>
      </c>
      <c r="B226" s="1037" t="s">
        <v>308</v>
      </c>
      <c r="C226" s="1038"/>
      <c r="D226" s="1038"/>
      <c r="E226" s="1039"/>
      <c r="F226" s="261"/>
    </row>
    <row r="227" spans="1:6" ht="15.75" x14ac:dyDescent="0.25">
      <c r="A227" s="1016"/>
      <c r="B227" s="219">
        <v>2019</v>
      </c>
      <c r="C227" s="219">
        <v>2020</v>
      </c>
      <c r="D227" s="219">
        <v>2021</v>
      </c>
      <c r="E227" s="219">
        <v>2022</v>
      </c>
      <c r="F227" s="261"/>
    </row>
    <row r="228" spans="1:6" ht="16.5" thickBot="1" x14ac:dyDescent="0.3">
      <c r="A228" s="1017"/>
      <c r="B228" s="228" t="s">
        <v>7</v>
      </c>
      <c r="C228" s="228" t="s">
        <v>1099</v>
      </c>
      <c r="D228" s="847" t="s">
        <v>1100</v>
      </c>
      <c r="E228" s="847" t="s">
        <v>1100</v>
      </c>
      <c r="F228" s="261"/>
    </row>
    <row r="229" spans="1:6" ht="16.5" thickBot="1" x14ac:dyDescent="0.3">
      <c r="A229" s="266" t="s">
        <v>16</v>
      </c>
      <c r="B229" s="850"/>
      <c r="C229" s="850">
        <v>166</v>
      </c>
      <c r="D229" s="850">
        <v>50</v>
      </c>
      <c r="E229" s="850">
        <v>18</v>
      </c>
      <c r="F229" s="261"/>
    </row>
    <row r="230" spans="1:6" ht="16.5" thickBot="1" x14ac:dyDescent="0.3">
      <c r="A230" s="266" t="s">
        <v>17</v>
      </c>
      <c r="B230" s="276"/>
      <c r="C230" s="276">
        <v>35998</v>
      </c>
      <c r="D230" s="276">
        <v>10558</v>
      </c>
      <c r="E230" s="276">
        <v>3000</v>
      </c>
      <c r="F230" s="261"/>
    </row>
    <row r="231" spans="1:6" ht="16.5" thickBot="1" x14ac:dyDescent="0.3">
      <c r="A231" s="266" t="s">
        <v>18</v>
      </c>
      <c r="B231" s="276" t="e">
        <f>B230/B229</f>
        <v>#DIV/0!</v>
      </c>
      <c r="C231" s="276">
        <f t="shared" ref="C231:E231" si="35">C230/C229</f>
        <v>216.85542168674698</v>
      </c>
      <c r="D231" s="276">
        <f t="shared" si="35"/>
        <v>211.16</v>
      </c>
      <c r="E231" s="276">
        <f t="shared" si="35"/>
        <v>166.66666666666666</v>
      </c>
      <c r="F231" s="261"/>
    </row>
    <row r="232" spans="1:6" ht="16.5" thickBot="1" x14ac:dyDescent="0.3">
      <c r="A232" s="266" t="s">
        <v>19</v>
      </c>
      <c r="B232" s="750" t="s">
        <v>20</v>
      </c>
      <c r="C232" s="277" t="e">
        <f>C229/B229-1</f>
        <v>#DIV/0!</v>
      </c>
      <c r="D232" s="277">
        <f t="shared" ref="D232:E234" si="36">D229/C229-1</f>
        <v>-0.6987951807228916</v>
      </c>
      <c r="E232" s="277">
        <f t="shared" si="36"/>
        <v>-0.64</v>
      </c>
      <c r="F232" s="261"/>
    </row>
    <row r="233" spans="1:6" ht="16.5" thickBot="1" x14ac:dyDescent="0.3">
      <c r="A233" s="266" t="s">
        <v>21</v>
      </c>
      <c r="B233" s="750" t="s">
        <v>20</v>
      </c>
      <c r="C233" s="277" t="e">
        <f>#REF!/B230-1</f>
        <v>#REF!</v>
      </c>
      <c r="D233" s="277" t="e">
        <f>D230/#REF!-1</f>
        <v>#REF!</v>
      </c>
      <c r="E233" s="277">
        <f t="shared" si="36"/>
        <v>-0.71585527562038265</v>
      </c>
      <c r="F233" s="261"/>
    </row>
    <row r="234" spans="1:6" ht="16.5" thickBot="1" x14ac:dyDescent="0.3">
      <c r="A234" s="266" t="s">
        <v>22</v>
      </c>
      <c r="B234" s="750" t="s">
        <v>20</v>
      </c>
      <c r="C234" s="277" t="e">
        <f>C231/B231-1</f>
        <v>#DIV/0!</v>
      </c>
      <c r="D234" s="277">
        <f t="shared" si="36"/>
        <v>-2.6263681315628618E-2</v>
      </c>
      <c r="E234" s="277">
        <f t="shared" si="36"/>
        <v>-0.21070909894550738</v>
      </c>
      <c r="F234" s="261"/>
    </row>
    <row r="235" spans="1:6" ht="15.75" thickBot="1" x14ac:dyDescent="0.3">
      <c r="A235" s="1046" t="s">
        <v>155</v>
      </c>
      <c r="B235" s="1047"/>
      <c r="C235" s="1047"/>
      <c r="D235" s="1047"/>
      <c r="E235" s="1048"/>
    </row>
    <row r="236" spans="1:6" x14ac:dyDescent="0.25">
      <c r="A236" s="1049"/>
      <c r="B236" s="219">
        <v>2019</v>
      </c>
      <c r="C236" s="219">
        <v>2020</v>
      </c>
      <c r="D236" s="219">
        <v>2021</v>
      </c>
      <c r="E236" s="219">
        <v>2022</v>
      </c>
    </row>
    <row r="237" spans="1:6" ht="15.75" thickBot="1" x14ac:dyDescent="0.3">
      <c r="A237" s="1050"/>
      <c r="B237" s="228" t="s">
        <v>7</v>
      </c>
      <c r="C237" s="228" t="s">
        <v>1099</v>
      </c>
      <c r="D237" s="847" t="s">
        <v>1100</v>
      </c>
      <c r="E237" s="847" t="s">
        <v>1100</v>
      </c>
    </row>
    <row r="238" spans="1:6" ht="16.5" thickBot="1" x14ac:dyDescent="0.3">
      <c r="A238" s="266" t="s">
        <v>41</v>
      </c>
      <c r="B238" s="276">
        <f>B239+B240+B241+B242</f>
        <v>0</v>
      </c>
      <c r="C238" s="276">
        <f>SUM(C239:C242)</f>
        <v>0</v>
      </c>
      <c r="D238" s="276">
        <f t="shared" ref="D238:E238" si="37">D239+D240+D241+D242</f>
        <v>0</v>
      </c>
      <c r="E238" s="276">
        <f t="shared" si="37"/>
        <v>0</v>
      </c>
    </row>
    <row r="239" spans="1:6" ht="16.5" thickBot="1" x14ac:dyDescent="0.3">
      <c r="A239" s="266" t="s">
        <v>212</v>
      </c>
      <c r="B239" s="276"/>
      <c r="C239" s="276">
        <v>0</v>
      </c>
      <c r="D239" s="276"/>
      <c r="E239" s="276"/>
    </row>
    <row r="240" spans="1:6" ht="16.5" thickBot="1" x14ac:dyDescent="0.3">
      <c r="A240" s="266" t="s">
        <v>222</v>
      </c>
      <c r="B240" s="276"/>
      <c r="C240" s="13"/>
      <c r="D240" s="276"/>
      <c r="E240" s="276"/>
    </row>
    <row r="241" spans="1:6" ht="16.5" thickBot="1" x14ac:dyDescent="0.3">
      <c r="A241" s="266" t="s">
        <v>223</v>
      </c>
      <c r="B241" s="276"/>
      <c r="C241" s="13"/>
      <c r="D241" s="276"/>
      <c r="E241" s="276"/>
    </row>
    <row r="242" spans="1:6" ht="16.5" thickBot="1" x14ac:dyDescent="0.3">
      <c r="A242" s="266" t="s">
        <v>224</v>
      </c>
      <c r="B242" s="276"/>
      <c r="C242" s="13"/>
      <c r="D242" s="276"/>
      <c r="E242" s="276"/>
    </row>
    <row r="243" spans="1:6" ht="16.5" thickBot="1" x14ac:dyDescent="0.3">
      <c r="A243" s="266" t="s">
        <v>42</v>
      </c>
      <c r="B243" s="276">
        <f>B244+B245+B246+B247</f>
        <v>0</v>
      </c>
      <c r="C243" s="276">
        <f t="shared" ref="C243:E243" si="38">C244+C245+C246+C247</f>
        <v>35998</v>
      </c>
      <c r="D243" s="276">
        <f t="shared" si="38"/>
        <v>10558</v>
      </c>
      <c r="E243" s="276">
        <f t="shared" si="38"/>
        <v>3000</v>
      </c>
    </row>
    <row r="244" spans="1:6" ht="16.5" thickBot="1" x14ac:dyDescent="0.3">
      <c r="A244" s="266" t="s">
        <v>212</v>
      </c>
      <c r="B244" s="276"/>
      <c r="C244" s="276">
        <v>35998</v>
      </c>
      <c r="D244" s="276">
        <v>10558</v>
      </c>
      <c r="E244" s="276">
        <v>3000</v>
      </c>
    </row>
    <row r="245" spans="1:6" ht="16.5" thickBot="1" x14ac:dyDescent="0.3">
      <c r="A245" s="266" t="s">
        <v>222</v>
      </c>
      <c r="B245" s="276"/>
      <c r="C245" s="13"/>
      <c r="D245" s="276"/>
      <c r="E245" s="276"/>
    </row>
    <row r="246" spans="1:6" ht="16.5" thickBot="1" x14ac:dyDescent="0.3">
      <c r="A246" s="266" t="s">
        <v>223</v>
      </c>
      <c r="B246" s="276"/>
      <c r="C246" s="13"/>
      <c r="D246" s="276"/>
      <c r="E246" s="276"/>
    </row>
    <row r="247" spans="1:6" ht="16.5" thickBot="1" x14ac:dyDescent="0.3">
      <c r="A247" s="266" t="s">
        <v>224</v>
      </c>
      <c r="B247" s="276"/>
      <c r="C247" s="13"/>
      <c r="D247" s="276"/>
      <c r="E247" s="276"/>
    </row>
    <row r="248" spans="1:6" ht="16.5" thickBot="1" x14ac:dyDescent="0.3">
      <c r="A248" s="285" t="s">
        <v>30</v>
      </c>
      <c r="B248" s="276">
        <f>B238+B243</f>
        <v>0</v>
      </c>
      <c r="C248" s="276">
        <f t="shared" ref="C248:E248" si="39">C238+C243</f>
        <v>35998</v>
      </c>
      <c r="D248" s="276">
        <f t="shared" si="39"/>
        <v>10558</v>
      </c>
      <c r="E248" s="276">
        <f t="shared" si="39"/>
        <v>3000</v>
      </c>
    </row>
    <row r="249" spans="1:6" ht="19.5" thickBot="1" x14ac:dyDescent="0.3">
      <c r="A249" s="273" t="s">
        <v>32</v>
      </c>
      <c r="B249" s="301" t="s">
        <v>309</v>
      </c>
      <c r="C249" s="302" t="s">
        <v>306</v>
      </c>
      <c r="D249" s="303" t="s">
        <v>310</v>
      </c>
      <c r="E249" s="304"/>
      <c r="F249" s="261"/>
    </row>
    <row r="250" spans="1:6" ht="53.25" customHeight="1" thickBot="1" x14ac:dyDescent="0.3">
      <c r="A250" s="266" t="s">
        <v>14</v>
      </c>
      <c r="B250" s="1021" t="s">
        <v>1106</v>
      </c>
      <c r="C250" s="1022"/>
      <c r="D250" s="1022"/>
      <c r="E250" s="1023"/>
      <c r="F250" s="261"/>
    </row>
    <row r="251" spans="1:6" ht="16.5" thickBot="1" x14ac:dyDescent="0.3">
      <c r="A251" s="266" t="s">
        <v>15</v>
      </c>
      <c r="B251" s="1037" t="s">
        <v>311</v>
      </c>
      <c r="C251" s="1038"/>
      <c r="D251" s="1038"/>
      <c r="E251" s="1039"/>
      <c r="F251" s="261"/>
    </row>
    <row r="252" spans="1:6" ht="15.75" x14ac:dyDescent="0.25">
      <c r="A252" s="1016"/>
      <c r="B252" s="219">
        <v>2019</v>
      </c>
      <c r="C252" s="219">
        <v>2020</v>
      </c>
      <c r="D252" s="219">
        <v>2021</v>
      </c>
      <c r="E252" s="219">
        <v>2022</v>
      </c>
      <c r="F252" s="261"/>
    </row>
    <row r="253" spans="1:6" ht="16.5" thickBot="1" x14ac:dyDescent="0.3">
      <c r="A253" s="1017"/>
      <c r="B253" s="228" t="s">
        <v>7</v>
      </c>
      <c r="C253" s="228" t="s">
        <v>1099</v>
      </c>
      <c r="D253" s="847" t="s">
        <v>1100</v>
      </c>
      <c r="E253" s="847" t="s">
        <v>1100</v>
      </c>
      <c r="F253" s="261"/>
    </row>
    <row r="254" spans="1:6" ht="16.5" thickBot="1" x14ac:dyDescent="0.3">
      <c r="A254" s="266" t="s">
        <v>16</v>
      </c>
      <c r="B254" s="266"/>
      <c r="C254" s="850">
        <v>26</v>
      </c>
      <c r="D254" s="851">
        <v>13</v>
      </c>
      <c r="E254" s="851">
        <v>13</v>
      </c>
      <c r="F254" s="261"/>
    </row>
    <row r="255" spans="1:6" ht="16.5" thickBot="1" x14ac:dyDescent="0.3">
      <c r="A255" s="266" t="s">
        <v>17</v>
      </c>
      <c r="B255" s="276"/>
      <c r="C255" s="276">
        <v>380</v>
      </c>
      <c r="D255" s="276">
        <v>100</v>
      </c>
      <c r="E255" s="276">
        <v>100</v>
      </c>
      <c r="F255" s="261"/>
    </row>
    <row r="256" spans="1:6" ht="16.5" thickBot="1" x14ac:dyDescent="0.3">
      <c r="A256" s="266" t="s">
        <v>18</v>
      </c>
      <c r="B256" s="276" t="e">
        <f>B255/B254</f>
        <v>#DIV/0!</v>
      </c>
      <c r="C256" s="276">
        <f>C255/C254</f>
        <v>14.615384615384615</v>
      </c>
      <c r="D256" s="276">
        <f t="shared" ref="D256:E256" si="40">D255/D254</f>
        <v>7.6923076923076925</v>
      </c>
      <c r="E256" s="276">
        <f t="shared" si="40"/>
        <v>7.6923076923076925</v>
      </c>
      <c r="F256" s="261"/>
    </row>
    <row r="257" spans="1:6" ht="16.5" thickBot="1" x14ac:dyDescent="0.3">
      <c r="A257" s="266" t="s">
        <v>19</v>
      </c>
      <c r="B257" s="750" t="s">
        <v>20</v>
      </c>
      <c r="C257" s="276" t="e">
        <f>C254/B254-1</f>
        <v>#DIV/0!</v>
      </c>
      <c r="D257" s="277">
        <f t="shared" ref="D257:E259" si="41">D254/C254-1</f>
        <v>-0.5</v>
      </c>
      <c r="E257" s="277">
        <f t="shared" si="41"/>
        <v>0</v>
      </c>
      <c r="F257" s="261"/>
    </row>
    <row r="258" spans="1:6" ht="16.5" thickBot="1" x14ac:dyDescent="0.3">
      <c r="A258" s="266" t="s">
        <v>21</v>
      </c>
      <c r="B258" s="750" t="s">
        <v>20</v>
      </c>
      <c r="C258" s="276" t="e">
        <f>C230/B255-1</f>
        <v>#DIV/0!</v>
      </c>
      <c r="D258" s="277">
        <f>D255/C230-1</f>
        <v>-0.99722206789266066</v>
      </c>
      <c r="E258" s="277">
        <f t="shared" si="41"/>
        <v>0</v>
      </c>
      <c r="F258" s="261"/>
    </row>
    <row r="259" spans="1:6" ht="16.5" thickBot="1" x14ac:dyDescent="0.3">
      <c r="A259" s="266" t="s">
        <v>22</v>
      </c>
      <c r="B259" s="750" t="s">
        <v>20</v>
      </c>
      <c r="C259" s="13" t="e">
        <f>C256/B256-1</f>
        <v>#DIV/0!</v>
      </c>
      <c r="D259" s="277">
        <f t="shared" si="41"/>
        <v>-0.47368421052631571</v>
      </c>
      <c r="E259" s="277">
        <f t="shared" si="41"/>
        <v>0</v>
      </c>
      <c r="F259" s="261"/>
    </row>
    <row r="260" spans="1:6" ht="15.75" thickBot="1" x14ac:dyDescent="0.3">
      <c r="A260" s="1046" t="s">
        <v>228</v>
      </c>
      <c r="B260" s="1047"/>
      <c r="C260" s="1047"/>
      <c r="D260" s="1047"/>
      <c r="E260" s="1048"/>
    </row>
    <row r="261" spans="1:6" ht="15.75" x14ac:dyDescent="0.25">
      <c r="A261" s="1049"/>
      <c r="B261" s="852">
        <v>2019</v>
      </c>
      <c r="C261" s="852">
        <v>2020</v>
      </c>
      <c r="D261" s="852">
        <v>2021</v>
      </c>
      <c r="E261" s="852">
        <v>2022</v>
      </c>
    </row>
    <row r="262" spans="1:6" ht="15.75" thickBot="1" x14ac:dyDescent="0.3">
      <c r="A262" s="1050"/>
      <c r="B262" s="228" t="s">
        <v>7</v>
      </c>
      <c r="C262" s="228" t="s">
        <v>1099</v>
      </c>
      <c r="D262" s="847" t="s">
        <v>1100</v>
      </c>
      <c r="E262" s="847" t="s">
        <v>1100</v>
      </c>
    </row>
    <row r="263" spans="1:6" ht="16.5" thickBot="1" x14ac:dyDescent="0.3">
      <c r="A263" s="266" t="s">
        <v>41</v>
      </c>
      <c r="B263" s="276">
        <f>B264+B265+B266+B267</f>
        <v>0</v>
      </c>
      <c r="C263" s="276">
        <f t="shared" ref="C263:E263" si="42">C264+C265+C266+C267</f>
        <v>0</v>
      </c>
      <c r="D263" s="276">
        <f t="shared" si="42"/>
        <v>0</v>
      </c>
      <c r="E263" s="276">
        <f t="shared" si="42"/>
        <v>0</v>
      </c>
    </row>
    <row r="264" spans="1:6" ht="16.5" thickBot="1" x14ac:dyDescent="0.3">
      <c r="A264" s="266" t="s">
        <v>212</v>
      </c>
      <c r="B264" s="276"/>
      <c r="C264" s="276">
        <v>0</v>
      </c>
      <c r="D264" s="13"/>
      <c r="E264" s="13"/>
    </row>
    <row r="265" spans="1:6" ht="16.5" thickBot="1" x14ac:dyDescent="0.3">
      <c r="A265" s="266" t="s">
        <v>222</v>
      </c>
      <c r="B265" s="276"/>
      <c r="C265" s="13"/>
      <c r="D265" s="13"/>
      <c r="E265" s="13"/>
    </row>
    <row r="266" spans="1:6" ht="16.5" thickBot="1" x14ac:dyDescent="0.3">
      <c r="A266" s="266" t="s">
        <v>223</v>
      </c>
      <c r="B266" s="276"/>
      <c r="C266" s="13"/>
      <c r="D266" s="13"/>
      <c r="E266" s="13"/>
    </row>
    <row r="267" spans="1:6" ht="16.5" thickBot="1" x14ac:dyDescent="0.3">
      <c r="A267" s="266" t="s">
        <v>224</v>
      </c>
      <c r="B267" s="276"/>
      <c r="C267" s="13"/>
      <c r="D267" s="276"/>
      <c r="E267" s="276"/>
    </row>
    <row r="268" spans="1:6" ht="16.5" thickBot="1" x14ac:dyDescent="0.3">
      <c r="A268" s="266" t="s">
        <v>42</v>
      </c>
      <c r="B268" s="276">
        <f>B269+B270+B271+B272</f>
        <v>0</v>
      </c>
      <c r="C268" s="276">
        <f>SUM(C269:C272)</f>
        <v>380</v>
      </c>
      <c r="D268" s="276">
        <f t="shared" ref="D268:E268" si="43">SUM(D269:D272)</f>
        <v>100</v>
      </c>
      <c r="E268" s="276">
        <f t="shared" si="43"/>
        <v>100</v>
      </c>
    </row>
    <row r="269" spans="1:6" ht="16.5" thickBot="1" x14ac:dyDescent="0.3">
      <c r="A269" s="266" t="s">
        <v>212</v>
      </c>
      <c r="B269" s="276"/>
      <c r="C269" s="276">
        <v>380</v>
      </c>
      <c r="D269" s="276">
        <v>100</v>
      </c>
      <c r="E269" s="276">
        <v>100</v>
      </c>
    </row>
    <row r="270" spans="1:6" ht="16.5" thickBot="1" x14ac:dyDescent="0.3">
      <c r="A270" s="266" t="s">
        <v>222</v>
      </c>
      <c r="B270" s="276"/>
      <c r="C270" s="13"/>
      <c r="D270" s="276"/>
      <c r="E270" s="276"/>
    </row>
    <row r="271" spans="1:6" ht="16.5" thickBot="1" x14ac:dyDescent="0.3">
      <c r="A271" s="266" t="s">
        <v>223</v>
      </c>
      <c r="B271" s="276"/>
      <c r="C271" s="13"/>
      <c r="D271" s="276"/>
      <c r="E271" s="276"/>
    </row>
    <row r="272" spans="1:6" ht="16.5" thickBot="1" x14ac:dyDescent="0.3">
      <c r="A272" s="266" t="s">
        <v>224</v>
      </c>
      <c r="B272" s="276"/>
      <c r="C272" s="13"/>
      <c r="D272" s="276"/>
      <c r="E272" s="276"/>
    </row>
    <row r="273" spans="1:6" ht="16.5" thickBot="1" x14ac:dyDescent="0.3">
      <c r="A273" s="285" t="s">
        <v>33</v>
      </c>
      <c r="B273" s="276">
        <f>B263+B268</f>
        <v>0</v>
      </c>
      <c r="C273" s="276">
        <f t="shared" ref="C273:E273" si="44">C263+C268</f>
        <v>380</v>
      </c>
      <c r="D273" s="276">
        <f t="shared" si="44"/>
        <v>100</v>
      </c>
      <c r="E273" s="276">
        <f t="shared" si="44"/>
        <v>100</v>
      </c>
    </row>
    <row r="274" spans="1:6" ht="16.5" thickBot="1" x14ac:dyDescent="0.3">
      <c r="A274" s="273" t="s">
        <v>55</v>
      </c>
      <c r="B274" s="1051" t="s">
        <v>259</v>
      </c>
      <c r="C274" s="1052"/>
      <c r="D274" s="1053"/>
      <c r="E274" s="1054"/>
      <c r="F274" s="261"/>
    </row>
    <row r="275" spans="1:6" ht="32.25" thickBot="1" x14ac:dyDescent="0.3">
      <c r="A275" s="273" t="s">
        <v>34</v>
      </c>
      <c r="B275" s="305" t="s">
        <v>312</v>
      </c>
      <c r="C275" s="302" t="s">
        <v>322</v>
      </c>
      <c r="D275" s="303" t="s">
        <v>313</v>
      </c>
      <c r="E275" s="304"/>
      <c r="F275" s="261"/>
    </row>
    <row r="276" spans="1:6" ht="41.25" customHeight="1" thickBot="1" x14ac:dyDescent="0.3">
      <c r="A276" s="266" t="s">
        <v>14</v>
      </c>
      <c r="B276" s="1021" t="s">
        <v>314</v>
      </c>
      <c r="C276" s="1022"/>
      <c r="D276" s="1022"/>
      <c r="E276" s="1023"/>
      <c r="F276" s="261"/>
    </row>
    <row r="277" spans="1:6" ht="16.5" thickBot="1" x14ac:dyDescent="0.3">
      <c r="A277" s="266" t="s">
        <v>15</v>
      </c>
      <c r="B277" s="1037" t="s">
        <v>315</v>
      </c>
      <c r="C277" s="1038"/>
      <c r="D277" s="1038"/>
      <c r="E277" s="1039"/>
      <c r="F277" s="261"/>
    </row>
    <row r="278" spans="1:6" ht="15.75" x14ac:dyDescent="0.25">
      <c r="A278" s="1016"/>
      <c r="B278" s="852">
        <v>2019</v>
      </c>
      <c r="C278" s="852">
        <v>2020</v>
      </c>
      <c r="D278" s="852">
        <v>2021</v>
      </c>
      <c r="E278" s="852">
        <v>2022</v>
      </c>
      <c r="F278" s="261"/>
    </row>
    <row r="279" spans="1:6" ht="16.5" thickBot="1" x14ac:dyDescent="0.3">
      <c r="A279" s="1017"/>
      <c r="B279" s="228" t="s">
        <v>7</v>
      </c>
      <c r="C279" s="228" t="s">
        <v>1099</v>
      </c>
      <c r="D279" s="847" t="s">
        <v>1100</v>
      </c>
      <c r="E279" s="847" t="s">
        <v>1100</v>
      </c>
      <c r="F279" s="261"/>
    </row>
    <row r="280" spans="1:6" ht="16.5" thickBot="1" x14ac:dyDescent="0.3">
      <c r="A280" s="266" t="s">
        <v>16</v>
      </c>
      <c r="B280" s="266"/>
      <c r="C280" s="276">
        <v>4</v>
      </c>
      <c r="D280" s="750">
        <v>0</v>
      </c>
      <c r="E280" s="750">
        <v>0</v>
      </c>
      <c r="F280" s="261"/>
    </row>
    <row r="281" spans="1:6" ht="16.5" thickBot="1" x14ac:dyDescent="0.3">
      <c r="A281" s="266" t="s">
        <v>17</v>
      </c>
      <c r="B281" s="276"/>
      <c r="C281" s="276">
        <v>22000</v>
      </c>
      <c r="D281" s="276">
        <v>0</v>
      </c>
      <c r="E281" s="276">
        <v>0</v>
      </c>
      <c r="F281" s="261"/>
    </row>
    <row r="282" spans="1:6" ht="16.5" thickBot="1" x14ac:dyDescent="0.3">
      <c r="A282" s="266" t="s">
        <v>18</v>
      </c>
      <c r="B282" s="276" t="e">
        <f>B281/B280</f>
        <v>#DIV/0!</v>
      </c>
      <c r="C282" s="274">
        <f t="shared" ref="C282:E282" si="45">C281/C280</f>
        <v>5500</v>
      </c>
      <c r="D282" s="276" t="e">
        <f t="shared" si="45"/>
        <v>#DIV/0!</v>
      </c>
      <c r="E282" s="276" t="e">
        <f t="shared" si="45"/>
        <v>#DIV/0!</v>
      </c>
      <c r="F282" s="261"/>
    </row>
    <row r="283" spans="1:6" ht="16.5" thickBot="1" x14ac:dyDescent="0.3">
      <c r="A283" s="266" t="s">
        <v>19</v>
      </c>
      <c r="B283" s="750" t="s">
        <v>20</v>
      </c>
      <c r="C283" s="274" t="e">
        <f>C280/B280-1</f>
        <v>#DIV/0!</v>
      </c>
      <c r="D283" s="277">
        <f t="shared" ref="D283:E285" si="46">D280/C280-1</f>
        <v>-1</v>
      </c>
      <c r="E283" s="277" t="e">
        <f t="shared" si="46"/>
        <v>#DIV/0!</v>
      </c>
      <c r="F283" s="261"/>
    </row>
    <row r="284" spans="1:6" ht="16.5" thickBot="1" x14ac:dyDescent="0.3">
      <c r="A284" s="266" t="s">
        <v>21</v>
      </c>
      <c r="B284" s="750" t="s">
        <v>20</v>
      </c>
      <c r="C284" s="276" t="e">
        <f>C281/B281-1</f>
        <v>#DIV/0!</v>
      </c>
      <c r="D284" s="277">
        <f t="shared" si="46"/>
        <v>-1</v>
      </c>
      <c r="E284" s="277" t="e">
        <f t="shared" si="46"/>
        <v>#DIV/0!</v>
      </c>
      <c r="F284" s="261"/>
    </row>
    <row r="285" spans="1:6" ht="16.5" thickBot="1" x14ac:dyDescent="0.3">
      <c r="A285" s="266" t="s">
        <v>22</v>
      </c>
      <c r="B285" s="750" t="s">
        <v>20</v>
      </c>
      <c r="C285" s="276" t="e">
        <f>C282/B282-1</f>
        <v>#DIV/0!</v>
      </c>
      <c r="D285" s="277" t="e">
        <f t="shared" si="46"/>
        <v>#DIV/0!</v>
      </c>
      <c r="E285" s="277" t="e">
        <f t="shared" si="46"/>
        <v>#DIV/0!</v>
      </c>
      <c r="F285" s="261"/>
    </row>
    <row r="286" spans="1:6" ht="15.75" thickBot="1" x14ac:dyDescent="0.3">
      <c r="A286" s="1046" t="s">
        <v>172</v>
      </c>
      <c r="B286" s="1047"/>
      <c r="C286" s="1047"/>
      <c r="D286" s="1047"/>
      <c r="E286" s="1048"/>
    </row>
    <row r="287" spans="1:6" ht="15.75" x14ac:dyDescent="0.25">
      <c r="A287" s="1049"/>
      <c r="B287" s="274">
        <v>2018</v>
      </c>
      <c r="C287" s="274">
        <v>2019</v>
      </c>
      <c r="D287" s="274">
        <v>2020</v>
      </c>
      <c r="E287" s="274">
        <v>2021</v>
      </c>
    </row>
    <row r="288" spans="1:6" ht="16.5" thickBot="1" x14ac:dyDescent="0.3">
      <c r="A288" s="1050"/>
      <c r="B288" s="275" t="s">
        <v>7</v>
      </c>
      <c r="C288" s="275" t="s">
        <v>8</v>
      </c>
      <c r="D288" s="275" t="s">
        <v>8</v>
      </c>
      <c r="E288" s="275" t="s">
        <v>8</v>
      </c>
    </row>
    <row r="289" spans="1:6" ht="16.5" thickBot="1" x14ac:dyDescent="0.3">
      <c r="A289" s="266" t="s">
        <v>41</v>
      </c>
      <c r="B289" s="13">
        <f>B290+B291+B292+B293</f>
        <v>0</v>
      </c>
      <c r="C289" s="276">
        <f t="shared" ref="C289:E289" si="47">C290+C291+C292+C293</f>
        <v>0</v>
      </c>
      <c r="D289" s="13">
        <f t="shared" si="47"/>
        <v>0</v>
      </c>
      <c r="E289" s="13">
        <f t="shared" si="47"/>
        <v>0</v>
      </c>
    </row>
    <row r="290" spans="1:6" ht="16.5" thickBot="1" x14ac:dyDescent="0.3">
      <c r="A290" s="266" t="s">
        <v>212</v>
      </c>
      <c r="B290" s="13"/>
      <c r="C290" s="276">
        <v>0</v>
      </c>
      <c r="D290" s="13"/>
      <c r="E290" s="13"/>
    </row>
    <row r="291" spans="1:6" ht="16.5" thickBot="1" x14ac:dyDescent="0.3">
      <c r="A291" s="266" t="s">
        <v>222</v>
      </c>
      <c r="B291" s="13"/>
      <c r="C291" s="13"/>
      <c r="D291" s="13"/>
      <c r="E291" s="13"/>
    </row>
    <row r="292" spans="1:6" ht="16.5" thickBot="1" x14ac:dyDescent="0.3">
      <c r="A292" s="266" t="s">
        <v>223</v>
      </c>
      <c r="B292" s="13"/>
      <c r="C292" s="13"/>
      <c r="D292" s="13"/>
      <c r="E292" s="13"/>
    </row>
    <row r="293" spans="1:6" ht="16.5" thickBot="1" x14ac:dyDescent="0.3">
      <c r="A293" s="266" t="s">
        <v>224</v>
      </c>
      <c r="B293" s="13"/>
      <c r="C293" s="13"/>
      <c r="D293" s="13"/>
      <c r="E293" s="13"/>
    </row>
    <row r="294" spans="1:6" ht="16.5" thickBot="1" x14ac:dyDescent="0.3">
      <c r="A294" s="266" t="s">
        <v>42</v>
      </c>
      <c r="B294" s="14">
        <f>B295+B296+B297+B298</f>
        <v>0</v>
      </c>
      <c r="C294" s="276">
        <f t="shared" ref="C294:E294" si="48">C295+C296+C297+C298</f>
        <v>22000</v>
      </c>
      <c r="D294" s="307">
        <f t="shared" si="48"/>
        <v>0</v>
      </c>
      <c r="E294" s="307">
        <f t="shared" si="48"/>
        <v>0</v>
      </c>
    </row>
    <row r="295" spans="1:6" ht="16.5" thickBot="1" x14ac:dyDescent="0.3">
      <c r="A295" s="266" t="s">
        <v>212</v>
      </c>
      <c r="B295" s="14"/>
      <c r="C295" s="276">
        <v>22000</v>
      </c>
      <c r="D295" s="276">
        <v>0</v>
      </c>
      <c r="E295" s="276">
        <v>0</v>
      </c>
    </row>
    <row r="296" spans="1:6" ht="16.5" thickBot="1" x14ac:dyDescent="0.3">
      <c r="A296" s="266" t="s">
        <v>222</v>
      </c>
      <c r="B296" s="14"/>
      <c r="C296" s="13"/>
      <c r="D296" s="306"/>
      <c r="E296" s="306"/>
    </row>
    <row r="297" spans="1:6" ht="16.5" thickBot="1" x14ac:dyDescent="0.3">
      <c r="A297" s="266" t="s">
        <v>223</v>
      </c>
      <c r="B297" s="14"/>
      <c r="C297" s="13"/>
      <c r="D297" s="306"/>
      <c r="E297" s="306"/>
    </row>
    <row r="298" spans="1:6" ht="16.5" thickBot="1" x14ac:dyDescent="0.3">
      <c r="A298" s="266" t="s">
        <v>224</v>
      </c>
      <c r="B298" s="14"/>
      <c r="C298" s="13"/>
      <c r="D298" s="306"/>
      <c r="E298" s="306"/>
    </row>
    <row r="299" spans="1:6" ht="16.5" thickBot="1" x14ac:dyDescent="0.3">
      <c r="A299" s="285" t="s">
        <v>35</v>
      </c>
      <c r="B299" s="14">
        <f>B289+B294</f>
        <v>0</v>
      </c>
      <c r="C299" s="276">
        <f t="shared" ref="C299:E299" si="49">C289+C294</f>
        <v>22000</v>
      </c>
      <c r="D299" s="307">
        <f t="shared" si="49"/>
        <v>0</v>
      </c>
      <c r="E299" s="307">
        <f t="shared" si="49"/>
        <v>0</v>
      </c>
    </row>
    <row r="300" spans="1:6" ht="16.5" thickBot="1" x14ac:dyDescent="0.3">
      <c r="A300" s="273" t="s">
        <v>55</v>
      </c>
      <c r="B300" s="1051" t="s">
        <v>316</v>
      </c>
      <c r="C300" s="1052"/>
      <c r="D300" s="1053"/>
      <c r="E300" s="1054"/>
      <c r="F300" s="261"/>
    </row>
    <row r="301" spans="1:6" ht="48" thickBot="1" x14ac:dyDescent="0.3">
      <c r="A301" s="273" t="s">
        <v>36</v>
      </c>
      <c r="B301" s="308" t="s">
        <v>317</v>
      </c>
      <c r="C301" s="302" t="s">
        <v>217</v>
      </c>
      <c r="D301" s="1056" t="s">
        <v>564</v>
      </c>
      <c r="E301" s="1057"/>
      <c r="F301" s="261"/>
    </row>
    <row r="302" spans="1:6" ht="16.5" thickBot="1" x14ac:dyDescent="0.3">
      <c r="A302" s="300"/>
      <c r="B302" s="1051"/>
      <c r="C302" s="1055"/>
      <c r="D302" s="1053"/>
      <c r="E302" s="1054"/>
      <c r="F302" s="261"/>
    </row>
    <row r="303" spans="1:6" ht="16.5" thickBot="1" x14ac:dyDescent="0.3">
      <c r="A303" s="266" t="s">
        <v>14</v>
      </c>
      <c r="B303" s="1021" t="s">
        <v>1107</v>
      </c>
      <c r="C303" s="1022"/>
      <c r="D303" s="1022"/>
      <c r="E303" s="1023"/>
      <c r="F303" s="261"/>
    </row>
    <row r="304" spans="1:6" ht="16.5" thickBot="1" x14ac:dyDescent="0.3">
      <c r="A304" s="266" t="s">
        <v>15</v>
      </c>
      <c r="B304" s="1037" t="s">
        <v>318</v>
      </c>
      <c r="C304" s="1038"/>
      <c r="D304" s="1038"/>
      <c r="E304" s="1039"/>
      <c r="F304" s="261"/>
    </row>
    <row r="305" spans="1:6" ht="15.75" x14ac:dyDescent="0.25">
      <c r="A305" s="1016"/>
      <c r="B305" s="219">
        <v>2019</v>
      </c>
      <c r="C305" s="219">
        <v>2020</v>
      </c>
      <c r="D305" s="219">
        <v>2021</v>
      </c>
      <c r="E305" s="219">
        <v>2022</v>
      </c>
      <c r="F305" s="261"/>
    </row>
    <row r="306" spans="1:6" ht="16.5" thickBot="1" x14ac:dyDescent="0.3">
      <c r="A306" s="1017"/>
      <c r="B306" s="228" t="s">
        <v>7</v>
      </c>
      <c r="C306" s="228" t="s">
        <v>1099</v>
      </c>
      <c r="D306" s="847" t="s">
        <v>1100</v>
      </c>
      <c r="E306" s="847" t="s">
        <v>1100</v>
      </c>
      <c r="F306" s="261"/>
    </row>
    <row r="307" spans="1:6" ht="32.25" thickBot="1" x14ac:dyDescent="0.3">
      <c r="A307" s="266" t="s">
        <v>16</v>
      </c>
      <c r="B307" s="276">
        <v>0</v>
      </c>
      <c r="C307" s="276" t="s">
        <v>1108</v>
      </c>
      <c r="D307" s="276">
        <v>0</v>
      </c>
      <c r="E307" s="276">
        <v>0</v>
      </c>
      <c r="F307" s="261"/>
    </row>
    <row r="308" spans="1:6" ht="16.5" thickBot="1" x14ac:dyDescent="0.3">
      <c r="A308" s="266" t="s">
        <v>17</v>
      </c>
      <c r="B308" s="276">
        <v>0</v>
      </c>
      <c r="C308" s="276">
        <v>47462</v>
      </c>
      <c r="D308" s="276">
        <v>0</v>
      </c>
      <c r="E308" s="276">
        <v>0</v>
      </c>
      <c r="F308" s="261"/>
    </row>
    <row r="309" spans="1:6" ht="16.5" thickBot="1" x14ac:dyDescent="0.3">
      <c r="A309" s="266" t="s">
        <v>18</v>
      </c>
      <c r="B309" s="276" t="e">
        <f>B308/B307</f>
        <v>#DIV/0!</v>
      </c>
      <c r="C309" s="276" t="e">
        <f t="shared" ref="C309:E309" si="50">C308/C307</f>
        <v>#VALUE!</v>
      </c>
      <c r="D309" s="276" t="e">
        <f t="shared" si="50"/>
        <v>#DIV/0!</v>
      </c>
      <c r="E309" s="276" t="e">
        <f t="shared" si="50"/>
        <v>#DIV/0!</v>
      </c>
      <c r="F309" s="261"/>
    </row>
    <row r="310" spans="1:6" ht="16.5" thickBot="1" x14ac:dyDescent="0.3">
      <c r="A310" s="266" t="s">
        <v>19</v>
      </c>
      <c r="B310" s="750" t="s">
        <v>20</v>
      </c>
      <c r="C310" s="277" t="e">
        <f>C307/B307-1</f>
        <v>#VALUE!</v>
      </c>
      <c r="D310" s="277" t="e">
        <f t="shared" ref="D310:E312" si="51">D307/C307-1</f>
        <v>#VALUE!</v>
      </c>
      <c r="E310" s="277" t="e">
        <f t="shared" si="51"/>
        <v>#DIV/0!</v>
      </c>
      <c r="F310" s="261"/>
    </row>
    <row r="311" spans="1:6" ht="16.5" thickBot="1" x14ac:dyDescent="0.3">
      <c r="A311" s="266" t="s">
        <v>21</v>
      </c>
      <c r="B311" s="750" t="s">
        <v>20</v>
      </c>
      <c r="C311" s="277" t="e">
        <f>C308/B308-1</f>
        <v>#DIV/0!</v>
      </c>
      <c r="D311" s="277">
        <f t="shared" si="51"/>
        <v>-1</v>
      </c>
      <c r="E311" s="277" t="e">
        <f t="shared" si="51"/>
        <v>#DIV/0!</v>
      </c>
      <c r="F311" s="261"/>
    </row>
    <row r="312" spans="1:6" ht="16.5" thickBot="1" x14ac:dyDescent="0.3">
      <c r="A312" s="266" t="s">
        <v>22</v>
      </c>
      <c r="B312" s="750" t="s">
        <v>20</v>
      </c>
      <c r="C312" s="277" t="e">
        <f>C309/B309-1</f>
        <v>#VALUE!</v>
      </c>
      <c r="D312" s="277" t="e">
        <f t="shared" si="51"/>
        <v>#DIV/0!</v>
      </c>
      <c r="E312" s="277" t="e">
        <f t="shared" si="51"/>
        <v>#DIV/0!</v>
      </c>
      <c r="F312" s="261"/>
    </row>
    <row r="313" spans="1:6" ht="15.75" thickBot="1" x14ac:dyDescent="0.3">
      <c r="A313" s="1046" t="s">
        <v>152</v>
      </c>
      <c r="B313" s="1047"/>
      <c r="C313" s="1047"/>
      <c r="D313" s="1047"/>
      <c r="E313" s="1048"/>
    </row>
    <row r="314" spans="1:6" ht="15.75" x14ac:dyDescent="0.25">
      <c r="A314" s="1049"/>
      <c r="B314" s="274">
        <v>2018</v>
      </c>
      <c r="C314" s="274">
        <v>2019</v>
      </c>
      <c r="D314" s="274">
        <v>2020</v>
      </c>
      <c r="E314" s="274">
        <v>2021</v>
      </c>
    </row>
    <row r="315" spans="1:6" ht="16.5" thickBot="1" x14ac:dyDescent="0.3">
      <c r="A315" s="1050"/>
      <c r="B315" s="275" t="s">
        <v>7</v>
      </c>
      <c r="C315" s="275" t="s">
        <v>8</v>
      </c>
      <c r="D315" s="275" t="s">
        <v>8</v>
      </c>
      <c r="E315" s="275" t="s">
        <v>8</v>
      </c>
    </row>
    <row r="316" spans="1:6" ht="16.5" thickBot="1" x14ac:dyDescent="0.3">
      <c r="A316" s="266" t="s">
        <v>41</v>
      </c>
      <c r="B316" s="276">
        <f>B317+B318+B319+B320</f>
        <v>0</v>
      </c>
      <c r="C316" s="276">
        <f t="shared" ref="C316:E316" si="52">C317+C318+C319+C320</f>
        <v>0</v>
      </c>
      <c r="D316" s="276">
        <f t="shared" si="52"/>
        <v>0</v>
      </c>
      <c r="E316" s="276">
        <f t="shared" si="52"/>
        <v>0</v>
      </c>
    </row>
    <row r="317" spans="1:6" ht="16.5" thickBot="1" x14ac:dyDescent="0.3">
      <c r="A317" s="266" t="s">
        <v>212</v>
      </c>
      <c r="B317" s="276"/>
      <c r="C317" s="276">
        <v>0</v>
      </c>
      <c r="D317" s="276"/>
      <c r="E317" s="276"/>
    </row>
    <row r="318" spans="1:6" ht="16.5" thickBot="1" x14ac:dyDescent="0.3">
      <c r="A318" s="266" t="s">
        <v>222</v>
      </c>
      <c r="B318" s="276"/>
      <c r="C318" s="13"/>
      <c r="D318" s="276"/>
      <c r="E318" s="276"/>
    </row>
    <row r="319" spans="1:6" ht="16.5" thickBot="1" x14ac:dyDescent="0.3">
      <c r="A319" s="266" t="s">
        <v>223</v>
      </c>
      <c r="B319" s="276"/>
      <c r="C319" s="13"/>
      <c r="D319" s="276"/>
      <c r="E319" s="276"/>
    </row>
    <row r="320" spans="1:6" ht="16.5" thickBot="1" x14ac:dyDescent="0.3">
      <c r="A320" s="266" t="s">
        <v>224</v>
      </c>
      <c r="B320" s="276"/>
      <c r="C320" s="13"/>
      <c r="D320" s="276"/>
      <c r="E320" s="276"/>
    </row>
    <row r="321" spans="1:6" ht="16.5" thickBot="1" x14ac:dyDescent="0.3">
      <c r="A321" s="266" t="s">
        <v>42</v>
      </c>
      <c r="B321" s="276">
        <f>B322+B323+B324+B325</f>
        <v>0</v>
      </c>
      <c r="C321" s="276">
        <f t="shared" ref="C321:E321" si="53">C322+C323+C324+C325</f>
        <v>47462</v>
      </c>
      <c r="D321" s="276">
        <f t="shared" si="53"/>
        <v>0</v>
      </c>
      <c r="E321" s="276">
        <f t="shared" si="53"/>
        <v>0</v>
      </c>
    </row>
    <row r="322" spans="1:6" ht="16.5" thickBot="1" x14ac:dyDescent="0.3">
      <c r="A322" s="266" t="s">
        <v>212</v>
      </c>
      <c r="B322" s="276"/>
      <c r="C322" s="276">
        <v>47462</v>
      </c>
      <c r="D322" s="276">
        <v>0</v>
      </c>
      <c r="E322" s="276">
        <v>0</v>
      </c>
    </row>
    <row r="323" spans="1:6" ht="16.5" thickBot="1" x14ac:dyDescent="0.3">
      <c r="A323" s="266" t="s">
        <v>222</v>
      </c>
      <c r="B323" s="276"/>
      <c r="C323" s="14"/>
      <c r="D323" s="276"/>
      <c r="E323" s="276"/>
    </row>
    <row r="324" spans="1:6" ht="16.5" thickBot="1" x14ac:dyDescent="0.3">
      <c r="A324" s="266" t="s">
        <v>223</v>
      </c>
      <c r="B324" s="276"/>
      <c r="C324" s="14"/>
      <c r="D324" s="276"/>
      <c r="E324" s="276"/>
    </row>
    <row r="325" spans="1:6" ht="16.5" thickBot="1" x14ac:dyDescent="0.3">
      <c r="A325" s="266" t="s">
        <v>224</v>
      </c>
      <c r="B325" s="276"/>
      <c r="C325" s="14"/>
      <c r="D325" s="276"/>
      <c r="E325" s="276"/>
    </row>
    <row r="326" spans="1:6" ht="16.5" thickBot="1" x14ac:dyDescent="0.3">
      <c r="A326" s="285" t="s">
        <v>37</v>
      </c>
      <c r="B326" s="276">
        <f>B316+B321</f>
        <v>0</v>
      </c>
      <c r="C326" s="276">
        <f t="shared" ref="C326:E326" si="54">C316+C321</f>
        <v>47462</v>
      </c>
      <c r="D326" s="276">
        <f t="shared" si="54"/>
        <v>0</v>
      </c>
      <c r="E326" s="276">
        <f t="shared" si="54"/>
        <v>0</v>
      </c>
    </row>
    <row r="327" spans="1:6" ht="51.75" customHeight="1" thickBot="1" x14ac:dyDescent="0.3">
      <c r="A327" s="273" t="s">
        <v>134</v>
      </c>
      <c r="B327" s="309" t="s">
        <v>566</v>
      </c>
      <c r="C327" s="310" t="s">
        <v>217</v>
      </c>
      <c r="D327" s="1056" t="s">
        <v>567</v>
      </c>
      <c r="E327" s="1057"/>
      <c r="F327" s="261"/>
    </row>
    <row r="328" spans="1:6" ht="16.5" thickBot="1" x14ac:dyDescent="0.3">
      <c r="A328" s="266" t="s">
        <v>14</v>
      </c>
      <c r="B328" s="1021" t="s">
        <v>1109</v>
      </c>
      <c r="C328" s="1022"/>
      <c r="D328" s="1022"/>
      <c r="E328" s="1023"/>
      <c r="F328" s="261"/>
    </row>
    <row r="329" spans="1:6" ht="16.5" thickBot="1" x14ac:dyDescent="0.3">
      <c r="A329" s="266" t="s">
        <v>15</v>
      </c>
      <c r="B329" s="1037" t="s">
        <v>40</v>
      </c>
      <c r="C329" s="1038"/>
      <c r="D329" s="1038"/>
      <c r="E329" s="1039"/>
      <c r="F329" s="261"/>
    </row>
    <row r="330" spans="1:6" ht="15.75" x14ac:dyDescent="0.25">
      <c r="A330" s="1016"/>
      <c r="B330" s="219">
        <v>2019</v>
      </c>
      <c r="C330" s="219">
        <v>2020</v>
      </c>
      <c r="D330" s="219">
        <v>2021</v>
      </c>
      <c r="E330" s="219">
        <v>2022</v>
      </c>
      <c r="F330" s="261"/>
    </row>
    <row r="331" spans="1:6" ht="16.5" thickBot="1" x14ac:dyDescent="0.3">
      <c r="A331" s="1017"/>
      <c r="B331" s="228" t="s">
        <v>7</v>
      </c>
      <c r="C331" s="228" t="s">
        <v>1099</v>
      </c>
      <c r="D331" s="847" t="s">
        <v>1100</v>
      </c>
      <c r="E331" s="847" t="s">
        <v>1100</v>
      </c>
      <c r="F331" s="261"/>
    </row>
    <row r="332" spans="1:6" ht="16.5" thickBot="1" x14ac:dyDescent="0.3">
      <c r="A332" s="266" t="s">
        <v>16</v>
      </c>
      <c r="B332" s="266"/>
      <c r="C332" s="853">
        <v>1</v>
      </c>
      <c r="D332" s="266"/>
      <c r="E332" s="266"/>
      <c r="F332" s="261"/>
    </row>
    <row r="333" spans="1:6" ht="16.5" thickBot="1" x14ac:dyDescent="0.3">
      <c r="A333" s="266" t="s">
        <v>17</v>
      </c>
      <c r="B333" s="276"/>
      <c r="C333" s="854">
        <v>8000</v>
      </c>
      <c r="D333" s="276">
        <v>0</v>
      </c>
      <c r="E333" s="276">
        <v>0</v>
      </c>
      <c r="F333" s="261"/>
    </row>
    <row r="334" spans="1:6" ht="16.5" thickBot="1" x14ac:dyDescent="0.3">
      <c r="A334" s="266" t="s">
        <v>18</v>
      </c>
      <c r="B334" s="276" t="e">
        <f>B333/B332</f>
        <v>#DIV/0!</v>
      </c>
      <c r="C334" s="854">
        <f t="shared" ref="C334:E334" si="55">C333/C332</f>
        <v>8000</v>
      </c>
      <c r="D334" s="276" t="e">
        <f t="shared" si="55"/>
        <v>#DIV/0!</v>
      </c>
      <c r="E334" s="276" t="e">
        <f t="shared" si="55"/>
        <v>#DIV/0!</v>
      </c>
      <c r="F334" s="261"/>
    </row>
    <row r="335" spans="1:6" ht="16.5" thickBot="1" x14ac:dyDescent="0.3">
      <c r="A335" s="266" t="s">
        <v>19</v>
      </c>
      <c r="B335" s="750" t="s">
        <v>20</v>
      </c>
      <c r="C335" s="855" t="e">
        <f>C332/B332-1</f>
        <v>#DIV/0!</v>
      </c>
      <c r="D335" s="277">
        <f t="shared" ref="D335:E337" si="56">D332/C332-1</f>
        <v>-1</v>
      </c>
      <c r="E335" s="277" t="e">
        <f t="shared" si="56"/>
        <v>#DIV/0!</v>
      </c>
      <c r="F335" s="261"/>
    </row>
    <row r="336" spans="1:6" ht="16.5" thickBot="1" x14ac:dyDescent="0.3">
      <c r="A336" s="266" t="s">
        <v>21</v>
      </c>
      <c r="B336" s="750" t="s">
        <v>20</v>
      </c>
      <c r="C336" s="855" t="e">
        <f>C333/B333-1</f>
        <v>#DIV/0!</v>
      </c>
      <c r="D336" s="277">
        <f t="shared" si="56"/>
        <v>-1</v>
      </c>
      <c r="E336" s="277" t="e">
        <f t="shared" si="56"/>
        <v>#DIV/0!</v>
      </c>
      <c r="F336" s="261"/>
    </row>
    <row r="337" spans="1:6" ht="16.5" thickBot="1" x14ac:dyDescent="0.3">
      <c r="A337" s="266" t="s">
        <v>22</v>
      </c>
      <c r="B337" s="750" t="s">
        <v>20</v>
      </c>
      <c r="C337" s="855" t="e">
        <f>C334/B334-1</f>
        <v>#DIV/0!</v>
      </c>
      <c r="D337" s="277" t="e">
        <f t="shared" si="56"/>
        <v>#DIV/0!</v>
      </c>
      <c r="E337" s="277" t="e">
        <f t="shared" si="56"/>
        <v>#DIV/0!</v>
      </c>
      <c r="F337" s="261"/>
    </row>
    <row r="338" spans="1:6" ht="15.75" thickBot="1" x14ac:dyDescent="0.3">
      <c r="A338" s="1046" t="s">
        <v>173</v>
      </c>
      <c r="B338" s="1047"/>
      <c r="C338" s="1047"/>
      <c r="D338" s="1047"/>
      <c r="E338" s="1048"/>
    </row>
    <row r="339" spans="1:6" x14ac:dyDescent="0.25">
      <c r="A339" s="1049"/>
      <c r="B339" s="219">
        <v>2019</v>
      </c>
      <c r="C339" s="219">
        <v>2020</v>
      </c>
      <c r="D339" s="219">
        <v>2021</v>
      </c>
      <c r="E339" s="219">
        <v>2022</v>
      </c>
    </row>
    <row r="340" spans="1:6" ht="15.75" thickBot="1" x14ac:dyDescent="0.3">
      <c r="A340" s="1050"/>
      <c r="B340" s="228" t="s">
        <v>7</v>
      </c>
      <c r="C340" s="228" t="s">
        <v>1099</v>
      </c>
      <c r="D340" s="847" t="s">
        <v>1100</v>
      </c>
      <c r="E340" s="847" t="s">
        <v>1100</v>
      </c>
    </row>
    <row r="341" spans="1:6" ht="16.5" thickBot="1" x14ac:dyDescent="0.3">
      <c r="A341" s="266" t="s">
        <v>41</v>
      </c>
      <c r="B341" s="276">
        <f>B342+B343+B344+B345</f>
        <v>0</v>
      </c>
      <c r="C341" s="276">
        <f t="shared" ref="C341:E341" si="57">C342+C343+C344+C345</f>
        <v>0</v>
      </c>
      <c r="D341" s="276">
        <f t="shared" si="57"/>
        <v>0</v>
      </c>
      <c r="E341" s="276">
        <f t="shared" si="57"/>
        <v>0</v>
      </c>
    </row>
    <row r="342" spans="1:6" ht="16.5" thickBot="1" x14ac:dyDescent="0.3">
      <c r="A342" s="266" t="s">
        <v>212</v>
      </c>
      <c r="B342" s="276"/>
      <c r="C342" s="276">
        <v>0</v>
      </c>
      <c r="D342" s="13"/>
      <c r="E342" s="13"/>
    </row>
    <row r="343" spans="1:6" ht="16.5" thickBot="1" x14ac:dyDescent="0.3">
      <c r="A343" s="266" t="s">
        <v>222</v>
      </c>
      <c r="B343" s="276"/>
      <c r="C343" s="13"/>
      <c r="D343" s="13"/>
      <c r="E343" s="13"/>
    </row>
    <row r="344" spans="1:6" ht="16.5" thickBot="1" x14ac:dyDescent="0.3">
      <c r="A344" s="266" t="s">
        <v>223</v>
      </c>
      <c r="B344" s="276"/>
      <c r="C344" s="13"/>
      <c r="D344" s="13"/>
      <c r="E344" s="13"/>
    </row>
    <row r="345" spans="1:6" ht="16.5" thickBot="1" x14ac:dyDescent="0.3">
      <c r="A345" s="266" t="s">
        <v>224</v>
      </c>
      <c r="B345" s="276"/>
      <c r="C345" s="13"/>
      <c r="D345" s="13"/>
      <c r="E345" s="13"/>
    </row>
    <row r="346" spans="1:6" ht="16.5" thickBot="1" x14ac:dyDescent="0.3">
      <c r="A346" s="266" t="s">
        <v>42</v>
      </c>
      <c r="B346" s="276">
        <f>B347+B348+B349+B350</f>
        <v>0</v>
      </c>
      <c r="C346" s="276">
        <f t="shared" ref="C346:E346" si="58">C347+C348+C349+C350</f>
        <v>8000</v>
      </c>
      <c r="D346" s="276">
        <f t="shared" si="58"/>
        <v>0</v>
      </c>
      <c r="E346" s="276">
        <f t="shared" si="58"/>
        <v>0</v>
      </c>
    </row>
    <row r="347" spans="1:6" ht="16.5" thickBot="1" x14ac:dyDescent="0.3">
      <c r="A347" s="266" t="s">
        <v>212</v>
      </c>
      <c r="B347" s="215"/>
      <c r="C347" s="276">
        <v>8000</v>
      </c>
      <c r="D347" s="856">
        <v>0</v>
      </c>
      <c r="E347" s="856">
        <v>0</v>
      </c>
    </row>
    <row r="348" spans="1:6" ht="16.5" thickBot="1" x14ac:dyDescent="0.3">
      <c r="A348" s="266" t="s">
        <v>222</v>
      </c>
      <c r="B348" s="14"/>
      <c r="C348" s="14"/>
      <c r="D348" s="14"/>
      <c r="E348" s="14"/>
    </row>
    <row r="349" spans="1:6" ht="16.5" thickBot="1" x14ac:dyDescent="0.3">
      <c r="A349" s="266" t="s">
        <v>223</v>
      </c>
      <c r="B349" s="14"/>
      <c r="C349" s="14"/>
      <c r="D349" s="14"/>
      <c r="E349" s="14"/>
    </row>
    <row r="350" spans="1:6" ht="16.5" thickBot="1" x14ac:dyDescent="0.3">
      <c r="A350" s="266" t="s">
        <v>224</v>
      </c>
      <c r="B350" s="14"/>
      <c r="C350" s="14"/>
      <c r="D350" s="14"/>
      <c r="E350" s="14"/>
    </row>
    <row r="351" spans="1:6" ht="16.5" thickBot="1" x14ac:dyDescent="0.3">
      <c r="A351" s="285" t="s">
        <v>70</v>
      </c>
      <c r="B351" s="276">
        <f>B341+B346</f>
        <v>0</v>
      </c>
      <c r="C351" s="276">
        <f t="shared" ref="C351:E351" si="59">C341+C346</f>
        <v>8000</v>
      </c>
      <c r="D351" s="276">
        <f t="shared" si="59"/>
        <v>0</v>
      </c>
      <c r="E351" s="276">
        <f t="shared" si="59"/>
        <v>0</v>
      </c>
    </row>
    <row r="352" spans="1:6" ht="66" customHeight="1" thickBot="1" x14ac:dyDescent="0.3">
      <c r="A352" s="273" t="s">
        <v>147</v>
      </c>
      <c r="B352" s="309" t="s">
        <v>1110</v>
      </c>
      <c r="C352" s="310" t="s">
        <v>217</v>
      </c>
      <c r="D352" s="1056" t="s">
        <v>1111</v>
      </c>
      <c r="E352" s="1057"/>
      <c r="F352" s="261"/>
    </row>
    <row r="353" spans="1:6" ht="16.5" customHeight="1" thickBot="1" x14ac:dyDescent="0.3">
      <c r="A353" s="266" t="s">
        <v>14</v>
      </c>
      <c r="B353" s="1058" t="s">
        <v>1112</v>
      </c>
      <c r="C353" s="1059"/>
      <c r="D353" s="1059"/>
      <c r="E353" s="1060"/>
      <c r="F353" s="261"/>
    </row>
    <row r="354" spans="1:6" ht="16.5" thickBot="1" x14ac:dyDescent="0.3">
      <c r="A354" s="266" t="s">
        <v>15</v>
      </c>
      <c r="B354" s="1037" t="s">
        <v>40</v>
      </c>
      <c r="C354" s="1038"/>
      <c r="D354" s="1038"/>
      <c r="E354" s="1039"/>
      <c r="F354" s="261"/>
    </row>
    <row r="355" spans="1:6" ht="15.75" x14ac:dyDescent="0.25">
      <c r="A355" s="1016"/>
      <c r="B355" s="219">
        <v>2019</v>
      </c>
      <c r="C355" s="219">
        <v>2020</v>
      </c>
      <c r="D355" s="219">
        <v>2021</v>
      </c>
      <c r="E355" s="219">
        <v>2022</v>
      </c>
      <c r="F355" s="261"/>
    </row>
    <row r="356" spans="1:6" ht="16.5" thickBot="1" x14ac:dyDescent="0.3">
      <c r="A356" s="1017"/>
      <c r="B356" s="228" t="s">
        <v>7</v>
      </c>
      <c r="C356" s="228" t="s">
        <v>1099</v>
      </c>
      <c r="D356" s="847" t="s">
        <v>1100</v>
      </c>
      <c r="E356" s="847" t="s">
        <v>1100</v>
      </c>
      <c r="F356" s="261"/>
    </row>
    <row r="357" spans="1:6" ht="16.5" thickBot="1" x14ac:dyDescent="0.3">
      <c r="A357" s="266" t="s">
        <v>16</v>
      </c>
      <c r="B357" s="266"/>
      <c r="C357" s="853">
        <v>1</v>
      </c>
      <c r="D357" s="750">
        <v>0</v>
      </c>
      <c r="E357" s="750">
        <v>0</v>
      </c>
      <c r="F357" s="261"/>
    </row>
    <row r="358" spans="1:6" ht="16.5" thickBot="1" x14ac:dyDescent="0.3">
      <c r="A358" s="266" t="s">
        <v>17</v>
      </c>
      <c r="B358" s="276"/>
      <c r="C358" s="854">
        <v>14000</v>
      </c>
      <c r="D358" s="276">
        <v>0</v>
      </c>
      <c r="E358" s="276">
        <v>0</v>
      </c>
      <c r="F358" s="261"/>
    </row>
    <row r="359" spans="1:6" ht="16.5" thickBot="1" x14ac:dyDescent="0.3">
      <c r="A359" s="266" t="s">
        <v>18</v>
      </c>
      <c r="B359" s="276" t="e">
        <f>B358/B357</f>
        <v>#DIV/0!</v>
      </c>
      <c r="C359" s="854">
        <f t="shared" ref="C359:E359" si="60">C358/C357</f>
        <v>14000</v>
      </c>
      <c r="D359" s="276" t="e">
        <f t="shared" si="60"/>
        <v>#DIV/0!</v>
      </c>
      <c r="E359" s="276" t="e">
        <f t="shared" si="60"/>
        <v>#DIV/0!</v>
      </c>
      <c r="F359" s="261"/>
    </row>
    <row r="360" spans="1:6" ht="16.5" thickBot="1" x14ac:dyDescent="0.3">
      <c r="A360" s="266" t="s">
        <v>19</v>
      </c>
      <c r="B360" s="750" t="s">
        <v>20</v>
      </c>
      <c r="C360" s="855" t="e">
        <f>C357/B357-1</f>
        <v>#DIV/0!</v>
      </c>
      <c r="D360" s="277">
        <f t="shared" ref="D360:E362" si="61">D357/C357-1</f>
        <v>-1</v>
      </c>
      <c r="E360" s="277" t="e">
        <f t="shared" si="61"/>
        <v>#DIV/0!</v>
      </c>
      <c r="F360" s="261"/>
    </row>
    <row r="361" spans="1:6" ht="16.5" thickBot="1" x14ac:dyDescent="0.3">
      <c r="A361" s="266" t="s">
        <v>21</v>
      </c>
      <c r="B361" s="750" t="s">
        <v>20</v>
      </c>
      <c r="C361" s="855" t="e">
        <f>C358/B358-1</f>
        <v>#DIV/0!</v>
      </c>
      <c r="D361" s="277">
        <f t="shared" si="61"/>
        <v>-1</v>
      </c>
      <c r="E361" s="277" t="e">
        <f t="shared" si="61"/>
        <v>#DIV/0!</v>
      </c>
      <c r="F361" s="261"/>
    </row>
    <row r="362" spans="1:6" ht="16.5" thickBot="1" x14ac:dyDescent="0.3">
      <c r="A362" s="266" t="s">
        <v>22</v>
      </c>
      <c r="B362" s="750" t="s">
        <v>20</v>
      </c>
      <c r="C362" s="855" t="e">
        <f>C359/B359-1</f>
        <v>#DIV/0!</v>
      </c>
      <c r="D362" s="277" t="e">
        <f t="shared" si="61"/>
        <v>#DIV/0!</v>
      </c>
      <c r="E362" s="277" t="e">
        <f t="shared" si="61"/>
        <v>#DIV/0!</v>
      </c>
      <c r="F362" s="261"/>
    </row>
    <row r="363" spans="1:6" ht="15.75" thickBot="1" x14ac:dyDescent="0.3">
      <c r="A363" s="1046" t="s">
        <v>170</v>
      </c>
      <c r="B363" s="1047"/>
      <c r="C363" s="1047"/>
      <c r="D363" s="1047"/>
      <c r="E363" s="1048"/>
    </row>
    <row r="364" spans="1:6" x14ac:dyDescent="0.25">
      <c r="A364" s="1049"/>
      <c r="B364" s="219">
        <v>2019</v>
      </c>
      <c r="C364" s="219">
        <v>2020</v>
      </c>
      <c r="D364" s="219">
        <v>2021</v>
      </c>
      <c r="E364" s="219">
        <v>2022</v>
      </c>
    </row>
    <row r="365" spans="1:6" ht="15.75" thickBot="1" x14ac:dyDescent="0.3">
      <c r="A365" s="1050"/>
      <c r="B365" s="228" t="s">
        <v>7</v>
      </c>
      <c r="C365" s="228" t="s">
        <v>1099</v>
      </c>
      <c r="D365" s="847" t="s">
        <v>1100</v>
      </c>
      <c r="E365" s="847" t="s">
        <v>1100</v>
      </c>
    </row>
    <row r="366" spans="1:6" ht="16.5" thickBot="1" x14ac:dyDescent="0.3">
      <c r="A366" s="266" t="s">
        <v>41</v>
      </c>
      <c r="B366" s="276">
        <f>B367+B368+B369+B370</f>
        <v>0</v>
      </c>
      <c r="C366" s="276">
        <f t="shared" ref="C366:E366" si="62">C367+C368+C369+C370</f>
        <v>0</v>
      </c>
      <c r="D366" s="276">
        <f t="shared" si="62"/>
        <v>0</v>
      </c>
      <c r="E366" s="276">
        <f t="shared" si="62"/>
        <v>0</v>
      </c>
    </row>
    <row r="367" spans="1:6" ht="16.5" thickBot="1" x14ac:dyDescent="0.3">
      <c r="A367" s="266" t="s">
        <v>212</v>
      </c>
      <c r="B367" s="276"/>
      <c r="C367" s="276"/>
      <c r="D367" s="276"/>
      <c r="E367" s="276"/>
    </row>
    <row r="368" spans="1:6" ht="16.5" thickBot="1" x14ac:dyDescent="0.3">
      <c r="A368" s="266" t="s">
        <v>222</v>
      </c>
      <c r="B368" s="13"/>
      <c r="C368" s="13"/>
      <c r="D368" s="13"/>
      <c r="E368" s="13"/>
    </row>
    <row r="369" spans="1:6" ht="16.5" thickBot="1" x14ac:dyDescent="0.3">
      <c r="A369" s="266" t="s">
        <v>223</v>
      </c>
      <c r="B369" s="13"/>
      <c r="C369" s="13"/>
      <c r="D369" s="13"/>
      <c r="E369" s="13"/>
    </row>
    <row r="370" spans="1:6" ht="16.5" thickBot="1" x14ac:dyDescent="0.3">
      <c r="A370" s="266" t="s">
        <v>224</v>
      </c>
      <c r="B370" s="13"/>
      <c r="C370" s="13"/>
      <c r="D370" s="13"/>
      <c r="E370" s="13"/>
    </row>
    <row r="371" spans="1:6" ht="16.5" thickBot="1" x14ac:dyDescent="0.3">
      <c r="A371" s="266" t="s">
        <v>42</v>
      </c>
      <c r="B371" s="276">
        <f>B372+B373+B374+B375</f>
        <v>0</v>
      </c>
      <c r="C371" s="276">
        <f t="shared" ref="C371:E371" si="63">C372+C373+C374+C375</f>
        <v>14000</v>
      </c>
      <c r="D371" s="276">
        <f t="shared" si="63"/>
        <v>0</v>
      </c>
      <c r="E371" s="276">
        <f t="shared" si="63"/>
        <v>0</v>
      </c>
    </row>
    <row r="372" spans="1:6" ht="16.5" thickBot="1" x14ac:dyDescent="0.3">
      <c r="A372" s="266" t="s">
        <v>212</v>
      </c>
      <c r="B372" s="276"/>
      <c r="C372" s="276">
        <v>14000</v>
      </c>
      <c r="D372" s="276"/>
      <c r="E372" s="276"/>
    </row>
    <row r="373" spans="1:6" ht="16.5" thickBot="1" x14ac:dyDescent="0.3">
      <c r="A373" s="266" t="s">
        <v>222</v>
      </c>
      <c r="B373" s="276"/>
      <c r="C373" s="276"/>
      <c r="D373" s="276"/>
      <c r="E373" s="276"/>
    </row>
    <row r="374" spans="1:6" ht="16.5" thickBot="1" x14ac:dyDescent="0.3">
      <c r="A374" s="266" t="s">
        <v>223</v>
      </c>
      <c r="B374" s="276"/>
      <c r="C374" s="276"/>
      <c r="D374" s="276"/>
      <c r="E374" s="276"/>
    </row>
    <row r="375" spans="1:6" ht="16.5" thickBot="1" x14ac:dyDescent="0.3">
      <c r="A375" s="266" t="s">
        <v>224</v>
      </c>
      <c r="B375" s="13"/>
      <c r="C375" s="13"/>
      <c r="D375" s="13"/>
      <c r="E375" s="13"/>
    </row>
    <row r="376" spans="1:6" ht="16.5" thickBot="1" x14ac:dyDescent="0.3">
      <c r="A376" s="285" t="s">
        <v>148</v>
      </c>
      <c r="B376" s="276">
        <f>B366+B371</f>
        <v>0</v>
      </c>
      <c r="C376" s="276">
        <f t="shared" ref="C376:E376" si="64">C366+C371</f>
        <v>14000</v>
      </c>
      <c r="D376" s="276">
        <f t="shared" si="64"/>
        <v>0</v>
      </c>
      <c r="E376" s="276">
        <f t="shared" si="64"/>
        <v>0</v>
      </c>
    </row>
    <row r="377" spans="1:6" ht="63" customHeight="1" thickBot="1" x14ac:dyDescent="0.3">
      <c r="A377" s="273" t="s">
        <v>149</v>
      </c>
      <c r="B377" s="309" t="s">
        <v>319</v>
      </c>
      <c r="C377" s="310" t="s">
        <v>217</v>
      </c>
      <c r="D377" s="1056" t="s">
        <v>568</v>
      </c>
      <c r="E377" s="1057"/>
      <c r="F377" s="261"/>
    </row>
    <row r="378" spans="1:6" ht="19.5" customHeight="1" thickBot="1" x14ac:dyDescent="0.3">
      <c r="A378" s="266" t="s">
        <v>14</v>
      </c>
      <c r="B378" s="1058" t="s">
        <v>1113</v>
      </c>
      <c r="C378" s="1059"/>
      <c r="D378" s="1059"/>
      <c r="E378" s="1060"/>
      <c r="F378" s="261"/>
    </row>
    <row r="379" spans="1:6" ht="16.5" thickBot="1" x14ac:dyDescent="0.3">
      <c r="A379" s="266" t="s">
        <v>15</v>
      </c>
      <c r="B379" s="1037" t="s">
        <v>40</v>
      </c>
      <c r="C379" s="1038"/>
      <c r="D379" s="1038"/>
      <c r="E379" s="1039"/>
      <c r="F379" s="261"/>
    </row>
    <row r="380" spans="1:6" ht="15.75" x14ac:dyDescent="0.25">
      <c r="A380" s="1016"/>
      <c r="B380" s="219">
        <v>2019</v>
      </c>
      <c r="C380" s="219">
        <v>2020</v>
      </c>
      <c r="D380" s="219">
        <v>2021</v>
      </c>
      <c r="E380" s="219">
        <v>2022</v>
      </c>
      <c r="F380" s="261"/>
    </row>
    <row r="381" spans="1:6" ht="16.5" thickBot="1" x14ac:dyDescent="0.3">
      <c r="A381" s="1017"/>
      <c r="B381" s="228" t="s">
        <v>7</v>
      </c>
      <c r="C381" s="228" t="s">
        <v>1099</v>
      </c>
      <c r="D381" s="847" t="s">
        <v>1100</v>
      </c>
      <c r="E381" s="847" t="s">
        <v>1100</v>
      </c>
      <c r="F381" s="261"/>
    </row>
    <row r="382" spans="1:6" ht="48" thickBot="1" x14ac:dyDescent="0.3">
      <c r="A382" s="266" t="s">
        <v>16</v>
      </c>
      <c r="B382" s="266"/>
      <c r="C382" s="853" t="s">
        <v>1114</v>
      </c>
      <c r="D382" s="750">
        <v>0</v>
      </c>
      <c r="E382" s="750">
        <v>0</v>
      </c>
      <c r="F382" s="261"/>
    </row>
    <row r="383" spans="1:6" ht="16.5" thickBot="1" x14ac:dyDescent="0.3">
      <c r="A383" s="266" t="s">
        <v>17</v>
      </c>
      <c r="B383" s="276"/>
      <c r="C383" s="276">
        <v>15227</v>
      </c>
      <c r="D383" s="276">
        <v>0</v>
      </c>
      <c r="E383" s="276">
        <v>0</v>
      </c>
      <c r="F383" s="261"/>
    </row>
    <row r="384" spans="1:6" ht="16.5" thickBot="1" x14ac:dyDescent="0.3">
      <c r="A384" s="266" t="s">
        <v>18</v>
      </c>
      <c r="B384" s="276" t="e">
        <f>B383/B382</f>
        <v>#DIV/0!</v>
      </c>
      <c r="C384" s="854" t="e">
        <f t="shared" ref="C384:E384" si="65">C383/C382</f>
        <v>#VALUE!</v>
      </c>
      <c r="D384" s="276" t="e">
        <f t="shared" si="65"/>
        <v>#DIV/0!</v>
      </c>
      <c r="E384" s="276" t="e">
        <f t="shared" si="65"/>
        <v>#DIV/0!</v>
      </c>
      <c r="F384" s="261"/>
    </row>
    <row r="385" spans="1:6" ht="16.5" thickBot="1" x14ac:dyDescent="0.3">
      <c r="A385" s="266" t="s">
        <v>19</v>
      </c>
      <c r="B385" s="750" t="s">
        <v>20</v>
      </c>
      <c r="C385" s="855" t="e">
        <f>C382/B382-1</f>
        <v>#VALUE!</v>
      </c>
      <c r="D385" s="277" t="e">
        <f t="shared" ref="D385:E387" si="66">D382/C382-1</f>
        <v>#VALUE!</v>
      </c>
      <c r="E385" s="277" t="e">
        <f t="shared" si="66"/>
        <v>#DIV/0!</v>
      </c>
      <c r="F385" s="261"/>
    </row>
    <row r="386" spans="1:6" ht="16.5" thickBot="1" x14ac:dyDescent="0.3">
      <c r="A386" s="266" t="s">
        <v>21</v>
      </c>
      <c r="B386" s="750" t="s">
        <v>20</v>
      </c>
      <c r="C386" s="855" t="e">
        <f>C383/B383-1</f>
        <v>#DIV/0!</v>
      </c>
      <c r="D386" s="277">
        <f t="shared" si="66"/>
        <v>-1</v>
      </c>
      <c r="E386" s="277" t="e">
        <f t="shared" si="66"/>
        <v>#DIV/0!</v>
      </c>
      <c r="F386" s="261"/>
    </row>
    <row r="387" spans="1:6" ht="16.5" thickBot="1" x14ac:dyDescent="0.3">
      <c r="A387" s="266" t="s">
        <v>22</v>
      </c>
      <c r="B387" s="750" t="s">
        <v>20</v>
      </c>
      <c r="C387" s="855" t="e">
        <f>C384/B384-1</f>
        <v>#VALUE!</v>
      </c>
      <c r="D387" s="277" t="e">
        <f t="shared" si="66"/>
        <v>#DIV/0!</v>
      </c>
      <c r="E387" s="277" t="e">
        <f t="shared" si="66"/>
        <v>#DIV/0!</v>
      </c>
      <c r="F387" s="261"/>
    </row>
    <row r="388" spans="1:6" ht="15.75" thickBot="1" x14ac:dyDescent="0.3">
      <c r="A388" s="1046" t="s">
        <v>186</v>
      </c>
      <c r="B388" s="1047"/>
      <c r="C388" s="1047"/>
      <c r="D388" s="1047"/>
      <c r="E388" s="1048"/>
    </row>
    <row r="389" spans="1:6" x14ac:dyDescent="0.25">
      <c r="A389" s="1049"/>
      <c r="B389" s="219">
        <v>2019</v>
      </c>
      <c r="C389" s="219">
        <v>2020</v>
      </c>
      <c r="D389" s="219">
        <v>2021</v>
      </c>
      <c r="E389" s="219">
        <v>2022</v>
      </c>
    </row>
    <row r="390" spans="1:6" ht="15.75" thickBot="1" x14ac:dyDescent="0.3">
      <c r="A390" s="1050"/>
      <c r="B390" s="228" t="s">
        <v>7</v>
      </c>
      <c r="C390" s="228" t="s">
        <v>1099</v>
      </c>
      <c r="D390" s="847" t="s">
        <v>1100</v>
      </c>
      <c r="E390" s="847" t="s">
        <v>1100</v>
      </c>
    </row>
    <row r="391" spans="1:6" ht="16.5" thickBot="1" x14ac:dyDescent="0.3">
      <c r="A391" s="266" t="s">
        <v>41</v>
      </c>
      <c r="B391" s="276">
        <f>B392+B393+B394+B395</f>
        <v>0</v>
      </c>
      <c r="C391" s="276">
        <f>C392+C393+C394+C395</f>
        <v>0</v>
      </c>
      <c r="D391" s="276">
        <f t="shared" ref="D391:E391" si="67">D392+D393+D394+D395</f>
        <v>0</v>
      </c>
      <c r="E391" s="276">
        <f t="shared" si="67"/>
        <v>0</v>
      </c>
    </row>
    <row r="392" spans="1:6" ht="16.5" thickBot="1" x14ac:dyDescent="0.3">
      <c r="A392" s="266" t="s">
        <v>212</v>
      </c>
      <c r="B392" s="276"/>
      <c r="C392" s="276">
        <v>0</v>
      </c>
      <c r="D392" s="276"/>
      <c r="E392" s="276"/>
    </row>
    <row r="393" spans="1:6" ht="16.5" thickBot="1" x14ac:dyDescent="0.3">
      <c r="A393" s="266" t="s">
        <v>222</v>
      </c>
      <c r="B393" s="276"/>
      <c r="C393" s="276"/>
      <c r="D393" s="276"/>
      <c r="E393" s="276"/>
    </row>
    <row r="394" spans="1:6" ht="16.5" thickBot="1" x14ac:dyDescent="0.3">
      <c r="A394" s="266" t="s">
        <v>223</v>
      </c>
      <c r="B394" s="276"/>
      <c r="C394" s="276"/>
      <c r="D394" s="276"/>
      <c r="E394" s="276"/>
    </row>
    <row r="395" spans="1:6" ht="16.5" thickBot="1" x14ac:dyDescent="0.3">
      <c r="A395" s="266" t="s">
        <v>224</v>
      </c>
      <c r="B395" s="276"/>
      <c r="C395" s="276"/>
      <c r="D395" s="276"/>
      <c r="E395" s="276"/>
    </row>
    <row r="396" spans="1:6" ht="16.5" thickBot="1" x14ac:dyDescent="0.3">
      <c r="A396" s="266" t="s">
        <v>42</v>
      </c>
      <c r="B396" s="276">
        <f>B397+B398+B399+B400</f>
        <v>0</v>
      </c>
      <c r="C396" s="276">
        <f t="shared" ref="C396:E396" si="68">C397+C398+C399+C400</f>
        <v>15227</v>
      </c>
      <c r="D396" s="276">
        <f t="shared" si="68"/>
        <v>0</v>
      </c>
      <c r="E396" s="276">
        <f t="shared" si="68"/>
        <v>0</v>
      </c>
    </row>
    <row r="397" spans="1:6" ht="16.5" thickBot="1" x14ac:dyDescent="0.3">
      <c r="A397" s="266" t="s">
        <v>212</v>
      </c>
      <c r="B397" s="276"/>
      <c r="C397" s="276">
        <v>15227</v>
      </c>
      <c r="D397" s="276"/>
      <c r="E397" s="276"/>
    </row>
    <row r="398" spans="1:6" ht="16.5" thickBot="1" x14ac:dyDescent="0.3">
      <c r="A398" s="266" t="s">
        <v>222</v>
      </c>
      <c r="B398" s="14"/>
      <c r="C398" s="14"/>
      <c r="D398" s="14"/>
      <c r="E398" s="14"/>
    </row>
    <row r="399" spans="1:6" ht="16.5" thickBot="1" x14ac:dyDescent="0.3">
      <c r="A399" s="266" t="s">
        <v>223</v>
      </c>
      <c r="B399" s="14"/>
      <c r="C399" s="14"/>
      <c r="D399" s="14"/>
      <c r="E399" s="14"/>
    </row>
    <row r="400" spans="1:6" ht="16.5" thickBot="1" x14ac:dyDescent="0.3">
      <c r="A400" s="266" t="s">
        <v>224</v>
      </c>
      <c r="B400" s="14"/>
      <c r="C400" s="14"/>
      <c r="D400" s="14"/>
      <c r="E400" s="14"/>
    </row>
    <row r="401" spans="1:6" ht="16.5" thickBot="1" x14ac:dyDescent="0.3">
      <c r="A401" s="285" t="s">
        <v>151</v>
      </c>
      <c r="B401" s="276">
        <f>B391+B396</f>
        <v>0</v>
      </c>
      <c r="C401" s="276">
        <f t="shared" ref="C401:E401" si="69">C391+C396</f>
        <v>15227</v>
      </c>
      <c r="D401" s="276">
        <f t="shared" si="69"/>
        <v>0</v>
      </c>
      <c r="E401" s="276">
        <f t="shared" si="69"/>
        <v>0</v>
      </c>
    </row>
    <row r="402" spans="1:6" ht="57" customHeight="1" thickBot="1" x14ac:dyDescent="0.3">
      <c r="A402" s="273" t="s">
        <v>499</v>
      </c>
      <c r="B402" s="309" t="s">
        <v>1115</v>
      </c>
      <c r="C402" s="310" t="s">
        <v>217</v>
      </c>
      <c r="D402" s="1056" t="s">
        <v>1116</v>
      </c>
      <c r="E402" s="1057"/>
      <c r="F402" s="261"/>
    </row>
    <row r="403" spans="1:6" ht="16.5" thickBot="1" x14ac:dyDescent="0.3">
      <c r="A403" s="266" t="s">
        <v>14</v>
      </c>
      <c r="B403" s="1021"/>
      <c r="C403" s="1022"/>
      <c r="D403" s="1022"/>
      <c r="E403" s="1023"/>
      <c r="F403" s="261"/>
    </row>
    <row r="404" spans="1:6" ht="16.5" thickBot="1" x14ac:dyDescent="0.3">
      <c r="A404" s="266" t="s">
        <v>15</v>
      </c>
      <c r="B404" s="1037" t="s">
        <v>40</v>
      </c>
      <c r="C404" s="1038"/>
      <c r="D404" s="1038"/>
      <c r="E404" s="1039"/>
      <c r="F404" s="261"/>
    </row>
    <row r="405" spans="1:6" ht="15.75" x14ac:dyDescent="0.25">
      <c r="A405" s="1016"/>
      <c r="B405" s="274">
        <v>2018</v>
      </c>
      <c r="C405" s="219">
        <v>2020</v>
      </c>
      <c r="D405" s="219">
        <v>2021</v>
      </c>
      <c r="E405" s="219">
        <v>2022</v>
      </c>
      <c r="F405" s="261"/>
    </row>
    <row r="406" spans="1:6" ht="16.5" thickBot="1" x14ac:dyDescent="0.3">
      <c r="A406" s="1017"/>
      <c r="B406" s="275" t="s">
        <v>7</v>
      </c>
      <c r="C406" s="857" t="s">
        <v>8</v>
      </c>
      <c r="D406" s="275" t="s">
        <v>8</v>
      </c>
      <c r="E406" s="275" t="s">
        <v>8</v>
      </c>
      <c r="F406" s="261"/>
    </row>
    <row r="407" spans="1:6" ht="16.5" thickBot="1" x14ac:dyDescent="0.3">
      <c r="A407" s="266" t="s">
        <v>16</v>
      </c>
      <c r="B407" s="266"/>
      <c r="C407" s="853">
        <v>1</v>
      </c>
      <c r="D407" s="750">
        <v>0</v>
      </c>
      <c r="E407" s="750">
        <v>0</v>
      </c>
      <c r="F407" s="261"/>
    </row>
    <row r="408" spans="1:6" ht="16.5" thickBot="1" x14ac:dyDescent="0.3">
      <c r="A408" s="266" t="s">
        <v>17</v>
      </c>
      <c r="B408" s="276"/>
      <c r="C408" s="854">
        <v>2500</v>
      </c>
      <c r="D408" s="276">
        <v>0</v>
      </c>
      <c r="E408" s="276">
        <v>0</v>
      </c>
      <c r="F408" s="261"/>
    </row>
    <row r="409" spans="1:6" ht="16.5" thickBot="1" x14ac:dyDescent="0.3">
      <c r="A409" s="266" t="s">
        <v>18</v>
      </c>
      <c r="B409" s="276" t="e">
        <f>B408/B407</f>
        <v>#DIV/0!</v>
      </c>
      <c r="C409" s="854">
        <f t="shared" ref="C409:E409" si="70">C408/C407</f>
        <v>2500</v>
      </c>
      <c r="D409" s="276" t="e">
        <f t="shared" si="70"/>
        <v>#DIV/0!</v>
      </c>
      <c r="E409" s="276" t="e">
        <f t="shared" si="70"/>
        <v>#DIV/0!</v>
      </c>
      <c r="F409" s="261"/>
    </row>
    <row r="410" spans="1:6" ht="16.5" thickBot="1" x14ac:dyDescent="0.3">
      <c r="A410" s="266" t="s">
        <v>19</v>
      </c>
      <c r="B410" s="750" t="s">
        <v>20</v>
      </c>
      <c r="C410" s="855" t="e">
        <f>C407/B407-1</f>
        <v>#DIV/0!</v>
      </c>
      <c r="D410" s="277">
        <f t="shared" ref="D410:E412" si="71">D407/C407-1</f>
        <v>-1</v>
      </c>
      <c r="E410" s="277" t="e">
        <f t="shared" si="71"/>
        <v>#DIV/0!</v>
      </c>
      <c r="F410" s="261"/>
    </row>
    <row r="411" spans="1:6" ht="16.5" thickBot="1" x14ac:dyDescent="0.3">
      <c r="A411" s="266" t="s">
        <v>21</v>
      </c>
      <c r="B411" s="750" t="s">
        <v>20</v>
      </c>
      <c r="C411" s="855" t="e">
        <f>C408/B408-1</f>
        <v>#DIV/0!</v>
      </c>
      <c r="D411" s="277">
        <f t="shared" si="71"/>
        <v>-1</v>
      </c>
      <c r="E411" s="277" t="e">
        <f t="shared" si="71"/>
        <v>#DIV/0!</v>
      </c>
      <c r="F411" s="261"/>
    </row>
    <row r="412" spans="1:6" ht="16.5" thickBot="1" x14ac:dyDescent="0.3">
      <c r="A412" s="266" t="s">
        <v>22</v>
      </c>
      <c r="B412" s="750" t="s">
        <v>20</v>
      </c>
      <c r="C412" s="855" t="e">
        <f>C409/B409-1</f>
        <v>#DIV/0!</v>
      </c>
      <c r="D412" s="277" t="e">
        <f t="shared" si="71"/>
        <v>#DIV/0!</v>
      </c>
      <c r="E412" s="277" t="e">
        <f t="shared" si="71"/>
        <v>#DIV/0!</v>
      </c>
      <c r="F412" s="261"/>
    </row>
    <row r="413" spans="1:6" ht="15.75" thickBot="1" x14ac:dyDescent="0.3">
      <c r="A413" s="1046" t="s">
        <v>185</v>
      </c>
      <c r="B413" s="1047"/>
      <c r="C413" s="1047"/>
      <c r="D413" s="1047"/>
      <c r="E413" s="1048"/>
    </row>
    <row r="414" spans="1:6" x14ac:dyDescent="0.25">
      <c r="A414" s="1049"/>
      <c r="B414" s="219">
        <v>2019</v>
      </c>
      <c r="C414" s="219">
        <v>2020</v>
      </c>
      <c r="D414" s="219">
        <v>2021</v>
      </c>
      <c r="E414" s="219">
        <v>2022</v>
      </c>
    </row>
    <row r="415" spans="1:6" ht="15.75" thickBot="1" x14ac:dyDescent="0.3">
      <c r="A415" s="1050"/>
      <c r="B415" s="228" t="s">
        <v>7</v>
      </c>
      <c r="C415" s="228" t="s">
        <v>1099</v>
      </c>
      <c r="D415" s="847" t="s">
        <v>1100</v>
      </c>
      <c r="E415" s="847" t="s">
        <v>1100</v>
      </c>
    </row>
    <row r="416" spans="1:6" ht="16.5" thickBot="1" x14ac:dyDescent="0.3">
      <c r="A416" s="266" t="s">
        <v>41</v>
      </c>
      <c r="B416" s="276">
        <f>B417+B418+B419+B420</f>
        <v>0</v>
      </c>
      <c r="C416" s="276">
        <f>C417+C418+C419+C420</f>
        <v>0</v>
      </c>
      <c r="D416" s="276">
        <f t="shared" ref="D416:E416" si="72">D417+D418+D419+D420</f>
        <v>0</v>
      </c>
      <c r="E416" s="276">
        <f t="shared" si="72"/>
        <v>0</v>
      </c>
    </row>
    <row r="417" spans="1:6" ht="16.5" thickBot="1" x14ac:dyDescent="0.3">
      <c r="A417" s="266" t="s">
        <v>212</v>
      </c>
      <c r="B417" s="276"/>
      <c r="C417" s="276">
        <v>0</v>
      </c>
      <c r="D417" s="276"/>
      <c r="E417" s="276"/>
    </row>
    <row r="418" spans="1:6" ht="16.5" thickBot="1" x14ac:dyDescent="0.3">
      <c r="A418" s="266" t="s">
        <v>222</v>
      </c>
      <c r="B418" s="276"/>
      <c r="C418" s="276"/>
      <c r="D418" s="276"/>
      <c r="E418" s="276"/>
    </row>
    <row r="419" spans="1:6" ht="16.5" thickBot="1" x14ac:dyDescent="0.3">
      <c r="A419" s="266" t="s">
        <v>223</v>
      </c>
      <c r="B419" s="276"/>
      <c r="C419" s="276"/>
      <c r="D419" s="276"/>
      <c r="E419" s="276"/>
    </row>
    <row r="420" spans="1:6" ht="16.5" thickBot="1" x14ac:dyDescent="0.3">
      <c r="A420" s="266" t="s">
        <v>224</v>
      </c>
      <c r="B420" s="276"/>
      <c r="C420" s="276"/>
      <c r="D420" s="276"/>
      <c r="E420" s="276"/>
    </row>
    <row r="421" spans="1:6" ht="16.5" thickBot="1" x14ac:dyDescent="0.3">
      <c r="A421" s="266" t="s">
        <v>42</v>
      </c>
      <c r="B421" s="276">
        <f>B422+B423+B424+B425</f>
        <v>0</v>
      </c>
      <c r="C421" s="276">
        <f t="shared" ref="C421:E421" si="73">C422+C423+C424+C425</f>
        <v>2500</v>
      </c>
      <c r="D421" s="276">
        <f t="shared" si="73"/>
        <v>0</v>
      </c>
      <c r="E421" s="276">
        <f t="shared" si="73"/>
        <v>0</v>
      </c>
    </row>
    <row r="422" spans="1:6" ht="16.5" thickBot="1" x14ac:dyDescent="0.3">
      <c r="A422" s="266" t="s">
        <v>212</v>
      </c>
      <c r="B422" s="276"/>
      <c r="C422" s="276">
        <v>2500</v>
      </c>
      <c r="D422" s="276"/>
      <c r="E422" s="276"/>
    </row>
    <row r="423" spans="1:6" ht="16.5" thickBot="1" x14ac:dyDescent="0.3">
      <c r="A423" s="266" t="s">
        <v>222</v>
      </c>
      <c r="B423" s="14"/>
      <c r="C423" s="14"/>
      <c r="D423" s="14"/>
      <c r="E423" s="14"/>
    </row>
    <row r="424" spans="1:6" ht="16.5" thickBot="1" x14ac:dyDescent="0.3">
      <c r="A424" s="266" t="s">
        <v>223</v>
      </c>
      <c r="B424" s="14"/>
      <c r="C424" s="14"/>
      <c r="D424" s="14"/>
      <c r="E424" s="14"/>
    </row>
    <row r="425" spans="1:6" ht="16.5" thickBot="1" x14ac:dyDescent="0.3">
      <c r="A425" s="266" t="s">
        <v>224</v>
      </c>
      <c r="B425" s="14"/>
      <c r="C425" s="14"/>
      <c r="D425" s="14"/>
      <c r="E425" s="14"/>
    </row>
    <row r="426" spans="1:6" ht="16.5" thickBot="1" x14ac:dyDescent="0.3">
      <c r="A426" s="285" t="s">
        <v>819</v>
      </c>
      <c r="B426" s="276">
        <f>B416+B421</f>
        <v>0</v>
      </c>
      <c r="C426" s="276">
        <f t="shared" ref="C426:E426" si="74">C416+C421</f>
        <v>2500</v>
      </c>
      <c r="D426" s="276">
        <f t="shared" si="74"/>
        <v>0</v>
      </c>
      <c r="E426" s="276">
        <f t="shared" si="74"/>
        <v>0</v>
      </c>
    </row>
    <row r="427" spans="1:6" ht="48" thickBot="1" x14ac:dyDescent="0.3">
      <c r="A427" s="273" t="s">
        <v>500</v>
      </c>
      <c r="B427" s="309" t="s">
        <v>1117</v>
      </c>
      <c r="C427" s="310" t="s">
        <v>217</v>
      </c>
      <c r="D427" s="1056" t="s">
        <v>1118</v>
      </c>
      <c r="E427" s="1057"/>
      <c r="F427" s="261"/>
    </row>
    <row r="428" spans="1:6" ht="16.5" thickBot="1" x14ac:dyDescent="0.3">
      <c r="A428" s="266" t="s">
        <v>14</v>
      </c>
      <c r="B428" s="1021" t="s">
        <v>1119</v>
      </c>
      <c r="C428" s="1022"/>
      <c r="D428" s="1022"/>
      <c r="E428" s="1023"/>
      <c r="F428" s="261"/>
    </row>
    <row r="429" spans="1:6" ht="16.5" thickBot="1" x14ac:dyDescent="0.3">
      <c r="A429" s="266" t="s">
        <v>15</v>
      </c>
      <c r="B429" s="1037" t="s">
        <v>40</v>
      </c>
      <c r="C429" s="1038"/>
      <c r="D429" s="1038"/>
      <c r="E429" s="1039"/>
      <c r="F429" s="261"/>
    </row>
    <row r="430" spans="1:6" ht="15.75" x14ac:dyDescent="0.25">
      <c r="A430" s="1016"/>
      <c r="B430" s="219">
        <v>2019</v>
      </c>
      <c r="C430" s="219">
        <v>2020</v>
      </c>
      <c r="D430" s="219">
        <v>2021</v>
      </c>
      <c r="E430" s="219">
        <v>2022</v>
      </c>
      <c r="F430" s="261"/>
    </row>
    <row r="431" spans="1:6" ht="16.5" thickBot="1" x14ac:dyDescent="0.3">
      <c r="A431" s="1017"/>
      <c r="B431" s="228" t="s">
        <v>7</v>
      </c>
      <c r="C431" s="228" t="s">
        <v>1099</v>
      </c>
      <c r="D431" s="847" t="s">
        <v>1100</v>
      </c>
      <c r="E431" s="847" t="s">
        <v>1100</v>
      </c>
      <c r="F431" s="261"/>
    </row>
    <row r="432" spans="1:6" ht="16.5" thickBot="1" x14ac:dyDescent="0.3">
      <c r="A432" s="266" t="s">
        <v>16</v>
      </c>
      <c r="B432" s="266"/>
      <c r="C432" s="853">
        <v>1</v>
      </c>
      <c r="D432" s="750">
        <v>0</v>
      </c>
      <c r="E432" s="750">
        <v>0</v>
      </c>
      <c r="F432" s="261"/>
    </row>
    <row r="433" spans="1:6" ht="16.5" thickBot="1" x14ac:dyDescent="0.3">
      <c r="A433" s="266" t="s">
        <v>17</v>
      </c>
      <c r="B433" s="276"/>
      <c r="C433" s="854">
        <v>9000</v>
      </c>
      <c r="D433" s="276">
        <v>0</v>
      </c>
      <c r="E433" s="276">
        <v>0</v>
      </c>
      <c r="F433" s="261"/>
    </row>
    <row r="434" spans="1:6" ht="16.5" thickBot="1" x14ac:dyDescent="0.3">
      <c r="A434" s="266" t="s">
        <v>18</v>
      </c>
      <c r="B434" s="276" t="e">
        <f>B433/B432</f>
        <v>#DIV/0!</v>
      </c>
      <c r="C434" s="854">
        <f t="shared" ref="C434:E434" si="75">C433/C432</f>
        <v>9000</v>
      </c>
      <c r="D434" s="276" t="e">
        <f t="shared" si="75"/>
        <v>#DIV/0!</v>
      </c>
      <c r="E434" s="276" t="e">
        <f t="shared" si="75"/>
        <v>#DIV/0!</v>
      </c>
      <c r="F434" s="261"/>
    </row>
    <row r="435" spans="1:6" ht="16.5" thickBot="1" x14ac:dyDescent="0.3">
      <c r="A435" s="266" t="s">
        <v>19</v>
      </c>
      <c r="B435" s="750" t="s">
        <v>20</v>
      </c>
      <c r="C435" s="855" t="e">
        <f>C432/B432-1</f>
        <v>#DIV/0!</v>
      </c>
      <c r="D435" s="277">
        <f t="shared" ref="D435:E437" si="76">D432/C432-1</f>
        <v>-1</v>
      </c>
      <c r="E435" s="277" t="e">
        <f t="shared" si="76"/>
        <v>#DIV/0!</v>
      </c>
      <c r="F435" s="261"/>
    </row>
    <row r="436" spans="1:6" ht="16.5" thickBot="1" x14ac:dyDescent="0.3">
      <c r="A436" s="266" t="s">
        <v>21</v>
      </c>
      <c r="B436" s="750" t="s">
        <v>20</v>
      </c>
      <c r="C436" s="855" t="e">
        <f>C433/B433-1</f>
        <v>#DIV/0!</v>
      </c>
      <c r="D436" s="277">
        <f t="shared" si="76"/>
        <v>-1</v>
      </c>
      <c r="E436" s="277" t="e">
        <f t="shared" si="76"/>
        <v>#DIV/0!</v>
      </c>
      <c r="F436" s="261"/>
    </row>
    <row r="437" spans="1:6" ht="16.5" thickBot="1" x14ac:dyDescent="0.3">
      <c r="A437" s="266" t="s">
        <v>22</v>
      </c>
      <c r="B437" s="750" t="s">
        <v>20</v>
      </c>
      <c r="C437" s="855" t="e">
        <f>C434/B434-1</f>
        <v>#DIV/0!</v>
      </c>
      <c r="D437" s="277" t="e">
        <f t="shared" si="76"/>
        <v>#DIV/0!</v>
      </c>
      <c r="E437" s="277" t="e">
        <f t="shared" si="76"/>
        <v>#DIV/0!</v>
      </c>
      <c r="F437" s="261"/>
    </row>
    <row r="438" spans="1:6" ht="15.75" thickBot="1" x14ac:dyDescent="0.3">
      <c r="A438" s="1046" t="s">
        <v>320</v>
      </c>
      <c r="B438" s="1047"/>
      <c r="C438" s="1047"/>
      <c r="D438" s="1047"/>
      <c r="E438" s="1048"/>
    </row>
    <row r="439" spans="1:6" x14ac:dyDescent="0.25">
      <c r="A439" s="1049"/>
      <c r="B439" s="219">
        <v>2019</v>
      </c>
      <c r="C439" s="219">
        <v>2020</v>
      </c>
      <c r="D439" s="219">
        <v>2021</v>
      </c>
      <c r="E439" s="219">
        <v>2022</v>
      </c>
    </row>
    <row r="440" spans="1:6" ht="15.75" thickBot="1" x14ac:dyDescent="0.3">
      <c r="A440" s="1050"/>
      <c r="B440" s="228" t="s">
        <v>7</v>
      </c>
      <c r="C440" s="228" t="s">
        <v>1099</v>
      </c>
      <c r="D440" s="847" t="s">
        <v>1100</v>
      </c>
      <c r="E440" s="847" t="s">
        <v>1100</v>
      </c>
    </row>
    <row r="441" spans="1:6" ht="16.5" thickBot="1" x14ac:dyDescent="0.3">
      <c r="A441" s="266" t="s">
        <v>41</v>
      </c>
      <c r="B441" s="276">
        <f>B442+B443+B444+B445</f>
        <v>0</v>
      </c>
      <c r="C441" s="276">
        <f>C442+C443+C444+C445</f>
        <v>0</v>
      </c>
      <c r="D441" s="276">
        <f t="shared" ref="D441:E441" si="77">D442+D443+D444+D445</f>
        <v>0</v>
      </c>
      <c r="E441" s="276">
        <f t="shared" si="77"/>
        <v>0</v>
      </c>
    </row>
    <row r="442" spans="1:6" ht="16.5" thickBot="1" x14ac:dyDescent="0.3">
      <c r="A442" s="266" t="s">
        <v>212</v>
      </c>
      <c r="B442" s="276"/>
      <c r="C442" s="276">
        <v>0</v>
      </c>
      <c r="D442" s="276"/>
      <c r="E442" s="276"/>
    </row>
    <row r="443" spans="1:6" ht="16.5" thickBot="1" x14ac:dyDescent="0.3">
      <c r="A443" s="266" t="s">
        <v>222</v>
      </c>
      <c r="B443" s="276"/>
      <c r="C443" s="13"/>
      <c r="D443" s="276"/>
      <c r="E443" s="276"/>
    </row>
    <row r="444" spans="1:6" ht="16.5" thickBot="1" x14ac:dyDescent="0.3">
      <c r="A444" s="266" t="s">
        <v>223</v>
      </c>
      <c r="B444" s="276"/>
      <c r="C444" s="13"/>
      <c r="D444" s="276"/>
      <c r="E444" s="276"/>
    </row>
    <row r="445" spans="1:6" ht="16.5" thickBot="1" x14ac:dyDescent="0.3">
      <c r="A445" s="266" t="s">
        <v>224</v>
      </c>
      <c r="B445" s="276"/>
      <c r="C445" s="13"/>
      <c r="D445" s="276"/>
      <c r="E445" s="276"/>
    </row>
    <row r="446" spans="1:6" ht="16.5" thickBot="1" x14ac:dyDescent="0.3">
      <c r="A446" s="266" t="s">
        <v>42</v>
      </c>
      <c r="B446" s="276">
        <f>B447+B448+B449+B450</f>
        <v>0</v>
      </c>
      <c r="C446" s="276">
        <f t="shared" ref="C446:E446" si="78">C447+C448+C449+C450</f>
        <v>9000</v>
      </c>
      <c r="D446" s="276">
        <f t="shared" si="78"/>
        <v>0</v>
      </c>
      <c r="E446" s="276">
        <f t="shared" si="78"/>
        <v>0</v>
      </c>
    </row>
    <row r="447" spans="1:6" ht="16.5" thickBot="1" x14ac:dyDescent="0.3">
      <c r="A447" s="266" t="s">
        <v>212</v>
      </c>
      <c r="B447" s="276"/>
      <c r="C447" s="276">
        <v>9000</v>
      </c>
      <c r="D447" s="276"/>
      <c r="E447" s="276"/>
    </row>
    <row r="448" spans="1:6" ht="16.5" thickBot="1" x14ac:dyDescent="0.3">
      <c r="A448" s="266" t="s">
        <v>222</v>
      </c>
      <c r="B448" s="276"/>
      <c r="C448" s="14"/>
      <c r="D448" s="276"/>
      <c r="E448" s="276"/>
    </row>
    <row r="449" spans="1:6" ht="16.5" thickBot="1" x14ac:dyDescent="0.3">
      <c r="A449" s="266" t="s">
        <v>223</v>
      </c>
      <c r="B449" s="276"/>
      <c r="C449" s="14"/>
      <c r="D449" s="276"/>
      <c r="E449" s="276"/>
    </row>
    <row r="450" spans="1:6" ht="16.5" thickBot="1" x14ac:dyDescent="0.3">
      <c r="A450" s="266" t="s">
        <v>224</v>
      </c>
      <c r="B450" s="276"/>
      <c r="C450" s="14"/>
      <c r="D450" s="276"/>
      <c r="E450" s="276"/>
    </row>
    <row r="451" spans="1:6" ht="16.5" thickBot="1" x14ac:dyDescent="0.3">
      <c r="A451" s="858" t="s">
        <v>187</v>
      </c>
      <c r="B451" s="312">
        <f>B441+B446</f>
        <v>0</v>
      </c>
      <c r="C451" s="312">
        <f t="shared" ref="C451:E451" si="79">C441+C446</f>
        <v>9000</v>
      </c>
      <c r="D451" s="312">
        <f t="shared" si="79"/>
        <v>0</v>
      </c>
      <c r="E451" s="312">
        <f t="shared" si="79"/>
        <v>0</v>
      </c>
    </row>
    <row r="452" spans="1:6" ht="16.5" hidden="1" thickBot="1" x14ac:dyDescent="0.3">
      <c r="A452" s="859"/>
      <c r="B452" s="860"/>
      <c r="C452" s="861"/>
      <c r="D452" s="861"/>
      <c r="E452" s="862"/>
      <c r="F452" s="261"/>
    </row>
    <row r="453" spans="1:6" ht="48" hidden="1" thickBot="1" x14ac:dyDescent="0.3">
      <c r="A453" s="309" t="s">
        <v>73</v>
      </c>
      <c r="B453" s="863"/>
      <c r="C453" s="864" t="s">
        <v>217</v>
      </c>
      <c r="D453" s="865"/>
      <c r="E453" s="866"/>
      <c r="F453" s="261"/>
    </row>
    <row r="454" spans="1:6" ht="16.5" hidden="1" thickBot="1" x14ac:dyDescent="0.3">
      <c r="A454" s="867" t="s">
        <v>14</v>
      </c>
      <c r="B454" s="1043"/>
      <c r="C454" s="1044"/>
      <c r="D454" s="1044"/>
      <c r="E454" s="1045"/>
      <c r="F454" s="261"/>
    </row>
    <row r="455" spans="1:6" ht="16.5" hidden="1" thickBot="1" x14ac:dyDescent="0.3">
      <c r="A455" s="867" t="s">
        <v>15</v>
      </c>
      <c r="B455" s="1061"/>
      <c r="C455" s="1062"/>
      <c r="D455" s="1062"/>
      <c r="E455" s="1063"/>
      <c r="F455" s="261"/>
    </row>
    <row r="456" spans="1:6" ht="16.5" hidden="1" thickBot="1" x14ac:dyDescent="0.3">
      <c r="A456" s="1064"/>
      <c r="B456" s="868">
        <v>2018</v>
      </c>
      <c r="C456" s="868">
        <v>2019</v>
      </c>
      <c r="D456" s="868">
        <v>2020</v>
      </c>
      <c r="E456" s="868">
        <v>2021</v>
      </c>
      <c r="F456" s="261"/>
    </row>
    <row r="457" spans="1:6" ht="16.5" hidden="1" thickBot="1" x14ac:dyDescent="0.3">
      <c r="A457" s="1065"/>
      <c r="B457" s="869" t="s">
        <v>7</v>
      </c>
      <c r="C457" s="869" t="s">
        <v>8</v>
      </c>
      <c r="D457" s="869" t="s">
        <v>8</v>
      </c>
      <c r="E457" s="869" t="s">
        <v>8</v>
      </c>
      <c r="F457" s="261"/>
    </row>
    <row r="458" spans="1:6" ht="16.5" hidden="1" thickBot="1" x14ac:dyDescent="0.3">
      <c r="A458" s="867" t="s">
        <v>16</v>
      </c>
      <c r="B458" s="867"/>
      <c r="C458" s="867"/>
      <c r="D458" s="867"/>
      <c r="E458" s="867"/>
      <c r="F458" s="261"/>
    </row>
    <row r="459" spans="1:6" ht="16.5" hidden="1" thickBot="1" x14ac:dyDescent="0.3">
      <c r="A459" s="867" t="s">
        <v>17</v>
      </c>
      <c r="B459" s="312">
        <f>B469</f>
        <v>0</v>
      </c>
      <c r="C459" s="312">
        <f t="shared" ref="C459:E459" si="80">C469</f>
        <v>0</v>
      </c>
      <c r="D459" s="312">
        <f t="shared" si="80"/>
        <v>0</v>
      </c>
      <c r="E459" s="312">
        <f t="shared" si="80"/>
        <v>0</v>
      </c>
      <c r="F459" s="261"/>
    </row>
    <row r="460" spans="1:6" ht="16.5" hidden="1" thickBot="1" x14ac:dyDescent="0.3">
      <c r="A460" s="867" t="s">
        <v>18</v>
      </c>
      <c r="B460" s="312" t="e">
        <f>B459/B458</f>
        <v>#DIV/0!</v>
      </c>
      <c r="C460" s="312" t="e">
        <f t="shared" ref="C460:E460" si="81">C459/C458</f>
        <v>#DIV/0!</v>
      </c>
      <c r="D460" s="312" t="e">
        <f t="shared" si="81"/>
        <v>#DIV/0!</v>
      </c>
      <c r="E460" s="312" t="e">
        <f t="shared" si="81"/>
        <v>#DIV/0!</v>
      </c>
      <c r="F460" s="261"/>
    </row>
    <row r="461" spans="1:6" ht="16.5" hidden="1" thickBot="1" x14ac:dyDescent="0.3">
      <c r="A461" s="867" t="s">
        <v>19</v>
      </c>
      <c r="B461" s="870" t="s">
        <v>20</v>
      </c>
      <c r="C461" s="871" t="e">
        <f>C458/B458-1</f>
        <v>#DIV/0!</v>
      </c>
      <c r="D461" s="871" t="e">
        <f t="shared" ref="D461:E463" si="82">D458/C458-1</f>
        <v>#DIV/0!</v>
      </c>
      <c r="E461" s="871" t="e">
        <f t="shared" si="82"/>
        <v>#DIV/0!</v>
      </c>
      <c r="F461" s="261"/>
    </row>
    <row r="462" spans="1:6" ht="16.5" hidden="1" thickBot="1" x14ac:dyDescent="0.3">
      <c r="A462" s="867" t="s">
        <v>21</v>
      </c>
      <c r="B462" s="870" t="s">
        <v>20</v>
      </c>
      <c r="C462" s="871" t="e">
        <f>C459/B459-1</f>
        <v>#DIV/0!</v>
      </c>
      <c r="D462" s="871" t="e">
        <f t="shared" si="82"/>
        <v>#DIV/0!</v>
      </c>
      <c r="E462" s="871" t="e">
        <f t="shared" si="82"/>
        <v>#DIV/0!</v>
      </c>
      <c r="F462" s="261"/>
    </row>
    <row r="463" spans="1:6" ht="16.5" hidden="1" thickBot="1" x14ac:dyDescent="0.3">
      <c r="A463" s="867" t="s">
        <v>22</v>
      </c>
      <c r="B463" s="870" t="s">
        <v>20</v>
      </c>
      <c r="C463" s="871" t="e">
        <f>C460/B460-1</f>
        <v>#DIV/0!</v>
      </c>
      <c r="D463" s="871" t="e">
        <f t="shared" si="82"/>
        <v>#DIV/0!</v>
      </c>
      <c r="E463" s="871" t="e">
        <f t="shared" si="82"/>
        <v>#DIV/0!</v>
      </c>
      <c r="F463" s="261"/>
    </row>
    <row r="464" spans="1:6" ht="16.5" hidden="1" thickBot="1" x14ac:dyDescent="0.3">
      <c r="A464" s="1073" t="s">
        <v>774</v>
      </c>
      <c r="B464" s="1074"/>
      <c r="C464" s="1074"/>
      <c r="D464" s="1074"/>
      <c r="E464" s="1075"/>
      <c r="F464" s="261"/>
    </row>
    <row r="465" spans="1:6" ht="16.5" hidden="1" thickBot="1" x14ac:dyDescent="0.3">
      <c r="A465" s="1064"/>
      <c r="B465" s="868">
        <v>2018</v>
      </c>
      <c r="C465" s="868">
        <v>2019</v>
      </c>
      <c r="D465" s="868">
        <v>2020</v>
      </c>
      <c r="E465" s="868">
        <v>2021</v>
      </c>
      <c r="F465" s="261"/>
    </row>
    <row r="466" spans="1:6" ht="16.5" hidden="1" thickBot="1" x14ac:dyDescent="0.3">
      <c r="A466" s="1065"/>
      <c r="B466" s="869" t="s">
        <v>7</v>
      </c>
      <c r="C466" s="869" t="s">
        <v>8</v>
      </c>
      <c r="D466" s="869" t="s">
        <v>8</v>
      </c>
      <c r="E466" s="869" t="s">
        <v>8</v>
      </c>
      <c r="F466" s="261"/>
    </row>
    <row r="467" spans="1:6" ht="16.5" hidden="1" thickBot="1" x14ac:dyDescent="0.3">
      <c r="A467" s="872" t="s">
        <v>41</v>
      </c>
      <c r="B467" s="873"/>
      <c r="C467" s="873"/>
      <c r="D467" s="873"/>
      <c r="E467" s="873"/>
      <c r="F467" s="261"/>
    </row>
    <row r="468" spans="1:6" ht="16.5" hidden="1" thickBot="1" x14ac:dyDescent="0.3">
      <c r="A468" s="872" t="s">
        <v>42</v>
      </c>
      <c r="B468" s="874">
        <v>0</v>
      </c>
      <c r="C468" s="874">
        <v>0</v>
      </c>
      <c r="D468" s="874">
        <v>0</v>
      </c>
      <c r="E468" s="874">
        <v>0</v>
      </c>
      <c r="F468" s="261"/>
    </row>
    <row r="469" spans="1:6" ht="16.5" hidden="1" thickBot="1" x14ac:dyDescent="0.3">
      <c r="A469" s="858" t="s">
        <v>52</v>
      </c>
      <c r="B469" s="874">
        <f>B468+B467</f>
        <v>0</v>
      </c>
      <c r="C469" s="874">
        <f t="shared" ref="C469:E469" si="83">C468+C467</f>
        <v>0</v>
      </c>
      <c r="D469" s="874">
        <f t="shared" si="83"/>
        <v>0</v>
      </c>
      <c r="E469" s="874">
        <f t="shared" si="83"/>
        <v>0</v>
      </c>
      <c r="F469" s="261"/>
    </row>
    <row r="470" spans="1:6" ht="52.5" customHeight="1" thickBot="1" x14ac:dyDescent="0.3">
      <c r="A470" s="309" t="s">
        <v>780</v>
      </c>
      <c r="B470" s="309" t="s">
        <v>1120</v>
      </c>
      <c r="C470" s="310" t="s">
        <v>217</v>
      </c>
      <c r="D470" s="1076" t="s">
        <v>1121</v>
      </c>
      <c r="E470" s="1077"/>
      <c r="F470" s="261"/>
    </row>
    <row r="471" spans="1:6" ht="39" customHeight="1" thickBot="1" x14ac:dyDescent="0.3">
      <c r="A471" s="266" t="s">
        <v>14</v>
      </c>
      <c r="B471" s="1021" t="s">
        <v>1122</v>
      </c>
      <c r="C471" s="1022"/>
      <c r="D471" s="1022"/>
      <c r="E471" s="1023"/>
      <c r="F471" s="261"/>
    </row>
    <row r="472" spans="1:6" ht="16.5" thickBot="1" x14ac:dyDescent="0.3">
      <c r="A472" s="266" t="s">
        <v>15</v>
      </c>
      <c r="B472" s="1037" t="s">
        <v>40</v>
      </c>
      <c r="C472" s="1038"/>
      <c r="D472" s="1038"/>
      <c r="E472" s="1039"/>
      <c r="F472" s="261"/>
    </row>
    <row r="473" spans="1:6" ht="15.75" x14ac:dyDescent="0.25">
      <c r="A473" s="1016"/>
      <c r="B473" s="219">
        <v>2019</v>
      </c>
      <c r="C473" s="219">
        <v>2020</v>
      </c>
      <c r="D473" s="219">
        <v>2021</v>
      </c>
      <c r="E473" s="219">
        <v>2022</v>
      </c>
      <c r="F473" s="261"/>
    </row>
    <row r="474" spans="1:6" ht="16.5" thickBot="1" x14ac:dyDescent="0.3">
      <c r="A474" s="1017"/>
      <c r="B474" s="228" t="s">
        <v>7</v>
      </c>
      <c r="C474" s="228" t="s">
        <v>1099</v>
      </c>
      <c r="D474" s="847" t="s">
        <v>1100</v>
      </c>
      <c r="E474" s="847" t="s">
        <v>1100</v>
      </c>
      <c r="F474" s="261"/>
    </row>
    <row r="475" spans="1:6" ht="16.5" thickBot="1" x14ac:dyDescent="0.3">
      <c r="A475" s="266" t="s">
        <v>16</v>
      </c>
      <c r="B475" s="266"/>
      <c r="C475" s="853">
        <v>1</v>
      </c>
      <c r="D475" s="750">
        <v>0</v>
      </c>
      <c r="E475" s="750">
        <v>0</v>
      </c>
      <c r="F475" s="261"/>
    </row>
    <row r="476" spans="1:6" ht="16.5" thickBot="1" x14ac:dyDescent="0.3">
      <c r="A476" s="266" t="s">
        <v>17</v>
      </c>
      <c r="B476" s="276"/>
      <c r="C476" s="854">
        <v>20800</v>
      </c>
      <c r="D476" s="276">
        <v>0</v>
      </c>
      <c r="E476" s="276">
        <v>0</v>
      </c>
      <c r="F476" s="261"/>
    </row>
    <row r="477" spans="1:6" ht="16.5" thickBot="1" x14ac:dyDescent="0.3">
      <c r="A477" s="266" t="s">
        <v>18</v>
      </c>
      <c r="B477" s="276" t="e">
        <f>B476/B475</f>
        <v>#DIV/0!</v>
      </c>
      <c r="C477" s="854">
        <f t="shared" ref="C477:E477" si="84">C476/C475</f>
        <v>20800</v>
      </c>
      <c r="D477" s="276" t="e">
        <f t="shared" si="84"/>
        <v>#DIV/0!</v>
      </c>
      <c r="E477" s="276" t="e">
        <f t="shared" si="84"/>
        <v>#DIV/0!</v>
      </c>
      <c r="F477" s="261"/>
    </row>
    <row r="478" spans="1:6" ht="16.5" thickBot="1" x14ac:dyDescent="0.3">
      <c r="A478" s="266" t="s">
        <v>19</v>
      </c>
      <c r="B478" s="750" t="s">
        <v>20</v>
      </c>
      <c r="C478" s="855" t="e">
        <f>C475/B475-1</f>
        <v>#DIV/0!</v>
      </c>
      <c r="D478" s="277">
        <f t="shared" ref="D478:E480" si="85">D475/C475-1</f>
        <v>-1</v>
      </c>
      <c r="E478" s="277" t="e">
        <f t="shared" si="85"/>
        <v>#DIV/0!</v>
      </c>
      <c r="F478" s="261"/>
    </row>
    <row r="479" spans="1:6" ht="16.5" thickBot="1" x14ac:dyDescent="0.3">
      <c r="A479" s="266" t="s">
        <v>21</v>
      </c>
      <c r="B479" s="750" t="s">
        <v>20</v>
      </c>
      <c r="C479" s="855" t="e">
        <f>C476/B476-1</f>
        <v>#DIV/0!</v>
      </c>
      <c r="D479" s="277">
        <f t="shared" si="85"/>
        <v>-1</v>
      </c>
      <c r="E479" s="277" t="e">
        <f t="shared" si="85"/>
        <v>#DIV/0!</v>
      </c>
      <c r="F479" s="261"/>
    </row>
    <row r="480" spans="1:6" ht="16.5" thickBot="1" x14ac:dyDescent="0.3">
      <c r="A480" s="266" t="s">
        <v>22</v>
      </c>
      <c r="B480" s="750" t="s">
        <v>20</v>
      </c>
      <c r="C480" s="855" t="e">
        <f>C477/B477-1</f>
        <v>#DIV/0!</v>
      </c>
      <c r="D480" s="277" t="e">
        <f t="shared" si="85"/>
        <v>#DIV/0!</v>
      </c>
      <c r="E480" s="277" t="e">
        <f t="shared" si="85"/>
        <v>#DIV/0!</v>
      </c>
      <c r="F480" s="261"/>
    </row>
    <row r="481" spans="1:6" ht="15.75" thickBot="1" x14ac:dyDescent="0.3">
      <c r="A481" s="1046" t="s">
        <v>170</v>
      </c>
      <c r="B481" s="1047"/>
      <c r="C481" s="1047"/>
      <c r="D481" s="1047"/>
      <c r="E481" s="1048"/>
    </row>
    <row r="482" spans="1:6" x14ac:dyDescent="0.25">
      <c r="A482" s="1049"/>
      <c r="B482" s="219">
        <v>2019</v>
      </c>
      <c r="C482" s="219">
        <v>2020</v>
      </c>
      <c r="D482" s="219">
        <v>2021</v>
      </c>
      <c r="E482" s="219">
        <v>2022</v>
      </c>
    </row>
    <row r="483" spans="1:6" ht="15.75" thickBot="1" x14ac:dyDescent="0.3">
      <c r="A483" s="1050"/>
      <c r="B483" s="228" t="s">
        <v>7</v>
      </c>
      <c r="C483" s="228" t="s">
        <v>1099</v>
      </c>
      <c r="D483" s="847" t="s">
        <v>1100</v>
      </c>
      <c r="E483" s="847" t="s">
        <v>1100</v>
      </c>
    </row>
    <row r="484" spans="1:6" ht="16.5" thickBot="1" x14ac:dyDescent="0.3">
      <c r="A484" s="266" t="s">
        <v>41</v>
      </c>
      <c r="B484" s="276">
        <f>B485+B486+B487+B488</f>
        <v>0</v>
      </c>
      <c r="C484" s="276">
        <f t="shared" ref="C484:E484" si="86">C485+C486+C487+C488</f>
        <v>0</v>
      </c>
      <c r="D484" s="276">
        <f t="shared" si="86"/>
        <v>0</v>
      </c>
      <c r="E484" s="276">
        <f t="shared" si="86"/>
        <v>0</v>
      </c>
    </row>
    <row r="485" spans="1:6" ht="16.5" thickBot="1" x14ac:dyDescent="0.3">
      <c r="A485" s="266" t="s">
        <v>212</v>
      </c>
      <c r="B485" s="276"/>
      <c r="C485" s="276">
        <v>0</v>
      </c>
      <c r="D485" s="276"/>
      <c r="E485" s="276"/>
    </row>
    <row r="486" spans="1:6" ht="16.5" thickBot="1" x14ac:dyDescent="0.3">
      <c r="A486" s="266" t="s">
        <v>222</v>
      </c>
      <c r="B486" s="276"/>
      <c r="C486" s="13"/>
      <c r="D486" s="276"/>
      <c r="E486" s="276"/>
    </row>
    <row r="487" spans="1:6" ht="16.5" thickBot="1" x14ac:dyDescent="0.3">
      <c r="A487" s="266" t="s">
        <v>223</v>
      </c>
      <c r="B487" s="276"/>
      <c r="C487" s="13"/>
      <c r="D487" s="276"/>
      <c r="E487" s="276"/>
    </row>
    <row r="488" spans="1:6" ht="16.5" thickBot="1" x14ac:dyDescent="0.3">
      <c r="A488" s="266" t="s">
        <v>224</v>
      </c>
      <c r="B488" s="276"/>
      <c r="C488" s="13"/>
      <c r="D488" s="276"/>
      <c r="E488" s="276"/>
    </row>
    <row r="489" spans="1:6" ht="16.5" thickBot="1" x14ac:dyDescent="0.3">
      <c r="A489" s="266" t="s">
        <v>42</v>
      </c>
      <c r="B489" s="276">
        <f>B490+B491+B492+B493</f>
        <v>0</v>
      </c>
      <c r="C489" s="276">
        <f t="shared" ref="C489:E489" si="87">C490+C491+C492+C493</f>
        <v>20800</v>
      </c>
      <c r="D489" s="276">
        <f t="shared" si="87"/>
        <v>0</v>
      </c>
      <c r="E489" s="276">
        <f t="shared" si="87"/>
        <v>0</v>
      </c>
    </row>
    <row r="490" spans="1:6" ht="16.5" thickBot="1" x14ac:dyDescent="0.3">
      <c r="A490" s="266" t="s">
        <v>212</v>
      </c>
      <c r="B490" s="276"/>
      <c r="C490" s="276">
        <v>20800</v>
      </c>
      <c r="D490" s="276"/>
      <c r="E490" s="276"/>
    </row>
    <row r="491" spans="1:6" ht="16.5" thickBot="1" x14ac:dyDescent="0.3">
      <c r="A491" s="266" t="s">
        <v>222</v>
      </c>
      <c r="B491" s="276"/>
      <c r="C491" s="14"/>
      <c r="D491" s="276"/>
      <c r="E491" s="276"/>
    </row>
    <row r="492" spans="1:6" ht="16.5" thickBot="1" x14ac:dyDescent="0.3">
      <c r="A492" s="266" t="s">
        <v>223</v>
      </c>
      <c r="B492" s="276"/>
      <c r="C492" s="14"/>
      <c r="D492" s="276"/>
      <c r="E492" s="276"/>
    </row>
    <row r="493" spans="1:6" ht="16.5" thickBot="1" x14ac:dyDescent="0.3">
      <c r="A493" s="266" t="s">
        <v>224</v>
      </c>
      <c r="B493" s="276"/>
      <c r="C493" s="14"/>
      <c r="D493" s="276"/>
      <c r="E493" s="276"/>
    </row>
    <row r="494" spans="1:6" ht="16.5" thickBot="1" x14ac:dyDescent="0.3">
      <c r="A494" s="858" t="s">
        <v>779</v>
      </c>
      <c r="B494" s="312">
        <f>B484+B489</f>
        <v>0</v>
      </c>
      <c r="C494" s="312">
        <f t="shared" ref="C494:E494" si="88">C484+C489</f>
        <v>20800</v>
      </c>
      <c r="D494" s="312">
        <f t="shared" si="88"/>
        <v>0</v>
      </c>
      <c r="E494" s="312">
        <f t="shared" si="88"/>
        <v>0</v>
      </c>
    </row>
    <row r="495" spans="1:6" ht="16.5" thickBot="1" x14ac:dyDescent="0.3">
      <c r="A495" s="1066" t="s">
        <v>321</v>
      </c>
      <c r="B495" s="1067"/>
      <c r="C495" s="1067"/>
      <c r="D495" s="1067"/>
      <c r="E495" s="1068"/>
      <c r="F495" s="261"/>
    </row>
    <row r="496" spans="1:6" ht="16.5" thickBot="1" x14ac:dyDescent="0.3">
      <c r="A496" s="1066" t="s">
        <v>46</v>
      </c>
      <c r="B496" s="1067"/>
      <c r="C496" s="1067"/>
      <c r="D496" s="1067"/>
      <c r="E496" s="1068"/>
      <c r="F496" s="261"/>
    </row>
    <row r="497" spans="1:5" ht="16.5" thickBot="1" x14ac:dyDescent="0.3">
      <c r="A497" s="309" t="s">
        <v>55</v>
      </c>
      <c r="B497" s="1069" t="s">
        <v>1123</v>
      </c>
      <c r="C497" s="1070"/>
      <c r="D497" s="1071"/>
      <c r="E497" s="1072"/>
    </row>
    <row r="498" spans="1:5" ht="63.75" thickBot="1" x14ac:dyDescent="0.3">
      <c r="A498" s="309" t="s">
        <v>79</v>
      </c>
      <c r="B498" s="309" t="s">
        <v>1124</v>
      </c>
      <c r="C498" s="302" t="s">
        <v>322</v>
      </c>
      <c r="D498" s="875"/>
      <c r="E498" s="876"/>
    </row>
    <row r="499" spans="1:5" ht="49.5" customHeight="1" thickBot="1" x14ac:dyDescent="0.3">
      <c r="A499" s="266" t="s">
        <v>14</v>
      </c>
      <c r="B499" s="1021" t="s">
        <v>1125</v>
      </c>
      <c r="C499" s="1022"/>
      <c r="D499" s="1022"/>
      <c r="E499" s="1023"/>
    </row>
    <row r="500" spans="1:5" ht="16.5" thickBot="1" x14ac:dyDescent="0.3">
      <c r="A500" s="266" t="s">
        <v>15</v>
      </c>
      <c r="B500" s="1037" t="s">
        <v>1126</v>
      </c>
      <c r="C500" s="1038"/>
      <c r="D500" s="1038"/>
      <c r="E500" s="1039"/>
    </row>
    <row r="501" spans="1:5" x14ac:dyDescent="0.25">
      <c r="A501" s="1016"/>
      <c r="B501" s="219">
        <v>2019</v>
      </c>
      <c r="C501" s="219">
        <v>2020</v>
      </c>
      <c r="D501" s="219">
        <v>2021</v>
      </c>
      <c r="E501" s="219">
        <v>2022</v>
      </c>
    </row>
    <row r="502" spans="1:5" ht="15.75" thickBot="1" x14ac:dyDescent="0.3">
      <c r="A502" s="1017"/>
      <c r="B502" s="228" t="s">
        <v>7</v>
      </c>
      <c r="C502" s="228" t="s">
        <v>1099</v>
      </c>
      <c r="D502" s="847" t="s">
        <v>1100</v>
      </c>
      <c r="E502" s="847" t="s">
        <v>1100</v>
      </c>
    </row>
    <row r="503" spans="1:5" ht="19.5" thickBot="1" x14ac:dyDescent="0.3">
      <c r="A503" s="266" t="s">
        <v>569</v>
      </c>
      <c r="B503" s="276"/>
      <c r="C503" s="276">
        <v>192</v>
      </c>
      <c r="D503" s="312"/>
      <c r="E503" s="276"/>
    </row>
    <row r="504" spans="1:5" ht="16.5" thickBot="1" x14ac:dyDescent="0.3">
      <c r="A504" s="266" t="s">
        <v>17</v>
      </c>
      <c r="B504" s="276"/>
      <c r="C504" s="276"/>
      <c r="D504" s="276">
        <f>D522</f>
        <v>0</v>
      </c>
      <c r="E504" s="13"/>
    </row>
    <row r="505" spans="1:5" ht="16.5" thickBot="1" x14ac:dyDescent="0.3">
      <c r="A505" s="266" t="s">
        <v>18</v>
      </c>
      <c r="B505" s="276" t="e">
        <f>B504/B503</f>
        <v>#DIV/0!</v>
      </c>
      <c r="C505" s="276">
        <f t="shared" ref="C505:E505" si="89">C504/C503</f>
        <v>0</v>
      </c>
      <c r="D505" s="276" t="e">
        <f t="shared" si="89"/>
        <v>#DIV/0!</v>
      </c>
      <c r="E505" s="276" t="e">
        <f t="shared" si="89"/>
        <v>#DIV/0!</v>
      </c>
    </row>
    <row r="506" spans="1:5" ht="16.5" thickBot="1" x14ac:dyDescent="0.3">
      <c r="A506" s="266" t="s">
        <v>19</v>
      </c>
      <c r="B506" s="750" t="s">
        <v>20</v>
      </c>
      <c r="C506" s="277" t="e">
        <f>C503/B503-1</f>
        <v>#DIV/0!</v>
      </c>
      <c r="D506" s="277">
        <f t="shared" ref="D506:E508" si="90">D503/C503-1</f>
        <v>-1</v>
      </c>
      <c r="E506" s="277" t="e">
        <f t="shared" si="90"/>
        <v>#DIV/0!</v>
      </c>
    </row>
    <row r="507" spans="1:5" ht="16.5" thickBot="1" x14ac:dyDescent="0.3">
      <c r="A507" s="266" t="s">
        <v>21</v>
      </c>
      <c r="B507" s="750" t="s">
        <v>20</v>
      </c>
      <c r="C507" s="277" t="e">
        <f>C504/B504-1</f>
        <v>#DIV/0!</v>
      </c>
      <c r="D507" s="277" t="e">
        <f t="shared" si="90"/>
        <v>#DIV/0!</v>
      </c>
      <c r="E507" s="277" t="e">
        <f t="shared" si="90"/>
        <v>#DIV/0!</v>
      </c>
    </row>
    <row r="508" spans="1:5" ht="16.5" thickBot="1" x14ac:dyDescent="0.3">
      <c r="A508" s="266" t="s">
        <v>22</v>
      </c>
      <c r="B508" s="750" t="s">
        <v>20</v>
      </c>
      <c r="C508" s="277" t="e">
        <f>C505/B505-1</f>
        <v>#DIV/0!</v>
      </c>
      <c r="D508" s="277" t="e">
        <f t="shared" si="90"/>
        <v>#DIV/0!</v>
      </c>
      <c r="E508" s="277" t="e">
        <f t="shared" si="90"/>
        <v>#DIV/0!</v>
      </c>
    </row>
    <row r="509" spans="1:5" ht="15.75" thickBot="1" x14ac:dyDescent="0.3">
      <c r="A509" s="1046" t="s">
        <v>155</v>
      </c>
      <c r="B509" s="1047"/>
      <c r="C509" s="1047"/>
      <c r="D509" s="1047"/>
      <c r="E509" s="1048"/>
    </row>
    <row r="510" spans="1:5" x14ac:dyDescent="0.25">
      <c r="A510" s="1049"/>
      <c r="B510" s="219">
        <v>2019</v>
      </c>
      <c r="C510" s="219">
        <v>2020</v>
      </c>
      <c r="D510" s="219">
        <v>2021</v>
      </c>
      <c r="E510" s="219">
        <v>2022</v>
      </c>
    </row>
    <row r="511" spans="1:5" ht="15.75" thickBot="1" x14ac:dyDescent="0.3">
      <c r="A511" s="1050"/>
      <c r="B511" s="228" t="s">
        <v>7</v>
      </c>
      <c r="C511" s="228" t="s">
        <v>1099</v>
      </c>
      <c r="D511" s="847" t="s">
        <v>1100</v>
      </c>
      <c r="E511" s="847" t="s">
        <v>1100</v>
      </c>
    </row>
    <row r="512" spans="1:5" ht="16.5" thickBot="1" x14ac:dyDescent="0.3">
      <c r="A512" s="266" t="s">
        <v>41</v>
      </c>
      <c r="B512" s="276">
        <f>B513+B514+B515+B516</f>
        <v>0</v>
      </c>
      <c r="C512" s="276">
        <f>SUM(C513:C516)</f>
        <v>0</v>
      </c>
      <c r="D512" s="276">
        <f t="shared" ref="D512:E512" si="91">D513+D514+D515+D516</f>
        <v>0</v>
      </c>
      <c r="E512" s="276">
        <f t="shared" si="91"/>
        <v>0</v>
      </c>
    </row>
    <row r="513" spans="1:5" ht="16.5" thickBot="1" x14ac:dyDescent="0.3">
      <c r="A513" s="266" t="s">
        <v>212</v>
      </c>
      <c r="B513" s="276"/>
      <c r="C513" s="276">
        <v>0</v>
      </c>
      <c r="D513" s="276"/>
      <c r="E513" s="276"/>
    </row>
    <row r="514" spans="1:5" ht="16.5" thickBot="1" x14ac:dyDescent="0.3">
      <c r="A514" s="266" t="s">
        <v>222</v>
      </c>
      <c r="B514" s="13"/>
      <c r="C514" s="13"/>
      <c r="D514" s="13"/>
      <c r="E514" s="13"/>
    </row>
    <row r="515" spans="1:5" ht="16.5" thickBot="1" x14ac:dyDescent="0.3">
      <c r="A515" s="266" t="s">
        <v>223</v>
      </c>
      <c r="B515" s="13"/>
      <c r="C515" s="13"/>
      <c r="D515" s="13"/>
      <c r="E515" s="13"/>
    </row>
    <row r="516" spans="1:5" ht="16.5" thickBot="1" x14ac:dyDescent="0.3">
      <c r="A516" s="266" t="s">
        <v>224</v>
      </c>
      <c r="B516" s="13"/>
      <c r="C516" s="13"/>
      <c r="D516" s="13"/>
      <c r="E516" s="13"/>
    </row>
    <row r="517" spans="1:5" ht="16.5" thickBot="1" x14ac:dyDescent="0.3">
      <c r="A517" s="266" t="s">
        <v>42</v>
      </c>
      <c r="B517" s="276">
        <f>B518+B519+B520+B521</f>
        <v>0</v>
      </c>
      <c r="C517" s="276">
        <f t="shared" ref="C517:E517" si="92">C518+C519+C520+C521</f>
        <v>52633</v>
      </c>
      <c r="D517" s="276">
        <f t="shared" si="92"/>
        <v>0</v>
      </c>
      <c r="E517" s="276">
        <f t="shared" si="92"/>
        <v>0</v>
      </c>
    </row>
    <row r="518" spans="1:5" ht="16.5" thickBot="1" x14ac:dyDescent="0.3">
      <c r="A518" s="266" t="s">
        <v>212</v>
      </c>
      <c r="B518" s="276"/>
      <c r="C518" s="276">
        <v>52633</v>
      </c>
      <c r="D518" s="276"/>
      <c r="E518" s="276">
        <v>0</v>
      </c>
    </row>
    <row r="519" spans="1:5" ht="16.5" thickBot="1" x14ac:dyDescent="0.3">
      <c r="A519" s="266" t="s">
        <v>222</v>
      </c>
      <c r="B519" s="13"/>
      <c r="C519" s="13"/>
      <c r="D519" s="13"/>
      <c r="E519" s="13"/>
    </row>
    <row r="520" spans="1:5" ht="16.5" thickBot="1" x14ac:dyDescent="0.3">
      <c r="A520" s="266" t="s">
        <v>223</v>
      </c>
      <c r="B520" s="13"/>
      <c r="C520" s="13"/>
      <c r="D520" s="13"/>
      <c r="E520" s="13"/>
    </row>
    <row r="521" spans="1:5" ht="16.5" thickBot="1" x14ac:dyDescent="0.3">
      <c r="A521" s="266" t="s">
        <v>224</v>
      </c>
      <c r="B521" s="13"/>
      <c r="C521" s="13"/>
      <c r="D521" s="13"/>
      <c r="E521" s="13"/>
    </row>
    <row r="522" spans="1:5" ht="16.5" thickBot="1" x14ac:dyDescent="0.3">
      <c r="A522" s="858" t="s">
        <v>30</v>
      </c>
      <c r="B522" s="312">
        <f>B512+B517</f>
        <v>0</v>
      </c>
      <c r="C522" s="312">
        <f t="shared" ref="C522:E522" si="93">C512+C517</f>
        <v>52633</v>
      </c>
      <c r="D522" s="276">
        <f t="shared" si="93"/>
        <v>0</v>
      </c>
      <c r="E522" s="276">
        <f t="shared" si="93"/>
        <v>0</v>
      </c>
    </row>
    <row r="523" spans="1:5" ht="48" thickBot="1" x14ac:dyDescent="0.3">
      <c r="A523" s="309" t="s">
        <v>324</v>
      </c>
      <c r="B523" s="309" t="s">
        <v>325</v>
      </c>
      <c r="C523" s="302" t="s">
        <v>306</v>
      </c>
      <c r="D523" s="311" t="s">
        <v>323</v>
      </c>
      <c r="E523" s="299"/>
    </row>
    <row r="524" spans="1:5" ht="41.25" customHeight="1" thickBot="1" x14ac:dyDescent="0.3">
      <c r="A524" s="266" t="s">
        <v>14</v>
      </c>
      <c r="B524" s="1021" t="s">
        <v>1127</v>
      </c>
      <c r="C524" s="1022"/>
      <c r="D524" s="1022"/>
      <c r="E524" s="1023"/>
    </row>
    <row r="525" spans="1:5" ht="19.5" thickBot="1" x14ac:dyDescent="0.3">
      <c r="A525" s="266" t="s">
        <v>15</v>
      </c>
      <c r="B525" s="1037" t="s">
        <v>571</v>
      </c>
      <c r="C525" s="1038"/>
      <c r="D525" s="1038"/>
      <c r="E525" s="1039"/>
    </row>
    <row r="526" spans="1:5" x14ac:dyDescent="0.25">
      <c r="A526" s="1016"/>
      <c r="B526" s="219">
        <v>2019</v>
      </c>
      <c r="C526" s="219">
        <v>2020</v>
      </c>
      <c r="D526" s="219">
        <v>2021</v>
      </c>
      <c r="E526" s="219">
        <v>2022</v>
      </c>
    </row>
    <row r="527" spans="1:5" ht="15.75" thickBot="1" x14ac:dyDescent="0.3">
      <c r="A527" s="1017"/>
      <c r="B527" s="228" t="s">
        <v>7</v>
      </c>
      <c r="C527" s="228" t="s">
        <v>1099</v>
      </c>
      <c r="D527" s="847" t="s">
        <v>1100</v>
      </c>
      <c r="E527" s="847" t="s">
        <v>1100</v>
      </c>
    </row>
    <row r="528" spans="1:5" ht="19.5" thickBot="1" x14ac:dyDescent="0.3">
      <c r="A528" s="266" t="s">
        <v>569</v>
      </c>
      <c r="B528" s="276"/>
      <c r="C528" s="276"/>
      <c r="D528" s="276">
        <v>5100</v>
      </c>
      <c r="E528" s="276"/>
    </row>
    <row r="529" spans="1:5" ht="16.5" thickBot="1" x14ac:dyDescent="0.3">
      <c r="A529" s="266" t="s">
        <v>17</v>
      </c>
      <c r="B529" s="276"/>
      <c r="C529" s="276"/>
      <c r="D529" s="276">
        <v>29342</v>
      </c>
      <c r="E529" s="276">
        <f>E547</f>
        <v>0</v>
      </c>
    </row>
    <row r="530" spans="1:5" ht="16.5" thickBot="1" x14ac:dyDescent="0.3">
      <c r="A530" s="266" t="s">
        <v>18</v>
      </c>
      <c r="B530" s="276" t="e">
        <f>B529/B528</f>
        <v>#DIV/0!</v>
      </c>
      <c r="C530" s="276" t="e">
        <f t="shared" ref="C530:E530" si="94">C529/C528</f>
        <v>#DIV/0!</v>
      </c>
      <c r="D530" s="276">
        <f t="shared" si="94"/>
        <v>5.753333333333333</v>
      </c>
      <c r="E530" s="276" t="e">
        <f t="shared" si="94"/>
        <v>#DIV/0!</v>
      </c>
    </row>
    <row r="531" spans="1:5" ht="16.5" thickBot="1" x14ac:dyDescent="0.3">
      <c r="A531" s="266" t="s">
        <v>19</v>
      </c>
      <c r="B531" s="750" t="s">
        <v>20</v>
      </c>
      <c r="C531" s="277" t="e">
        <f>C528/B528-1</f>
        <v>#DIV/0!</v>
      </c>
      <c r="D531" s="277" t="e">
        <f t="shared" ref="D531:E533" si="95">D528/C528-1</f>
        <v>#DIV/0!</v>
      </c>
      <c r="E531" s="277">
        <f t="shared" si="95"/>
        <v>-1</v>
      </c>
    </row>
    <row r="532" spans="1:5" ht="16.5" thickBot="1" x14ac:dyDescent="0.3">
      <c r="A532" s="266" t="s">
        <v>21</v>
      </c>
      <c r="B532" s="750" t="s">
        <v>20</v>
      </c>
      <c r="C532" s="277" t="e">
        <f>C529/B529-1</f>
        <v>#DIV/0!</v>
      </c>
      <c r="D532" s="277" t="e">
        <f t="shared" si="95"/>
        <v>#DIV/0!</v>
      </c>
      <c r="E532" s="277">
        <f t="shared" si="95"/>
        <v>-1</v>
      </c>
    </row>
    <row r="533" spans="1:5" ht="16.5" thickBot="1" x14ac:dyDescent="0.3">
      <c r="A533" s="266" t="s">
        <v>22</v>
      </c>
      <c r="B533" s="750" t="s">
        <v>20</v>
      </c>
      <c r="C533" s="277" t="e">
        <f>C530/B530-1</f>
        <v>#DIV/0!</v>
      </c>
      <c r="D533" s="277" t="e">
        <f t="shared" si="95"/>
        <v>#DIV/0!</v>
      </c>
      <c r="E533" s="277" t="e">
        <f t="shared" si="95"/>
        <v>#DIV/0!</v>
      </c>
    </row>
    <row r="534" spans="1:5" ht="15.75" thickBot="1" x14ac:dyDescent="0.3">
      <c r="A534" s="1046" t="s">
        <v>155</v>
      </c>
      <c r="B534" s="1047"/>
      <c r="C534" s="1047"/>
      <c r="D534" s="1047"/>
      <c r="E534" s="1048"/>
    </row>
    <row r="535" spans="1:5" x14ac:dyDescent="0.25">
      <c r="A535" s="1049"/>
      <c r="B535" s="219">
        <v>2019</v>
      </c>
      <c r="C535" s="219">
        <v>2020</v>
      </c>
      <c r="D535" s="219">
        <v>2021</v>
      </c>
      <c r="E535" s="219">
        <v>2022</v>
      </c>
    </row>
    <row r="536" spans="1:5" ht="15.75" thickBot="1" x14ac:dyDescent="0.3">
      <c r="A536" s="1050"/>
      <c r="B536" s="228" t="s">
        <v>7</v>
      </c>
      <c r="C536" s="228" t="s">
        <v>1099</v>
      </c>
      <c r="D536" s="847" t="s">
        <v>1100</v>
      </c>
      <c r="E536" s="847" t="s">
        <v>1100</v>
      </c>
    </row>
    <row r="537" spans="1:5" ht="16.5" thickBot="1" x14ac:dyDescent="0.3">
      <c r="A537" s="266" t="s">
        <v>41</v>
      </c>
      <c r="B537" s="276">
        <f>B538+B539+B540+B541</f>
        <v>0</v>
      </c>
      <c r="C537" s="276">
        <f>SUM(C538:C541)</f>
        <v>0</v>
      </c>
      <c r="D537" s="276">
        <f t="shared" ref="D537:E537" si="96">D538+D539+D540+D541</f>
        <v>0</v>
      </c>
      <c r="E537" s="276">
        <f t="shared" si="96"/>
        <v>0</v>
      </c>
    </row>
    <row r="538" spans="1:5" ht="16.5" thickBot="1" x14ac:dyDescent="0.3">
      <c r="A538" s="266" t="s">
        <v>212</v>
      </c>
      <c r="B538" s="13"/>
      <c r="C538" s="276">
        <v>0</v>
      </c>
      <c r="D538" s="276"/>
      <c r="E538" s="276"/>
    </row>
    <row r="539" spans="1:5" ht="16.5" thickBot="1" x14ac:dyDescent="0.3">
      <c r="A539" s="266" t="s">
        <v>222</v>
      </c>
      <c r="B539" s="13"/>
      <c r="C539" s="13"/>
      <c r="D539" s="276"/>
      <c r="E539" s="276"/>
    </row>
    <row r="540" spans="1:5" ht="16.5" thickBot="1" x14ac:dyDescent="0.3">
      <c r="A540" s="266" t="s">
        <v>223</v>
      </c>
      <c r="B540" s="13"/>
      <c r="C540" s="13"/>
      <c r="D540" s="276"/>
      <c r="E540" s="276"/>
    </row>
    <row r="541" spans="1:5" ht="16.5" thickBot="1" x14ac:dyDescent="0.3">
      <c r="A541" s="266" t="s">
        <v>224</v>
      </c>
      <c r="B541" s="13"/>
      <c r="C541" s="13"/>
      <c r="D541" s="276"/>
      <c r="E541" s="276"/>
    </row>
    <row r="542" spans="1:5" ht="16.5" thickBot="1" x14ac:dyDescent="0.3">
      <c r="A542" s="266" t="s">
        <v>42</v>
      </c>
      <c r="B542" s="276">
        <f>B543+B544+B545+B546</f>
        <v>0</v>
      </c>
      <c r="C542" s="276">
        <f t="shared" ref="C542:E542" si="97">C543+C544+C545+C546</f>
        <v>0</v>
      </c>
      <c r="D542" s="276">
        <f t="shared" si="97"/>
        <v>29342</v>
      </c>
      <c r="E542" s="276">
        <f t="shared" si="97"/>
        <v>0</v>
      </c>
    </row>
    <row r="543" spans="1:5" ht="16.5" thickBot="1" x14ac:dyDescent="0.3">
      <c r="A543" s="266" t="s">
        <v>212</v>
      </c>
      <c r="B543" s="14"/>
      <c r="C543" s="276">
        <v>0</v>
      </c>
      <c r="D543" s="276">
        <v>29342</v>
      </c>
      <c r="E543" s="276"/>
    </row>
    <row r="544" spans="1:5" ht="16.5" thickBot="1" x14ac:dyDescent="0.3">
      <c r="A544" s="266" t="s">
        <v>222</v>
      </c>
      <c r="B544" s="14"/>
      <c r="C544" s="13"/>
      <c r="D544" s="276"/>
      <c r="E544" s="276"/>
    </row>
    <row r="545" spans="1:5" ht="16.5" thickBot="1" x14ac:dyDescent="0.3">
      <c r="A545" s="266" t="s">
        <v>223</v>
      </c>
      <c r="B545" s="14"/>
      <c r="C545" s="13"/>
      <c r="D545" s="276"/>
      <c r="E545" s="276"/>
    </row>
    <row r="546" spans="1:5" ht="16.5" thickBot="1" x14ac:dyDescent="0.3">
      <c r="A546" s="266" t="s">
        <v>224</v>
      </c>
      <c r="B546" s="14"/>
      <c r="C546" s="13"/>
      <c r="D546" s="276"/>
      <c r="E546" s="276"/>
    </row>
    <row r="547" spans="1:5" ht="16.5" thickBot="1" x14ac:dyDescent="0.3">
      <c r="A547" s="858" t="s">
        <v>33</v>
      </c>
      <c r="B547" s="312">
        <f>B537+B542</f>
        <v>0</v>
      </c>
      <c r="C547" s="312">
        <f t="shared" ref="C547:E547" si="98">C537+C542</f>
        <v>0</v>
      </c>
      <c r="D547" s="276">
        <f t="shared" si="98"/>
        <v>29342</v>
      </c>
      <c r="E547" s="276">
        <f t="shared" si="98"/>
        <v>0</v>
      </c>
    </row>
    <row r="548" spans="1:5" ht="48" thickBot="1" x14ac:dyDescent="0.3">
      <c r="A548" s="309" t="s">
        <v>324</v>
      </c>
      <c r="B548" s="309" t="s">
        <v>1128</v>
      </c>
      <c r="C548" s="302" t="s">
        <v>306</v>
      </c>
      <c r="D548" s="311" t="s">
        <v>1116</v>
      </c>
      <c r="E548" s="299"/>
    </row>
    <row r="549" spans="1:5" ht="16.5" thickBot="1" x14ac:dyDescent="0.3">
      <c r="A549" s="266" t="s">
        <v>14</v>
      </c>
      <c r="B549" s="1021" t="s">
        <v>1127</v>
      </c>
      <c r="C549" s="1022"/>
      <c r="D549" s="1022"/>
      <c r="E549" s="1023"/>
    </row>
    <row r="550" spans="1:5" ht="16.5" thickBot="1" x14ac:dyDescent="0.3">
      <c r="A550" s="266" t="s">
        <v>15</v>
      </c>
      <c r="B550" s="1037" t="s">
        <v>1129</v>
      </c>
      <c r="C550" s="1038"/>
      <c r="D550" s="1038"/>
      <c r="E550" s="1039"/>
    </row>
    <row r="551" spans="1:5" x14ac:dyDescent="0.25">
      <c r="A551" s="1016"/>
      <c r="B551" s="219">
        <v>2019</v>
      </c>
      <c r="C551" s="219">
        <v>2020</v>
      </c>
      <c r="D551" s="219">
        <v>2021</v>
      </c>
      <c r="E551" s="219">
        <v>2022</v>
      </c>
    </row>
    <row r="552" spans="1:5" ht="15.75" thickBot="1" x14ac:dyDescent="0.3">
      <c r="A552" s="1017"/>
      <c r="B552" s="228" t="s">
        <v>7</v>
      </c>
      <c r="C552" s="228" t="s">
        <v>1099</v>
      </c>
      <c r="D552" s="847" t="s">
        <v>1100</v>
      </c>
      <c r="E552" s="847" t="s">
        <v>1100</v>
      </c>
    </row>
    <row r="553" spans="1:5" ht="19.5" thickBot="1" x14ac:dyDescent="0.3">
      <c r="A553" s="266" t="s">
        <v>569</v>
      </c>
      <c r="B553" s="276"/>
      <c r="C553" s="276">
        <v>1</v>
      </c>
      <c r="D553" s="276"/>
      <c r="E553" s="276"/>
    </row>
    <row r="554" spans="1:5" ht="16.5" thickBot="1" x14ac:dyDescent="0.3">
      <c r="A554" s="266" t="s">
        <v>17</v>
      </c>
      <c r="B554" s="276"/>
      <c r="C554" s="276"/>
      <c r="D554" s="276">
        <v>0</v>
      </c>
      <c r="E554" s="276">
        <f>E572</f>
        <v>44900</v>
      </c>
    </row>
    <row r="555" spans="1:5" ht="16.5" thickBot="1" x14ac:dyDescent="0.3">
      <c r="A555" s="266" t="s">
        <v>18</v>
      </c>
      <c r="B555" s="276" t="e">
        <f>B554/B553</f>
        <v>#DIV/0!</v>
      </c>
      <c r="C555" s="276">
        <f t="shared" ref="C555:E555" si="99">C554/C553</f>
        <v>0</v>
      </c>
      <c r="D555" s="276" t="e">
        <f t="shared" si="99"/>
        <v>#DIV/0!</v>
      </c>
      <c r="E555" s="276" t="e">
        <f t="shared" si="99"/>
        <v>#DIV/0!</v>
      </c>
    </row>
    <row r="556" spans="1:5" ht="16.5" thickBot="1" x14ac:dyDescent="0.3">
      <c r="A556" s="266" t="s">
        <v>19</v>
      </c>
      <c r="B556" s="750" t="s">
        <v>20</v>
      </c>
      <c r="C556" s="277" t="e">
        <f>C553/B553-1</f>
        <v>#DIV/0!</v>
      </c>
      <c r="D556" s="277">
        <f t="shared" ref="D556:E558" si="100">D553/C553-1</f>
        <v>-1</v>
      </c>
      <c r="E556" s="277" t="e">
        <f t="shared" si="100"/>
        <v>#DIV/0!</v>
      </c>
    </row>
    <row r="557" spans="1:5" ht="16.5" thickBot="1" x14ac:dyDescent="0.3">
      <c r="A557" s="266" t="s">
        <v>21</v>
      </c>
      <c r="B557" s="750" t="s">
        <v>20</v>
      </c>
      <c r="C557" s="277" t="e">
        <f>C554/B554-1</f>
        <v>#DIV/0!</v>
      </c>
      <c r="D557" s="277" t="e">
        <f t="shared" si="100"/>
        <v>#DIV/0!</v>
      </c>
      <c r="E557" s="277" t="e">
        <f t="shared" si="100"/>
        <v>#DIV/0!</v>
      </c>
    </row>
    <row r="558" spans="1:5" ht="16.5" thickBot="1" x14ac:dyDescent="0.3">
      <c r="A558" s="266" t="s">
        <v>22</v>
      </c>
      <c r="B558" s="750" t="s">
        <v>20</v>
      </c>
      <c r="C558" s="277" t="e">
        <f>C555/B555-1</f>
        <v>#DIV/0!</v>
      </c>
      <c r="D558" s="277" t="e">
        <f t="shared" si="100"/>
        <v>#DIV/0!</v>
      </c>
      <c r="E558" s="277" t="e">
        <f t="shared" si="100"/>
        <v>#DIV/0!</v>
      </c>
    </row>
    <row r="559" spans="1:5" ht="15.75" thickBot="1" x14ac:dyDescent="0.3">
      <c r="A559" s="1046" t="s">
        <v>155</v>
      </c>
      <c r="B559" s="1047"/>
      <c r="C559" s="1047"/>
      <c r="D559" s="1047"/>
      <c r="E559" s="1048"/>
    </row>
    <row r="560" spans="1:5" x14ac:dyDescent="0.25">
      <c r="A560" s="1049"/>
      <c r="B560" s="219">
        <v>2019</v>
      </c>
      <c r="C560" s="219">
        <v>2020</v>
      </c>
      <c r="D560" s="219">
        <v>2021</v>
      </c>
      <c r="E560" s="219">
        <v>2022</v>
      </c>
    </row>
    <row r="561" spans="1:5" ht="15.75" thickBot="1" x14ac:dyDescent="0.3">
      <c r="A561" s="1050"/>
      <c r="B561" s="228" t="s">
        <v>7</v>
      </c>
      <c r="C561" s="228" t="s">
        <v>1099</v>
      </c>
      <c r="D561" s="847" t="s">
        <v>1100</v>
      </c>
      <c r="E561" s="847" t="s">
        <v>1100</v>
      </c>
    </row>
    <row r="562" spans="1:5" ht="16.5" thickBot="1" x14ac:dyDescent="0.3">
      <c r="A562" s="266" t="s">
        <v>41</v>
      </c>
      <c r="B562" s="276">
        <f>B563+B564+B565+B566</f>
        <v>0</v>
      </c>
      <c r="C562" s="276">
        <f>SUM(C563:C566)</f>
        <v>0</v>
      </c>
      <c r="D562" s="276">
        <f t="shared" ref="D562:E562" si="101">D563+D564+D565+D566</f>
        <v>0</v>
      </c>
      <c r="E562" s="276">
        <f t="shared" si="101"/>
        <v>0</v>
      </c>
    </row>
    <row r="563" spans="1:5" ht="16.5" thickBot="1" x14ac:dyDescent="0.3">
      <c r="A563" s="266" t="s">
        <v>212</v>
      </c>
      <c r="B563" s="13"/>
      <c r="C563" s="276">
        <v>0</v>
      </c>
      <c r="D563" s="276"/>
      <c r="E563" s="276"/>
    </row>
    <row r="564" spans="1:5" ht="16.5" thickBot="1" x14ac:dyDescent="0.3">
      <c r="A564" s="266" t="s">
        <v>222</v>
      </c>
      <c r="B564" s="13"/>
      <c r="C564" s="13"/>
      <c r="D564" s="276"/>
      <c r="E564" s="276"/>
    </row>
    <row r="565" spans="1:5" ht="16.5" thickBot="1" x14ac:dyDescent="0.3">
      <c r="A565" s="266" t="s">
        <v>223</v>
      </c>
      <c r="B565" s="13"/>
      <c r="C565" s="13"/>
      <c r="D565" s="276"/>
      <c r="E565" s="276"/>
    </row>
    <row r="566" spans="1:5" ht="16.5" thickBot="1" x14ac:dyDescent="0.3">
      <c r="A566" s="266" t="s">
        <v>224</v>
      </c>
      <c r="B566" s="13"/>
      <c r="C566" s="13"/>
      <c r="D566" s="276"/>
      <c r="E566" s="276"/>
    </row>
    <row r="567" spans="1:5" ht="16.5" thickBot="1" x14ac:dyDescent="0.3">
      <c r="A567" s="266" t="s">
        <v>42</v>
      </c>
      <c r="B567" s="276">
        <f>B568+B569+B570+B571</f>
        <v>0</v>
      </c>
      <c r="C567" s="276">
        <f t="shared" ref="C567:E567" si="102">C568+C569+C570+C571</f>
        <v>0</v>
      </c>
      <c r="D567" s="276">
        <f t="shared" si="102"/>
        <v>0</v>
      </c>
      <c r="E567" s="276">
        <f t="shared" si="102"/>
        <v>44900</v>
      </c>
    </row>
    <row r="568" spans="1:5" ht="16.5" thickBot="1" x14ac:dyDescent="0.3">
      <c r="A568" s="266" t="s">
        <v>212</v>
      </c>
      <c r="B568" s="14"/>
      <c r="C568" s="276">
        <v>0</v>
      </c>
      <c r="D568" s="276"/>
      <c r="E568" s="276">
        <v>44900</v>
      </c>
    </row>
    <row r="569" spans="1:5" ht="16.5" thickBot="1" x14ac:dyDescent="0.3">
      <c r="A569" s="266" t="s">
        <v>222</v>
      </c>
      <c r="B569" s="14"/>
      <c r="C569" s="13"/>
      <c r="D569" s="276"/>
      <c r="E569" s="276"/>
    </row>
    <row r="570" spans="1:5" ht="16.5" thickBot="1" x14ac:dyDescent="0.3">
      <c r="A570" s="266" t="s">
        <v>223</v>
      </c>
      <c r="B570" s="14"/>
      <c r="C570" s="13"/>
      <c r="D570" s="276"/>
      <c r="E570" s="276"/>
    </row>
    <row r="571" spans="1:5" ht="16.5" thickBot="1" x14ac:dyDescent="0.3">
      <c r="A571" s="266" t="s">
        <v>224</v>
      </c>
      <c r="B571" s="14"/>
      <c r="C571" s="13"/>
      <c r="D571" s="276"/>
      <c r="E571" s="276"/>
    </row>
    <row r="572" spans="1:5" ht="16.5" thickBot="1" x14ac:dyDescent="0.3">
      <c r="A572" s="285" t="s">
        <v>33</v>
      </c>
      <c r="B572" s="276">
        <f>B562+B567</f>
        <v>0</v>
      </c>
      <c r="C572" s="276">
        <f t="shared" ref="C572:E572" si="103">C562+C567</f>
        <v>0</v>
      </c>
      <c r="D572" s="276">
        <f t="shared" si="103"/>
        <v>0</v>
      </c>
      <c r="E572" s="276">
        <f t="shared" si="103"/>
        <v>44900</v>
      </c>
    </row>
    <row r="573" spans="1:5" ht="63.75" thickBot="1" x14ac:dyDescent="0.3">
      <c r="A573" s="273" t="s">
        <v>34</v>
      </c>
      <c r="B573" s="309" t="s">
        <v>326</v>
      </c>
      <c r="C573" s="302" t="s">
        <v>306</v>
      </c>
      <c r="D573" s="311" t="s">
        <v>1116</v>
      </c>
      <c r="E573" s="299"/>
    </row>
    <row r="574" spans="1:5" ht="25.5" customHeight="1" thickBot="1" x14ac:dyDescent="0.3">
      <c r="A574" s="266" t="s">
        <v>14</v>
      </c>
      <c r="B574" s="1043" t="s">
        <v>327</v>
      </c>
      <c r="C574" s="1044"/>
      <c r="D574" s="1044"/>
      <c r="E574" s="1045"/>
    </row>
    <row r="575" spans="1:5" ht="19.5" thickBot="1" x14ac:dyDescent="0.3">
      <c r="A575" s="266" t="s">
        <v>15</v>
      </c>
      <c r="B575" s="1037" t="s">
        <v>571</v>
      </c>
      <c r="C575" s="1038"/>
      <c r="D575" s="1038"/>
      <c r="E575" s="1039"/>
    </row>
    <row r="576" spans="1:5" x14ac:dyDescent="0.25">
      <c r="A576" s="1016"/>
      <c r="B576" s="219">
        <v>2019</v>
      </c>
      <c r="C576" s="219">
        <v>2020</v>
      </c>
      <c r="D576" s="219">
        <v>2021</v>
      </c>
      <c r="E576" s="219">
        <v>2022</v>
      </c>
    </row>
    <row r="577" spans="1:5" ht="15.75" thickBot="1" x14ac:dyDescent="0.3">
      <c r="A577" s="1017"/>
      <c r="B577" s="228" t="s">
        <v>7</v>
      </c>
      <c r="C577" s="228" t="s">
        <v>1099</v>
      </c>
      <c r="D577" s="847" t="s">
        <v>1100</v>
      </c>
      <c r="E577" s="847" t="s">
        <v>1100</v>
      </c>
    </row>
    <row r="578" spans="1:5" ht="19.5" thickBot="1" x14ac:dyDescent="0.3">
      <c r="A578" s="266" t="s">
        <v>569</v>
      </c>
      <c r="B578" s="276"/>
      <c r="C578" s="276"/>
      <c r="D578" s="276">
        <v>600</v>
      </c>
      <c r="E578" s="276"/>
    </row>
    <row r="579" spans="1:5" ht="16.5" thickBot="1" x14ac:dyDescent="0.3">
      <c r="A579" s="266" t="s">
        <v>17</v>
      </c>
      <c r="B579" s="276"/>
      <c r="C579" s="276"/>
      <c r="D579" s="276">
        <v>0</v>
      </c>
      <c r="E579" s="276">
        <f>E597</f>
        <v>0</v>
      </c>
    </row>
    <row r="580" spans="1:5" ht="16.5" thickBot="1" x14ac:dyDescent="0.3">
      <c r="A580" s="266" t="s">
        <v>18</v>
      </c>
      <c r="B580" s="276" t="e">
        <f>B579/B578</f>
        <v>#DIV/0!</v>
      </c>
      <c r="C580" s="276" t="e">
        <f t="shared" ref="C580:E580" si="104">C579/C578</f>
        <v>#DIV/0!</v>
      </c>
      <c r="D580" s="276">
        <f t="shared" si="104"/>
        <v>0</v>
      </c>
      <c r="E580" s="276" t="e">
        <f t="shared" si="104"/>
        <v>#DIV/0!</v>
      </c>
    </row>
    <row r="581" spans="1:5" ht="16.5" thickBot="1" x14ac:dyDescent="0.3">
      <c r="A581" s="266" t="s">
        <v>19</v>
      </c>
      <c r="B581" s="750" t="s">
        <v>20</v>
      </c>
      <c r="C581" s="277" t="e">
        <f>C578/B578-1</f>
        <v>#DIV/0!</v>
      </c>
      <c r="D581" s="277" t="e">
        <f t="shared" ref="D581:E583" si="105">D578/C578-1</f>
        <v>#DIV/0!</v>
      </c>
      <c r="E581" s="277">
        <f t="shared" si="105"/>
        <v>-1</v>
      </c>
    </row>
    <row r="582" spans="1:5" ht="16.5" thickBot="1" x14ac:dyDescent="0.3">
      <c r="A582" s="266" t="s">
        <v>21</v>
      </c>
      <c r="B582" s="750" t="s">
        <v>20</v>
      </c>
      <c r="C582" s="277" t="e">
        <f>C579/B579-1</f>
        <v>#DIV/0!</v>
      </c>
      <c r="D582" s="277" t="e">
        <f t="shared" si="105"/>
        <v>#DIV/0!</v>
      </c>
      <c r="E582" s="277" t="e">
        <f t="shared" si="105"/>
        <v>#DIV/0!</v>
      </c>
    </row>
    <row r="583" spans="1:5" ht="16.5" thickBot="1" x14ac:dyDescent="0.3">
      <c r="A583" s="266" t="s">
        <v>22</v>
      </c>
      <c r="B583" s="750" t="s">
        <v>20</v>
      </c>
      <c r="C583" s="277" t="e">
        <f>C580/B580-1</f>
        <v>#DIV/0!</v>
      </c>
      <c r="D583" s="277" t="e">
        <f t="shared" si="105"/>
        <v>#DIV/0!</v>
      </c>
      <c r="E583" s="277" t="e">
        <f t="shared" si="105"/>
        <v>#DIV/0!</v>
      </c>
    </row>
    <row r="584" spans="1:5" ht="15.75" thickBot="1" x14ac:dyDescent="0.3">
      <c r="A584" s="1046" t="s">
        <v>155</v>
      </c>
      <c r="B584" s="1047"/>
      <c r="C584" s="1047"/>
      <c r="D584" s="1047"/>
      <c r="E584" s="1048"/>
    </row>
    <row r="585" spans="1:5" x14ac:dyDescent="0.25">
      <c r="A585" s="1049"/>
      <c r="B585" s="219">
        <v>2019</v>
      </c>
      <c r="C585" s="219">
        <v>2020</v>
      </c>
      <c r="D585" s="219">
        <v>2021</v>
      </c>
      <c r="E585" s="219">
        <v>2022</v>
      </c>
    </row>
    <row r="586" spans="1:5" ht="15.75" thickBot="1" x14ac:dyDescent="0.3">
      <c r="A586" s="1050"/>
      <c r="B586" s="228" t="s">
        <v>7</v>
      </c>
      <c r="C586" s="228" t="s">
        <v>1099</v>
      </c>
      <c r="D586" s="847" t="s">
        <v>1100</v>
      </c>
      <c r="E586" s="847" t="s">
        <v>1100</v>
      </c>
    </row>
    <row r="587" spans="1:5" ht="16.5" thickBot="1" x14ac:dyDescent="0.3">
      <c r="A587" s="266" t="s">
        <v>41</v>
      </c>
      <c r="B587" s="276">
        <f>B588+B589+B590+B591</f>
        <v>0</v>
      </c>
      <c r="C587" s="276">
        <f>SUM(C588:C591)</f>
        <v>0</v>
      </c>
      <c r="D587" s="276">
        <f t="shared" ref="D587:E587" si="106">D588+D589+D590+D591</f>
        <v>0</v>
      </c>
      <c r="E587" s="276">
        <f t="shared" si="106"/>
        <v>0</v>
      </c>
    </row>
    <row r="588" spans="1:5" ht="16.5" thickBot="1" x14ac:dyDescent="0.3">
      <c r="A588" s="266" t="s">
        <v>212</v>
      </c>
      <c r="B588" s="13"/>
      <c r="C588" s="276">
        <v>0</v>
      </c>
      <c r="D588" s="13"/>
      <c r="E588" s="13"/>
    </row>
    <row r="589" spans="1:5" ht="16.5" thickBot="1" x14ac:dyDescent="0.3">
      <c r="A589" s="266" t="s">
        <v>222</v>
      </c>
      <c r="B589" s="13"/>
      <c r="C589" s="13"/>
      <c r="D589" s="13"/>
      <c r="E589" s="13"/>
    </row>
    <row r="590" spans="1:5" ht="16.5" thickBot="1" x14ac:dyDescent="0.3">
      <c r="A590" s="266" t="s">
        <v>223</v>
      </c>
      <c r="B590" s="13"/>
      <c r="C590" s="13"/>
      <c r="D590" s="13"/>
      <c r="E590" s="13"/>
    </row>
    <row r="591" spans="1:5" ht="16.5" thickBot="1" x14ac:dyDescent="0.3">
      <c r="A591" s="266" t="s">
        <v>224</v>
      </c>
      <c r="B591" s="13"/>
      <c r="C591" s="13"/>
      <c r="D591" s="13"/>
      <c r="E591" s="13"/>
    </row>
    <row r="592" spans="1:5" ht="16.5" thickBot="1" x14ac:dyDescent="0.3">
      <c r="A592" s="266" t="s">
        <v>42</v>
      </c>
      <c r="B592" s="276">
        <f>B593+B594+B595+B596</f>
        <v>0</v>
      </c>
      <c r="C592" s="276">
        <f t="shared" ref="C592:E592" si="107">C593+C594+C595+C596</f>
        <v>0</v>
      </c>
      <c r="D592" s="276">
        <f t="shared" si="107"/>
        <v>8000</v>
      </c>
      <c r="E592" s="276">
        <f t="shared" si="107"/>
        <v>0</v>
      </c>
    </row>
    <row r="593" spans="1:6" ht="16.5" thickBot="1" x14ac:dyDescent="0.3">
      <c r="A593" s="266" t="s">
        <v>212</v>
      </c>
      <c r="B593" s="276"/>
      <c r="C593" s="276">
        <v>0</v>
      </c>
      <c r="D593" s="276">
        <v>8000</v>
      </c>
      <c r="E593" s="276"/>
    </row>
    <row r="594" spans="1:6" ht="16.5" thickBot="1" x14ac:dyDescent="0.3">
      <c r="A594" s="266" t="s">
        <v>222</v>
      </c>
      <c r="B594" s="276"/>
      <c r="C594" s="276"/>
      <c r="D594" s="276"/>
      <c r="E594" s="276"/>
    </row>
    <row r="595" spans="1:6" ht="16.5" thickBot="1" x14ac:dyDescent="0.3">
      <c r="A595" s="266" t="s">
        <v>223</v>
      </c>
      <c r="B595" s="276"/>
      <c r="C595" s="276"/>
      <c r="D595" s="276"/>
      <c r="E595" s="276"/>
    </row>
    <row r="596" spans="1:6" ht="16.5" thickBot="1" x14ac:dyDescent="0.3">
      <c r="A596" s="266" t="s">
        <v>224</v>
      </c>
      <c r="B596" s="276"/>
      <c r="C596" s="276"/>
      <c r="D596" s="276"/>
      <c r="E596" s="276"/>
    </row>
    <row r="597" spans="1:6" ht="16.5" thickBot="1" x14ac:dyDescent="0.3">
      <c r="A597" s="285" t="s">
        <v>35</v>
      </c>
      <c r="B597" s="276">
        <f>B587+B592</f>
        <v>0</v>
      </c>
      <c r="C597" s="276">
        <f t="shared" ref="C597:E597" si="108">C587+C592</f>
        <v>0</v>
      </c>
      <c r="D597" s="276">
        <f t="shared" si="108"/>
        <v>8000</v>
      </c>
      <c r="E597" s="276">
        <f t="shared" si="108"/>
        <v>0</v>
      </c>
      <c r="F597" s="261"/>
    </row>
    <row r="598" spans="1:6" ht="16.5" thickBot="1" x14ac:dyDescent="0.3">
      <c r="A598" s="313"/>
      <c r="B598" s="314"/>
      <c r="C598" s="314"/>
      <c r="D598" s="314"/>
      <c r="E598" s="314"/>
      <c r="F598" s="261"/>
    </row>
    <row r="599" spans="1:6" ht="32.25" thickBot="1" x14ac:dyDescent="0.3">
      <c r="A599" s="267" t="s">
        <v>56</v>
      </c>
      <c r="B599" s="315">
        <f>B32+B69+B150+B230+B281+B255+B308+B333+B358+B383+B408+B433</f>
        <v>0</v>
      </c>
      <c r="C599" s="315">
        <f>SUM(C597,C547,C522,C494,C451,C426,C401,C376,C351,C326,C299,C273,C248,C179,C98,C61)</f>
        <v>642425</v>
      </c>
      <c r="D599" s="315">
        <f>SUM(D61,D98,D179,D248,D299,D273,D326,D351,D376,D401,D426,D451,D494,D522,D547,D597)</f>
        <v>467000</v>
      </c>
      <c r="E599" s="315">
        <f>SUM(E597,E572,E547,E494,E273,E248,E179,E98,E61)</f>
        <v>467000</v>
      </c>
      <c r="F599" s="261"/>
    </row>
    <row r="600" spans="1:6" ht="32.25" thickBot="1" x14ac:dyDescent="0.3">
      <c r="A600" s="267" t="s">
        <v>57</v>
      </c>
      <c r="B600" s="315">
        <f>SUM(B41,B44,B47,B56,B78,B81,B84,B93,B159,B165,B174)</f>
        <v>0</v>
      </c>
      <c r="C600" s="315">
        <f>SUM(C41,C44,C47,C84,C93,C165,C244,C269,C295,C322,C347,C372,C397,C422,C447,C490,C518,C543,C593)</f>
        <v>642425</v>
      </c>
      <c r="D600" s="315">
        <f>SUM(D41,D44,D47,D84,D93,D165,D244,D269,D295,D322,D347,D372,D397,D422,D447,D490,D518,D543,D593)</f>
        <v>467000</v>
      </c>
      <c r="E600" s="315">
        <f>SUM(E593,E568,E269,E244,E165,E93,E84,E47,E44,E41)</f>
        <v>467000</v>
      </c>
      <c r="F600" s="261"/>
    </row>
    <row r="601" spans="1:6" ht="16.5" thickBot="1" x14ac:dyDescent="0.3">
      <c r="A601" s="278" t="s">
        <v>23</v>
      </c>
      <c r="B601" s="316">
        <f>B602+B603</f>
        <v>0</v>
      </c>
      <c r="C601" s="316">
        <f t="shared" ref="C601:E601" si="109">C602+C603</f>
        <v>207328</v>
      </c>
      <c r="D601" s="316">
        <f t="shared" si="109"/>
        <v>224328</v>
      </c>
      <c r="E601" s="316">
        <f t="shared" si="109"/>
        <v>224328</v>
      </c>
      <c r="F601" s="261"/>
    </row>
    <row r="602" spans="1:6" ht="16.5" thickBot="1" x14ac:dyDescent="0.3">
      <c r="A602" s="280" t="s">
        <v>212</v>
      </c>
      <c r="B602" s="282">
        <f t="shared" ref="B602:E603" si="110">B41+B78+B115</f>
        <v>0</v>
      </c>
      <c r="C602" s="282">
        <f t="shared" si="110"/>
        <v>207328</v>
      </c>
      <c r="D602" s="282">
        <f t="shared" si="110"/>
        <v>224328</v>
      </c>
      <c r="E602" s="282">
        <f t="shared" si="110"/>
        <v>224328</v>
      </c>
      <c r="F602" s="261"/>
    </row>
    <row r="603" spans="1:6" ht="16.5" thickBot="1" x14ac:dyDescent="0.3">
      <c r="A603" s="280" t="s">
        <v>230</v>
      </c>
      <c r="B603" s="282">
        <f t="shared" si="110"/>
        <v>0</v>
      </c>
      <c r="C603" s="282">
        <f t="shared" si="110"/>
        <v>0</v>
      </c>
      <c r="D603" s="282">
        <f t="shared" si="110"/>
        <v>0</v>
      </c>
      <c r="E603" s="282">
        <f t="shared" si="110"/>
        <v>0</v>
      </c>
      <c r="F603" s="261"/>
    </row>
    <row r="604" spans="1:6" ht="16.5" thickBot="1" x14ac:dyDescent="0.3">
      <c r="A604" s="278" t="s">
        <v>24</v>
      </c>
      <c r="B604" s="316">
        <f>B605+B606</f>
        <v>0</v>
      </c>
      <c r="C604" s="316">
        <f t="shared" ref="C604:E604" si="111">C605+C606</f>
        <v>37000</v>
      </c>
      <c r="D604" s="316">
        <f t="shared" si="111"/>
        <v>37000</v>
      </c>
      <c r="E604" s="316">
        <f t="shared" si="111"/>
        <v>37000</v>
      </c>
      <c r="F604" s="261"/>
    </row>
    <row r="605" spans="1:6" ht="16.5" thickBot="1" x14ac:dyDescent="0.3">
      <c r="A605" s="280" t="s">
        <v>212</v>
      </c>
      <c r="B605" s="279">
        <f>B44+B81+B118</f>
        <v>0</v>
      </c>
      <c r="C605" s="279">
        <f>C44+C81+C118</f>
        <v>37000</v>
      </c>
      <c r="D605" s="279">
        <f>D44+D81+D118</f>
        <v>37000</v>
      </c>
      <c r="E605" s="279">
        <f>E44+E81+E118</f>
        <v>37000</v>
      </c>
      <c r="F605" s="261"/>
    </row>
    <row r="606" spans="1:6" ht="16.5" thickBot="1" x14ac:dyDescent="0.3">
      <c r="A606" s="280" t="s">
        <v>230</v>
      </c>
      <c r="B606" s="282">
        <f>B45+B82+B116</f>
        <v>0</v>
      </c>
      <c r="C606" s="282">
        <f>C45+C82+C116</f>
        <v>0</v>
      </c>
      <c r="D606" s="282">
        <f>D45+D82+D116</f>
        <v>0</v>
      </c>
      <c r="E606" s="282">
        <f>E45+E82+E116</f>
        <v>0</v>
      </c>
      <c r="F606" s="261"/>
    </row>
    <row r="607" spans="1:6" ht="16.5" thickBot="1" x14ac:dyDescent="0.3">
      <c r="A607" s="278" t="s">
        <v>25</v>
      </c>
      <c r="B607" s="316">
        <f>B608+B609</f>
        <v>0</v>
      </c>
      <c r="C607" s="316">
        <f t="shared" ref="C607:E607" si="112">C608+C609</f>
        <v>170000</v>
      </c>
      <c r="D607" s="316">
        <f t="shared" si="112"/>
        <v>157575</v>
      </c>
      <c r="E607" s="316">
        <f t="shared" si="112"/>
        <v>157575</v>
      </c>
      <c r="F607" s="261"/>
    </row>
    <row r="608" spans="1:6" ht="16.5" thickBot="1" x14ac:dyDescent="0.3">
      <c r="A608" s="280" t="s">
        <v>212</v>
      </c>
      <c r="B608" s="282">
        <f>SUM(B47,B84,B165)</f>
        <v>0</v>
      </c>
      <c r="C608" s="282">
        <f>SUM(C47,C84,C165)</f>
        <v>170000</v>
      </c>
      <c r="D608" s="282">
        <f>SUM(D47,D84,D165)</f>
        <v>157575</v>
      </c>
      <c r="E608" s="282">
        <f>SUM(E47,E84,E165)</f>
        <v>157575</v>
      </c>
      <c r="F608" s="261"/>
    </row>
    <row r="609" spans="1:6" ht="16.5" thickBot="1" x14ac:dyDescent="0.3">
      <c r="A609" s="280" t="s">
        <v>230</v>
      </c>
      <c r="B609" s="282">
        <f>B48+B85+B122</f>
        <v>0</v>
      </c>
      <c r="C609" s="282">
        <f>C48+C85+C122</f>
        <v>0</v>
      </c>
      <c r="D609" s="282">
        <f>D48+D85+D122</f>
        <v>0</v>
      </c>
      <c r="E609" s="282">
        <f>E48+E85+E122</f>
        <v>0</v>
      </c>
      <c r="F609" s="261"/>
    </row>
    <row r="610" spans="1:6" ht="16.5" thickBot="1" x14ac:dyDescent="0.3">
      <c r="A610" s="278" t="s">
        <v>26</v>
      </c>
      <c r="B610" s="316">
        <f>B611+B612</f>
        <v>0</v>
      </c>
      <c r="C610" s="316">
        <f t="shared" ref="C610:E610" si="113">C611+C612</f>
        <v>0</v>
      </c>
      <c r="D610" s="316">
        <f t="shared" si="113"/>
        <v>0</v>
      </c>
      <c r="E610" s="316">
        <f t="shared" si="113"/>
        <v>0</v>
      </c>
      <c r="F610" s="261"/>
    </row>
    <row r="611" spans="1:6" ht="16.5" thickBot="1" x14ac:dyDescent="0.3">
      <c r="A611" s="280" t="s">
        <v>212</v>
      </c>
      <c r="B611" s="279">
        <f t="shared" ref="B611:E612" si="114">B50+B87+B124</f>
        <v>0</v>
      </c>
      <c r="C611" s="279">
        <f t="shared" si="114"/>
        <v>0</v>
      </c>
      <c r="D611" s="279">
        <f t="shared" si="114"/>
        <v>0</v>
      </c>
      <c r="E611" s="279">
        <f t="shared" si="114"/>
        <v>0</v>
      </c>
      <c r="F611" s="261"/>
    </row>
    <row r="612" spans="1:6" ht="16.5" thickBot="1" x14ac:dyDescent="0.3">
      <c r="A612" s="280" t="s">
        <v>230</v>
      </c>
      <c r="B612" s="282">
        <f t="shared" si="114"/>
        <v>0</v>
      </c>
      <c r="C612" s="282">
        <f t="shared" si="114"/>
        <v>0</v>
      </c>
      <c r="D612" s="282">
        <f t="shared" si="114"/>
        <v>0</v>
      </c>
      <c r="E612" s="282">
        <f t="shared" si="114"/>
        <v>0</v>
      </c>
      <c r="F612" s="261"/>
    </row>
    <row r="613" spans="1:6" ht="16.5" thickBot="1" x14ac:dyDescent="0.3">
      <c r="A613" s="278" t="s">
        <v>27</v>
      </c>
      <c r="B613" s="316">
        <f>B614+B615</f>
        <v>0</v>
      </c>
      <c r="C613" s="316">
        <f t="shared" ref="C613:E613" si="115">C614+C615</f>
        <v>0</v>
      </c>
      <c r="D613" s="316">
        <f t="shared" si="115"/>
        <v>0</v>
      </c>
      <c r="E613" s="316">
        <f t="shared" si="115"/>
        <v>0</v>
      </c>
      <c r="F613" s="261"/>
    </row>
    <row r="614" spans="1:6" ht="16.5" thickBot="1" x14ac:dyDescent="0.3">
      <c r="A614" s="280" t="s">
        <v>212</v>
      </c>
      <c r="B614" s="279">
        <f t="shared" ref="B614:E615" si="116">B53+B90+B127</f>
        <v>0</v>
      </c>
      <c r="C614" s="279">
        <f t="shared" si="116"/>
        <v>0</v>
      </c>
      <c r="D614" s="279">
        <f t="shared" si="116"/>
        <v>0</v>
      </c>
      <c r="E614" s="279">
        <f t="shared" si="116"/>
        <v>0</v>
      </c>
      <c r="F614" s="261"/>
    </row>
    <row r="615" spans="1:6" ht="16.5" thickBot="1" x14ac:dyDescent="0.3">
      <c r="A615" s="280" t="s">
        <v>230</v>
      </c>
      <c r="B615" s="282">
        <f t="shared" si="116"/>
        <v>0</v>
      </c>
      <c r="C615" s="282">
        <f t="shared" si="116"/>
        <v>0</v>
      </c>
      <c r="D615" s="282">
        <f t="shared" si="116"/>
        <v>0</v>
      </c>
      <c r="E615" s="282">
        <f t="shared" si="116"/>
        <v>0</v>
      </c>
      <c r="F615" s="261"/>
    </row>
    <row r="616" spans="1:6" ht="16.5" thickBot="1" x14ac:dyDescent="0.3">
      <c r="A616" s="278" t="s">
        <v>28</v>
      </c>
      <c r="B616" s="316">
        <f>B617+B618</f>
        <v>0</v>
      </c>
      <c r="C616" s="316">
        <f>C617+C618</f>
        <v>97</v>
      </c>
      <c r="D616" s="316">
        <f t="shared" ref="D616:E616" si="117">D617+D618</f>
        <v>97</v>
      </c>
      <c r="E616" s="316">
        <f t="shared" si="117"/>
        <v>97</v>
      </c>
      <c r="F616" s="261"/>
    </row>
    <row r="617" spans="1:6" ht="16.5" thickBot="1" x14ac:dyDescent="0.3">
      <c r="A617" s="280" t="s">
        <v>212</v>
      </c>
      <c r="B617" s="279">
        <f t="shared" ref="B617:E618" si="118">B56+B93+B130</f>
        <v>0</v>
      </c>
      <c r="C617" s="279">
        <f t="shared" si="118"/>
        <v>97</v>
      </c>
      <c r="D617" s="279">
        <f t="shared" si="118"/>
        <v>97</v>
      </c>
      <c r="E617" s="279">
        <f t="shared" si="118"/>
        <v>97</v>
      </c>
      <c r="F617" s="261"/>
    </row>
    <row r="618" spans="1:6" ht="16.5" thickBot="1" x14ac:dyDescent="0.3">
      <c r="A618" s="280" t="s">
        <v>230</v>
      </c>
      <c r="B618" s="282">
        <f t="shared" si="118"/>
        <v>0</v>
      </c>
      <c r="C618" s="282">
        <f t="shared" si="118"/>
        <v>0</v>
      </c>
      <c r="D618" s="282">
        <f t="shared" si="118"/>
        <v>0</v>
      </c>
      <c r="E618" s="282">
        <f t="shared" si="118"/>
        <v>0</v>
      </c>
      <c r="F618" s="261"/>
    </row>
    <row r="619" spans="1:6" ht="16.5" thickBot="1" x14ac:dyDescent="0.3">
      <c r="A619" s="278" t="s">
        <v>29</v>
      </c>
      <c r="B619" s="316">
        <f>B95+B58</f>
        <v>0</v>
      </c>
      <c r="C619" s="316">
        <f>C95+C58</f>
        <v>0</v>
      </c>
      <c r="D619" s="316">
        <f>D95+D58</f>
        <v>0</v>
      </c>
      <c r="E619" s="316">
        <f>E95+E58</f>
        <v>0</v>
      </c>
      <c r="F619" s="261"/>
    </row>
    <row r="620" spans="1:6" ht="16.5" thickBot="1" x14ac:dyDescent="0.3">
      <c r="A620" s="280" t="s">
        <v>212</v>
      </c>
      <c r="B620" s="279">
        <f t="shared" ref="B620:E621" si="119">B59+B96+B133</f>
        <v>0</v>
      </c>
      <c r="C620" s="279">
        <f t="shared" si="119"/>
        <v>0</v>
      </c>
      <c r="D620" s="279">
        <f t="shared" si="119"/>
        <v>0</v>
      </c>
      <c r="E620" s="279">
        <f t="shared" si="119"/>
        <v>0</v>
      </c>
      <c r="F620" s="261"/>
    </row>
    <row r="621" spans="1:6" ht="16.5" thickBot="1" x14ac:dyDescent="0.3">
      <c r="A621" s="280" t="s">
        <v>230</v>
      </c>
      <c r="B621" s="282">
        <f t="shared" si="119"/>
        <v>0</v>
      </c>
      <c r="C621" s="282">
        <f t="shared" si="119"/>
        <v>0</v>
      </c>
      <c r="D621" s="282">
        <f t="shared" si="119"/>
        <v>0</v>
      </c>
      <c r="E621" s="282">
        <f t="shared" si="119"/>
        <v>0</v>
      </c>
      <c r="F621" s="261"/>
    </row>
    <row r="622" spans="1:6" ht="16.5" thickBot="1" x14ac:dyDescent="0.3">
      <c r="A622" s="278" t="s">
        <v>58</v>
      </c>
      <c r="B622" s="279">
        <f>SUM(B623:B626)</f>
        <v>0</v>
      </c>
      <c r="C622" s="279">
        <f t="shared" ref="C622:E622" si="120">SUM(C623:C626)</f>
        <v>0</v>
      </c>
      <c r="D622" s="279">
        <f t="shared" si="120"/>
        <v>0</v>
      </c>
      <c r="E622" s="279">
        <f t="shared" si="120"/>
        <v>0</v>
      </c>
      <c r="F622" s="261"/>
    </row>
    <row r="623" spans="1:6" ht="16.5" thickBot="1" x14ac:dyDescent="0.3">
      <c r="A623" s="280" t="s">
        <v>212</v>
      </c>
      <c r="B623" s="279">
        <f t="shared" ref="B623:E626" si="121">B239+B290+B367+B392+B417+B442</f>
        <v>0</v>
      </c>
      <c r="C623" s="279">
        <f t="shared" si="121"/>
        <v>0</v>
      </c>
      <c r="D623" s="279">
        <f t="shared" si="121"/>
        <v>0</v>
      </c>
      <c r="E623" s="279">
        <f t="shared" si="121"/>
        <v>0</v>
      </c>
    </row>
    <row r="624" spans="1:6" ht="16.5" thickBot="1" x14ac:dyDescent="0.3">
      <c r="A624" s="280" t="s">
        <v>231</v>
      </c>
      <c r="B624" s="279">
        <f t="shared" si="121"/>
        <v>0</v>
      </c>
      <c r="C624" s="279">
        <f t="shared" si="121"/>
        <v>0</v>
      </c>
      <c r="D624" s="279">
        <f t="shared" si="121"/>
        <v>0</v>
      </c>
      <c r="E624" s="279">
        <f t="shared" si="121"/>
        <v>0</v>
      </c>
    </row>
    <row r="625" spans="1:6" ht="16.5" thickBot="1" x14ac:dyDescent="0.3">
      <c r="A625" s="280" t="s">
        <v>223</v>
      </c>
      <c r="B625" s="279">
        <f t="shared" si="121"/>
        <v>0</v>
      </c>
      <c r="C625" s="279">
        <f t="shared" si="121"/>
        <v>0</v>
      </c>
      <c r="D625" s="279">
        <f t="shared" si="121"/>
        <v>0</v>
      </c>
      <c r="E625" s="279">
        <f t="shared" si="121"/>
        <v>0</v>
      </c>
    </row>
    <row r="626" spans="1:6" ht="16.5" thickBot="1" x14ac:dyDescent="0.3">
      <c r="A626" s="280" t="s">
        <v>224</v>
      </c>
      <c r="B626" s="279">
        <f t="shared" si="121"/>
        <v>0</v>
      </c>
      <c r="C626" s="279">
        <f t="shared" si="121"/>
        <v>0</v>
      </c>
      <c r="D626" s="279">
        <f t="shared" si="121"/>
        <v>0</v>
      </c>
      <c r="E626" s="279">
        <f t="shared" si="121"/>
        <v>0</v>
      </c>
    </row>
    <row r="627" spans="1:6" ht="16.5" thickBot="1" x14ac:dyDescent="0.3">
      <c r="A627" s="278" t="s">
        <v>59</v>
      </c>
      <c r="B627" s="279">
        <f>SUM(B628:B631)</f>
        <v>0</v>
      </c>
      <c r="C627" s="316" t="e">
        <f t="shared" ref="C627:D627" si="122">C628+C629</f>
        <v>#REF!</v>
      </c>
      <c r="D627" s="316">
        <f t="shared" si="122"/>
        <v>48000</v>
      </c>
      <c r="E627" s="316">
        <f t="shared" ref="E627" si="123">SUM(E628:E631)</f>
        <v>48000</v>
      </c>
      <c r="F627" s="261"/>
    </row>
    <row r="628" spans="1:6" ht="16.5" thickBot="1" x14ac:dyDescent="0.3">
      <c r="A628" s="280" t="s">
        <v>212</v>
      </c>
      <c r="B628" s="279">
        <f>B244+B295+B269+B322+B347+B372+B397+B422+B447</f>
        <v>0</v>
      </c>
      <c r="C628" s="279" t="e">
        <f>SUM(B628,#REF!,C593,C543,C518,C490,C447,C422,C397,C372,C347,C322,C295,C269,C244)</f>
        <v>#REF!</v>
      </c>
      <c r="D628" s="279">
        <f>SUM(D593,D543,D269,D244)</f>
        <v>48000</v>
      </c>
      <c r="E628" s="279">
        <f>SUM(E593,E543,E269,E244,E568)</f>
        <v>48000</v>
      </c>
    </row>
    <row r="629" spans="1:6" ht="16.5" thickBot="1" x14ac:dyDescent="0.3">
      <c r="A629" s="280" t="s">
        <v>231</v>
      </c>
      <c r="B629" s="279">
        <f>B245+B296+B270+B323+B348+B373+B398+B423+B448</f>
        <v>0</v>
      </c>
      <c r="C629" s="279">
        <f t="shared" ref="C629:E631" si="124">C245+C296+C270+C323+C348+C373+C398+C423+C448</f>
        <v>0</v>
      </c>
      <c r="D629" s="279">
        <f t="shared" si="124"/>
        <v>0</v>
      </c>
      <c r="E629" s="279">
        <f t="shared" si="124"/>
        <v>0</v>
      </c>
    </row>
    <row r="630" spans="1:6" ht="16.5" thickBot="1" x14ac:dyDescent="0.3">
      <c r="A630" s="280" t="s">
        <v>223</v>
      </c>
      <c r="B630" s="279">
        <f>B246+B297+B271+B324+B349+B374+B399+B424+B449</f>
        <v>0</v>
      </c>
      <c r="C630" s="279">
        <f t="shared" si="124"/>
        <v>0</v>
      </c>
      <c r="D630" s="279">
        <f t="shared" si="124"/>
        <v>0</v>
      </c>
      <c r="E630" s="279">
        <f t="shared" si="124"/>
        <v>0</v>
      </c>
    </row>
    <row r="631" spans="1:6" ht="16.5" thickBot="1" x14ac:dyDescent="0.3">
      <c r="A631" s="280" t="s">
        <v>224</v>
      </c>
      <c r="B631" s="279">
        <f>B247+B298+B272+B325+B350+B375+B400+B425+B450</f>
        <v>0</v>
      </c>
      <c r="C631" s="279">
        <f t="shared" si="124"/>
        <v>0</v>
      </c>
      <c r="D631" s="279">
        <f t="shared" si="124"/>
        <v>0</v>
      </c>
      <c r="E631" s="279">
        <f t="shared" si="124"/>
        <v>0</v>
      </c>
    </row>
    <row r="632" spans="1:6" ht="16.5" thickBot="1" x14ac:dyDescent="0.3">
      <c r="A632" s="286" t="s">
        <v>31</v>
      </c>
      <c r="B632" s="287">
        <f>IF(B600-B599=0,0,"Error")</f>
        <v>0</v>
      </c>
      <c r="C632" s="287">
        <f>IF(C600-C599=0,0,"Error")</f>
        <v>0</v>
      </c>
      <c r="D632" s="287">
        <f>IF(D600-D599=0,0,"Error")</f>
        <v>0</v>
      </c>
      <c r="E632" s="287">
        <f>IF(E600-E599=0,0,"Error")</f>
        <v>0</v>
      </c>
      <c r="F632" s="261"/>
    </row>
    <row r="633" spans="1:6" ht="15.75" thickBot="1" x14ac:dyDescent="0.3">
      <c r="A633" s="2" t="s">
        <v>0</v>
      </c>
      <c r="B633" s="1078" t="s">
        <v>265</v>
      </c>
      <c r="C633" s="1078"/>
      <c r="D633" s="1078"/>
      <c r="E633" s="1078"/>
    </row>
    <row r="634" spans="1:6" ht="15.75" thickBot="1" x14ac:dyDescent="0.3">
      <c r="A634" s="2" t="s">
        <v>1</v>
      </c>
      <c r="B634" s="1079" t="s">
        <v>207</v>
      </c>
      <c r="C634" s="1080"/>
      <c r="D634" s="1080"/>
      <c r="E634" s="1081"/>
    </row>
    <row r="635" spans="1:6" ht="15.75" thickBot="1" x14ac:dyDescent="0.3">
      <c r="A635" s="2" t="s">
        <v>3</v>
      </c>
      <c r="B635" s="1082" t="s">
        <v>535</v>
      </c>
      <c r="C635" s="1083"/>
      <c r="D635" s="1083"/>
      <c r="E635" s="1084"/>
    </row>
    <row r="636" spans="1:6" ht="15.75" thickBot="1" x14ac:dyDescent="0.3">
      <c r="A636" s="1085" t="s">
        <v>4</v>
      </c>
      <c r="B636" s="1086"/>
      <c r="C636" s="1086"/>
      <c r="D636" s="1086"/>
      <c r="E636" s="1087"/>
    </row>
    <row r="637" spans="1:6" ht="15.75" thickBot="1" x14ac:dyDescent="0.3">
      <c r="A637" s="1088" t="s">
        <v>266</v>
      </c>
      <c r="B637" s="1089"/>
      <c r="C637" s="1089"/>
      <c r="D637" s="1089"/>
      <c r="E637" s="1090"/>
    </row>
    <row r="638" spans="1:6" ht="15.75" thickBot="1" x14ac:dyDescent="0.3">
      <c r="A638" s="1088"/>
      <c r="B638" s="1089"/>
      <c r="C638" s="1089"/>
      <c r="D638" s="1089"/>
      <c r="E638" s="1090"/>
    </row>
    <row r="639" spans="1:6" ht="15.75" thickBot="1" x14ac:dyDescent="0.3">
      <c r="A639" s="1088"/>
      <c r="B639" s="1089"/>
      <c r="C639" s="1089"/>
      <c r="D639" s="1089"/>
      <c r="E639" s="1090"/>
    </row>
    <row r="640" spans="1:6" ht="15.75" thickBot="1" x14ac:dyDescent="0.3">
      <c r="A640" s="3" t="s">
        <v>5</v>
      </c>
      <c r="B640" s="1100" t="s">
        <v>267</v>
      </c>
      <c r="C640" s="1101"/>
      <c r="D640" s="1101"/>
      <c r="E640" s="1102"/>
    </row>
    <row r="641" spans="1:5" x14ac:dyDescent="0.25">
      <c r="A641" s="1049" t="s">
        <v>6</v>
      </c>
      <c r="B641" s="761">
        <v>2019</v>
      </c>
      <c r="C641" s="761">
        <v>2020</v>
      </c>
      <c r="D641" s="761">
        <v>2021</v>
      </c>
      <c r="E641" s="761">
        <v>2022</v>
      </c>
    </row>
    <row r="642" spans="1:5" ht="15.75" thickBot="1" x14ac:dyDescent="0.3">
      <c r="A642" s="1050"/>
      <c r="B642" s="764" t="s">
        <v>7</v>
      </c>
      <c r="C642" s="764" t="s">
        <v>1099</v>
      </c>
      <c r="D642" s="848" t="s">
        <v>1100</v>
      </c>
      <c r="E642" s="848" t="s">
        <v>1100</v>
      </c>
    </row>
    <row r="643" spans="1:5" ht="23.25" thickBot="1" x14ac:dyDescent="0.3">
      <c r="A643" s="748" t="s">
        <v>268</v>
      </c>
      <c r="B643" s="76"/>
      <c r="C643" s="76"/>
      <c r="D643" s="76"/>
      <c r="E643" s="76"/>
    </row>
    <row r="644" spans="1:5" ht="23.25" thickBot="1" x14ac:dyDescent="0.3">
      <c r="A644" s="5" t="s">
        <v>269</v>
      </c>
      <c r="B644" s="76"/>
      <c r="C644" s="76"/>
      <c r="D644" s="76"/>
      <c r="E644" s="76"/>
    </row>
    <row r="645" spans="1:5" ht="15.75" thickBot="1" x14ac:dyDescent="0.3">
      <c r="A645" s="5" t="s">
        <v>270</v>
      </c>
      <c r="B645" s="76"/>
      <c r="C645" s="76"/>
      <c r="D645" s="76"/>
      <c r="E645" s="76"/>
    </row>
    <row r="646" spans="1:5" ht="15.75" thickBot="1" x14ac:dyDescent="0.3">
      <c r="A646" s="5" t="s">
        <v>1130</v>
      </c>
      <c r="B646" s="877"/>
      <c r="C646" s="877"/>
      <c r="D646" s="877"/>
      <c r="E646" s="877"/>
    </row>
    <row r="647" spans="1:5" ht="15.75" thickBot="1" x14ac:dyDescent="0.3">
      <c r="A647" s="6" t="s">
        <v>9</v>
      </c>
      <c r="B647" s="1103" t="s">
        <v>1131</v>
      </c>
      <c r="C647" s="1100"/>
      <c r="D647" s="1100"/>
      <c r="E647" s="1104"/>
    </row>
    <row r="648" spans="1:5" ht="15.75" thickBot="1" x14ac:dyDescent="0.3">
      <c r="A648" s="1105" t="s">
        <v>10</v>
      </c>
      <c r="B648" s="1106"/>
      <c r="C648" s="1106"/>
      <c r="D648" s="1106"/>
      <c r="E648" s="1107"/>
    </row>
    <row r="649" spans="1:5" ht="15.75" thickBot="1" x14ac:dyDescent="0.3">
      <c r="A649" s="77" t="s">
        <v>1132</v>
      </c>
      <c r="B649" s="89"/>
      <c r="C649" s="76" t="s">
        <v>129</v>
      </c>
      <c r="D649" s="76" t="s">
        <v>129</v>
      </c>
      <c r="E649" s="76" t="s">
        <v>129</v>
      </c>
    </row>
    <row r="650" spans="1:5" ht="15.75" thickBot="1" x14ac:dyDescent="0.3">
      <c r="A650" s="77" t="s">
        <v>271</v>
      </c>
      <c r="B650" s="89"/>
      <c r="C650" s="76"/>
      <c r="D650" s="76"/>
      <c r="E650" s="76"/>
    </row>
    <row r="651" spans="1:5" ht="15.75" thickBot="1" x14ac:dyDescent="0.3">
      <c r="A651" s="80" t="s">
        <v>272</v>
      </c>
      <c r="B651" s="84"/>
      <c r="C651" s="85"/>
      <c r="D651" s="85"/>
      <c r="E651" s="85"/>
    </row>
    <row r="652" spans="1:5" ht="15.75" thickBot="1" x14ac:dyDescent="0.3">
      <c r="A652" s="1108" t="s">
        <v>11</v>
      </c>
      <c r="B652" s="1109"/>
      <c r="C652" s="1109"/>
      <c r="D652" s="1109"/>
      <c r="E652" s="1110"/>
    </row>
    <row r="653" spans="1:5" ht="15.75" thickBot="1" x14ac:dyDescent="0.3">
      <c r="A653" s="1111" t="s">
        <v>12</v>
      </c>
      <c r="B653" s="1112"/>
      <c r="C653" s="1112"/>
      <c r="D653" s="1112"/>
      <c r="E653" s="1113"/>
    </row>
    <row r="654" spans="1:5" ht="15.75" thickBot="1" x14ac:dyDescent="0.3">
      <c r="A654" s="7" t="s">
        <v>13</v>
      </c>
      <c r="B654" s="1091" t="s">
        <v>273</v>
      </c>
      <c r="C654" s="1092"/>
      <c r="D654" s="1092"/>
      <c r="E654" s="1093"/>
    </row>
    <row r="655" spans="1:5" ht="15.75" thickBot="1" x14ac:dyDescent="0.3">
      <c r="A655" s="5" t="s">
        <v>14</v>
      </c>
      <c r="B655" s="1094" t="s">
        <v>1133</v>
      </c>
      <c r="C655" s="1095"/>
      <c r="D655" s="1095"/>
      <c r="E655" s="1096"/>
    </row>
    <row r="656" spans="1:5" ht="15.75" thickBot="1" x14ac:dyDescent="0.3">
      <c r="A656" s="5" t="s">
        <v>15</v>
      </c>
      <c r="B656" s="1097" t="s">
        <v>274</v>
      </c>
      <c r="C656" s="1098"/>
      <c r="D656" s="1098"/>
      <c r="E656" s="1099"/>
    </row>
    <row r="657" spans="1:5" x14ac:dyDescent="0.25">
      <c r="A657" s="1049"/>
      <c r="B657" s="761">
        <v>2019</v>
      </c>
      <c r="C657" s="761">
        <v>2020</v>
      </c>
      <c r="D657" s="761">
        <v>2021</v>
      </c>
      <c r="E657" s="761">
        <v>2022</v>
      </c>
    </row>
    <row r="658" spans="1:5" ht="15.75" thickBot="1" x14ac:dyDescent="0.3">
      <c r="A658" s="1050"/>
      <c r="B658" s="764" t="s">
        <v>7</v>
      </c>
      <c r="C658" s="764" t="s">
        <v>1099</v>
      </c>
      <c r="D658" s="848" t="s">
        <v>1100</v>
      </c>
      <c r="E658" s="848" t="s">
        <v>1100</v>
      </c>
    </row>
    <row r="659" spans="1:5" ht="15.75" thickBot="1" x14ac:dyDescent="0.3">
      <c r="A659" s="5" t="s">
        <v>16</v>
      </c>
      <c r="B659" s="9"/>
      <c r="C659" s="9">
        <v>243</v>
      </c>
      <c r="D659" s="9">
        <v>235</v>
      </c>
      <c r="E659" s="9">
        <v>249</v>
      </c>
    </row>
    <row r="660" spans="1:5" ht="15.75" thickBot="1" x14ac:dyDescent="0.3">
      <c r="A660" s="5" t="s">
        <v>17</v>
      </c>
      <c r="B660" s="9"/>
      <c r="C660" s="9">
        <f t="shared" ref="C660:E660" si="125">C689</f>
        <v>606735</v>
      </c>
      <c r="D660" s="9">
        <f t="shared" si="125"/>
        <v>588988</v>
      </c>
      <c r="E660" s="9">
        <f t="shared" si="125"/>
        <v>593988</v>
      </c>
    </row>
    <row r="661" spans="1:5" ht="15.75" thickBot="1" x14ac:dyDescent="0.3">
      <c r="A661" s="5" t="s">
        <v>18</v>
      </c>
      <c r="B661" s="9"/>
      <c r="C661" s="9">
        <f t="shared" ref="C661:E661" si="126">C660/C659</f>
        <v>2496.8518518518517</v>
      </c>
      <c r="D661" s="9">
        <f t="shared" si="126"/>
        <v>2506.3319148936171</v>
      </c>
      <c r="E661" s="9">
        <f t="shared" si="126"/>
        <v>2385.4939759036147</v>
      </c>
    </row>
    <row r="662" spans="1:5" ht="15.75" thickBot="1" x14ac:dyDescent="0.3">
      <c r="A662" s="5" t="s">
        <v>19</v>
      </c>
      <c r="B662" s="745" t="s">
        <v>20</v>
      </c>
      <c r="C662" s="10" t="e">
        <f>C659/B659-1</f>
        <v>#DIV/0!</v>
      </c>
      <c r="D662" s="10">
        <f t="shared" ref="D662:E664" si="127">D659/C659-1</f>
        <v>-3.2921810699588439E-2</v>
      </c>
      <c r="E662" s="10">
        <f t="shared" si="127"/>
        <v>5.9574468085106469E-2</v>
      </c>
    </row>
    <row r="663" spans="1:5" ht="15.75" thickBot="1" x14ac:dyDescent="0.3">
      <c r="A663" s="5" t="s">
        <v>21</v>
      </c>
      <c r="B663" s="745" t="s">
        <v>20</v>
      </c>
      <c r="C663" s="10" t="e">
        <f>C660/B660-1</f>
        <v>#DIV/0!</v>
      </c>
      <c r="D663" s="10">
        <f t="shared" si="127"/>
        <v>-2.9250002060207558E-2</v>
      </c>
      <c r="E663" s="10">
        <f t="shared" si="127"/>
        <v>8.4891372999109649E-3</v>
      </c>
    </row>
    <row r="664" spans="1:5" ht="15.75" thickBot="1" x14ac:dyDescent="0.3">
      <c r="A664" s="5" t="s">
        <v>22</v>
      </c>
      <c r="B664" s="745" t="s">
        <v>20</v>
      </c>
      <c r="C664" s="10" t="e">
        <f>C661/B661-1</f>
        <v>#DIV/0!</v>
      </c>
      <c r="D664" s="10">
        <f t="shared" si="127"/>
        <v>3.7968063802962249E-3</v>
      </c>
      <c r="E664" s="10">
        <f t="shared" si="127"/>
        <v>-4.821306319084695E-2</v>
      </c>
    </row>
    <row r="665" spans="1:5" ht="15.75" thickBot="1" x14ac:dyDescent="0.3">
      <c r="A665" s="1046" t="s">
        <v>152</v>
      </c>
      <c r="B665" s="1047"/>
      <c r="C665" s="1047"/>
      <c r="D665" s="1047"/>
      <c r="E665" s="1048"/>
    </row>
    <row r="666" spans="1:5" x14ac:dyDescent="0.25">
      <c r="A666" s="1049"/>
      <c r="B666" s="761">
        <v>2019</v>
      </c>
      <c r="C666" s="761">
        <v>2020</v>
      </c>
      <c r="D666" s="761">
        <v>2021</v>
      </c>
      <c r="E666" s="761">
        <v>2022</v>
      </c>
    </row>
    <row r="667" spans="1:5" ht="15.75" thickBot="1" x14ac:dyDescent="0.3">
      <c r="A667" s="1050"/>
      <c r="B667" s="764" t="s">
        <v>7</v>
      </c>
      <c r="C667" s="764" t="s">
        <v>1099</v>
      </c>
      <c r="D667" s="848" t="s">
        <v>1100</v>
      </c>
      <c r="E667" s="848" t="s">
        <v>1100</v>
      </c>
    </row>
    <row r="668" spans="1:5" ht="15.75" thickBot="1" x14ac:dyDescent="0.3">
      <c r="A668" s="12" t="s">
        <v>572</v>
      </c>
      <c r="B668" s="13">
        <f>SUM(B669:B670)</f>
        <v>0</v>
      </c>
      <c r="C668" s="13">
        <f>SUM(C669:C670)</f>
        <v>328000</v>
      </c>
      <c r="D668" s="13">
        <f t="shared" ref="D668:E668" si="128">SUM(D669:D670)</f>
        <v>332000</v>
      </c>
      <c r="E668" s="13">
        <f t="shared" si="128"/>
        <v>332000</v>
      </c>
    </row>
    <row r="669" spans="1:5" ht="15.75" thickBot="1" x14ac:dyDescent="0.3">
      <c r="A669" s="25" t="s">
        <v>212</v>
      </c>
      <c r="B669" s="13"/>
      <c r="C669" s="13">
        <v>328000</v>
      </c>
      <c r="D669" s="13">
        <v>332000</v>
      </c>
      <c r="E669" s="13">
        <v>332000</v>
      </c>
    </row>
    <row r="670" spans="1:5" ht="15.75" thickBot="1" x14ac:dyDescent="0.3">
      <c r="A670" s="25" t="s">
        <v>213</v>
      </c>
      <c r="B670" s="14"/>
      <c r="C670" s="14">
        <v>0</v>
      </c>
      <c r="D670" s="14">
        <v>0</v>
      </c>
      <c r="E670" s="14">
        <v>0</v>
      </c>
    </row>
    <row r="671" spans="1:5" ht="15.75" thickBot="1" x14ac:dyDescent="0.3">
      <c r="A671" s="12" t="s">
        <v>24</v>
      </c>
      <c r="B671" s="13">
        <f>SUM(B672:B673)</f>
        <v>0</v>
      </c>
      <c r="C671" s="13">
        <f>SUM(C672:C673)</f>
        <v>44000</v>
      </c>
      <c r="D671" s="13">
        <f t="shared" ref="D671:E671" si="129">SUM(D672:D673)</f>
        <v>47000</v>
      </c>
      <c r="E671" s="13">
        <f t="shared" si="129"/>
        <v>47000</v>
      </c>
    </row>
    <row r="672" spans="1:5" ht="15.75" thickBot="1" x14ac:dyDescent="0.3">
      <c r="A672" s="25" t="s">
        <v>573</v>
      </c>
      <c r="B672" s="13"/>
      <c r="C672" s="13">
        <v>44000</v>
      </c>
      <c r="D672" s="13">
        <v>47000</v>
      </c>
      <c r="E672" s="13">
        <v>47000</v>
      </c>
    </row>
    <row r="673" spans="1:5" ht="15.75" thickBot="1" x14ac:dyDescent="0.3">
      <c r="A673" s="25" t="s">
        <v>213</v>
      </c>
      <c r="B673" s="14"/>
      <c r="C673" s="13"/>
      <c r="D673" s="13"/>
      <c r="E673" s="13"/>
    </row>
    <row r="674" spans="1:5" ht="15.75" thickBot="1" x14ac:dyDescent="0.3">
      <c r="A674" s="12" t="s">
        <v>25</v>
      </c>
      <c r="B674" s="13">
        <f>SUM(B675:B676)</f>
        <v>0</v>
      </c>
      <c r="C674" s="13">
        <f>SUM(C675:C676)</f>
        <v>234735</v>
      </c>
      <c r="D674" s="13">
        <f t="shared" ref="D674:E674" si="130">SUM(D675:D676)</f>
        <v>209988</v>
      </c>
      <c r="E674" s="13">
        <f t="shared" si="130"/>
        <v>214988</v>
      </c>
    </row>
    <row r="675" spans="1:5" ht="15.75" thickBot="1" x14ac:dyDescent="0.3">
      <c r="A675" s="25" t="s">
        <v>574</v>
      </c>
      <c r="B675" s="14"/>
      <c r="C675" s="13">
        <v>234735</v>
      </c>
      <c r="D675" s="13">
        <v>209988</v>
      </c>
      <c r="E675" s="13">
        <v>214988</v>
      </c>
    </row>
    <row r="676" spans="1:5" ht="15.75" thickBot="1" x14ac:dyDescent="0.3">
      <c r="A676" s="25" t="s">
        <v>213</v>
      </c>
      <c r="B676" s="14">
        <v>0</v>
      </c>
      <c r="C676" s="14">
        <v>0</v>
      </c>
      <c r="D676" s="14">
        <v>0</v>
      </c>
      <c r="E676" s="14">
        <v>0</v>
      </c>
    </row>
    <row r="677" spans="1:5" ht="15.75" thickBot="1" x14ac:dyDescent="0.3">
      <c r="A677" s="12" t="s">
        <v>26</v>
      </c>
      <c r="B677" s="14">
        <v>0</v>
      </c>
      <c r="C677" s="14">
        <v>0</v>
      </c>
      <c r="D677" s="14">
        <v>0</v>
      </c>
      <c r="E677" s="14">
        <v>0</v>
      </c>
    </row>
    <row r="678" spans="1:5" ht="15.75" thickBot="1" x14ac:dyDescent="0.3">
      <c r="A678" s="25" t="s">
        <v>212</v>
      </c>
      <c r="B678" s="14"/>
      <c r="C678" s="13"/>
      <c r="D678" s="13"/>
      <c r="E678" s="13"/>
    </row>
    <row r="679" spans="1:5" ht="15.75" thickBot="1" x14ac:dyDescent="0.3">
      <c r="A679" s="25" t="s">
        <v>213</v>
      </c>
      <c r="B679" s="14"/>
      <c r="C679" s="13"/>
      <c r="D679" s="13"/>
      <c r="E679" s="13"/>
    </row>
    <row r="680" spans="1:5" ht="15.75" thickBot="1" x14ac:dyDescent="0.3">
      <c r="A680" s="12" t="s">
        <v>27</v>
      </c>
      <c r="B680" s="14">
        <v>0</v>
      </c>
      <c r="C680" s="14">
        <v>0</v>
      </c>
      <c r="D680" s="14">
        <v>0</v>
      </c>
      <c r="E680" s="14">
        <v>0</v>
      </c>
    </row>
    <row r="681" spans="1:5" ht="15.75" thickBot="1" x14ac:dyDescent="0.3">
      <c r="A681" s="25" t="s">
        <v>212</v>
      </c>
      <c r="B681" s="14"/>
      <c r="C681" s="13"/>
      <c r="D681" s="13"/>
      <c r="E681" s="13"/>
    </row>
    <row r="682" spans="1:5" ht="15.75" thickBot="1" x14ac:dyDescent="0.3">
      <c r="A682" s="25" t="s">
        <v>213</v>
      </c>
      <c r="B682" s="14"/>
      <c r="C682" s="13"/>
      <c r="D682" s="13"/>
      <c r="E682" s="13"/>
    </row>
    <row r="683" spans="1:5" ht="15.75" thickBot="1" x14ac:dyDescent="0.3">
      <c r="A683" s="12" t="s">
        <v>28</v>
      </c>
      <c r="B683" s="14">
        <v>0</v>
      </c>
      <c r="C683" s="14">
        <v>0</v>
      </c>
      <c r="D683" s="14">
        <v>0</v>
      </c>
      <c r="E683" s="14">
        <v>0</v>
      </c>
    </row>
    <row r="684" spans="1:5" ht="15.75" thickBot="1" x14ac:dyDescent="0.3">
      <c r="A684" s="25" t="s">
        <v>212</v>
      </c>
      <c r="B684" s="14"/>
      <c r="C684" s="13"/>
      <c r="D684" s="13"/>
      <c r="E684" s="13"/>
    </row>
    <row r="685" spans="1:5" ht="15.75" thickBot="1" x14ac:dyDescent="0.3">
      <c r="A685" s="25" t="s">
        <v>213</v>
      </c>
      <c r="B685" s="14"/>
      <c r="C685" s="13"/>
      <c r="D685" s="13"/>
      <c r="E685" s="13"/>
    </row>
    <row r="686" spans="1:5" ht="15.75" thickBot="1" x14ac:dyDescent="0.3">
      <c r="A686" s="12" t="s">
        <v>29</v>
      </c>
      <c r="B686" s="14">
        <v>0</v>
      </c>
      <c r="C686" s="13">
        <v>0</v>
      </c>
      <c r="D686" s="13">
        <f>C686*1.03*0.99</f>
        <v>0</v>
      </c>
      <c r="E686" s="13">
        <f>D686*1.03*0.99</f>
        <v>0</v>
      </c>
    </row>
    <row r="687" spans="1:5" ht="15.75" thickBot="1" x14ac:dyDescent="0.3">
      <c r="A687" s="25" t="s">
        <v>212</v>
      </c>
      <c r="B687" s="14"/>
      <c r="C687" s="39"/>
      <c r="D687" s="39"/>
      <c r="E687" s="39"/>
    </row>
    <row r="688" spans="1:5" ht="15.75" thickBot="1" x14ac:dyDescent="0.3">
      <c r="A688" s="25" t="s">
        <v>213</v>
      </c>
      <c r="B688" s="14"/>
      <c r="C688" s="83"/>
      <c r="D688" s="39"/>
      <c r="E688" s="39"/>
    </row>
    <row r="689" spans="1:5" ht="15.75" thickBot="1" x14ac:dyDescent="0.3">
      <c r="A689" s="15" t="s">
        <v>30</v>
      </c>
      <c r="B689" s="14">
        <f>B686+B683+B680+B677+B674+B671+B668</f>
        <v>0</v>
      </c>
      <c r="C689" s="14">
        <f t="shared" ref="C689:E689" si="131">C686+C683+C680+C677+C674+C671+C668</f>
        <v>606735</v>
      </c>
      <c r="D689" s="14">
        <f t="shared" si="131"/>
        <v>588988</v>
      </c>
      <c r="E689" s="14">
        <f t="shared" si="131"/>
        <v>593988</v>
      </c>
    </row>
    <row r="690" spans="1:5" ht="15.75" thickBot="1" x14ac:dyDescent="0.3">
      <c r="A690" s="16" t="s">
        <v>31</v>
      </c>
      <c r="B690" s="17">
        <f>IF(B689-B660=0,0,"Error")</f>
        <v>0</v>
      </c>
      <c r="C690" s="17">
        <f>IF(C689-C660=0,0,"Error")</f>
        <v>0</v>
      </c>
      <c r="D690" s="17">
        <f>IF(D689-D660=0,0,"Error")</f>
        <v>0</v>
      </c>
      <c r="E690" s="17">
        <f>IF(E689-E660=0,0,"Error")</f>
        <v>0</v>
      </c>
    </row>
    <row r="691" spans="1:5" ht="15.75" thickBot="1" x14ac:dyDescent="0.3">
      <c r="A691" s="16"/>
      <c r="B691" s="54"/>
      <c r="C691" s="54"/>
      <c r="D691" s="54"/>
      <c r="E691" s="17"/>
    </row>
    <row r="692" spans="1:5" ht="15.75" thickBot="1" x14ac:dyDescent="0.3">
      <c r="A692" s="6" t="s">
        <v>48</v>
      </c>
      <c r="B692" s="1103" t="s">
        <v>275</v>
      </c>
      <c r="C692" s="1100"/>
      <c r="D692" s="1100"/>
      <c r="E692" s="1104"/>
    </row>
    <row r="693" spans="1:5" ht="15.75" thickBot="1" x14ac:dyDescent="0.3">
      <c r="A693" s="1105" t="s">
        <v>10</v>
      </c>
      <c r="B693" s="1106"/>
      <c r="C693" s="1106"/>
      <c r="D693" s="1106"/>
      <c r="E693" s="1107"/>
    </row>
    <row r="694" spans="1:5" ht="15.75" thickBot="1" x14ac:dyDescent="0.3">
      <c r="A694" s="77" t="s">
        <v>276</v>
      </c>
      <c r="B694" s="89"/>
      <c r="C694" s="76"/>
      <c r="D694" s="76"/>
      <c r="E694" s="76"/>
    </row>
    <row r="695" spans="1:5" ht="23.25" thickBot="1" x14ac:dyDescent="0.3">
      <c r="A695" s="80" t="s">
        <v>277</v>
      </c>
      <c r="B695" s="84"/>
      <c r="C695" s="85"/>
      <c r="D695" s="85"/>
      <c r="E695" s="85"/>
    </row>
    <row r="696" spans="1:5" ht="15.75" thickBot="1" x14ac:dyDescent="0.3">
      <c r="A696" s="1111" t="s">
        <v>50</v>
      </c>
      <c r="B696" s="1112"/>
      <c r="C696" s="1112"/>
      <c r="D696" s="1112"/>
      <c r="E696" s="1113"/>
    </row>
    <row r="697" spans="1:5" ht="15.75" thickBot="1" x14ac:dyDescent="0.3">
      <c r="A697" s="1111" t="s">
        <v>12</v>
      </c>
      <c r="B697" s="1112"/>
      <c r="C697" s="1112"/>
      <c r="D697" s="1112"/>
      <c r="E697" s="1113"/>
    </row>
    <row r="698" spans="1:5" ht="15.75" thickBot="1" x14ac:dyDescent="0.3">
      <c r="A698" s="7" t="s">
        <v>13</v>
      </c>
      <c r="B698" s="1091" t="s">
        <v>278</v>
      </c>
      <c r="C698" s="1092"/>
      <c r="D698" s="1092"/>
      <c r="E698" s="1093"/>
    </row>
    <row r="699" spans="1:5" ht="15.75" thickBot="1" x14ac:dyDescent="0.3">
      <c r="A699" s="5" t="s">
        <v>14</v>
      </c>
      <c r="B699" s="1094" t="s">
        <v>279</v>
      </c>
      <c r="C699" s="1095"/>
      <c r="D699" s="1095"/>
      <c r="E699" s="1096"/>
    </row>
    <row r="700" spans="1:5" ht="15.75" thickBot="1" x14ac:dyDescent="0.3">
      <c r="A700" s="5" t="s">
        <v>15</v>
      </c>
      <c r="B700" s="1097" t="s">
        <v>280</v>
      </c>
      <c r="C700" s="1098"/>
      <c r="D700" s="1098"/>
      <c r="E700" s="1099"/>
    </row>
    <row r="701" spans="1:5" x14ac:dyDescent="0.25">
      <c r="A701" s="1049"/>
      <c r="B701" s="761">
        <v>2019</v>
      </c>
      <c r="C701" s="761">
        <v>2020</v>
      </c>
      <c r="D701" s="761">
        <v>2021</v>
      </c>
      <c r="E701" s="761">
        <v>2022</v>
      </c>
    </row>
    <row r="702" spans="1:5" ht="15.75" thickBot="1" x14ac:dyDescent="0.3">
      <c r="A702" s="1050"/>
      <c r="B702" s="764" t="s">
        <v>7</v>
      </c>
      <c r="C702" s="764" t="s">
        <v>1099</v>
      </c>
      <c r="D702" s="848" t="s">
        <v>1100</v>
      </c>
      <c r="E702" s="848" t="s">
        <v>1100</v>
      </c>
    </row>
    <row r="703" spans="1:5" ht="15.75" thickBot="1" x14ac:dyDescent="0.3">
      <c r="A703" s="5" t="s">
        <v>16</v>
      </c>
      <c r="B703" s="9">
        <v>120</v>
      </c>
      <c r="C703" s="9">
        <v>116</v>
      </c>
      <c r="D703" s="9">
        <v>118</v>
      </c>
      <c r="E703" s="9">
        <v>122</v>
      </c>
    </row>
    <row r="704" spans="1:5" ht="15.75" thickBot="1" x14ac:dyDescent="0.3">
      <c r="A704" s="5" t="s">
        <v>17</v>
      </c>
      <c r="B704" s="9">
        <f>B733</f>
        <v>0</v>
      </c>
      <c r="C704" s="9">
        <f t="shared" ref="C704:E704" si="132">C733</f>
        <v>77000</v>
      </c>
      <c r="D704" s="9">
        <f t="shared" si="132"/>
        <v>85172</v>
      </c>
      <c r="E704" s="9">
        <f t="shared" si="132"/>
        <v>85172</v>
      </c>
    </row>
    <row r="705" spans="1:5" ht="15.75" thickBot="1" x14ac:dyDescent="0.3">
      <c r="A705" s="5" t="s">
        <v>18</v>
      </c>
      <c r="B705" s="9">
        <f>B704/B703</f>
        <v>0</v>
      </c>
      <c r="C705" s="9">
        <f t="shared" ref="C705:E705" si="133">C704/C703</f>
        <v>663.79310344827582</v>
      </c>
      <c r="D705" s="9">
        <f t="shared" si="133"/>
        <v>721.79661016949149</v>
      </c>
      <c r="E705" s="9">
        <f t="shared" si="133"/>
        <v>698.13114754098365</v>
      </c>
    </row>
    <row r="706" spans="1:5" ht="15.75" thickBot="1" x14ac:dyDescent="0.3">
      <c r="A706" s="5" t="s">
        <v>19</v>
      </c>
      <c r="B706" s="745" t="s">
        <v>20</v>
      </c>
      <c r="C706" s="10">
        <f>C703/B703-1</f>
        <v>-3.3333333333333326E-2</v>
      </c>
      <c r="D706" s="10">
        <f t="shared" ref="D706:E708" si="134">D703/C703-1</f>
        <v>1.7241379310344751E-2</v>
      </c>
      <c r="E706" s="10">
        <f t="shared" si="134"/>
        <v>3.3898305084745672E-2</v>
      </c>
    </row>
    <row r="707" spans="1:5" ht="15.75" thickBot="1" x14ac:dyDescent="0.3">
      <c r="A707" s="5" t="s">
        <v>21</v>
      </c>
      <c r="B707" s="745" t="s">
        <v>20</v>
      </c>
      <c r="C707" s="10" t="e">
        <f>C704/B704-1</f>
        <v>#DIV/0!</v>
      </c>
      <c r="D707" s="10">
        <f t="shared" si="134"/>
        <v>0.10612987012987007</v>
      </c>
      <c r="E707" s="10">
        <f t="shared" si="134"/>
        <v>0</v>
      </c>
    </row>
    <row r="708" spans="1:5" ht="15.75" thickBot="1" x14ac:dyDescent="0.3">
      <c r="A708" s="5" t="s">
        <v>22</v>
      </c>
      <c r="B708" s="745" t="s">
        <v>20</v>
      </c>
      <c r="C708" s="10" t="e">
        <f>C705/B705-1</f>
        <v>#DIV/0!</v>
      </c>
      <c r="D708" s="10">
        <f t="shared" si="134"/>
        <v>8.7381906229363926E-2</v>
      </c>
      <c r="E708" s="10">
        <f t="shared" si="134"/>
        <v>-3.2786885245901565E-2</v>
      </c>
    </row>
    <row r="709" spans="1:5" ht="15.75" thickBot="1" x14ac:dyDescent="0.3">
      <c r="A709" s="1046" t="s">
        <v>152</v>
      </c>
      <c r="B709" s="1047"/>
      <c r="C709" s="1047"/>
      <c r="D709" s="1047"/>
      <c r="E709" s="1048"/>
    </row>
    <row r="710" spans="1:5" x14ac:dyDescent="0.25">
      <c r="A710" s="1049"/>
      <c r="B710" s="761">
        <v>2019</v>
      </c>
      <c r="C710" s="761">
        <v>2020</v>
      </c>
      <c r="D710" s="761">
        <v>2021</v>
      </c>
      <c r="E710" s="761">
        <v>2022</v>
      </c>
    </row>
    <row r="711" spans="1:5" ht="15.75" thickBot="1" x14ac:dyDescent="0.3">
      <c r="A711" s="1050"/>
      <c r="B711" s="764" t="s">
        <v>7</v>
      </c>
      <c r="C711" s="764" t="s">
        <v>1099</v>
      </c>
      <c r="D711" s="848" t="s">
        <v>1100</v>
      </c>
      <c r="E711" s="848" t="s">
        <v>1100</v>
      </c>
    </row>
    <row r="712" spans="1:5" ht="15.75" thickBot="1" x14ac:dyDescent="0.3">
      <c r="A712" s="12" t="s">
        <v>23</v>
      </c>
      <c r="B712" s="13">
        <v>0</v>
      </c>
      <c r="C712" s="13">
        <v>0</v>
      </c>
      <c r="D712" s="13">
        <v>0</v>
      </c>
      <c r="E712" s="13">
        <v>0</v>
      </c>
    </row>
    <row r="713" spans="1:5" ht="15.75" thickBot="1" x14ac:dyDescent="0.3">
      <c r="A713" s="25" t="s">
        <v>212</v>
      </c>
      <c r="B713" s="13">
        <v>0</v>
      </c>
      <c r="C713" s="13">
        <v>0</v>
      </c>
      <c r="D713" s="13">
        <v>0</v>
      </c>
      <c r="E713" s="13">
        <v>0</v>
      </c>
    </row>
    <row r="714" spans="1:5" ht="15.75" thickBot="1" x14ac:dyDescent="0.3">
      <c r="A714" s="25" t="s">
        <v>213</v>
      </c>
      <c r="B714" s="13">
        <v>0</v>
      </c>
      <c r="C714" s="13">
        <v>0</v>
      </c>
      <c r="D714" s="13">
        <v>0</v>
      </c>
      <c r="E714" s="13">
        <v>0</v>
      </c>
    </row>
    <row r="715" spans="1:5" ht="15.75" thickBot="1" x14ac:dyDescent="0.3">
      <c r="A715" s="12" t="s">
        <v>24</v>
      </c>
      <c r="B715" s="13">
        <v>0</v>
      </c>
      <c r="C715" s="13">
        <v>0</v>
      </c>
      <c r="D715" s="13">
        <v>0</v>
      </c>
      <c r="E715" s="13">
        <v>0</v>
      </c>
    </row>
    <row r="716" spans="1:5" ht="15.75" thickBot="1" x14ac:dyDescent="0.3">
      <c r="A716" s="25" t="s">
        <v>212</v>
      </c>
      <c r="B716" s="13">
        <v>0</v>
      </c>
      <c r="C716" s="13">
        <v>0</v>
      </c>
      <c r="D716" s="13">
        <v>0</v>
      </c>
      <c r="E716" s="13">
        <v>0</v>
      </c>
    </row>
    <row r="717" spans="1:5" ht="15.75" thickBot="1" x14ac:dyDescent="0.3">
      <c r="A717" s="25" t="s">
        <v>213</v>
      </c>
      <c r="B717" s="14"/>
      <c r="C717" s="13"/>
      <c r="D717" s="13"/>
      <c r="E717" s="13"/>
    </row>
    <row r="718" spans="1:5" ht="15.75" thickBot="1" x14ac:dyDescent="0.3">
      <c r="A718" s="12" t="s">
        <v>25</v>
      </c>
      <c r="B718" s="13">
        <f>SUM(B719:B720)</f>
        <v>0</v>
      </c>
      <c r="C718" s="13">
        <f>SUM(C719:C720)</f>
        <v>77000</v>
      </c>
      <c r="D718" s="13">
        <f t="shared" ref="D718:E718" si="135">SUM(D719:D720)</f>
        <v>85172</v>
      </c>
      <c r="E718" s="13">
        <f t="shared" si="135"/>
        <v>85172</v>
      </c>
    </row>
    <row r="719" spans="1:5" ht="15.75" thickBot="1" x14ac:dyDescent="0.3">
      <c r="A719" s="25" t="s">
        <v>575</v>
      </c>
      <c r="B719" s="14"/>
      <c r="C719" s="13">
        <v>77000</v>
      </c>
      <c r="D719" s="13">
        <v>85172</v>
      </c>
      <c r="E719" s="13">
        <v>85172</v>
      </c>
    </row>
    <row r="720" spans="1:5" ht="15.75" thickBot="1" x14ac:dyDescent="0.3">
      <c r="A720" s="25" t="s">
        <v>213</v>
      </c>
      <c r="B720" s="14"/>
      <c r="C720" s="13"/>
      <c r="D720" s="13"/>
      <c r="E720" s="13"/>
    </row>
    <row r="721" spans="1:5" ht="15.75" thickBot="1" x14ac:dyDescent="0.3">
      <c r="A721" s="12" t="s">
        <v>26</v>
      </c>
      <c r="B721" s="14">
        <v>0</v>
      </c>
      <c r="C721" s="14">
        <v>0</v>
      </c>
      <c r="D721" s="14">
        <v>0</v>
      </c>
      <c r="E721" s="14">
        <v>0</v>
      </c>
    </row>
    <row r="722" spans="1:5" ht="15.75" thickBot="1" x14ac:dyDescent="0.3">
      <c r="A722" s="25" t="s">
        <v>212</v>
      </c>
      <c r="B722" s="14"/>
      <c r="C722" s="13"/>
      <c r="D722" s="13"/>
      <c r="E722" s="13"/>
    </row>
    <row r="723" spans="1:5" ht="15.75" thickBot="1" x14ac:dyDescent="0.3">
      <c r="A723" s="25" t="s">
        <v>213</v>
      </c>
      <c r="B723" s="14"/>
      <c r="C723" s="13"/>
      <c r="D723" s="13"/>
      <c r="E723" s="13"/>
    </row>
    <row r="724" spans="1:5" ht="15.75" thickBot="1" x14ac:dyDescent="0.3">
      <c r="A724" s="12" t="s">
        <v>27</v>
      </c>
      <c r="B724" s="14">
        <v>0</v>
      </c>
      <c r="C724" s="14">
        <v>0</v>
      </c>
      <c r="D724" s="14">
        <v>0</v>
      </c>
      <c r="E724" s="14">
        <v>0</v>
      </c>
    </row>
    <row r="725" spans="1:5" ht="15.75" thickBot="1" x14ac:dyDescent="0.3">
      <c r="A725" s="25" t="s">
        <v>212</v>
      </c>
      <c r="B725" s="14"/>
      <c r="C725" s="13"/>
      <c r="D725" s="13"/>
      <c r="E725" s="13"/>
    </row>
    <row r="726" spans="1:5" ht="15.75" thickBot="1" x14ac:dyDescent="0.3">
      <c r="A726" s="25" t="s">
        <v>213</v>
      </c>
      <c r="B726" s="14"/>
      <c r="C726" s="13"/>
      <c r="D726" s="13"/>
      <c r="E726" s="13"/>
    </row>
    <row r="727" spans="1:5" ht="15.75" thickBot="1" x14ac:dyDescent="0.3">
      <c r="A727" s="12" t="s">
        <v>28</v>
      </c>
      <c r="B727" s="14">
        <v>0</v>
      </c>
      <c r="C727" s="14">
        <v>0</v>
      </c>
      <c r="D727" s="14">
        <v>0</v>
      </c>
      <c r="E727" s="14">
        <v>0</v>
      </c>
    </row>
    <row r="728" spans="1:5" ht="15.75" thickBot="1" x14ac:dyDescent="0.3">
      <c r="A728" s="25" t="s">
        <v>212</v>
      </c>
      <c r="B728" s="14"/>
      <c r="C728" s="13"/>
      <c r="D728" s="13"/>
      <c r="E728" s="13"/>
    </row>
    <row r="729" spans="1:5" ht="15.75" thickBot="1" x14ac:dyDescent="0.3">
      <c r="A729" s="25" t="s">
        <v>213</v>
      </c>
      <c r="B729" s="14"/>
      <c r="C729" s="13"/>
      <c r="D729" s="13"/>
      <c r="E729" s="13"/>
    </row>
    <row r="730" spans="1:5" ht="15.75" thickBot="1" x14ac:dyDescent="0.3">
      <c r="A730" s="12" t="s">
        <v>29</v>
      </c>
      <c r="B730" s="14">
        <v>0</v>
      </c>
      <c r="C730" s="13">
        <v>0</v>
      </c>
      <c r="D730" s="13">
        <f>C730*1.03*0.99</f>
        <v>0</v>
      </c>
      <c r="E730" s="13">
        <f>D730*1.03*0.99</f>
        <v>0</v>
      </c>
    </row>
    <row r="731" spans="1:5" ht="15.75" thickBot="1" x14ac:dyDescent="0.3">
      <c r="A731" s="25" t="s">
        <v>212</v>
      </c>
      <c r="B731" s="14"/>
      <c r="C731" s="39"/>
      <c r="D731" s="39"/>
      <c r="E731" s="39"/>
    </row>
    <row r="732" spans="1:5" ht="15.75" thickBot="1" x14ac:dyDescent="0.3">
      <c r="A732" s="25" t="s">
        <v>213</v>
      </c>
      <c r="B732" s="14"/>
      <c r="C732" s="83"/>
      <c r="D732" s="39"/>
      <c r="E732" s="39"/>
    </row>
    <row r="733" spans="1:5" ht="15.75" thickBot="1" x14ac:dyDescent="0.3">
      <c r="A733" s="15" t="s">
        <v>30</v>
      </c>
      <c r="B733" s="14">
        <f>B730+B727+B724+B721+B718+B715+B712</f>
        <v>0</v>
      </c>
      <c r="C733" s="14">
        <f t="shared" ref="C733:E733" si="136">C730+C727+C724+C721+C718+C715+C712</f>
        <v>77000</v>
      </c>
      <c r="D733" s="14">
        <f t="shared" si="136"/>
        <v>85172</v>
      </c>
      <c r="E733" s="14">
        <f t="shared" si="136"/>
        <v>85172</v>
      </c>
    </row>
    <row r="734" spans="1:5" ht="15.75" thickBot="1" x14ac:dyDescent="0.3">
      <c r="A734" s="16" t="s">
        <v>31</v>
      </c>
      <c r="B734" s="17">
        <f>IF(B733-B704=0,0,"Error")</f>
        <v>0</v>
      </c>
      <c r="C734" s="17">
        <f>IF(C733-C704=0,0,"Error")</f>
        <v>0</v>
      </c>
      <c r="D734" s="17">
        <f>IF(D733-D704=0,0,"Error")</f>
        <v>0</v>
      </c>
      <c r="E734" s="17">
        <f>IF(E733-E704=0,0,"Error")</f>
        <v>0</v>
      </c>
    </row>
    <row r="735" spans="1:5" ht="15.75" thickBot="1" x14ac:dyDescent="0.3">
      <c r="A735" s="36" t="s">
        <v>238</v>
      </c>
      <c r="B735" s="1114" t="s">
        <v>281</v>
      </c>
      <c r="C735" s="1092"/>
      <c r="D735" s="1092"/>
      <c r="E735" s="1093"/>
    </row>
    <row r="736" spans="1:5" ht="15.75" thickBot="1" x14ac:dyDescent="0.3">
      <c r="A736" s="5" t="s">
        <v>14</v>
      </c>
      <c r="B736" s="1115" t="s">
        <v>282</v>
      </c>
      <c r="C736" s="1116"/>
      <c r="D736" s="1116"/>
      <c r="E736" s="1117"/>
    </row>
    <row r="737" spans="1:5" ht="15.75" thickBot="1" x14ac:dyDescent="0.3">
      <c r="A737" s="5" t="s">
        <v>15</v>
      </c>
      <c r="B737" s="1097" t="s">
        <v>283</v>
      </c>
      <c r="C737" s="1098"/>
      <c r="D737" s="1098"/>
      <c r="E737" s="1099"/>
    </row>
    <row r="738" spans="1:5" x14ac:dyDescent="0.25">
      <c r="A738" s="1049"/>
      <c r="B738" s="761">
        <v>2019</v>
      </c>
      <c r="C738" s="761">
        <v>2020</v>
      </c>
      <c r="D738" s="761">
        <v>2021</v>
      </c>
      <c r="E738" s="761">
        <v>2022</v>
      </c>
    </row>
    <row r="739" spans="1:5" ht="15.75" thickBot="1" x14ac:dyDescent="0.3">
      <c r="A739" s="1050"/>
      <c r="B739" s="764" t="s">
        <v>7</v>
      </c>
      <c r="C739" s="764" t="s">
        <v>1099</v>
      </c>
      <c r="D739" s="848" t="s">
        <v>1100</v>
      </c>
      <c r="E739" s="848" t="s">
        <v>1100</v>
      </c>
    </row>
    <row r="740" spans="1:5" ht="15.75" thickBot="1" x14ac:dyDescent="0.3">
      <c r="A740" s="5" t="s">
        <v>16</v>
      </c>
      <c r="B740" s="745">
        <v>9</v>
      </c>
      <c r="C740" s="745">
        <v>10</v>
      </c>
      <c r="D740" s="745">
        <v>10</v>
      </c>
      <c r="E740" s="745">
        <v>10</v>
      </c>
    </row>
    <row r="741" spans="1:5" ht="15.75" thickBot="1" x14ac:dyDescent="0.3">
      <c r="A741" s="5" t="s">
        <v>17</v>
      </c>
      <c r="B741" s="9">
        <f>B770</f>
        <v>15000</v>
      </c>
      <c r="C741" s="9">
        <f t="shared" ref="C741:E741" si="137">C770</f>
        <v>15000</v>
      </c>
      <c r="D741" s="9">
        <f t="shared" si="137"/>
        <v>15000</v>
      </c>
      <c r="E741" s="9">
        <f t="shared" si="137"/>
        <v>15000</v>
      </c>
    </row>
    <row r="742" spans="1:5" ht="15.75" thickBot="1" x14ac:dyDescent="0.3">
      <c r="A742" s="5" t="s">
        <v>18</v>
      </c>
      <c r="B742" s="9">
        <f>B741/B740</f>
        <v>1666.6666666666667</v>
      </c>
      <c r="C742" s="9">
        <f>C741/C740</f>
        <v>1500</v>
      </c>
      <c r="D742" s="9">
        <f>D741/D740</f>
        <v>1500</v>
      </c>
      <c r="E742" s="9">
        <f>E741/E740</f>
        <v>1500</v>
      </c>
    </row>
    <row r="743" spans="1:5" ht="15.75" thickBot="1" x14ac:dyDescent="0.3">
      <c r="A743" s="5" t="s">
        <v>19</v>
      </c>
      <c r="B743" s="745"/>
      <c r="C743" s="10">
        <f>C740/B740-1</f>
        <v>0.11111111111111116</v>
      </c>
      <c r="D743" s="10">
        <f>D740/C740-1</f>
        <v>0</v>
      </c>
      <c r="E743" s="10">
        <f>E740/D740-1</f>
        <v>0</v>
      </c>
    </row>
    <row r="744" spans="1:5" ht="15.75" thickBot="1" x14ac:dyDescent="0.3">
      <c r="A744" s="5" t="s">
        <v>21</v>
      </c>
      <c r="B744" s="745"/>
      <c r="C744" s="10">
        <f>C741/B741-1</f>
        <v>0</v>
      </c>
      <c r="D744" s="10">
        <f t="shared" ref="D744:E745" si="138">D741/C741-1</f>
        <v>0</v>
      </c>
      <c r="E744" s="10">
        <f t="shared" si="138"/>
        <v>0</v>
      </c>
    </row>
    <row r="745" spans="1:5" ht="15.75" thickBot="1" x14ac:dyDescent="0.3">
      <c r="A745" s="5" t="s">
        <v>22</v>
      </c>
      <c r="B745" s="745"/>
      <c r="C745" s="10">
        <f>C742/B742-1</f>
        <v>-0.10000000000000009</v>
      </c>
      <c r="D745" s="10">
        <f t="shared" si="138"/>
        <v>0</v>
      </c>
      <c r="E745" s="10">
        <f t="shared" si="138"/>
        <v>0</v>
      </c>
    </row>
    <row r="746" spans="1:5" ht="15.75" thickBot="1" x14ac:dyDescent="0.3">
      <c r="A746" s="1046" t="s">
        <v>169</v>
      </c>
      <c r="B746" s="1047"/>
      <c r="C746" s="1047"/>
      <c r="D746" s="1047"/>
      <c r="E746" s="1048"/>
    </row>
    <row r="747" spans="1:5" x14ac:dyDescent="0.25">
      <c r="A747" s="1049"/>
      <c r="B747" s="761">
        <v>2019</v>
      </c>
      <c r="C747" s="761">
        <v>2020</v>
      </c>
      <c r="D747" s="761">
        <v>2021</v>
      </c>
      <c r="E747" s="761">
        <v>2022</v>
      </c>
    </row>
    <row r="748" spans="1:5" ht="15.75" thickBot="1" x14ac:dyDescent="0.3">
      <c r="A748" s="1050"/>
      <c r="B748" s="764" t="s">
        <v>7</v>
      </c>
      <c r="C748" s="764" t="s">
        <v>1099</v>
      </c>
      <c r="D748" s="848" t="s">
        <v>1100</v>
      </c>
      <c r="E748" s="848" t="s">
        <v>1100</v>
      </c>
    </row>
    <row r="749" spans="1:5" ht="15.75" thickBot="1" x14ac:dyDescent="0.3">
      <c r="A749" s="12" t="s">
        <v>23</v>
      </c>
      <c r="B749" s="13">
        <v>0</v>
      </c>
      <c r="C749" s="13">
        <v>0</v>
      </c>
      <c r="D749" s="13">
        <v>0</v>
      </c>
      <c r="E749" s="13">
        <v>0</v>
      </c>
    </row>
    <row r="750" spans="1:5" ht="15.75" thickBot="1" x14ac:dyDescent="0.3">
      <c r="A750" s="25" t="s">
        <v>212</v>
      </c>
      <c r="B750" s="14">
        <v>0</v>
      </c>
      <c r="C750" s="14">
        <v>0</v>
      </c>
      <c r="D750" s="14">
        <v>0</v>
      </c>
      <c r="E750" s="14">
        <v>0</v>
      </c>
    </row>
    <row r="751" spans="1:5" ht="15.75" thickBot="1" x14ac:dyDescent="0.3">
      <c r="A751" s="25" t="s">
        <v>213</v>
      </c>
      <c r="B751" s="14"/>
      <c r="C751" s="26"/>
      <c r="D751" s="26"/>
      <c r="E751" s="26"/>
    </row>
    <row r="752" spans="1:5" ht="15.75" thickBot="1" x14ac:dyDescent="0.3">
      <c r="A752" s="12" t="s">
        <v>24</v>
      </c>
      <c r="B752" s="13">
        <v>0</v>
      </c>
      <c r="C752" s="13">
        <v>0</v>
      </c>
      <c r="D752" s="13">
        <v>0</v>
      </c>
      <c r="E752" s="13">
        <v>0</v>
      </c>
    </row>
    <row r="753" spans="1:5" ht="15.75" thickBot="1" x14ac:dyDescent="0.3">
      <c r="A753" s="25" t="s">
        <v>212</v>
      </c>
      <c r="B753" s="13">
        <v>0</v>
      </c>
      <c r="C753" s="13">
        <v>0</v>
      </c>
      <c r="D753" s="13">
        <v>0</v>
      </c>
      <c r="E753" s="13">
        <v>0</v>
      </c>
    </row>
    <row r="754" spans="1:5" ht="15.75" thickBot="1" x14ac:dyDescent="0.3">
      <c r="A754" s="25" t="s">
        <v>213</v>
      </c>
      <c r="B754" s="14"/>
      <c r="C754" s="13"/>
      <c r="D754" s="13"/>
      <c r="E754" s="13"/>
    </row>
    <row r="755" spans="1:5" ht="15.75" thickBot="1" x14ac:dyDescent="0.3">
      <c r="A755" s="12" t="s">
        <v>25</v>
      </c>
      <c r="B755" s="14">
        <v>0</v>
      </c>
      <c r="C755" s="14">
        <v>0</v>
      </c>
      <c r="D755" s="14">
        <v>0</v>
      </c>
      <c r="E755" s="14">
        <v>0</v>
      </c>
    </row>
    <row r="756" spans="1:5" ht="15.75" thickBot="1" x14ac:dyDescent="0.3">
      <c r="A756" s="25" t="s">
        <v>212</v>
      </c>
      <c r="B756" s="14">
        <v>0</v>
      </c>
      <c r="C756" s="14">
        <v>0</v>
      </c>
      <c r="D756" s="14">
        <v>0</v>
      </c>
      <c r="E756" s="14">
        <v>0</v>
      </c>
    </row>
    <row r="757" spans="1:5" ht="15.75" thickBot="1" x14ac:dyDescent="0.3">
      <c r="A757" s="25" t="s">
        <v>213</v>
      </c>
      <c r="B757" s="14"/>
      <c r="C757" s="13"/>
      <c r="D757" s="13"/>
      <c r="E757" s="13"/>
    </row>
    <row r="758" spans="1:5" ht="15.75" thickBot="1" x14ac:dyDescent="0.3">
      <c r="A758" s="12" t="s">
        <v>26</v>
      </c>
      <c r="B758" s="14">
        <v>0</v>
      </c>
      <c r="C758" s="14">
        <v>0</v>
      </c>
      <c r="D758" s="14">
        <v>0</v>
      </c>
      <c r="E758" s="14">
        <v>0</v>
      </c>
    </row>
    <row r="759" spans="1:5" ht="15.75" thickBot="1" x14ac:dyDescent="0.3">
      <c r="A759" s="25" t="s">
        <v>212</v>
      </c>
      <c r="B759" s="14"/>
      <c r="C759" s="13"/>
      <c r="D759" s="13"/>
      <c r="E759" s="13"/>
    </row>
    <row r="760" spans="1:5" ht="15.75" thickBot="1" x14ac:dyDescent="0.3">
      <c r="A760" s="25" t="s">
        <v>213</v>
      </c>
      <c r="B760" s="14"/>
      <c r="C760" s="13"/>
      <c r="D760" s="13"/>
      <c r="E760" s="13"/>
    </row>
    <row r="761" spans="1:5" ht="15.75" thickBot="1" x14ac:dyDescent="0.3">
      <c r="A761" s="12" t="s">
        <v>27</v>
      </c>
      <c r="B761" s="14">
        <v>0</v>
      </c>
      <c r="C761" s="14">
        <v>0</v>
      </c>
      <c r="D761" s="14">
        <v>0</v>
      </c>
      <c r="E761" s="14">
        <v>0</v>
      </c>
    </row>
    <row r="762" spans="1:5" ht="15.75" thickBot="1" x14ac:dyDescent="0.3">
      <c r="A762" s="25" t="s">
        <v>212</v>
      </c>
      <c r="B762" s="14"/>
      <c r="C762" s="13"/>
      <c r="D762" s="13"/>
      <c r="E762" s="13"/>
    </row>
    <row r="763" spans="1:5" ht="15.75" thickBot="1" x14ac:dyDescent="0.3">
      <c r="A763" s="25" t="s">
        <v>213</v>
      </c>
      <c r="B763" s="14"/>
      <c r="C763" s="13"/>
      <c r="D763" s="13"/>
      <c r="E763" s="13"/>
    </row>
    <row r="764" spans="1:5" ht="15.75" thickBot="1" x14ac:dyDescent="0.3">
      <c r="A764" s="12" t="s">
        <v>28</v>
      </c>
      <c r="B764" s="13">
        <f>SUM(B765:B766)</f>
        <v>15000</v>
      </c>
      <c r="C764" s="13">
        <f>SUM(C765:C766)</f>
        <v>15000</v>
      </c>
      <c r="D764" s="13">
        <f t="shared" ref="D764:E764" si="139">SUM(D765:D766)</f>
        <v>15000</v>
      </c>
      <c r="E764" s="13">
        <f t="shared" si="139"/>
        <v>15000</v>
      </c>
    </row>
    <row r="765" spans="1:5" ht="15.75" thickBot="1" x14ac:dyDescent="0.3">
      <c r="A765" s="25" t="s">
        <v>576</v>
      </c>
      <c r="B765" s="14">
        <v>15000</v>
      </c>
      <c r="C765" s="13">
        <v>15000</v>
      </c>
      <c r="D765" s="13">
        <v>15000</v>
      </c>
      <c r="E765" s="13">
        <v>15000</v>
      </c>
    </row>
    <row r="766" spans="1:5" ht="15.75" thickBot="1" x14ac:dyDescent="0.3">
      <c r="A766" s="25" t="s">
        <v>213</v>
      </c>
      <c r="B766" s="14"/>
      <c r="C766" s="13"/>
      <c r="D766" s="13"/>
      <c r="E766" s="13"/>
    </row>
    <row r="767" spans="1:5" ht="15.75" thickBot="1" x14ac:dyDescent="0.3">
      <c r="A767" s="12" t="s">
        <v>29</v>
      </c>
      <c r="B767" s="14"/>
      <c r="C767" s="13"/>
      <c r="D767" s="13"/>
      <c r="E767" s="13"/>
    </row>
    <row r="768" spans="1:5" ht="15.75" thickBot="1" x14ac:dyDescent="0.3">
      <c r="A768" s="25" t="s">
        <v>212</v>
      </c>
      <c r="B768" s="14"/>
      <c r="C768" s="13"/>
      <c r="D768" s="13"/>
      <c r="E768" s="13"/>
    </row>
    <row r="769" spans="1:5" ht="15.75" thickBot="1" x14ac:dyDescent="0.3">
      <c r="A769" s="25" t="s">
        <v>213</v>
      </c>
      <c r="B769" s="14"/>
      <c r="C769" s="13"/>
      <c r="D769" s="13"/>
      <c r="E769" s="13"/>
    </row>
    <row r="770" spans="1:5" ht="15.75" thickBot="1" x14ac:dyDescent="0.3">
      <c r="A770" s="34" t="s">
        <v>52</v>
      </c>
      <c r="B770" s="14">
        <f>B767+B764+B761+B758+B755+B752+B749</f>
        <v>15000</v>
      </c>
      <c r="C770" s="14">
        <f>C767+C764+C761+C758+C755+C752+C749</f>
        <v>15000</v>
      </c>
      <c r="D770" s="14">
        <f>D767+D764+D761+D758+D755+D752+D749</f>
        <v>15000</v>
      </c>
      <c r="E770" s="14">
        <f>E767+E764+E761+E758+E755+E752+E749</f>
        <v>15000</v>
      </c>
    </row>
    <row r="771" spans="1:5" ht="15.75" thickBot="1" x14ac:dyDescent="0.3">
      <c r="A771" s="16" t="s">
        <v>31</v>
      </c>
      <c r="B771" s="17">
        <f>IF(B770-B741=0,0,"Error")</f>
        <v>0</v>
      </c>
      <c r="C771" s="17">
        <f>IF(C770-C741=0,0,"Error")</f>
        <v>0</v>
      </c>
      <c r="D771" s="17">
        <f>IF(D770-D741=0,0,"Error")</f>
        <v>0</v>
      </c>
      <c r="E771" s="17">
        <f>IF(E770-E741=0,0,"Error")</f>
        <v>0</v>
      </c>
    </row>
    <row r="772" spans="1:5" ht="15.75" thickBot="1" x14ac:dyDescent="0.3">
      <c r="A772" s="36" t="s">
        <v>239</v>
      </c>
      <c r="B772" s="1114"/>
      <c r="C772" s="1092"/>
      <c r="D772" s="1092"/>
      <c r="E772" s="1093"/>
    </row>
    <row r="773" spans="1:5" ht="15.75" thickBot="1" x14ac:dyDescent="0.3">
      <c r="A773" s="5" t="s">
        <v>14</v>
      </c>
      <c r="B773" s="1105"/>
      <c r="C773" s="1106"/>
      <c r="D773" s="1106"/>
      <c r="E773" s="1107"/>
    </row>
    <row r="774" spans="1:5" ht="15.75" thickBot="1" x14ac:dyDescent="0.3">
      <c r="A774" s="5" t="s">
        <v>15</v>
      </c>
      <c r="B774" s="1097"/>
      <c r="C774" s="1098"/>
      <c r="D774" s="1098"/>
      <c r="E774" s="1099"/>
    </row>
    <row r="775" spans="1:5" x14ac:dyDescent="0.25">
      <c r="A775" s="1049"/>
      <c r="B775" s="8">
        <v>2018</v>
      </c>
      <c r="C775" s="8">
        <v>2019</v>
      </c>
      <c r="D775" s="8">
        <v>2020</v>
      </c>
      <c r="E775" s="8">
        <v>2021</v>
      </c>
    </row>
    <row r="776" spans="1:5" ht="15.75" thickBot="1" x14ac:dyDescent="0.3">
      <c r="A776" s="1050"/>
      <c r="B776" s="764" t="s">
        <v>7</v>
      </c>
      <c r="C776" s="764" t="s">
        <v>8</v>
      </c>
      <c r="D776" s="764" t="s">
        <v>8</v>
      </c>
      <c r="E776" s="764" t="s">
        <v>8</v>
      </c>
    </row>
    <row r="777" spans="1:5" ht="15.75" thickBot="1" x14ac:dyDescent="0.3">
      <c r="A777" s="5" t="s">
        <v>16</v>
      </c>
      <c r="B777" s="40"/>
      <c r="C777" s="40"/>
      <c r="D777" s="40"/>
      <c r="E777" s="40"/>
    </row>
    <row r="778" spans="1:5" ht="15.75" thickBot="1" x14ac:dyDescent="0.3">
      <c r="A778" s="5" t="s">
        <v>17</v>
      </c>
      <c r="B778" s="9">
        <f>B807</f>
        <v>0</v>
      </c>
      <c r="C778" s="9">
        <f t="shared" ref="C778:E778" si="140">C807</f>
        <v>0</v>
      </c>
      <c r="D778" s="9">
        <f t="shared" si="140"/>
        <v>0</v>
      </c>
      <c r="E778" s="9">
        <f t="shared" si="140"/>
        <v>0</v>
      </c>
    </row>
    <row r="779" spans="1:5" ht="15.75" thickBot="1" x14ac:dyDescent="0.3">
      <c r="A779" s="5" t="s">
        <v>18</v>
      </c>
      <c r="B779" s="9" t="e">
        <f>B778/B777</f>
        <v>#DIV/0!</v>
      </c>
      <c r="C779" s="9" t="e">
        <f>C778/C777</f>
        <v>#DIV/0!</v>
      </c>
      <c r="D779" s="9" t="e">
        <f>D778/D777</f>
        <v>#DIV/0!</v>
      </c>
      <c r="E779" s="9" t="e">
        <f>E778/E777</f>
        <v>#DIV/0!</v>
      </c>
    </row>
    <row r="780" spans="1:5" ht="15.75" thickBot="1" x14ac:dyDescent="0.3">
      <c r="A780" s="5" t="s">
        <v>19</v>
      </c>
      <c r="B780" s="745"/>
      <c r="C780" s="10" t="e">
        <f>C777/B777-1</f>
        <v>#DIV/0!</v>
      </c>
      <c r="D780" s="10" t="e">
        <f>D777/C777-1</f>
        <v>#DIV/0!</v>
      </c>
      <c r="E780" s="10" t="e">
        <f>E777/D777-1</f>
        <v>#DIV/0!</v>
      </c>
    </row>
    <row r="781" spans="1:5" ht="15.75" thickBot="1" x14ac:dyDescent="0.3">
      <c r="A781" s="5" t="s">
        <v>21</v>
      </c>
      <c r="B781" s="745"/>
      <c r="C781" s="10" t="e">
        <f>C778/B778-1</f>
        <v>#DIV/0!</v>
      </c>
      <c r="D781" s="10" t="e">
        <f t="shared" ref="D781:E782" si="141">D778/C778-1</f>
        <v>#DIV/0!</v>
      </c>
      <c r="E781" s="10" t="e">
        <f t="shared" si="141"/>
        <v>#DIV/0!</v>
      </c>
    </row>
    <row r="782" spans="1:5" ht="15.75" thickBot="1" x14ac:dyDescent="0.3">
      <c r="A782" s="5" t="s">
        <v>22</v>
      </c>
      <c r="B782" s="745"/>
      <c r="C782" s="10" t="e">
        <f>C779/B779-1</f>
        <v>#DIV/0!</v>
      </c>
      <c r="D782" s="10" t="e">
        <f t="shared" si="141"/>
        <v>#DIV/0!</v>
      </c>
      <c r="E782" s="10" t="e">
        <f t="shared" si="141"/>
        <v>#DIV/0!</v>
      </c>
    </row>
    <row r="783" spans="1:5" ht="15.75" thickBot="1" x14ac:dyDescent="0.3">
      <c r="A783" s="1046" t="s">
        <v>169</v>
      </c>
      <c r="B783" s="1047"/>
      <c r="C783" s="1047"/>
      <c r="D783" s="1047"/>
      <c r="E783" s="1048"/>
    </row>
    <row r="784" spans="1:5" x14ac:dyDescent="0.25">
      <c r="A784" s="1049"/>
      <c r="B784" s="8">
        <v>2018</v>
      </c>
      <c r="C784" s="8">
        <v>2019</v>
      </c>
      <c r="D784" s="8">
        <v>2020</v>
      </c>
      <c r="E784" s="8">
        <v>2021</v>
      </c>
    </row>
    <row r="785" spans="1:5" ht="15.75" thickBot="1" x14ac:dyDescent="0.3">
      <c r="A785" s="1050"/>
      <c r="B785" s="764" t="s">
        <v>7</v>
      </c>
      <c r="C785" s="764" t="s">
        <v>8</v>
      </c>
      <c r="D785" s="764" t="s">
        <v>8</v>
      </c>
      <c r="E785" s="764" t="s">
        <v>8</v>
      </c>
    </row>
    <row r="786" spans="1:5" ht="15.75" thickBot="1" x14ac:dyDescent="0.3">
      <c r="A786" s="12" t="s">
        <v>23</v>
      </c>
      <c r="B786" s="13"/>
      <c r="C786" s="13"/>
      <c r="D786" s="13"/>
      <c r="E786" s="13"/>
    </row>
    <row r="787" spans="1:5" ht="15.75" thickBot="1" x14ac:dyDescent="0.3">
      <c r="A787" s="25" t="s">
        <v>212</v>
      </c>
      <c r="B787" s="14"/>
      <c r="C787" s="26"/>
      <c r="D787" s="26"/>
      <c r="E787" s="26"/>
    </row>
    <row r="788" spans="1:5" ht="15.75" thickBot="1" x14ac:dyDescent="0.3">
      <c r="A788" s="25" t="s">
        <v>213</v>
      </c>
      <c r="B788" s="14"/>
      <c r="C788" s="26"/>
      <c r="D788" s="26"/>
      <c r="E788" s="26"/>
    </row>
    <row r="789" spans="1:5" ht="15.75" thickBot="1" x14ac:dyDescent="0.3">
      <c r="A789" s="12" t="s">
        <v>24</v>
      </c>
      <c r="B789" s="13"/>
      <c r="C789" s="13"/>
      <c r="D789" s="13"/>
      <c r="E789" s="13"/>
    </row>
    <row r="790" spans="1:5" ht="15.75" thickBot="1" x14ac:dyDescent="0.3">
      <c r="A790" s="25" t="s">
        <v>212</v>
      </c>
      <c r="B790" s="14"/>
      <c r="C790" s="13"/>
      <c r="D790" s="13"/>
      <c r="E790" s="13"/>
    </row>
    <row r="791" spans="1:5" ht="15.75" thickBot="1" x14ac:dyDescent="0.3">
      <c r="A791" s="25" t="s">
        <v>213</v>
      </c>
      <c r="B791" s="14"/>
      <c r="C791" s="13"/>
      <c r="D791" s="13"/>
      <c r="E791" s="13"/>
    </row>
    <row r="792" spans="1:5" ht="15.75" thickBot="1" x14ac:dyDescent="0.3">
      <c r="A792" s="12" t="s">
        <v>25</v>
      </c>
      <c r="B792" s="41">
        <v>0</v>
      </c>
      <c r="C792" s="42">
        <v>0</v>
      </c>
      <c r="D792" s="42">
        <v>0</v>
      </c>
      <c r="E792" s="42">
        <v>0</v>
      </c>
    </row>
    <row r="793" spans="1:5" ht="15.75" thickBot="1" x14ac:dyDescent="0.3">
      <c r="A793" s="25" t="s">
        <v>212</v>
      </c>
      <c r="B793" s="14"/>
      <c r="C793" s="13"/>
      <c r="D793" s="13"/>
      <c r="E793" s="13"/>
    </row>
    <row r="794" spans="1:5" ht="15.75" thickBot="1" x14ac:dyDescent="0.3">
      <c r="A794" s="25" t="s">
        <v>213</v>
      </c>
      <c r="B794" s="14"/>
      <c r="C794" s="13"/>
      <c r="D794" s="13"/>
      <c r="E794" s="13"/>
    </row>
    <row r="795" spans="1:5" ht="15.75" thickBot="1" x14ac:dyDescent="0.3">
      <c r="A795" s="12" t="s">
        <v>26</v>
      </c>
      <c r="B795" s="14"/>
      <c r="C795" s="13"/>
      <c r="D795" s="13"/>
      <c r="E795" s="13"/>
    </row>
    <row r="796" spans="1:5" ht="15.75" thickBot="1" x14ac:dyDescent="0.3">
      <c r="A796" s="25" t="s">
        <v>212</v>
      </c>
      <c r="B796" s="14"/>
      <c r="C796" s="13"/>
      <c r="D796" s="13"/>
      <c r="E796" s="13"/>
    </row>
    <row r="797" spans="1:5" ht="15.75" thickBot="1" x14ac:dyDescent="0.3">
      <c r="A797" s="25" t="s">
        <v>213</v>
      </c>
      <c r="B797" s="14"/>
      <c r="C797" s="13"/>
      <c r="D797" s="13"/>
      <c r="E797" s="13"/>
    </row>
    <row r="798" spans="1:5" ht="15.75" thickBot="1" x14ac:dyDescent="0.3">
      <c r="A798" s="12" t="s">
        <v>27</v>
      </c>
      <c r="B798" s="14"/>
      <c r="C798" s="13"/>
      <c r="D798" s="13"/>
      <c r="E798" s="13"/>
    </row>
    <row r="799" spans="1:5" ht="15.75" thickBot="1" x14ac:dyDescent="0.3">
      <c r="A799" s="25" t="s">
        <v>212</v>
      </c>
      <c r="B799" s="14"/>
      <c r="C799" s="13"/>
      <c r="D799" s="13"/>
      <c r="E799" s="13"/>
    </row>
    <row r="800" spans="1:5" ht="15.75" thickBot="1" x14ac:dyDescent="0.3">
      <c r="A800" s="25" t="s">
        <v>213</v>
      </c>
      <c r="B800" s="14"/>
      <c r="C800" s="13"/>
      <c r="D800" s="13"/>
      <c r="E800" s="13"/>
    </row>
    <row r="801" spans="1:5" ht="15.75" thickBot="1" x14ac:dyDescent="0.3">
      <c r="A801" s="12" t="s">
        <v>28</v>
      </c>
      <c r="B801" s="14">
        <v>0</v>
      </c>
      <c r="C801" s="13">
        <v>0</v>
      </c>
      <c r="D801" s="13">
        <v>0</v>
      </c>
      <c r="E801" s="13">
        <v>0</v>
      </c>
    </row>
    <row r="802" spans="1:5" ht="15.75" thickBot="1" x14ac:dyDescent="0.3">
      <c r="A802" s="25" t="s">
        <v>212</v>
      </c>
      <c r="B802" s="14"/>
      <c r="C802" s="13"/>
      <c r="D802" s="13"/>
      <c r="E802" s="13"/>
    </row>
    <row r="803" spans="1:5" ht="15.75" thickBot="1" x14ac:dyDescent="0.3">
      <c r="A803" s="25" t="s">
        <v>213</v>
      </c>
      <c r="B803" s="14"/>
      <c r="C803" s="13"/>
      <c r="D803" s="13"/>
      <c r="E803" s="13"/>
    </row>
    <row r="804" spans="1:5" ht="15.75" thickBot="1" x14ac:dyDescent="0.3">
      <c r="A804" s="12" t="s">
        <v>29</v>
      </c>
      <c r="B804" s="14"/>
      <c r="C804" s="13"/>
      <c r="D804" s="13"/>
      <c r="E804" s="13"/>
    </row>
    <row r="805" spans="1:5" ht="15.75" thickBot="1" x14ac:dyDescent="0.3">
      <c r="A805" s="25" t="s">
        <v>212</v>
      </c>
      <c r="B805" s="14"/>
      <c r="C805" s="13"/>
      <c r="D805" s="13"/>
      <c r="E805" s="13"/>
    </row>
    <row r="806" spans="1:5" ht="15.75" thickBot="1" x14ac:dyDescent="0.3">
      <c r="A806" s="25" t="s">
        <v>213</v>
      </c>
      <c r="B806" s="14"/>
      <c r="C806" s="13"/>
      <c r="D806" s="13"/>
      <c r="E806" s="13"/>
    </row>
    <row r="807" spans="1:5" ht="15.75" thickBot="1" x14ac:dyDescent="0.3">
      <c r="A807" s="34" t="s">
        <v>52</v>
      </c>
      <c r="B807" s="14">
        <f>B804+B801+B798+B795+B792+B789+B786</f>
        <v>0</v>
      </c>
      <c r="C807" s="14">
        <f t="shared" ref="C807:E807" si="142">C804+C801+C798+C795+C792+C789+C786</f>
        <v>0</v>
      </c>
      <c r="D807" s="14">
        <f t="shared" si="142"/>
        <v>0</v>
      </c>
      <c r="E807" s="14">
        <f t="shared" si="142"/>
        <v>0</v>
      </c>
    </row>
    <row r="808" spans="1:5" ht="15.75" thickBot="1" x14ac:dyDescent="0.3">
      <c r="A808" s="16" t="s">
        <v>31</v>
      </c>
      <c r="B808" s="17">
        <f>IF(B807-B778=0,0,"Error")</f>
        <v>0</v>
      </c>
      <c r="C808" s="17">
        <f>IF(C807-C778=0,0,"Error")</f>
        <v>0</v>
      </c>
      <c r="D808" s="17">
        <f>IF(D807-D778=0,0,"Error")</f>
        <v>0</v>
      </c>
      <c r="E808" s="17">
        <f>IF(E807-E778=0,0,"Error")</f>
        <v>0</v>
      </c>
    </row>
    <row r="809" spans="1:5" ht="15.75" thickBot="1" x14ac:dyDescent="0.3">
      <c r="A809" s="1111" t="s">
        <v>38</v>
      </c>
      <c r="B809" s="1112"/>
      <c r="C809" s="1112"/>
      <c r="D809" s="1112"/>
      <c r="E809" s="1113"/>
    </row>
    <row r="810" spans="1:5" ht="15.75" thickBot="1" x14ac:dyDescent="0.3">
      <c r="A810" s="1111" t="s">
        <v>39</v>
      </c>
      <c r="B810" s="1112"/>
      <c r="C810" s="1112"/>
      <c r="D810" s="1112"/>
      <c r="E810" s="1113"/>
    </row>
    <row r="811" spans="1:5" ht="15.75" thickBot="1" x14ac:dyDescent="0.3">
      <c r="A811" s="7" t="s">
        <v>55</v>
      </c>
      <c r="B811" s="1118"/>
      <c r="C811" s="1119"/>
      <c r="D811" s="1120"/>
      <c r="E811" s="1121"/>
    </row>
    <row r="812" spans="1:5" ht="23.25" thickBot="1" x14ac:dyDescent="0.3">
      <c r="A812" s="7" t="s">
        <v>79</v>
      </c>
      <c r="B812" s="7"/>
      <c r="C812" s="86" t="s">
        <v>217</v>
      </c>
      <c r="D812" s="1120"/>
      <c r="E812" s="1121"/>
    </row>
    <row r="813" spans="1:5" ht="15.75" thickBot="1" x14ac:dyDescent="0.3">
      <c r="A813" s="96"/>
      <c r="B813" s="1118"/>
      <c r="C813" s="1122"/>
      <c r="D813" s="1120"/>
      <c r="E813" s="1121"/>
    </row>
    <row r="814" spans="1:5" ht="15.75" thickBot="1" x14ac:dyDescent="0.3">
      <c r="A814" s="5" t="s">
        <v>14</v>
      </c>
      <c r="B814" s="1105"/>
      <c r="C814" s="1106"/>
      <c r="D814" s="1106"/>
      <c r="E814" s="1107"/>
    </row>
    <row r="815" spans="1:5" ht="15.75" thickBot="1" x14ac:dyDescent="0.3">
      <c r="A815" s="5" t="s">
        <v>15</v>
      </c>
      <c r="B815" s="1097"/>
      <c r="C815" s="1098"/>
      <c r="D815" s="1098"/>
      <c r="E815" s="1099"/>
    </row>
    <row r="816" spans="1:5" x14ac:dyDescent="0.25">
      <c r="A816" s="1049"/>
      <c r="B816" s="8">
        <v>2018</v>
      </c>
      <c r="C816" s="8">
        <v>2019</v>
      </c>
      <c r="D816" s="8">
        <v>2020</v>
      </c>
      <c r="E816" s="8">
        <v>2021</v>
      </c>
    </row>
    <row r="817" spans="1:5" ht="15.75" thickBot="1" x14ac:dyDescent="0.3">
      <c r="A817" s="1050"/>
      <c r="B817" s="764" t="s">
        <v>7</v>
      </c>
      <c r="C817" s="764" t="s">
        <v>8</v>
      </c>
      <c r="D817" s="764" t="s">
        <v>8</v>
      </c>
      <c r="E817" s="764" t="s">
        <v>8</v>
      </c>
    </row>
    <row r="818" spans="1:5" ht="15.75" thickBot="1" x14ac:dyDescent="0.3">
      <c r="A818" s="5" t="s">
        <v>16</v>
      </c>
      <c r="B818" s="9"/>
      <c r="C818" s="9"/>
      <c r="D818" s="9"/>
      <c r="E818" s="9"/>
    </row>
    <row r="819" spans="1:5" ht="15.75" thickBot="1" x14ac:dyDescent="0.3">
      <c r="A819" s="5" t="s">
        <v>17</v>
      </c>
      <c r="B819" s="9">
        <f>B839-B830</f>
        <v>0</v>
      </c>
      <c r="C819" s="9">
        <f t="shared" ref="C819:E819" si="143">C839-C830</f>
        <v>0</v>
      </c>
      <c r="D819" s="9">
        <f t="shared" si="143"/>
        <v>0</v>
      </c>
      <c r="E819" s="9">
        <f t="shared" si="143"/>
        <v>0</v>
      </c>
    </row>
    <row r="820" spans="1:5" ht="15.75" thickBot="1" x14ac:dyDescent="0.3">
      <c r="A820" s="5" t="s">
        <v>18</v>
      </c>
      <c r="B820" s="9" t="e">
        <f>B819/B818</f>
        <v>#DIV/0!</v>
      </c>
      <c r="C820" s="9" t="e">
        <f t="shared" ref="C820:E820" si="144">C819/C818</f>
        <v>#DIV/0!</v>
      </c>
      <c r="D820" s="9" t="e">
        <f t="shared" si="144"/>
        <v>#DIV/0!</v>
      </c>
      <c r="E820" s="9" t="e">
        <f t="shared" si="144"/>
        <v>#DIV/0!</v>
      </c>
    </row>
    <row r="821" spans="1:5" ht="15.75" thickBot="1" x14ac:dyDescent="0.3">
      <c r="A821" s="5" t="s">
        <v>19</v>
      </c>
      <c r="B821" s="745" t="s">
        <v>20</v>
      </c>
      <c r="C821" s="10" t="e">
        <f>C818/B818-1</f>
        <v>#DIV/0!</v>
      </c>
      <c r="D821" s="10" t="e">
        <f t="shared" ref="D821:E823" si="145">D818/C818-1</f>
        <v>#DIV/0!</v>
      </c>
      <c r="E821" s="10" t="e">
        <f t="shared" si="145"/>
        <v>#DIV/0!</v>
      </c>
    </row>
    <row r="822" spans="1:5" ht="15.75" thickBot="1" x14ac:dyDescent="0.3">
      <c r="A822" s="5" t="s">
        <v>21</v>
      </c>
      <c r="B822" s="745" t="s">
        <v>20</v>
      </c>
      <c r="C822" s="10" t="e">
        <f>C819/B819-1</f>
        <v>#DIV/0!</v>
      </c>
      <c r="D822" s="10" t="e">
        <f t="shared" si="145"/>
        <v>#DIV/0!</v>
      </c>
      <c r="E822" s="10" t="e">
        <f t="shared" si="145"/>
        <v>#DIV/0!</v>
      </c>
    </row>
    <row r="823" spans="1:5" ht="15.75" thickBot="1" x14ac:dyDescent="0.3">
      <c r="A823" s="5" t="s">
        <v>22</v>
      </c>
      <c r="B823" s="745" t="s">
        <v>20</v>
      </c>
      <c r="C823" s="10" t="e">
        <f>C820/B820-1</f>
        <v>#DIV/0!</v>
      </c>
      <c r="D823" s="10" t="e">
        <f t="shared" si="145"/>
        <v>#DIV/0!</v>
      </c>
      <c r="E823" s="10" t="e">
        <f t="shared" si="145"/>
        <v>#DIV/0!</v>
      </c>
    </row>
    <row r="824" spans="1:5" ht="15.75" thickBot="1" x14ac:dyDescent="0.3">
      <c r="A824" s="7" t="s">
        <v>13</v>
      </c>
      <c r="B824" s="1140"/>
      <c r="C824" s="1141"/>
      <c r="D824" s="1141"/>
      <c r="E824" s="1142"/>
    </row>
    <row r="825" spans="1:5" ht="15.75" thickBot="1" x14ac:dyDescent="0.3">
      <c r="A825" s="5" t="s">
        <v>14</v>
      </c>
      <c r="B825" s="1105"/>
      <c r="C825" s="1106"/>
      <c r="D825" s="1106"/>
      <c r="E825" s="1107"/>
    </row>
    <row r="826" spans="1:5" ht="15.75" thickBot="1" x14ac:dyDescent="0.3">
      <c r="A826" s="5" t="s">
        <v>15</v>
      </c>
      <c r="B826" s="1097"/>
      <c r="C826" s="1098"/>
      <c r="D826" s="1098"/>
      <c r="E826" s="1099"/>
    </row>
    <row r="827" spans="1:5" x14ac:dyDescent="0.25">
      <c r="A827" s="1049"/>
      <c r="B827" s="8">
        <v>2018</v>
      </c>
      <c r="C827" s="8">
        <v>2019</v>
      </c>
      <c r="D827" s="8">
        <v>2020</v>
      </c>
      <c r="E827" s="8">
        <v>2021</v>
      </c>
    </row>
    <row r="828" spans="1:5" ht="15.75" thickBot="1" x14ac:dyDescent="0.3">
      <c r="A828" s="1050"/>
      <c r="B828" s="764" t="s">
        <v>7</v>
      </c>
      <c r="C828" s="764" t="s">
        <v>8</v>
      </c>
      <c r="D828" s="764" t="s">
        <v>8</v>
      </c>
      <c r="E828" s="764" t="s">
        <v>8</v>
      </c>
    </row>
    <row r="829" spans="1:5" ht="15.75" thickBot="1" x14ac:dyDescent="0.3">
      <c r="A829" s="5" t="s">
        <v>16</v>
      </c>
      <c r="B829" s="5"/>
      <c r="C829" s="5"/>
      <c r="D829" s="5"/>
      <c r="E829" s="5"/>
    </row>
    <row r="830" spans="1:5" ht="15.75" thickBot="1" x14ac:dyDescent="0.3">
      <c r="A830" s="5" t="s">
        <v>17</v>
      </c>
      <c r="B830" s="9"/>
      <c r="C830" s="9"/>
      <c r="D830" s="9"/>
      <c r="E830" s="9"/>
    </row>
    <row r="831" spans="1:5" ht="15.75" thickBot="1" x14ac:dyDescent="0.3">
      <c r="A831" s="5" t="s">
        <v>18</v>
      </c>
      <c r="B831" s="9" t="e">
        <f>B830/B829</f>
        <v>#DIV/0!</v>
      </c>
      <c r="C831" s="9" t="e">
        <f t="shared" ref="C831:E831" si="146">C830/C829</f>
        <v>#DIV/0!</v>
      </c>
      <c r="D831" s="9" t="e">
        <f t="shared" si="146"/>
        <v>#DIV/0!</v>
      </c>
      <c r="E831" s="9" t="e">
        <f t="shared" si="146"/>
        <v>#DIV/0!</v>
      </c>
    </row>
    <row r="832" spans="1:5" ht="15.75" thickBot="1" x14ac:dyDescent="0.3">
      <c r="A832" s="5" t="s">
        <v>19</v>
      </c>
      <c r="B832" s="745" t="s">
        <v>20</v>
      </c>
      <c r="C832" s="10" t="e">
        <f>C829/B829-1</f>
        <v>#DIV/0!</v>
      </c>
      <c r="D832" s="10" t="e">
        <f t="shared" ref="D832:E834" si="147">D829/C829-1</f>
        <v>#DIV/0!</v>
      </c>
      <c r="E832" s="10" t="e">
        <f t="shared" si="147"/>
        <v>#DIV/0!</v>
      </c>
    </row>
    <row r="833" spans="1:5" ht="15.75" thickBot="1" x14ac:dyDescent="0.3">
      <c r="A833" s="5" t="s">
        <v>21</v>
      </c>
      <c r="B833" s="745" t="s">
        <v>20</v>
      </c>
      <c r="C833" s="10" t="e">
        <f>C830/B830-1</f>
        <v>#DIV/0!</v>
      </c>
      <c r="D833" s="10" t="e">
        <f t="shared" si="147"/>
        <v>#DIV/0!</v>
      </c>
      <c r="E833" s="10" t="e">
        <f t="shared" si="147"/>
        <v>#DIV/0!</v>
      </c>
    </row>
    <row r="834" spans="1:5" ht="15.75" thickBot="1" x14ac:dyDescent="0.3">
      <c r="A834" s="5" t="s">
        <v>22</v>
      </c>
      <c r="B834" s="745" t="s">
        <v>20</v>
      </c>
      <c r="C834" s="10" t="e">
        <f>C831/B831-1</f>
        <v>#DIV/0!</v>
      </c>
      <c r="D834" s="10" t="e">
        <f t="shared" si="147"/>
        <v>#DIV/0!</v>
      </c>
      <c r="E834" s="10" t="e">
        <f t="shared" si="147"/>
        <v>#DIV/0!</v>
      </c>
    </row>
    <row r="835" spans="1:5" ht="15.75" thickBot="1" x14ac:dyDescent="0.3">
      <c r="A835" s="1046" t="s">
        <v>258</v>
      </c>
      <c r="B835" s="1047"/>
      <c r="C835" s="1047"/>
      <c r="D835" s="1047"/>
      <c r="E835" s="1048"/>
    </row>
    <row r="836" spans="1:5" x14ac:dyDescent="0.25">
      <c r="A836" s="1049"/>
      <c r="B836" s="8">
        <v>2018</v>
      </c>
      <c r="C836" s="8">
        <v>2019</v>
      </c>
      <c r="D836" s="8">
        <v>2020</v>
      </c>
      <c r="E836" s="8">
        <v>2021</v>
      </c>
    </row>
    <row r="837" spans="1:5" ht="15.75" thickBot="1" x14ac:dyDescent="0.3">
      <c r="A837" s="1050"/>
      <c r="B837" s="764" t="s">
        <v>7</v>
      </c>
      <c r="C837" s="764" t="s">
        <v>8</v>
      </c>
      <c r="D837" s="764" t="s">
        <v>8</v>
      </c>
      <c r="E837" s="764" t="s">
        <v>8</v>
      </c>
    </row>
    <row r="838" spans="1:5" ht="15.75" thickBot="1" x14ac:dyDescent="0.3">
      <c r="A838" s="12" t="s">
        <v>41</v>
      </c>
      <c r="B838" s="13"/>
      <c r="C838" s="13"/>
      <c r="D838" s="13"/>
      <c r="E838" s="13"/>
    </row>
    <row r="839" spans="1:5" ht="15.75" thickBot="1" x14ac:dyDescent="0.3">
      <c r="A839" s="12" t="s">
        <v>42</v>
      </c>
      <c r="B839" s="14"/>
      <c r="C839" s="13"/>
      <c r="D839" s="13"/>
      <c r="E839" s="13"/>
    </row>
    <row r="840" spans="1:5" ht="15.75" thickBot="1" x14ac:dyDescent="0.3">
      <c r="A840" s="15" t="s">
        <v>30</v>
      </c>
      <c r="B840" s="14">
        <f>B839+B838</f>
        <v>0</v>
      </c>
      <c r="C840" s="14">
        <f t="shared" ref="C840:E840" si="148">C839+C838</f>
        <v>0</v>
      </c>
      <c r="D840" s="14">
        <f t="shared" si="148"/>
        <v>0</v>
      </c>
      <c r="E840" s="14">
        <f t="shared" si="148"/>
        <v>0</v>
      </c>
    </row>
    <row r="841" spans="1:5" ht="15.75" thickBot="1" x14ac:dyDescent="0.3">
      <c r="A841" s="93" t="s">
        <v>44</v>
      </c>
      <c r="B841" s="1118"/>
      <c r="C841" s="1120"/>
      <c r="D841" s="1120"/>
      <c r="E841" s="1121"/>
    </row>
    <row r="842" spans="1:5" ht="23.25" thickBot="1" x14ac:dyDescent="0.3">
      <c r="A842" s="7" t="s">
        <v>73</v>
      </c>
      <c r="B842" s="90"/>
      <c r="C842" s="88" t="s">
        <v>217</v>
      </c>
      <c r="D842" s="91"/>
      <c r="E842" s="92"/>
    </row>
    <row r="843" spans="1:5" ht="15.75" thickBot="1" x14ac:dyDescent="0.3">
      <c r="A843" s="5" t="s">
        <v>14</v>
      </c>
      <c r="B843" s="1105"/>
      <c r="C843" s="1106"/>
      <c r="D843" s="1106"/>
      <c r="E843" s="1107"/>
    </row>
    <row r="844" spans="1:5" ht="15.75" thickBot="1" x14ac:dyDescent="0.3">
      <c r="A844" s="5" t="s">
        <v>15</v>
      </c>
      <c r="B844" s="1097"/>
      <c r="C844" s="1098"/>
      <c r="D844" s="1098"/>
      <c r="E844" s="1099"/>
    </row>
    <row r="845" spans="1:5" x14ac:dyDescent="0.25">
      <c r="A845" s="1049"/>
      <c r="B845" s="8">
        <v>2018</v>
      </c>
      <c r="C845" s="8">
        <v>2019</v>
      </c>
      <c r="D845" s="8">
        <v>2020</v>
      </c>
      <c r="E845" s="8">
        <v>2021</v>
      </c>
    </row>
    <row r="846" spans="1:5" ht="15.75" thickBot="1" x14ac:dyDescent="0.3">
      <c r="A846" s="1050"/>
      <c r="B846" s="764" t="s">
        <v>7</v>
      </c>
      <c r="C846" s="764" t="s">
        <v>8</v>
      </c>
      <c r="D846" s="764" t="s">
        <v>8</v>
      </c>
      <c r="E846" s="764" t="s">
        <v>8</v>
      </c>
    </row>
    <row r="847" spans="1:5" ht="15.75" thickBot="1" x14ac:dyDescent="0.3">
      <c r="A847" s="5" t="s">
        <v>16</v>
      </c>
      <c r="B847" s="5"/>
      <c r="C847" s="5"/>
      <c r="D847" s="5"/>
      <c r="E847" s="5"/>
    </row>
    <row r="848" spans="1:5" ht="15.75" thickBot="1" x14ac:dyDescent="0.3">
      <c r="A848" s="5" t="s">
        <v>17</v>
      </c>
      <c r="B848" s="9">
        <f>B858</f>
        <v>0</v>
      </c>
      <c r="C848" s="9">
        <f t="shared" ref="C848:E848" si="149">C858</f>
        <v>0</v>
      </c>
      <c r="D848" s="9">
        <f t="shared" si="149"/>
        <v>0</v>
      </c>
      <c r="E848" s="9">
        <f t="shared" si="149"/>
        <v>0</v>
      </c>
    </row>
    <row r="849" spans="1:5" ht="15.75" thickBot="1" x14ac:dyDescent="0.3">
      <c r="A849" s="5" t="s">
        <v>18</v>
      </c>
      <c r="B849" s="9" t="e">
        <f>B848/B847</f>
        <v>#DIV/0!</v>
      </c>
      <c r="C849" s="9" t="e">
        <f t="shared" ref="C849:E849" si="150">C848/C847</f>
        <v>#DIV/0!</v>
      </c>
      <c r="D849" s="9" t="e">
        <f t="shared" si="150"/>
        <v>#DIV/0!</v>
      </c>
      <c r="E849" s="9" t="e">
        <f t="shared" si="150"/>
        <v>#DIV/0!</v>
      </c>
    </row>
    <row r="850" spans="1:5" ht="15.75" thickBot="1" x14ac:dyDescent="0.3">
      <c r="A850" s="5" t="s">
        <v>19</v>
      </c>
      <c r="B850" s="745" t="s">
        <v>20</v>
      </c>
      <c r="C850" s="10" t="e">
        <f>C847/B847-1</f>
        <v>#DIV/0!</v>
      </c>
      <c r="D850" s="10" t="e">
        <f t="shared" ref="D850:E852" si="151">D847/C847-1</f>
        <v>#DIV/0!</v>
      </c>
      <c r="E850" s="10" t="e">
        <f t="shared" si="151"/>
        <v>#DIV/0!</v>
      </c>
    </row>
    <row r="851" spans="1:5" ht="15.75" thickBot="1" x14ac:dyDescent="0.3">
      <c r="A851" s="5" t="s">
        <v>21</v>
      </c>
      <c r="B851" s="745" t="s">
        <v>20</v>
      </c>
      <c r="C851" s="10" t="e">
        <f>C848/B848-1</f>
        <v>#DIV/0!</v>
      </c>
      <c r="D851" s="10" t="e">
        <f t="shared" si="151"/>
        <v>#DIV/0!</v>
      </c>
      <c r="E851" s="10" t="e">
        <f t="shared" si="151"/>
        <v>#DIV/0!</v>
      </c>
    </row>
    <row r="852" spans="1:5" ht="15.75" thickBot="1" x14ac:dyDescent="0.3">
      <c r="A852" s="5" t="s">
        <v>22</v>
      </c>
      <c r="B852" s="745" t="s">
        <v>20</v>
      </c>
      <c r="C852" s="10" t="e">
        <f>C849/B849-1</f>
        <v>#DIV/0!</v>
      </c>
      <c r="D852" s="10" t="e">
        <f t="shared" si="151"/>
        <v>#DIV/0!</v>
      </c>
      <c r="E852" s="10" t="e">
        <f t="shared" si="151"/>
        <v>#DIV/0!</v>
      </c>
    </row>
    <row r="853" spans="1:5" ht="15.75" thickBot="1" x14ac:dyDescent="0.3">
      <c r="A853" s="1046" t="s">
        <v>154</v>
      </c>
      <c r="B853" s="1047"/>
      <c r="C853" s="1047"/>
      <c r="D853" s="1047"/>
      <c r="E853" s="1048"/>
    </row>
    <row r="854" spans="1:5" x14ac:dyDescent="0.25">
      <c r="A854" s="1049"/>
      <c r="B854" s="8">
        <v>2018</v>
      </c>
      <c r="C854" s="8">
        <v>2019</v>
      </c>
      <c r="D854" s="8">
        <v>2020</v>
      </c>
      <c r="E854" s="8">
        <v>2021</v>
      </c>
    </row>
    <row r="855" spans="1:5" ht="15.75" thickBot="1" x14ac:dyDescent="0.3">
      <c r="A855" s="1050"/>
      <c r="B855" s="764" t="s">
        <v>7</v>
      </c>
      <c r="C855" s="764" t="s">
        <v>8</v>
      </c>
      <c r="D855" s="764" t="s">
        <v>8</v>
      </c>
      <c r="E855" s="764" t="s">
        <v>8</v>
      </c>
    </row>
    <row r="856" spans="1:5" ht="15.75" thickBot="1" x14ac:dyDescent="0.3">
      <c r="A856" s="12" t="s">
        <v>41</v>
      </c>
      <c r="B856" s="13"/>
      <c r="C856" s="13"/>
      <c r="D856" s="13"/>
      <c r="E856" s="13"/>
    </row>
    <row r="857" spans="1:5" ht="15.75" thickBot="1" x14ac:dyDescent="0.3">
      <c r="A857" s="12" t="s">
        <v>42</v>
      </c>
      <c r="B857" s="14">
        <v>0</v>
      </c>
      <c r="C857" s="14">
        <v>0</v>
      </c>
      <c r="D857" s="14">
        <v>0</v>
      </c>
      <c r="E857" s="14">
        <v>0</v>
      </c>
    </row>
    <row r="858" spans="1:5" ht="15.75" thickBot="1" x14ac:dyDescent="0.3">
      <c r="A858" s="15" t="s">
        <v>52</v>
      </c>
      <c r="B858" s="14">
        <f>B857+B856</f>
        <v>0</v>
      </c>
      <c r="C858" s="14">
        <f t="shared" ref="C858:E858" si="152">C857+C856</f>
        <v>0</v>
      </c>
      <c r="D858" s="14">
        <f t="shared" si="152"/>
        <v>0</v>
      </c>
      <c r="E858" s="14">
        <f t="shared" si="152"/>
        <v>0</v>
      </c>
    </row>
    <row r="859" spans="1:5" ht="15.75" thickBot="1" x14ac:dyDescent="0.3">
      <c r="A859" s="1111" t="s">
        <v>45</v>
      </c>
      <c r="B859" s="1112"/>
      <c r="C859" s="1112"/>
      <c r="D859" s="1112"/>
      <c r="E859" s="1113"/>
    </row>
    <row r="860" spans="1:5" ht="15.75" thickBot="1" x14ac:dyDescent="0.3">
      <c r="A860" s="1111" t="s">
        <v>46</v>
      </c>
      <c r="B860" s="1112"/>
      <c r="C860" s="1112"/>
      <c r="D860" s="1112"/>
      <c r="E860" s="1113"/>
    </row>
    <row r="861" spans="1:5" ht="15.75" thickBot="1" x14ac:dyDescent="0.3">
      <c r="A861" s="18" t="s">
        <v>44</v>
      </c>
      <c r="B861" s="1137"/>
      <c r="C861" s="1138"/>
      <c r="D861" s="1138"/>
      <c r="E861" s="1139"/>
    </row>
    <row r="862" spans="1:5" ht="23.25" thickBot="1" x14ac:dyDescent="0.3">
      <c r="A862" s="7" t="s">
        <v>13</v>
      </c>
      <c r="B862" s="103" t="s">
        <v>61</v>
      </c>
      <c r="C862" s="93" t="s">
        <v>217</v>
      </c>
      <c r="D862" s="91"/>
      <c r="E862" s="92"/>
    </row>
    <row r="863" spans="1:5" ht="15.75" thickBot="1" x14ac:dyDescent="0.3">
      <c r="A863" s="5" t="s">
        <v>14</v>
      </c>
      <c r="B863" s="1105" t="s">
        <v>61</v>
      </c>
      <c r="C863" s="1106"/>
      <c r="D863" s="1106"/>
      <c r="E863" s="1107"/>
    </row>
    <row r="864" spans="1:5" ht="15.75" thickBot="1" x14ac:dyDescent="0.3">
      <c r="A864" s="5" t="s">
        <v>15</v>
      </c>
      <c r="B864" s="1097" t="s">
        <v>61</v>
      </c>
      <c r="C864" s="1098"/>
      <c r="D864" s="1098"/>
      <c r="E864" s="1099"/>
    </row>
    <row r="865" spans="1:5" x14ac:dyDescent="0.25">
      <c r="A865" s="1049"/>
      <c r="B865" s="8">
        <v>2018</v>
      </c>
      <c r="C865" s="8">
        <v>2019</v>
      </c>
      <c r="D865" s="8">
        <v>2020</v>
      </c>
      <c r="E865" s="8">
        <v>2021</v>
      </c>
    </row>
    <row r="866" spans="1:5" ht="15.75" thickBot="1" x14ac:dyDescent="0.3">
      <c r="A866" s="1050"/>
      <c r="B866" s="764" t="s">
        <v>7</v>
      </c>
      <c r="C866" s="764" t="s">
        <v>8</v>
      </c>
      <c r="D866" s="764" t="s">
        <v>8</v>
      </c>
      <c r="E866" s="764" t="s">
        <v>8</v>
      </c>
    </row>
    <row r="867" spans="1:5" ht="15.75" thickBot="1" x14ac:dyDescent="0.3">
      <c r="A867" s="5" t="s">
        <v>16</v>
      </c>
      <c r="B867" s="9"/>
      <c r="C867" s="9"/>
      <c r="D867" s="9"/>
      <c r="E867" s="9"/>
    </row>
    <row r="868" spans="1:5" ht="15.75" thickBot="1" x14ac:dyDescent="0.3">
      <c r="A868" s="5" t="s">
        <v>17</v>
      </c>
      <c r="B868" s="9">
        <f>B878</f>
        <v>0</v>
      </c>
      <c r="C868" s="9">
        <f t="shared" ref="C868:D868" si="153">C878</f>
        <v>0</v>
      </c>
      <c r="D868" s="9">
        <f t="shared" si="153"/>
        <v>0</v>
      </c>
      <c r="E868" s="9"/>
    </row>
    <row r="869" spans="1:5" ht="15.75" thickBot="1" x14ac:dyDescent="0.3">
      <c r="A869" s="5" t="s">
        <v>18</v>
      </c>
      <c r="B869" s="9" t="e">
        <f>B868/B867</f>
        <v>#DIV/0!</v>
      </c>
      <c r="C869" s="9" t="e">
        <f t="shared" ref="C869:E869" si="154">C868/C867</f>
        <v>#DIV/0!</v>
      </c>
      <c r="D869" s="9" t="e">
        <f t="shared" si="154"/>
        <v>#DIV/0!</v>
      </c>
      <c r="E869" s="9" t="e">
        <f t="shared" si="154"/>
        <v>#DIV/0!</v>
      </c>
    </row>
    <row r="870" spans="1:5" ht="15.75" thickBot="1" x14ac:dyDescent="0.3">
      <c r="A870" s="5" t="s">
        <v>19</v>
      </c>
      <c r="B870" s="745" t="s">
        <v>20</v>
      </c>
      <c r="C870" s="10" t="e">
        <f>C867/B867-1</f>
        <v>#DIV/0!</v>
      </c>
      <c r="D870" s="10" t="e">
        <f t="shared" ref="D870:E872" si="155">D867/C867-1</f>
        <v>#DIV/0!</v>
      </c>
      <c r="E870" s="10" t="e">
        <f t="shared" si="155"/>
        <v>#DIV/0!</v>
      </c>
    </row>
    <row r="871" spans="1:5" ht="15.75" thickBot="1" x14ac:dyDescent="0.3">
      <c r="A871" s="5" t="s">
        <v>21</v>
      </c>
      <c r="B871" s="745" t="s">
        <v>20</v>
      </c>
      <c r="C871" s="10" t="e">
        <f>C868/B868-1</f>
        <v>#DIV/0!</v>
      </c>
      <c r="D871" s="10" t="e">
        <f t="shared" si="155"/>
        <v>#DIV/0!</v>
      </c>
      <c r="E871" s="10" t="e">
        <f t="shared" si="155"/>
        <v>#DIV/0!</v>
      </c>
    </row>
    <row r="872" spans="1:5" ht="15.75" thickBot="1" x14ac:dyDescent="0.3">
      <c r="A872" s="5" t="s">
        <v>22</v>
      </c>
      <c r="B872" s="745" t="s">
        <v>20</v>
      </c>
      <c r="C872" s="10" t="e">
        <f>C869/B869-1</f>
        <v>#DIV/0!</v>
      </c>
      <c r="D872" s="10" t="e">
        <f t="shared" si="155"/>
        <v>#DIV/0!</v>
      </c>
      <c r="E872" s="10" t="e">
        <f t="shared" si="155"/>
        <v>#DIV/0!</v>
      </c>
    </row>
    <row r="873" spans="1:5" ht="15.75" thickBot="1" x14ac:dyDescent="0.3">
      <c r="A873" s="1046" t="s">
        <v>152</v>
      </c>
      <c r="B873" s="1047"/>
      <c r="C873" s="1047"/>
      <c r="D873" s="1047"/>
      <c r="E873" s="1048"/>
    </row>
    <row r="874" spans="1:5" x14ac:dyDescent="0.25">
      <c r="A874" s="1049"/>
      <c r="B874" s="8">
        <v>2018</v>
      </c>
      <c r="C874" s="8">
        <v>2019</v>
      </c>
      <c r="D874" s="8">
        <v>2020</v>
      </c>
      <c r="E874" s="8">
        <v>2021</v>
      </c>
    </row>
    <row r="875" spans="1:5" ht="15.75" thickBot="1" x14ac:dyDescent="0.3">
      <c r="A875" s="1050"/>
      <c r="B875" s="764" t="s">
        <v>7</v>
      </c>
      <c r="C875" s="764" t="s">
        <v>8</v>
      </c>
      <c r="D875" s="764" t="s">
        <v>8</v>
      </c>
      <c r="E875" s="764" t="s">
        <v>8</v>
      </c>
    </row>
    <row r="876" spans="1:5" ht="15.75" thickBot="1" x14ac:dyDescent="0.3">
      <c r="A876" s="12" t="s">
        <v>41</v>
      </c>
      <c r="B876" s="13"/>
      <c r="C876" s="13"/>
      <c r="D876" s="13"/>
      <c r="E876" s="13"/>
    </row>
    <row r="877" spans="1:5" ht="15.75" thickBot="1" x14ac:dyDescent="0.3">
      <c r="A877" s="12" t="s">
        <v>42</v>
      </c>
      <c r="B877" s="14">
        <v>0</v>
      </c>
      <c r="C877" s="13">
        <v>0</v>
      </c>
      <c r="D877" s="13">
        <v>0</v>
      </c>
      <c r="E877" s="13">
        <v>0</v>
      </c>
    </row>
    <row r="878" spans="1:5" ht="15.75" thickBot="1" x14ac:dyDescent="0.3">
      <c r="A878" s="15" t="s">
        <v>30</v>
      </c>
      <c r="B878" s="14">
        <f>B877+B876</f>
        <v>0</v>
      </c>
      <c r="C878" s="14">
        <f t="shared" ref="C878:E878" si="156">C877+C876</f>
        <v>0</v>
      </c>
      <c r="D878" s="14">
        <f t="shared" si="156"/>
        <v>0</v>
      </c>
      <c r="E878" s="14">
        <f t="shared" si="156"/>
        <v>0</v>
      </c>
    </row>
    <row r="879" spans="1:5" x14ac:dyDescent="0.25">
      <c r="A879" s="1124" t="s">
        <v>43</v>
      </c>
      <c r="B879" s="1127"/>
      <c r="C879" s="1128"/>
      <c r="D879" s="1128"/>
      <c r="E879" s="1129"/>
    </row>
    <row r="880" spans="1:5" x14ac:dyDescent="0.25">
      <c r="A880" s="1125"/>
      <c r="B880" s="1130"/>
      <c r="C880" s="1131"/>
      <c r="D880" s="1131"/>
      <c r="E880" s="1132"/>
    </row>
    <row r="881" spans="1:5" ht="15.75" thickBot="1" x14ac:dyDescent="0.3">
      <c r="A881" s="1126"/>
      <c r="B881" s="1133"/>
      <c r="C881" s="1134"/>
      <c r="D881" s="1134"/>
      <c r="E881" s="1135"/>
    </row>
    <row r="882" spans="1:5" ht="15.75" thickBot="1" x14ac:dyDescent="0.3">
      <c r="A882" s="18" t="s">
        <v>44</v>
      </c>
      <c r="B882" s="1118"/>
      <c r="C882" s="1119"/>
      <c r="D882" s="1120"/>
      <c r="E882" s="1121"/>
    </row>
    <row r="883" spans="1:5" ht="23.25" thickBot="1" x14ac:dyDescent="0.3">
      <c r="A883" s="7" t="s">
        <v>73</v>
      </c>
      <c r="B883" s="90" t="s">
        <v>61</v>
      </c>
      <c r="C883" s="98" t="s">
        <v>217</v>
      </c>
      <c r="D883" s="91"/>
      <c r="E883" s="92"/>
    </row>
    <row r="884" spans="1:5" ht="15.75" thickBot="1" x14ac:dyDescent="0.3">
      <c r="A884" s="5" t="s">
        <v>14</v>
      </c>
      <c r="B884" s="1105" t="s">
        <v>61</v>
      </c>
      <c r="C884" s="1136"/>
      <c r="D884" s="1106"/>
      <c r="E884" s="1107"/>
    </row>
    <row r="885" spans="1:5" ht="15.75" thickBot="1" x14ac:dyDescent="0.3">
      <c r="A885" s="5" t="s">
        <v>15</v>
      </c>
      <c r="B885" s="1097" t="s">
        <v>61</v>
      </c>
      <c r="C885" s="1098"/>
      <c r="D885" s="1098"/>
      <c r="E885" s="1099"/>
    </row>
    <row r="886" spans="1:5" x14ac:dyDescent="0.25">
      <c r="A886" s="1049"/>
      <c r="B886" s="8">
        <v>2018</v>
      </c>
      <c r="C886" s="8">
        <v>2019</v>
      </c>
      <c r="D886" s="8">
        <v>2020</v>
      </c>
      <c r="E886" s="8">
        <v>2021</v>
      </c>
    </row>
    <row r="887" spans="1:5" ht="15.75" thickBot="1" x14ac:dyDescent="0.3">
      <c r="A887" s="1050"/>
      <c r="B887" s="764" t="s">
        <v>7</v>
      </c>
      <c r="C887" s="764" t="s">
        <v>8</v>
      </c>
      <c r="D887" s="764" t="s">
        <v>8</v>
      </c>
      <c r="E887" s="764" t="s">
        <v>8</v>
      </c>
    </row>
    <row r="888" spans="1:5" ht="15.75" thickBot="1" x14ac:dyDescent="0.3">
      <c r="A888" s="5" t="s">
        <v>16</v>
      </c>
      <c r="B888" s="9"/>
      <c r="C888" s="9"/>
      <c r="D888" s="9"/>
      <c r="E888" s="9"/>
    </row>
    <row r="889" spans="1:5" ht="15.75" thickBot="1" x14ac:dyDescent="0.3">
      <c r="A889" s="5" t="s">
        <v>17</v>
      </c>
      <c r="B889" s="9">
        <f>B899</f>
        <v>0</v>
      </c>
      <c r="C889" s="9">
        <f t="shared" ref="C889:D889" si="157">C899</f>
        <v>0</v>
      </c>
      <c r="D889" s="9">
        <f t="shared" si="157"/>
        <v>0</v>
      </c>
      <c r="E889" s="9"/>
    </row>
    <row r="890" spans="1:5" ht="15.75" thickBot="1" x14ac:dyDescent="0.3">
      <c r="A890" s="5" t="s">
        <v>18</v>
      </c>
      <c r="B890" s="9" t="e">
        <f>B889/B888</f>
        <v>#DIV/0!</v>
      </c>
      <c r="C890" s="9" t="e">
        <f t="shared" ref="C890:E890" si="158">C889/C888</f>
        <v>#DIV/0!</v>
      </c>
      <c r="D890" s="9" t="e">
        <f t="shared" si="158"/>
        <v>#DIV/0!</v>
      </c>
      <c r="E890" s="9" t="e">
        <f t="shared" si="158"/>
        <v>#DIV/0!</v>
      </c>
    </row>
    <row r="891" spans="1:5" ht="15.75" thickBot="1" x14ac:dyDescent="0.3">
      <c r="A891" s="5" t="s">
        <v>19</v>
      </c>
      <c r="B891" s="745" t="s">
        <v>20</v>
      </c>
      <c r="C891" s="10" t="e">
        <f>C888/B888-1</f>
        <v>#DIV/0!</v>
      </c>
      <c r="D891" s="10" t="e">
        <f t="shared" ref="D891:E893" si="159">D888/C888-1</f>
        <v>#DIV/0!</v>
      </c>
      <c r="E891" s="10" t="e">
        <f t="shared" si="159"/>
        <v>#DIV/0!</v>
      </c>
    </row>
    <row r="892" spans="1:5" ht="15.75" thickBot="1" x14ac:dyDescent="0.3">
      <c r="A892" s="5" t="s">
        <v>21</v>
      </c>
      <c r="B892" s="745" t="s">
        <v>20</v>
      </c>
      <c r="C892" s="10" t="e">
        <f>C889/B889-1</f>
        <v>#DIV/0!</v>
      </c>
      <c r="D892" s="10" t="e">
        <f t="shared" si="159"/>
        <v>#DIV/0!</v>
      </c>
      <c r="E892" s="10" t="e">
        <f t="shared" si="159"/>
        <v>#DIV/0!</v>
      </c>
    </row>
    <row r="893" spans="1:5" ht="15.75" thickBot="1" x14ac:dyDescent="0.3">
      <c r="A893" s="5" t="s">
        <v>22</v>
      </c>
      <c r="B893" s="745" t="s">
        <v>20</v>
      </c>
      <c r="C893" s="10" t="e">
        <f>C890/B890-1</f>
        <v>#DIV/0!</v>
      </c>
      <c r="D893" s="10" t="e">
        <f t="shared" si="159"/>
        <v>#DIV/0!</v>
      </c>
      <c r="E893" s="10" t="e">
        <f t="shared" si="159"/>
        <v>#DIV/0!</v>
      </c>
    </row>
    <row r="894" spans="1:5" ht="15.75" thickBot="1" x14ac:dyDescent="0.3">
      <c r="A894" s="1046" t="s">
        <v>154</v>
      </c>
      <c r="B894" s="1047"/>
      <c r="C894" s="1047"/>
      <c r="D894" s="1047"/>
      <c r="E894" s="1048"/>
    </row>
    <row r="895" spans="1:5" x14ac:dyDescent="0.25">
      <c r="A895" s="1049"/>
      <c r="B895" s="8">
        <v>2018</v>
      </c>
      <c r="C895" s="8">
        <v>2019</v>
      </c>
      <c r="D895" s="8">
        <v>2020</v>
      </c>
      <c r="E895" s="8">
        <v>2021</v>
      </c>
    </row>
    <row r="896" spans="1:5" ht="15.75" thickBot="1" x14ac:dyDescent="0.3">
      <c r="A896" s="1050"/>
      <c r="B896" s="764" t="s">
        <v>7</v>
      </c>
      <c r="C896" s="764" t="s">
        <v>8</v>
      </c>
      <c r="D896" s="764" t="s">
        <v>8</v>
      </c>
      <c r="E896" s="764" t="s">
        <v>8</v>
      </c>
    </row>
    <row r="897" spans="1:5" ht="15.75" thickBot="1" x14ac:dyDescent="0.3">
      <c r="A897" s="12" t="s">
        <v>41</v>
      </c>
      <c r="B897" s="13"/>
      <c r="C897" s="13"/>
      <c r="D897" s="13"/>
      <c r="E897" s="13"/>
    </row>
    <row r="898" spans="1:5" ht="15.75" thickBot="1" x14ac:dyDescent="0.3">
      <c r="A898" s="12" t="s">
        <v>42</v>
      </c>
      <c r="B898" s="14">
        <v>0</v>
      </c>
      <c r="C898" s="13">
        <v>0</v>
      </c>
      <c r="D898" s="13">
        <v>0</v>
      </c>
      <c r="E898" s="13"/>
    </row>
    <row r="899" spans="1:5" ht="15.75" thickBot="1" x14ac:dyDescent="0.3">
      <c r="A899" s="15" t="s">
        <v>52</v>
      </c>
      <c r="B899" s="14">
        <f>B898+B897</f>
        <v>0</v>
      </c>
      <c r="C899" s="14">
        <f t="shared" ref="C899:E899" si="160">C898+C897</f>
        <v>0</v>
      </c>
      <c r="D899" s="14">
        <f t="shared" si="160"/>
        <v>0</v>
      </c>
      <c r="E899" s="14">
        <f t="shared" si="160"/>
        <v>0</v>
      </c>
    </row>
    <row r="900" spans="1:5" ht="15.75" thickBot="1" x14ac:dyDescent="0.3">
      <c r="A900" s="19"/>
      <c r="B900" s="20"/>
      <c r="C900" s="20"/>
      <c r="D900" s="20"/>
      <c r="E900" s="20"/>
    </row>
    <row r="901" spans="1:5" ht="15.75" thickBot="1" x14ac:dyDescent="0.3">
      <c r="A901" s="6" t="s">
        <v>56</v>
      </c>
      <c r="B901" s="21">
        <f>SUM(B660,B704,B741)</f>
        <v>15000</v>
      </c>
      <c r="C901" s="21">
        <f t="shared" ref="C901:E901" si="161">SUM(C660,C704,C741)</f>
        <v>698735</v>
      </c>
      <c r="D901" s="21">
        <f t="shared" si="161"/>
        <v>689160</v>
      </c>
      <c r="E901" s="21">
        <f t="shared" si="161"/>
        <v>694160</v>
      </c>
    </row>
    <row r="902" spans="1:5" ht="15.75" thickBot="1" x14ac:dyDescent="0.3">
      <c r="A902" s="6" t="s">
        <v>57</v>
      </c>
      <c r="B902" s="21">
        <f>SUM(B668,B671,B674,B718,B764)</f>
        <v>15000</v>
      </c>
      <c r="C902" s="21">
        <f t="shared" ref="C902:E902" si="162">SUM(C668,C671,C674,C718,C764)</f>
        <v>698735</v>
      </c>
      <c r="D902" s="21">
        <f t="shared" si="162"/>
        <v>689160</v>
      </c>
      <c r="E902" s="21">
        <f t="shared" si="162"/>
        <v>694160</v>
      </c>
    </row>
    <row r="903" spans="1:5" ht="15.75" thickBot="1" x14ac:dyDescent="0.3">
      <c r="A903" s="12" t="s">
        <v>23</v>
      </c>
      <c r="B903" s="35">
        <f>SUM(B668)</f>
        <v>0</v>
      </c>
      <c r="C903" s="35">
        <f t="shared" ref="C903:E903" si="163">SUM(C668)</f>
        <v>328000</v>
      </c>
      <c r="D903" s="35">
        <f t="shared" si="163"/>
        <v>332000</v>
      </c>
      <c r="E903" s="35">
        <f t="shared" si="163"/>
        <v>332000</v>
      </c>
    </row>
    <row r="904" spans="1:5" ht="15.75" thickBot="1" x14ac:dyDescent="0.3">
      <c r="A904" s="25" t="s">
        <v>212</v>
      </c>
      <c r="B904" s="14">
        <f t="shared" ref="B904:E905" si="164">B669+B750+B787</f>
        <v>0</v>
      </c>
      <c r="C904" s="14">
        <f t="shared" si="164"/>
        <v>328000</v>
      </c>
      <c r="D904" s="14">
        <f t="shared" si="164"/>
        <v>332000</v>
      </c>
      <c r="E904" s="14">
        <f t="shared" si="164"/>
        <v>332000</v>
      </c>
    </row>
    <row r="905" spans="1:5" ht="15.75" thickBot="1" x14ac:dyDescent="0.3">
      <c r="A905" s="25" t="s">
        <v>230</v>
      </c>
      <c r="B905" s="14">
        <f t="shared" si="164"/>
        <v>0</v>
      </c>
      <c r="C905" s="14">
        <f t="shared" si="164"/>
        <v>0</v>
      </c>
      <c r="D905" s="14">
        <f t="shared" si="164"/>
        <v>0</v>
      </c>
      <c r="E905" s="14">
        <f t="shared" si="164"/>
        <v>0</v>
      </c>
    </row>
    <row r="906" spans="1:5" ht="15.75" thickBot="1" x14ac:dyDescent="0.3">
      <c r="A906" s="12" t="s">
        <v>24</v>
      </c>
      <c r="B906" s="35">
        <f>B907+B908</f>
        <v>0</v>
      </c>
      <c r="C906" s="35">
        <f t="shared" ref="C906:E906" si="165">C907+C908</f>
        <v>44000</v>
      </c>
      <c r="D906" s="35">
        <f t="shared" si="165"/>
        <v>47000</v>
      </c>
      <c r="E906" s="35">
        <f t="shared" si="165"/>
        <v>47000</v>
      </c>
    </row>
    <row r="907" spans="1:5" ht="15.75" thickBot="1" x14ac:dyDescent="0.3">
      <c r="A907" s="25" t="s">
        <v>212</v>
      </c>
      <c r="B907" s="13">
        <f>B672+B753+B790</f>
        <v>0</v>
      </c>
      <c r="C907" s="13">
        <f>C672+C753+C790</f>
        <v>44000</v>
      </c>
      <c r="D907" s="13">
        <f>D672+D753+D790</f>
        <v>47000</v>
      </c>
      <c r="E907" s="13">
        <f>E672+E753+E790</f>
        <v>47000</v>
      </c>
    </row>
    <row r="908" spans="1:5" ht="15.75" thickBot="1" x14ac:dyDescent="0.3">
      <c r="A908" s="25" t="s">
        <v>230</v>
      </c>
      <c r="B908" s="14">
        <f>B673+B754+B788</f>
        <v>0</v>
      </c>
      <c r="C908" s="14">
        <f>C673+C754+C788</f>
        <v>0</v>
      </c>
      <c r="D908" s="14">
        <f>D673+D754+D788</f>
        <v>0</v>
      </c>
      <c r="E908" s="14">
        <f>E673+E754+E788</f>
        <v>0</v>
      </c>
    </row>
    <row r="909" spans="1:5" ht="15.75" thickBot="1" x14ac:dyDescent="0.3">
      <c r="A909" s="12" t="s">
        <v>25</v>
      </c>
      <c r="B909" s="35">
        <f>SUM(B674,B718)</f>
        <v>0</v>
      </c>
      <c r="C909" s="35">
        <f t="shared" ref="C909:E910" si="166">SUM(C674,C718)</f>
        <v>311735</v>
      </c>
      <c r="D909" s="35">
        <f t="shared" si="166"/>
        <v>295160</v>
      </c>
      <c r="E909" s="35">
        <f t="shared" si="166"/>
        <v>300160</v>
      </c>
    </row>
    <row r="910" spans="1:5" ht="15.75" thickBot="1" x14ac:dyDescent="0.3">
      <c r="A910" s="25" t="s">
        <v>212</v>
      </c>
      <c r="B910" s="35">
        <f>SUM(B675,B719)</f>
        <v>0</v>
      </c>
      <c r="C910" s="35">
        <f t="shared" si="166"/>
        <v>311735</v>
      </c>
      <c r="D910" s="35">
        <f t="shared" si="166"/>
        <v>295160</v>
      </c>
      <c r="E910" s="35">
        <f t="shared" si="166"/>
        <v>300160</v>
      </c>
    </row>
    <row r="911" spans="1:5" ht="15.75" thickBot="1" x14ac:dyDescent="0.3">
      <c r="A911" s="25" t="s">
        <v>230</v>
      </c>
      <c r="B911" s="14">
        <f>B676+B757+B794</f>
        <v>0</v>
      </c>
      <c r="C911" s="14">
        <f>C676+C757+C794</f>
        <v>0</v>
      </c>
      <c r="D911" s="14">
        <f>D676+D757+D794</f>
        <v>0</v>
      </c>
      <c r="E911" s="14">
        <f>E676+E757+E794</f>
        <v>0</v>
      </c>
    </row>
    <row r="912" spans="1:5" ht="15.75" thickBot="1" x14ac:dyDescent="0.3">
      <c r="A912" s="12" t="s">
        <v>26</v>
      </c>
      <c r="B912" s="35">
        <f>B913+B914</f>
        <v>0</v>
      </c>
      <c r="C912" s="35">
        <f t="shared" ref="C912:E912" si="167">C913+C914</f>
        <v>0</v>
      </c>
      <c r="D912" s="35">
        <f t="shared" si="167"/>
        <v>0</v>
      </c>
      <c r="E912" s="35">
        <f t="shared" si="167"/>
        <v>0</v>
      </c>
    </row>
    <row r="913" spans="1:5" ht="15.75" thickBot="1" x14ac:dyDescent="0.3">
      <c r="A913" s="25" t="s">
        <v>212</v>
      </c>
      <c r="B913" s="13">
        <f t="shared" ref="B913:E914" si="168">B678+B759+B796</f>
        <v>0</v>
      </c>
      <c r="C913" s="13">
        <f t="shared" si="168"/>
        <v>0</v>
      </c>
      <c r="D913" s="13">
        <f t="shared" si="168"/>
        <v>0</v>
      </c>
      <c r="E913" s="13">
        <f t="shared" si="168"/>
        <v>0</v>
      </c>
    </row>
    <row r="914" spans="1:5" ht="15.75" thickBot="1" x14ac:dyDescent="0.3">
      <c r="A914" s="25" t="s">
        <v>230</v>
      </c>
      <c r="B914" s="14">
        <f t="shared" si="168"/>
        <v>0</v>
      </c>
      <c r="C914" s="14">
        <f t="shared" si="168"/>
        <v>0</v>
      </c>
      <c r="D914" s="14">
        <f t="shared" si="168"/>
        <v>0</v>
      </c>
      <c r="E914" s="14">
        <f t="shared" si="168"/>
        <v>0</v>
      </c>
    </row>
    <row r="915" spans="1:5" ht="15.75" thickBot="1" x14ac:dyDescent="0.3">
      <c r="A915" s="12" t="s">
        <v>27</v>
      </c>
      <c r="B915" s="35">
        <f>B916+B917</f>
        <v>0</v>
      </c>
      <c r="C915" s="35">
        <f t="shared" ref="C915:E915" si="169">C916+C917</f>
        <v>0</v>
      </c>
      <c r="D915" s="35">
        <f t="shared" si="169"/>
        <v>0</v>
      </c>
      <c r="E915" s="35">
        <f t="shared" si="169"/>
        <v>0</v>
      </c>
    </row>
    <row r="916" spans="1:5" ht="15.75" thickBot="1" x14ac:dyDescent="0.3">
      <c r="A916" s="25" t="s">
        <v>212</v>
      </c>
      <c r="B916" s="13">
        <f t="shared" ref="B916:E917" si="170">B681+B762+B799</f>
        <v>0</v>
      </c>
      <c r="C916" s="13">
        <f t="shared" si="170"/>
        <v>0</v>
      </c>
      <c r="D916" s="13">
        <f t="shared" si="170"/>
        <v>0</v>
      </c>
      <c r="E916" s="13">
        <f t="shared" si="170"/>
        <v>0</v>
      </c>
    </row>
    <row r="917" spans="1:5" ht="15.75" thickBot="1" x14ac:dyDescent="0.3">
      <c r="A917" s="25" t="s">
        <v>230</v>
      </c>
      <c r="B917" s="14">
        <f t="shared" si="170"/>
        <v>0</v>
      </c>
      <c r="C917" s="14">
        <f t="shared" si="170"/>
        <v>0</v>
      </c>
      <c r="D917" s="14">
        <f t="shared" si="170"/>
        <v>0</v>
      </c>
      <c r="E917" s="14">
        <f t="shared" si="170"/>
        <v>0</v>
      </c>
    </row>
    <row r="918" spans="1:5" ht="15.75" thickBot="1" x14ac:dyDescent="0.3">
      <c r="A918" s="12" t="s">
        <v>28</v>
      </c>
      <c r="B918" s="35">
        <f>B919+B920</f>
        <v>15000</v>
      </c>
      <c r="C918" s="35">
        <f>C919+C920</f>
        <v>15000</v>
      </c>
      <c r="D918" s="35">
        <f t="shared" ref="D918:E918" si="171">D919+D920</f>
        <v>15000</v>
      </c>
      <c r="E918" s="35">
        <f t="shared" si="171"/>
        <v>15000</v>
      </c>
    </row>
    <row r="919" spans="1:5" ht="15.75" thickBot="1" x14ac:dyDescent="0.3">
      <c r="A919" s="25" t="s">
        <v>212</v>
      </c>
      <c r="B919" s="13">
        <f t="shared" ref="B919:E920" si="172">B684+B765+B802</f>
        <v>15000</v>
      </c>
      <c r="C919" s="13">
        <f t="shared" si="172"/>
        <v>15000</v>
      </c>
      <c r="D919" s="13">
        <f t="shared" si="172"/>
        <v>15000</v>
      </c>
      <c r="E919" s="13">
        <f t="shared" si="172"/>
        <v>15000</v>
      </c>
    </row>
    <row r="920" spans="1:5" ht="15.75" thickBot="1" x14ac:dyDescent="0.3">
      <c r="A920" s="25" t="s">
        <v>230</v>
      </c>
      <c r="B920" s="14">
        <f t="shared" si="172"/>
        <v>0</v>
      </c>
      <c r="C920" s="14">
        <f t="shared" si="172"/>
        <v>0</v>
      </c>
      <c r="D920" s="14">
        <f t="shared" si="172"/>
        <v>0</v>
      </c>
      <c r="E920" s="14">
        <f t="shared" si="172"/>
        <v>0</v>
      </c>
    </row>
    <row r="921" spans="1:5" ht="15.75" thickBot="1" x14ac:dyDescent="0.3">
      <c r="A921" s="12" t="s">
        <v>29</v>
      </c>
      <c r="B921" s="35">
        <f>B767+B686</f>
        <v>0</v>
      </c>
      <c r="C921" s="35">
        <f>C767+C686</f>
        <v>0</v>
      </c>
      <c r="D921" s="35">
        <f>D767+D686</f>
        <v>0</v>
      </c>
      <c r="E921" s="35">
        <f>E767+E686</f>
        <v>0</v>
      </c>
    </row>
    <row r="922" spans="1:5" ht="15.75" thickBot="1" x14ac:dyDescent="0.3">
      <c r="A922" s="25" t="s">
        <v>212</v>
      </c>
      <c r="B922" s="13">
        <f t="shared" ref="B922:E923" si="173">B687+B768+B805</f>
        <v>0</v>
      </c>
      <c r="C922" s="13">
        <f t="shared" si="173"/>
        <v>0</v>
      </c>
      <c r="D922" s="13">
        <f t="shared" si="173"/>
        <v>0</v>
      </c>
      <c r="E922" s="13">
        <f t="shared" si="173"/>
        <v>0</v>
      </c>
    </row>
    <row r="923" spans="1:5" ht="15.75" thickBot="1" x14ac:dyDescent="0.3">
      <c r="A923" s="25" t="s">
        <v>230</v>
      </c>
      <c r="B923" s="14">
        <f t="shared" si="173"/>
        <v>0</v>
      </c>
      <c r="C923" s="14">
        <f t="shared" si="173"/>
        <v>0</v>
      </c>
      <c r="D923" s="14">
        <f t="shared" si="173"/>
        <v>0</v>
      </c>
      <c r="E923" s="14">
        <f t="shared" si="173"/>
        <v>0</v>
      </c>
    </row>
    <row r="924" spans="1:5" ht="15.75" thickBot="1" x14ac:dyDescent="0.3">
      <c r="A924" s="12" t="s">
        <v>58</v>
      </c>
      <c r="B924" s="13">
        <f t="shared" ref="B924:E925" si="174">B838+B856+B876+B897</f>
        <v>0</v>
      </c>
      <c r="C924" s="13">
        <f t="shared" si="174"/>
        <v>0</v>
      </c>
      <c r="D924" s="13">
        <f t="shared" si="174"/>
        <v>0</v>
      </c>
      <c r="E924" s="13">
        <f t="shared" si="174"/>
        <v>0</v>
      </c>
    </row>
    <row r="925" spans="1:5" ht="15.75" thickBot="1" x14ac:dyDescent="0.3">
      <c r="A925" s="12" t="s">
        <v>59</v>
      </c>
      <c r="B925" s="13">
        <f t="shared" si="174"/>
        <v>0</v>
      </c>
      <c r="C925" s="13">
        <f t="shared" si="174"/>
        <v>0</v>
      </c>
      <c r="D925" s="13">
        <f t="shared" si="174"/>
        <v>0</v>
      </c>
      <c r="E925" s="13">
        <f t="shared" si="174"/>
        <v>0</v>
      </c>
    </row>
    <row r="926" spans="1:5" ht="15.75" thickBot="1" x14ac:dyDescent="0.3">
      <c r="A926" s="16" t="s">
        <v>31</v>
      </c>
      <c r="B926" s="17">
        <f>IF(B902-B901=0,0,"Error")</f>
        <v>0</v>
      </c>
      <c r="C926" s="17">
        <f>IF(C902-C901=0,0,"Error")</f>
        <v>0</v>
      </c>
      <c r="D926" s="17">
        <f>IF(D902-D901=0,0,"Error")</f>
        <v>0</v>
      </c>
      <c r="E926" s="17">
        <f>IF(E902-E901=0,0,"Error")</f>
        <v>0</v>
      </c>
    </row>
  </sheetData>
  <mergeCells count="215">
    <mergeCell ref="B885:E885"/>
    <mergeCell ref="A886:A887"/>
    <mergeCell ref="A894:E894"/>
    <mergeCell ref="A895:A896"/>
    <mergeCell ref="A1:E1"/>
    <mergeCell ref="A873:E873"/>
    <mergeCell ref="A874:A875"/>
    <mergeCell ref="A879:A881"/>
    <mergeCell ref="B879:E881"/>
    <mergeCell ref="B882:E882"/>
    <mergeCell ref="B884:E884"/>
    <mergeCell ref="A859:E859"/>
    <mergeCell ref="A860:E860"/>
    <mergeCell ref="B861:E861"/>
    <mergeCell ref="B863:E863"/>
    <mergeCell ref="B864:E864"/>
    <mergeCell ref="A865:A866"/>
    <mergeCell ref="B841:E841"/>
    <mergeCell ref="B843:E843"/>
    <mergeCell ref="B844:E844"/>
    <mergeCell ref="A845:A846"/>
    <mergeCell ref="A853:E853"/>
    <mergeCell ref="A854:A855"/>
    <mergeCell ref="B824:E824"/>
    <mergeCell ref="B825:E825"/>
    <mergeCell ref="B826:E826"/>
    <mergeCell ref="A827:A828"/>
    <mergeCell ref="A835:E835"/>
    <mergeCell ref="A836:A837"/>
    <mergeCell ref="B811:E811"/>
    <mergeCell ref="D812:E812"/>
    <mergeCell ref="B813:E813"/>
    <mergeCell ref="B814:E814"/>
    <mergeCell ref="B815:E815"/>
    <mergeCell ref="A816:A817"/>
    <mergeCell ref="B774:E774"/>
    <mergeCell ref="A775:A776"/>
    <mergeCell ref="A783:E783"/>
    <mergeCell ref="A784:A785"/>
    <mergeCell ref="A809:E809"/>
    <mergeCell ref="A810:E810"/>
    <mergeCell ref="B737:E737"/>
    <mergeCell ref="A738:A739"/>
    <mergeCell ref="A746:E746"/>
    <mergeCell ref="A747:A748"/>
    <mergeCell ref="B772:E772"/>
    <mergeCell ref="B773:E773"/>
    <mergeCell ref="B700:E700"/>
    <mergeCell ref="A701:A702"/>
    <mergeCell ref="A709:E709"/>
    <mergeCell ref="A710:A711"/>
    <mergeCell ref="B735:E735"/>
    <mergeCell ref="B736:E736"/>
    <mergeCell ref="B692:E692"/>
    <mergeCell ref="A693:E693"/>
    <mergeCell ref="A696:E696"/>
    <mergeCell ref="A697:E697"/>
    <mergeCell ref="B698:E698"/>
    <mergeCell ref="B699:E699"/>
    <mergeCell ref="B654:E654"/>
    <mergeCell ref="B655:E655"/>
    <mergeCell ref="B656:E656"/>
    <mergeCell ref="A657:A658"/>
    <mergeCell ref="A665:E665"/>
    <mergeCell ref="A666:A667"/>
    <mergeCell ref="B640:E640"/>
    <mergeCell ref="A641:A642"/>
    <mergeCell ref="B647:E647"/>
    <mergeCell ref="A648:E648"/>
    <mergeCell ref="A652:E652"/>
    <mergeCell ref="A653:E653"/>
    <mergeCell ref="A585:A586"/>
    <mergeCell ref="B633:E633"/>
    <mergeCell ref="B634:E634"/>
    <mergeCell ref="B635:E635"/>
    <mergeCell ref="A636:E636"/>
    <mergeCell ref="A637:E639"/>
    <mergeCell ref="A559:E559"/>
    <mergeCell ref="A560:A561"/>
    <mergeCell ref="B574:E574"/>
    <mergeCell ref="B575:E575"/>
    <mergeCell ref="A576:A577"/>
    <mergeCell ref="A584:E584"/>
    <mergeCell ref="A526:A527"/>
    <mergeCell ref="A534:E534"/>
    <mergeCell ref="A535:A536"/>
    <mergeCell ref="B549:E549"/>
    <mergeCell ref="B550:E550"/>
    <mergeCell ref="A551:A552"/>
    <mergeCell ref="B500:E500"/>
    <mergeCell ref="A501:A502"/>
    <mergeCell ref="A509:E509"/>
    <mergeCell ref="A510:A511"/>
    <mergeCell ref="B524:E524"/>
    <mergeCell ref="B525:E525"/>
    <mergeCell ref="A481:E481"/>
    <mergeCell ref="A482:A483"/>
    <mergeCell ref="A495:E495"/>
    <mergeCell ref="A496:E496"/>
    <mergeCell ref="B497:E497"/>
    <mergeCell ref="B499:E499"/>
    <mergeCell ref="A464:E464"/>
    <mergeCell ref="A465:A466"/>
    <mergeCell ref="D470:E470"/>
    <mergeCell ref="B471:E471"/>
    <mergeCell ref="B472:E472"/>
    <mergeCell ref="A473:A474"/>
    <mergeCell ref="A430:A431"/>
    <mergeCell ref="A438:E438"/>
    <mergeCell ref="A439:A440"/>
    <mergeCell ref="B454:E454"/>
    <mergeCell ref="B455:E455"/>
    <mergeCell ref="A456:A457"/>
    <mergeCell ref="A405:A406"/>
    <mergeCell ref="A413:E413"/>
    <mergeCell ref="A414:A415"/>
    <mergeCell ref="D427:E427"/>
    <mergeCell ref="B428:E428"/>
    <mergeCell ref="B429:E429"/>
    <mergeCell ref="A380:A381"/>
    <mergeCell ref="A388:E388"/>
    <mergeCell ref="A389:A390"/>
    <mergeCell ref="D402:E402"/>
    <mergeCell ref="B403:E403"/>
    <mergeCell ref="B404:E404"/>
    <mergeCell ref="A355:A356"/>
    <mergeCell ref="A363:E363"/>
    <mergeCell ref="A364:A365"/>
    <mergeCell ref="D377:E377"/>
    <mergeCell ref="B378:E378"/>
    <mergeCell ref="B379:E379"/>
    <mergeCell ref="A330:A331"/>
    <mergeCell ref="A338:E338"/>
    <mergeCell ref="A339:A340"/>
    <mergeCell ref="D352:E352"/>
    <mergeCell ref="B353:E353"/>
    <mergeCell ref="B354:E354"/>
    <mergeCell ref="A305:A306"/>
    <mergeCell ref="A313:E313"/>
    <mergeCell ref="A314:A315"/>
    <mergeCell ref="D327:E327"/>
    <mergeCell ref="B328:E328"/>
    <mergeCell ref="B329:E329"/>
    <mergeCell ref="A287:A288"/>
    <mergeCell ref="B300:E300"/>
    <mergeCell ref="D301:E301"/>
    <mergeCell ref="B302:E302"/>
    <mergeCell ref="B303:E303"/>
    <mergeCell ref="B304:E304"/>
    <mergeCell ref="A261:A262"/>
    <mergeCell ref="B274:E274"/>
    <mergeCell ref="B276:E276"/>
    <mergeCell ref="B277:E277"/>
    <mergeCell ref="A278:A279"/>
    <mergeCell ref="A286:E286"/>
    <mergeCell ref="A235:E235"/>
    <mergeCell ref="A236:A237"/>
    <mergeCell ref="B250:E250"/>
    <mergeCell ref="B251:E251"/>
    <mergeCell ref="A252:A253"/>
    <mergeCell ref="A260:E260"/>
    <mergeCell ref="A221:E221"/>
    <mergeCell ref="B222:E222"/>
    <mergeCell ref="B224:E224"/>
    <mergeCell ref="B225:E225"/>
    <mergeCell ref="B226:E226"/>
    <mergeCell ref="A227:A228"/>
    <mergeCell ref="B182:E182"/>
    <mergeCell ref="B183:E183"/>
    <mergeCell ref="A184:A185"/>
    <mergeCell ref="A192:E192"/>
    <mergeCell ref="A193:A194"/>
    <mergeCell ref="A220:E220"/>
    <mergeCell ref="B145:E145"/>
    <mergeCell ref="B146:E146"/>
    <mergeCell ref="A147:A148"/>
    <mergeCell ref="A155:E155"/>
    <mergeCell ref="A156:A157"/>
    <mergeCell ref="B181:E181"/>
    <mergeCell ref="A112:A113"/>
    <mergeCell ref="B138:E138"/>
    <mergeCell ref="A139:E139"/>
    <mergeCell ref="A142:E142"/>
    <mergeCell ref="A143:E143"/>
    <mergeCell ref="B144:E144"/>
    <mergeCell ref="A75:A76"/>
    <mergeCell ref="B100:E100"/>
    <mergeCell ref="B101:E101"/>
    <mergeCell ref="B102:E102"/>
    <mergeCell ref="A103:A104"/>
    <mergeCell ref="A111:E111"/>
    <mergeCell ref="A38:A39"/>
    <mergeCell ref="B63:E63"/>
    <mergeCell ref="B64:E64"/>
    <mergeCell ref="B65:E65"/>
    <mergeCell ref="A66:A67"/>
    <mergeCell ref="A74:E74"/>
    <mergeCell ref="A25:E25"/>
    <mergeCell ref="B26:E26"/>
    <mergeCell ref="B27:E27"/>
    <mergeCell ref="B28:E28"/>
    <mergeCell ref="A29:A30"/>
    <mergeCell ref="A37:E37"/>
    <mergeCell ref="A9:E11"/>
    <mergeCell ref="B12:E12"/>
    <mergeCell ref="A13:A14"/>
    <mergeCell ref="B19:E19"/>
    <mergeCell ref="A20:E20"/>
    <mergeCell ref="A24:E24"/>
    <mergeCell ref="A2:E2"/>
    <mergeCell ref="A3:E3"/>
    <mergeCell ref="B5:E5"/>
    <mergeCell ref="B6:E6"/>
    <mergeCell ref="B7:E7"/>
    <mergeCell ref="A8:E8"/>
  </mergeCells>
  <pageMargins left="0.25" right="0.25" top="0.75" bottom="0.75" header="0.3" footer="0.3"/>
  <pageSetup paperSize="9" scale="52" fitToHeight="0" orientation="portrait" horizontalDpi="4294967294" verticalDpi="4294967294"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78"/>
  <sheetViews>
    <sheetView topLeftCell="A163" zoomScale="130" zoomScaleNormal="130" workbookViewId="0">
      <selection activeCell="L171" sqref="L171"/>
    </sheetView>
  </sheetViews>
  <sheetFormatPr defaultRowHeight="15" x14ac:dyDescent="0.25"/>
  <cols>
    <col min="1" max="1" width="40.7109375" style="33" customWidth="1"/>
    <col min="2" max="2" width="10.85546875" style="33" customWidth="1"/>
    <col min="3" max="4" width="11.140625" style="33" customWidth="1"/>
    <col min="5" max="5" width="14.28515625" style="33" customWidth="1"/>
    <col min="6" max="6" width="9.140625" style="33"/>
    <col min="10" max="10" width="8.42578125" customWidth="1"/>
    <col min="11" max="11" width="9" hidden="1" customWidth="1"/>
    <col min="13" max="13" width="22.140625" customWidth="1"/>
  </cols>
  <sheetData>
    <row r="2" spans="1:13" x14ac:dyDescent="0.25">
      <c r="A2" s="1143" t="s">
        <v>1024</v>
      </c>
      <c r="B2" s="1143"/>
      <c r="C2" s="1143"/>
      <c r="D2" s="1143"/>
      <c r="E2" s="1143"/>
      <c r="F2"/>
    </row>
    <row r="3" spans="1:13" ht="18" customHeight="1" x14ac:dyDescent="0.25">
      <c r="A3" s="1143" t="s">
        <v>555</v>
      </c>
      <c r="B3" s="1143"/>
      <c r="C3" s="1143"/>
      <c r="D3" s="1143"/>
      <c r="E3" s="1143"/>
      <c r="F3"/>
    </row>
    <row r="4" spans="1:13" ht="18" customHeight="1" x14ac:dyDescent="0.25">
      <c r="A4" s="1028" t="s">
        <v>878</v>
      </c>
      <c r="B4" s="1028"/>
      <c r="C4" s="1028"/>
      <c r="D4" s="1028"/>
      <c r="E4" s="1028"/>
      <c r="F4" s="135"/>
    </row>
    <row r="5" spans="1:13" ht="15.75" thickBot="1" x14ac:dyDescent="0.3">
      <c r="A5" s="134"/>
      <c r="B5" s="134"/>
      <c r="C5" s="134"/>
      <c r="D5" s="134"/>
      <c r="E5" s="134"/>
      <c r="F5" s="134"/>
    </row>
    <row r="6" spans="1:13" ht="15.75" thickBot="1" x14ac:dyDescent="0.3">
      <c r="A6" s="136" t="s">
        <v>0</v>
      </c>
      <c r="B6" s="1673" t="s">
        <v>143</v>
      </c>
      <c r="C6" s="1674"/>
      <c r="D6" s="1674"/>
      <c r="E6" s="1675"/>
      <c r="F6" s="134"/>
    </row>
    <row r="7" spans="1:13" ht="15.75" thickBot="1" x14ac:dyDescent="0.3">
      <c r="A7" s="137" t="s">
        <v>1</v>
      </c>
      <c r="B7" s="1676" t="s">
        <v>2</v>
      </c>
      <c r="C7" s="1677"/>
      <c r="D7" s="1677"/>
      <c r="E7" s="1678"/>
      <c r="F7" s="134"/>
    </row>
    <row r="8" spans="1:13" ht="15.75" thickBot="1" x14ac:dyDescent="0.3">
      <c r="A8" s="137" t="s">
        <v>3</v>
      </c>
      <c r="B8" s="1679" t="s">
        <v>535</v>
      </c>
      <c r="C8" s="1680"/>
      <c r="D8" s="1680"/>
      <c r="E8" s="1681"/>
      <c r="F8" s="134"/>
    </row>
    <row r="9" spans="1:13" ht="15.75" thickBot="1" x14ac:dyDescent="0.3">
      <c r="A9" s="1682" t="s">
        <v>4</v>
      </c>
      <c r="B9" s="1683"/>
      <c r="C9" s="1683"/>
      <c r="D9" s="1683"/>
      <c r="E9" s="1684"/>
      <c r="F9" s="134"/>
    </row>
    <row r="10" spans="1:13" ht="82.5" customHeight="1" thickBot="1" x14ac:dyDescent="0.3">
      <c r="A10" s="1688" t="s">
        <v>448</v>
      </c>
      <c r="B10" s="1689"/>
      <c r="C10" s="1689"/>
      <c r="D10" s="1689"/>
      <c r="E10" s="1690"/>
      <c r="F10" s="134"/>
    </row>
    <row r="11" spans="1:13" ht="69" customHeight="1" thickBot="1" x14ac:dyDescent="0.3">
      <c r="A11" s="138" t="s">
        <v>5</v>
      </c>
      <c r="B11" s="1688" t="s">
        <v>449</v>
      </c>
      <c r="C11" s="1689" t="s">
        <v>449</v>
      </c>
      <c r="D11" s="1689" t="s">
        <v>449</v>
      </c>
      <c r="E11" s="1690" t="s">
        <v>449</v>
      </c>
      <c r="F11" s="134"/>
    </row>
    <row r="12" spans="1:13" ht="23.25" customHeight="1" x14ac:dyDescent="0.25">
      <c r="A12" s="1691" t="s">
        <v>6</v>
      </c>
      <c r="B12" s="637">
        <v>2019</v>
      </c>
      <c r="C12" s="637">
        <v>2020</v>
      </c>
      <c r="D12" s="638">
        <v>2021</v>
      </c>
      <c r="E12" s="638">
        <v>2022</v>
      </c>
      <c r="F12" s="134"/>
    </row>
    <row r="13" spans="1:13" ht="20.25" thickBot="1" x14ac:dyDescent="0.3">
      <c r="A13" s="1692"/>
      <c r="B13" s="139" t="s">
        <v>7</v>
      </c>
      <c r="C13" s="139" t="s">
        <v>8</v>
      </c>
      <c r="D13" s="139" t="s">
        <v>8</v>
      </c>
      <c r="E13" s="140" t="s">
        <v>8</v>
      </c>
      <c r="F13" s="134"/>
      <c r="M13" s="639"/>
    </row>
    <row r="14" spans="1:13" ht="14.85" customHeight="1" x14ac:dyDescent="0.25">
      <c r="A14" s="768" t="s">
        <v>915</v>
      </c>
      <c r="B14" s="640">
        <v>1</v>
      </c>
      <c r="C14" s="528">
        <v>1</v>
      </c>
      <c r="D14" s="528">
        <v>1.08</v>
      </c>
      <c r="E14" s="529">
        <v>1.08</v>
      </c>
      <c r="F14" s="142"/>
      <c r="M14" s="641"/>
    </row>
    <row r="15" spans="1:13" ht="14.85" customHeight="1" x14ac:dyDescent="0.25">
      <c r="A15" s="769" t="s">
        <v>916</v>
      </c>
      <c r="B15" s="642">
        <v>1</v>
      </c>
      <c r="C15" s="144">
        <v>1.0333333333333334</v>
      </c>
      <c r="D15" s="144">
        <v>1.0375000000000001</v>
      </c>
      <c r="E15" s="530">
        <v>1.0833333333333333</v>
      </c>
      <c r="F15" s="142"/>
      <c r="M15" s="643"/>
    </row>
    <row r="16" spans="1:13" ht="14.85" customHeight="1" x14ac:dyDescent="0.25">
      <c r="A16" s="769" t="s">
        <v>917</v>
      </c>
      <c r="B16" s="642">
        <v>1</v>
      </c>
      <c r="C16" s="143">
        <v>1.1000000000000001</v>
      </c>
      <c r="D16" s="143">
        <v>1.1399999999999999</v>
      </c>
      <c r="E16" s="531">
        <v>1.2</v>
      </c>
      <c r="F16" s="142"/>
      <c r="M16" s="643"/>
    </row>
    <row r="17" spans="1:13" ht="14.85" customHeight="1" x14ac:dyDescent="0.25">
      <c r="A17" s="769" t="s">
        <v>918</v>
      </c>
      <c r="B17" s="642">
        <v>0.1</v>
      </c>
      <c r="C17" s="143">
        <v>7.0000000000000007E-2</v>
      </c>
      <c r="D17" s="143">
        <v>0.04</v>
      </c>
      <c r="E17" s="531">
        <v>0.03</v>
      </c>
      <c r="F17" s="142"/>
      <c r="M17" s="643"/>
    </row>
    <row r="18" spans="1:13" ht="14.85" customHeight="1" thickBot="1" x14ac:dyDescent="0.3">
      <c r="A18" s="145" t="s">
        <v>919</v>
      </c>
      <c r="B18" s="644">
        <v>0.42</v>
      </c>
      <c r="C18" s="146">
        <v>0.5714285714285714</v>
      </c>
      <c r="D18" s="146">
        <v>0.6428571428571429</v>
      </c>
      <c r="E18" s="147">
        <v>0.7142857142857143</v>
      </c>
      <c r="F18" s="142"/>
      <c r="M18" s="643"/>
    </row>
    <row r="19" spans="1:13" ht="15.75" thickBot="1" x14ac:dyDescent="0.3">
      <c r="A19" s="645"/>
      <c r="B19" s="646"/>
      <c r="C19" s="647"/>
      <c r="D19" s="646"/>
      <c r="E19" s="648"/>
      <c r="F19" s="134"/>
      <c r="M19" s="649"/>
    </row>
    <row r="20" spans="1:13" ht="15.75" thickBot="1" x14ac:dyDescent="0.3">
      <c r="A20" s="650"/>
      <c r="B20" s="149"/>
      <c r="C20" s="150"/>
      <c r="D20" s="149"/>
      <c r="E20" s="151"/>
      <c r="F20" s="134"/>
    </row>
    <row r="21" spans="1:13" ht="70.5" customHeight="1" thickBot="1" x14ac:dyDescent="0.3">
      <c r="A21" s="152" t="s">
        <v>9</v>
      </c>
      <c r="B21" s="1693" t="s">
        <v>450</v>
      </c>
      <c r="C21" s="1694"/>
      <c r="D21" s="1694"/>
      <c r="E21" s="1695"/>
      <c r="F21" s="134"/>
    </row>
    <row r="22" spans="1:13" ht="23.25" customHeight="1" thickBot="1" x14ac:dyDescent="0.3">
      <c r="A22" s="1696" t="s">
        <v>10</v>
      </c>
      <c r="B22" s="1697"/>
      <c r="C22" s="1697"/>
      <c r="D22" s="1697"/>
      <c r="E22" s="1698"/>
      <c r="F22" s="134"/>
    </row>
    <row r="23" spans="1:13" ht="27.75" customHeight="1" x14ac:dyDescent="0.25">
      <c r="A23" s="768" t="s">
        <v>915</v>
      </c>
      <c r="B23" s="141">
        <v>1</v>
      </c>
      <c r="C23" s="141">
        <v>1</v>
      </c>
      <c r="D23" s="141">
        <v>1.08</v>
      </c>
      <c r="E23" s="141">
        <v>1.08</v>
      </c>
      <c r="F23" s="134"/>
    </row>
    <row r="24" spans="1:13" ht="18.75" customHeight="1" thickBot="1" x14ac:dyDescent="0.3">
      <c r="A24" s="153"/>
      <c r="B24" s="154"/>
      <c r="C24" s="155" t="s">
        <v>68</v>
      </c>
      <c r="D24" s="155" t="s">
        <v>68</v>
      </c>
      <c r="E24" s="760" t="s">
        <v>68</v>
      </c>
      <c r="F24" s="134"/>
    </row>
    <row r="25" spans="1:13" ht="15.75" thickBot="1" x14ac:dyDescent="0.3">
      <c r="A25" s="1699" t="s">
        <v>11</v>
      </c>
      <c r="B25" s="1700"/>
      <c r="C25" s="1700"/>
      <c r="D25" s="1700"/>
      <c r="E25" s="1701"/>
      <c r="F25" s="134"/>
    </row>
    <row r="26" spans="1:13" ht="15.75" thickBot="1" x14ac:dyDescent="0.3">
      <c r="A26" s="1702" t="s">
        <v>12</v>
      </c>
      <c r="B26" s="1703"/>
      <c r="C26" s="1703"/>
      <c r="D26" s="1703"/>
      <c r="E26" s="1704"/>
      <c r="F26" s="134"/>
    </row>
    <row r="27" spans="1:13" ht="18.75" customHeight="1" thickBot="1" x14ac:dyDescent="0.3">
      <c r="A27" s="156" t="s">
        <v>13</v>
      </c>
      <c r="B27" s="1705" t="s">
        <v>451</v>
      </c>
      <c r="C27" s="1705"/>
      <c r="D27" s="1705"/>
      <c r="E27" s="1706"/>
      <c r="F27" s="134"/>
    </row>
    <row r="28" spans="1:13" ht="30" customHeight="1" thickBot="1" x14ac:dyDescent="0.3">
      <c r="A28" s="148" t="s">
        <v>14</v>
      </c>
      <c r="B28" s="1707" t="s">
        <v>452</v>
      </c>
      <c r="C28" s="1708"/>
      <c r="D28" s="1708"/>
      <c r="E28" s="1709"/>
      <c r="F28" s="134"/>
    </row>
    <row r="29" spans="1:13" ht="15.75" thickBot="1" x14ac:dyDescent="0.3">
      <c r="A29" s="148" t="s">
        <v>15</v>
      </c>
      <c r="B29" s="1710" t="s">
        <v>128</v>
      </c>
      <c r="C29" s="1711"/>
      <c r="D29" s="1711"/>
      <c r="E29" s="1712"/>
      <c r="F29" s="134"/>
    </row>
    <row r="30" spans="1:13" ht="12.75" customHeight="1" x14ac:dyDescent="0.25">
      <c r="A30" s="1713"/>
      <c r="B30" s="157">
        <v>2019</v>
      </c>
      <c r="C30" s="157">
        <v>2020</v>
      </c>
      <c r="D30" s="158">
        <v>2021</v>
      </c>
      <c r="E30" s="158">
        <v>2022</v>
      </c>
      <c r="F30" s="134"/>
    </row>
    <row r="31" spans="1:13" ht="12" customHeight="1" thickBot="1" x14ac:dyDescent="0.3">
      <c r="A31" s="1714"/>
      <c r="B31" s="159" t="s">
        <v>7</v>
      </c>
      <c r="C31" s="159" t="s">
        <v>8</v>
      </c>
      <c r="D31" s="159" t="s">
        <v>8</v>
      </c>
      <c r="E31" s="160" t="s">
        <v>8</v>
      </c>
      <c r="F31" s="134"/>
    </row>
    <row r="32" spans="1:13" ht="14.1" customHeight="1" thickBot="1" x14ac:dyDescent="0.3">
      <c r="A32" s="148" t="s">
        <v>16</v>
      </c>
      <c r="B32" s="161">
        <v>4600</v>
      </c>
      <c r="C32" s="161">
        <v>4800</v>
      </c>
      <c r="D32" s="161">
        <v>5000</v>
      </c>
      <c r="E32" s="162">
        <v>5000</v>
      </c>
      <c r="F32" s="134"/>
    </row>
    <row r="33" spans="1:6" ht="14.1" customHeight="1" thickBot="1" x14ac:dyDescent="0.3">
      <c r="A33" s="148" t="s">
        <v>17</v>
      </c>
      <c r="B33" s="161">
        <v>139880</v>
      </c>
      <c r="C33" s="161">
        <v>156500</v>
      </c>
      <c r="D33" s="161">
        <v>157600</v>
      </c>
      <c r="E33" s="162">
        <v>158600</v>
      </c>
      <c r="F33" s="134"/>
    </row>
    <row r="34" spans="1:6" ht="14.1" customHeight="1" thickBot="1" x14ac:dyDescent="0.3">
      <c r="A34" s="148" t="s">
        <v>18</v>
      </c>
      <c r="B34" s="161">
        <f>B33/B32</f>
        <v>30.408695652173915</v>
      </c>
      <c r="C34" s="161">
        <f t="shared" ref="C34:E34" si="0">C33/C32</f>
        <v>32.604166666666664</v>
      </c>
      <c r="D34" s="161">
        <f t="shared" si="0"/>
        <v>31.52</v>
      </c>
      <c r="E34" s="162">
        <f t="shared" si="0"/>
        <v>31.72</v>
      </c>
      <c r="F34" s="134"/>
    </row>
    <row r="35" spans="1:6" ht="14.1" customHeight="1" thickBot="1" x14ac:dyDescent="0.3">
      <c r="A35" s="148" t="s">
        <v>19</v>
      </c>
      <c r="B35" s="163" t="s">
        <v>20</v>
      </c>
      <c r="C35" s="164">
        <f>C32/B32-1</f>
        <v>4.3478260869565188E-2</v>
      </c>
      <c r="D35" s="164">
        <f t="shared" ref="D35:E37" si="1">D32/C32-1</f>
        <v>4.1666666666666741E-2</v>
      </c>
      <c r="E35" s="165">
        <f t="shared" si="1"/>
        <v>0</v>
      </c>
      <c r="F35" s="134"/>
    </row>
    <row r="36" spans="1:6" ht="14.1" customHeight="1" thickBot="1" x14ac:dyDescent="0.3">
      <c r="A36" s="148" t="s">
        <v>21</v>
      </c>
      <c r="B36" s="163" t="s">
        <v>20</v>
      </c>
      <c r="C36" s="164">
        <f>C33/B33-1</f>
        <v>0.11881612810980835</v>
      </c>
      <c r="D36" s="164">
        <f t="shared" si="1"/>
        <v>7.0287539936102483E-3</v>
      </c>
      <c r="E36" s="165">
        <f t="shared" si="1"/>
        <v>6.345177664974555E-3</v>
      </c>
      <c r="F36" s="134"/>
    </row>
    <row r="37" spans="1:6" ht="14.1" customHeight="1" thickBot="1" x14ac:dyDescent="0.3">
      <c r="A37" s="148" t="s">
        <v>22</v>
      </c>
      <c r="B37" s="163" t="s">
        <v>20</v>
      </c>
      <c r="C37" s="164">
        <f>C34/B34-1</f>
        <v>7.219878943856628E-2</v>
      </c>
      <c r="D37" s="164">
        <f t="shared" si="1"/>
        <v>-3.3252396166134179E-2</v>
      </c>
      <c r="E37" s="165">
        <f t="shared" si="1"/>
        <v>6.345177664974555E-3</v>
      </c>
      <c r="F37" s="134"/>
    </row>
    <row r="38" spans="1:6" ht="15.75" thickBot="1" x14ac:dyDescent="0.3">
      <c r="A38" s="1685" t="s">
        <v>69</v>
      </c>
      <c r="B38" s="1686"/>
      <c r="C38" s="1686"/>
      <c r="D38" s="1686"/>
      <c r="E38" s="1687"/>
      <c r="F38" s="134"/>
    </row>
    <row r="39" spans="1:6" ht="12.75" customHeight="1" x14ac:dyDescent="0.25">
      <c r="A39" s="1713"/>
      <c r="B39" s="157">
        <v>2019</v>
      </c>
      <c r="C39" s="157">
        <v>2020</v>
      </c>
      <c r="D39" s="158">
        <v>2021</v>
      </c>
      <c r="E39" s="158">
        <v>2022</v>
      </c>
      <c r="F39" s="134"/>
    </row>
    <row r="40" spans="1:6" ht="24.75" customHeight="1" thickBot="1" x14ac:dyDescent="0.3">
      <c r="A40" s="1714"/>
      <c r="B40" s="159" t="s">
        <v>7</v>
      </c>
      <c r="C40" s="159" t="s">
        <v>8</v>
      </c>
      <c r="D40" s="159" t="s">
        <v>8</v>
      </c>
      <c r="E40" s="160" t="s">
        <v>8</v>
      </c>
      <c r="F40" s="134"/>
    </row>
    <row r="41" spans="1:6" ht="14.85" customHeight="1" thickBot="1" x14ac:dyDescent="0.3">
      <c r="A41" s="166" t="s">
        <v>23</v>
      </c>
      <c r="B41" s="651">
        <v>102500</v>
      </c>
      <c r="C41" s="651">
        <v>104860</v>
      </c>
      <c r="D41" s="651">
        <v>104860</v>
      </c>
      <c r="E41" s="652">
        <v>104860</v>
      </c>
      <c r="F41" s="134"/>
    </row>
    <row r="42" spans="1:6" ht="14.85" customHeight="1" thickBot="1" x14ac:dyDescent="0.3">
      <c r="A42" s="167" t="s">
        <v>212</v>
      </c>
      <c r="B42" s="653">
        <v>102500</v>
      </c>
      <c r="C42" s="653">
        <v>104860</v>
      </c>
      <c r="D42" s="653">
        <v>104860</v>
      </c>
      <c r="E42" s="654">
        <v>104860</v>
      </c>
      <c r="F42" s="134"/>
    </row>
    <row r="43" spans="1:6" ht="14.85" customHeight="1" thickBot="1" x14ac:dyDescent="0.3">
      <c r="A43" s="170" t="s">
        <v>213</v>
      </c>
      <c r="B43" s="655"/>
      <c r="C43" s="656"/>
      <c r="D43" s="656"/>
      <c r="E43" s="657"/>
      <c r="F43" s="134"/>
    </row>
    <row r="44" spans="1:6" ht="14.85" customHeight="1" thickBot="1" x14ac:dyDescent="0.3">
      <c r="A44" s="166" t="s">
        <v>24</v>
      </c>
      <c r="B44" s="651">
        <v>15700</v>
      </c>
      <c r="C44" s="651">
        <v>15400</v>
      </c>
      <c r="D44" s="651">
        <v>15400</v>
      </c>
      <c r="E44" s="652">
        <v>15400</v>
      </c>
      <c r="F44" s="134"/>
    </row>
    <row r="45" spans="1:6" ht="14.85" customHeight="1" thickBot="1" x14ac:dyDescent="0.3">
      <c r="A45" s="167" t="s">
        <v>212</v>
      </c>
      <c r="B45" s="653">
        <v>15700</v>
      </c>
      <c r="C45" s="653">
        <v>15400</v>
      </c>
      <c r="D45" s="653">
        <v>15400</v>
      </c>
      <c r="E45" s="654">
        <v>15400</v>
      </c>
      <c r="F45" s="134"/>
    </row>
    <row r="46" spans="1:6" ht="14.85" customHeight="1" thickBot="1" x14ac:dyDescent="0.3">
      <c r="A46" s="170" t="s">
        <v>213</v>
      </c>
      <c r="B46" s="655"/>
      <c r="C46" s="658"/>
      <c r="D46" s="658"/>
      <c r="E46" s="659"/>
      <c r="F46" s="134"/>
    </row>
    <row r="47" spans="1:6" ht="14.85" customHeight="1" thickBot="1" x14ac:dyDescent="0.3">
      <c r="A47" s="166" t="s">
        <v>25</v>
      </c>
      <c r="B47" s="651">
        <v>21260</v>
      </c>
      <c r="C47" s="651">
        <v>36000</v>
      </c>
      <c r="D47" s="651">
        <v>37100</v>
      </c>
      <c r="E47" s="652">
        <v>38100</v>
      </c>
      <c r="F47" s="134"/>
    </row>
    <row r="48" spans="1:6" ht="14.85" customHeight="1" thickBot="1" x14ac:dyDescent="0.3">
      <c r="A48" s="167" t="s">
        <v>212</v>
      </c>
      <c r="B48" s="653">
        <v>21260</v>
      </c>
      <c r="C48" s="653">
        <v>36000</v>
      </c>
      <c r="D48" s="653">
        <v>37100</v>
      </c>
      <c r="E48" s="654">
        <v>38100</v>
      </c>
      <c r="F48" s="134"/>
    </row>
    <row r="49" spans="1:13" ht="14.85" customHeight="1" thickBot="1" x14ac:dyDescent="0.3">
      <c r="A49" s="170" t="s">
        <v>213</v>
      </c>
      <c r="B49" s="655"/>
      <c r="C49" s="658"/>
      <c r="D49" s="658"/>
      <c r="E49" s="659"/>
      <c r="F49" s="134"/>
    </row>
    <row r="50" spans="1:13" ht="14.85" customHeight="1" thickBot="1" x14ac:dyDescent="0.3">
      <c r="A50" s="166" t="s">
        <v>26</v>
      </c>
      <c r="B50" s="655"/>
      <c r="C50" s="658"/>
      <c r="D50" s="658"/>
      <c r="E50" s="659"/>
      <c r="F50" s="134"/>
    </row>
    <row r="51" spans="1:13" ht="14.85" customHeight="1" thickBot="1" x14ac:dyDescent="0.3">
      <c r="A51" s="170" t="s">
        <v>212</v>
      </c>
      <c r="B51" s="655"/>
      <c r="C51" s="658"/>
      <c r="D51" s="658"/>
      <c r="E51" s="659"/>
      <c r="F51" s="134"/>
    </row>
    <row r="52" spans="1:13" ht="14.85" customHeight="1" thickBot="1" x14ac:dyDescent="0.3">
      <c r="A52" s="170" t="s">
        <v>213</v>
      </c>
      <c r="B52" s="655"/>
      <c r="C52" s="658"/>
      <c r="D52" s="658"/>
      <c r="E52" s="659"/>
      <c r="F52" s="134"/>
    </row>
    <row r="53" spans="1:13" ht="14.85" customHeight="1" thickBot="1" x14ac:dyDescent="0.3">
      <c r="A53" s="166" t="s">
        <v>27</v>
      </c>
      <c r="B53" s="655"/>
      <c r="C53" s="658"/>
      <c r="D53" s="658"/>
      <c r="E53" s="659"/>
      <c r="F53" s="134"/>
    </row>
    <row r="54" spans="1:13" ht="14.85" customHeight="1" thickBot="1" x14ac:dyDescent="0.3">
      <c r="A54" s="170" t="s">
        <v>212</v>
      </c>
      <c r="B54" s="655"/>
      <c r="C54" s="658"/>
      <c r="D54" s="658"/>
      <c r="E54" s="659"/>
      <c r="F54" s="134"/>
    </row>
    <row r="55" spans="1:13" ht="14.85" customHeight="1" thickBot="1" x14ac:dyDescent="0.3">
      <c r="A55" s="170" t="s">
        <v>213</v>
      </c>
      <c r="B55" s="655"/>
      <c r="C55" s="658"/>
      <c r="D55" s="658"/>
      <c r="E55" s="659"/>
      <c r="F55" s="134"/>
    </row>
    <row r="56" spans="1:13" ht="14.85" customHeight="1" thickBot="1" x14ac:dyDescent="0.3">
      <c r="A56" s="166" t="s">
        <v>28</v>
      </c>
      <c r="B56" s="655"/>
      <c r="C56" s="658"/>
      <c r="D56" s="658"/>
      <c r="E56" s="659"/>
      <c r="F56" s="134"/>
    </row>
    <row r="57" spans="1:13" ht="14.85" customHeight="1" thickBot="1" x14ac:dyDescent="0.3">
      <c r="A57" s="170" t="s">
        <v>212</v>
      </c>
      <c r="B57" s="655"/>
      <c r="C57" s="658"/>
      <c r="D57" s="658"/>
      <c r="E57" s="659"/>
      <c r="F57" s="134"/>
    </row>
    <row r="58" spans="1:13" ht="14.85" customHeight="1" thickBot="1" x14ac:dyDescent="0.3">
      <c r="A58" s="170" t="s">
        <v>213</v>
      </c>
      <c r="B58" s="655"/>
      <c r="C58" s="658"/>
      <c r="D58" s="658"/>
      <c r="E58" s="659"/>
      <c r="F58" s="134"/>
    </row>
    <row r="59" spans="1:13" ht="14.85" customHeight="1" thickBot="1" x14ac:dyDescent="0.3">
      <c r="A59" s="166" t="s">
        <v>29</v>
      </c>
      <c r="B59" s="651">
        <v>420</v>
      </c>
      <c r="C59" s="651">
        <v>240</v>
      </c>
      <c r="D59" s="651">
        <v>240</v>
      </c>
      <c r="E59" s="652">
        <v>240</v>
      </c>
      <c r="F59" s="134"/>
    </row>
    <row r="60" spans="1:13" ht="14.85" customHeight="1" thickBot="1" x14ac:dyDescent="0.3">
      <c r="A60" s="167" t="s">
        <v>212</v>
      </c>
      <c r="B60" s="655">
        <v>240</v>
      </c>
      <c r="C60" s="658">
        <v>240</v>
      </c>
      <c r="D60" s="658">
        <v>240</v>
      </c>
      <c r="E60" s="659">
        <v>240</v>
      </c>
      <c r="F60" s="134"/>
      <c r="G60" s="11"/>
    </row>
    <row r="61" spans="1:13" ht="14.85" customHeight="1" thickBot="1" x14ac:dyDescent="0.3">
      <c r="A61" s="170" t="s">
        <v>213</v>
      </c>
      <c r="B61" s="655"/>
      <c r="C61" s="660"/>
      <c r="D61" s="661"/>
      <c r="E61" s="662"/>
      <c r="F61" s="134"/>
    </row>
    <row r="62" spans="1:13" ht="14.85" customHeight="1" thickBot="1" x14ac:dyDescent="0.3">
      <c r="A62" s="172" t="s">
        <v>30</v>
      </c>
      <c r="B62" s="663">
        <f>B59+B56+B53+B50+B47+B44+B41</f>
        <v>139880</v>
      </c>
      <c r="C62" s="663">
        <f t="shared" ref="C62:E62" si="2">C59+C56+C53+C50+C47+C44+C41</f>
        <v>156500</v>
      </c>
      <c r="D62" s="663">
        <f>+D41+D44+D47+D59</f>
        <v>157600</v>
      </c>
      <c r="E62" s="664">
        <f t="shared" si="2"/>
        <v>158600</v>
      </c>
      <c r="F62" s="134"/>
      <c r="H62" s="11"/>
      <c r="M62" s="11"/>
    </row>
    <row r="63" spans="1:13" ht="15.75" thickBot="1" x14ac:dyDescent="0.3">
      <c r="A63" s="173" t="s">
        <v>31</v>
      </c>
      <c r="B63" s="174">
        <f>IF(B62-B33=0,0,"Error")</f>
        <v>0</v>
      </c>
      <c r="C63" s="174">
        <f t="shared" ref="C63:E63" si="3">IF(C62-C33=0,0,"Error")</f>
        <v>0</v>
      </c>
      <c r="D63" s="174">
        <f t="shared" si="3"/>
        <v>0</v>
      </c>
      <c r="E63" s="174">
        <f t="shared" si="3"/>
        <v>0</v>
      </c>
      <c r="F63" s="134"/>
    </row>
    <row r="64" spans="1:13" ht="15.75" thickBot="1" x14ac:dyDescent="0.3">
      <c r="A64" s="1702" t="s">
        <v>38</v>
      </c>
      <c r="B64" s="1703"/>
      <c r="C64" s="1703"/>
      <c r="D64" s="1703"/>
      <c r="E64" s="1704"/>
      <c r="F64" s="134"/>
      <c r="M64" s="11"/>
    </row>
    <row r="65" spans="1:6" ht="26.25" customHeight="1" thickBot="1" x14ac:dyDescent="0.3">
      <c r="A65" s="1702" t="s">
        <v>39</v>
      </c>
      <c r="B65" s="1703"/>
      <c r="C65" s="1703"/>
      <c r="D65" s="1703"/>
      <c r="E65" s="1704"/>
      <c r="F65" s="134"/>
    </row>
    <row r="66" spans="1:6" ht="13.5" customHeight="1" thickBot="1" x14ac:dyDescent="0.3">
      <c r="A66" s="175" t="s">
        <v>55</v>
      </c>
      <c r="B66" s="1718"/>
      <c r="C66" s="1719"/>
      <c r="D66" s="1720"/>
      <c r="E66" s="1721"/>
      <c r="F66" s="142"/>
    </row>
    <row r="67" spans="1:6" ht="33" customHeight="1" thickBot="1" x14ac:dyDescent="0.3">
      <c r="A67" s="175" t="s">
        <v>79</v>
      </c>
      <c r="B67" s="176"/>
      <c r="C67" s="177" t="s">
        <v>217</v>
      </c>
      <c r="D67" s="1722" t="s">
        <v>453</v>
      </c>
      <c r="E67" s="1723"/>
      <c r="F67" s="142"/>
    </row>
    <row r="68" spans="1:6" ht="19.5" customHeight="1" thickBot="1" x14ac:dyDescent="0.3">
      <c r="A68" s="534"/>
      <c r="B68" s="1724" t="s">
        <v>920</v>
      </c>
      <c r="C68" s="1725"/>
      <c r="D68" s="1725"/>
      <c r="E68" s="1726"/>
      <c r="F68" s="142"/>
    </row>
    <row r="69" spans="1:6" ht="43.5" customHeight="1" thickBot="1" x14ac:dyDescent="0.3">
      <c r="A69" s="148" t="s">
        <v>14</v>
      </c>
      <c r="B69" s="1727" t="s">
        <v>454</v>
      </c>
      <c r="C69" s="1728"/>
      <c r="D69" s="1728"/>
      <c r="E69" s="1729"/>
      <c r="F69" s="134"/>
    </row>
    <row r="70" spans="1:6" ht="22.5" customHeight="1" thickBot="1" x14ac:dyDescent="0.3">
      <c r="A70" s="148" t="s">
        <v>15</v>
      </c>
      <c r="B70" s="1710" t="s">
        <v>128</v>
      </c>
      <c r="C70" s="1711"/>
      <c r="D70" s="1711"/>
      <c r="E70" s="1712"/>
      <c r="F70" s="134"/>
    </row>
    <row r="71" spans="1:6" x14ac:dyDescent="0.25">
      <c r="A71" s="1713"/>
      <c r="B71" s="157">
        <v>2019</v>
      </c>
      <c r="C71" s="157">
        <v>2020</v>
      </c>
      <c r="D71" s="158">
        <v>2021</v>
      </c>
      <c r="E71" s="158">
        <v>2022</v>
      </c>
      <c r="F71" s="134"/>
    </row>
    <row r="72" spans="1:6" ht="15.75" thickBot="1" x14ac:dyDescent="0.3">
      <c r="A72" s="1714"/>
      <c r="B72" s="159" t="s">
        <v>7</v>
      </c>
      <c r="C72" s="159" t="s">
        <v>8</v>
      </c>
      <c r="D72" s="159" t="s">
        <v>8</v>
      </c>
      <c r="E72" s="160" t="s">
        <v>8</v>
      </c>
      <c r="F72" s="134"/>
    </row>
    <row r="73" spans="1:6" ht="14.1" customHeight="1" thickBot="1" x14ac:dyDescent="0.3">
      <c r="A73" s="148" t="s">
        <v>16</v>
      </c>
      <c r="B73" s="161">
        <v>14</v>
      </c>
      <c r="C73" s="161">
        <v>10</v>
      </c>
      <c r="D73" s="161">
        <v>21</v>
      </c>
      <c r="E73" s="162">
        <v>14</v>
      </c>
      <c r="F73" s="134"/>
    </row>
    <row r="74" spans="1:6" ht="14.1" customHeight="1" thickBot="1" x14ac:dyDescent="0.3">
      <c r="A74" s="148" t="s">
        <v>17</v>
      </c>
      <c r="B74" s="161">
        <v>1500</v>
      </c>
      <c r="C74" s="770">
        <v>1400</v>
      </c>
      <c r="D74" s="161">
        <v>2840</v>
      </c>
      <c r="E74" s="162">
        <v>1270</v>
      </c>
      <c r="F74" s="134"/>
    </row>
    <row r="75" spans="1:6" ht="14.1" customHeight="1" thickBot="1" x14ac:dyDescent="0.3">
      <c r="A75" s="148" t="s">
        <v>18</v>
      </c>
      <c r="B75" s="161">
        <f>B74/B73</f>
        <v>107.14285714285714</v>
      </c>
      <c r="C75" s="161">
        <f t="shared" ref="C75:E75" si="4">C74/C73</f>
        <v>140</v>
      </c>
      <c r="D75" s="161">
        <f t="shared" si="4"/>
        <v>135.23809523809524</v>
      </c>
      <c r="E75" s="162">
        <f t="shared" si="4"/>
        <v>90.714285714285708</v>
      </c>
      <c r="F75" s="134"/>
    </row>
    <row r="76" spans="1:6" ht="14.1" customHeight="1" thickBot="1" x14ac:dyDescent="0.3">
      <c r="A76" s="148" t="s">
        <v>19</v>
      </c>
      <c r="B76" s="163" t="s">
        <v>20</v>
      </c>
      <c r="C76" s="164">
        <f>C73/B73-1</f>
        <v>-0.2857142857142857</v>
      </c>
      <c r="D76" s="164">
        <f t="shared" ref="D76:E78" si="5">D73/C73-1</f>
        <v>1.1000000000000001</v>
      </c>
      <c r="E76" s="165">
        <f t="shared" si="5"/>
        <v>-0.33333333333333337</v>
      </c>
      <c r="F76" s="134"/>
    </row>
    <row r="77" spans="1:6" ht="14.1" customHeight="1" thickBot="1" x14ac:dyDescent="0.3">
      <c r="A77" s="148" t="s">
        <v>21</v>
      </c>
      <c r="B77" s="163" t="s">
        <v>20</v>
      </c>
      <c r="C77" s="164">
        <f>C74/B74-1</f>
        <v>-6.6666666666666652E-2</v>
      </c>
      <c r="D77" s="164">
        <f t="shared" si="5"/>
        <v>1.0285714285714285</v>
      </c>
      <c r="E77" s="165">
        <f t="shared" si="5"/>
        <v>-0.55281690140845074</v>
      </c>
      <c r="F77" s="134"/>
    </row>
    <row r="78" spans="1:6" ht="14.1" customHeight="1" thickBot="1" x14ac:dyDescent="0.3">
      <c r="A78" s="148" t="s">
        <v>22</v>
      </c>
      <c r="B78" s="163" t="s">
        <v>20</v>
      </c>
      <c r="C78" s="164">
        <f>C75/B75-1</f>
        <v>0.30666666666666664</v>
      </c>
      <c r="D78" s="164">
        <f t="shared" si="5"/>
        <v>-3.4013605442176797E-2</v>
      </c>
      <c r="E78" s="165">
        <f t="shared" si="5"/>
        <v>-0.32922535211267612</v>
      </c>
      <c r="F78" s="134"/>
    </row>
    <row r="79" spans="1:6" ht="25.5" customHeight="1" thickBot="1" x14ac:dyDescent="0.3">
      <c r="A79" s="1685" t="s">
        <v>69</v>
      </c>
      <c r="B79" s="1686"/>
      <c r="C79" s="1686"/>
      <c r="D79" s="1686"/>
      <c r="E79" s="1687"/>
      <c r="F79" s="134"/>
    </row>
    <row r="80" spans="1:6" ht="20.25" customHeight="1" x14ac:dyDescent="0.25">
      <c r="A80" s="1713"/>
      <c r="B80" s="157">
        <v>2019</v>
      </c>
      <c r="C80" s="157">
        <v>2020</v>
      </c>
      <c r="D80" s="158">
        <v>2021</v>
      </c>
      <c r="E80" s="158">
        <v>2022</v>
      </c>
      <c r="F80" s="134"/>
    </row>
    <row r="81" spans="1:6" ht="18.75" customHeight="1" thickBot="1" x14ac:dyDescent="0.3">
      <c r="A81" s="1714"/>
      <c r="B81" s="159" t="s">
        <v>7</v>
      </c>
      <c r="C81" s="159" t="s">
        <v>8</v>
      </c>
      <c r="D81" s="159" t="s">
        <v>8</v>
      </c>
      <c r="E81" s="160" t="s">
        <v>8</v>
      </c>
      <c r="F81" s="134"/>
    </row>
    <row r="82" spans="1:6" ht="14.1" customHeight="1" thickBot="1" x14ac:dyDescent="0.3">
      <c r="A82" s="166" t="s">
        <v>41</v>
      </c>
      <c r="B82" s="168"/>
      <c r="C82" s="168"/>
      <c r="D82" s="168"/>
      <c r="E82" s="169"/>
      <c r="F82" s="134"/>
    </row>
    <row r="83" spans="1:6" ht="14.1" customHeight="1" thickBot="1" x14ac:dyDescent="0.3">
      <c r="A83" s="166" t="s">
        <v>42</v>
      </c>
      <c r="B83" s="161">
        <v>1500</v>
      </c>
      <c r="C83" s="665">
        <v>1400</v>
      </c>
      <c r="D83" s="161">
        <v>2840</v>
      </c>
      <c r="E83" s="162">
        <v>1270</v>
      </c>
      <c r="F83" s="134"/>
    </row>
    <row r="84" spans="1:6" ht="14.1" customHeight="1" thickBot="1" x14ac:dyDescent="0.3">
      <c r="A84" s="172" t="s">
        <v>30</v>
      </c>
      <c r="B84" s="532">
        <f>B83+B82</f>
        <v>1500</v>
      </c>
      <c r="C84" s="666">
        <v>1400</v>
      </c>
      <c r="D84" s="532">
        <f t="shared" ref="D84:E84" si="6">D83+D82</f>
        <v>2840</v>
      </c>
      <c r="E84" s="533">
        <f t="shared" si="6"/>
        <v>1270</v>
      </c>
      <c r="F84" s="134"/>
    </row>
    <row r="85" spans="1:6" ht="14.1" customHeight="1" thickBot="1" x14ac:dyDescent="0.3">
      <c r="A85" s="667"/>
      <c r="B85" s="668"/>
      <c r="C85" s="669"/>
      <c r="D85" s="668"/>
      <c r="E85" s="670"/>
      <c r="F85" s="134"/>
    </row>
    <row r="86" spans="1:6" ht="20.25" customHeight="1" thickBot="1" x14ac:dyDescent="0.3">
      <c r="A86" s="156" t="s">
        <v>44</v>
      </c>
      <c r="B86" s="1715"/>
      <c r="C86" s="1716"/>
      <c r="D86" s="1716"/>
      <c r="E86" s="1717"/>
      <c r="F86" s="134"/>
    </row>
    <row r="87" spans="1:6" ht="42" customHeight="1" thickBot="1" x14ac:dyDescent="0.3">
      <c r="A87" s="156" t="s">
        <v>135</v>
      </c>
      <c r="B87" s="179"/>
      <c r="C87" s="180" t="s">
        <v>217</v>
      </c>
      <c r="D87" s="535"/>
      <c r="E87" s="536"/>
      <c r="F87" s="134"/>
    </row>
    <row r="88" spans="1:6" ht="16.5" customHeight="1" thickBot="1" x14ac:dyDescent="0.3">
      <c r="A88" s="156"/>
      <c r="B88" s="1745" t="s">
        <v>921</v>
      </c>
      <c r="C88" s="1746"/>
      <c r="D88" s="1746"/>
      <c r="E88" s="1747"/>
      <c r="F88" s="134"/>
    </row>
    <row r="89" spans="1:6" ht="46.5" customHeight="1" thickBot="1" x14ac:dyDescent="0.3">
      <c r="A89" s="148" t="s">
        <v>14</v>
      </c>
      <c r="B89" s="1727" t="s">
        <v>922</v>
      </c>
      <c r="C89" s="1728" t="s">
        <v>144</v>
      </c>
      <c r="D89" s="1728" t="s">
        <v>144</v>
      </c>
      <c r="E89" s="1729" t="s">
        <v>144</v>
      </c>
      <c r="F89" s="134"/>
    </row>
    <row r="90" spans="1:6" ht="25.5" customHeight="1" thickBot="1" x14ac:dyDescent="0.3">
      <c r="A90" s="148" t="s">
        <v>15</v>
      </c>
      <c r="B90" s="1730" t="s">
        <v>128</v>
      </c>
      <c r="C90" s="1731"/>
      <c r="D90" s="1731"/>
      <c r="E90" s="1732"/>
      <c r="F90" s="134"/>
    </row>
    <row r="91" spans="1:6" x14ac:dyDescent="0.25">
      <c r="A91" s="1713"/>
      <c r="B91" s="157">
        <v>2019</v>
      </c>
      <c r="C91" s="157">
        <v>2020</v>
      </c>
      <c r="D91" s="158">
        <v>2021</v>
      </c>
      <c r="E91" s="158">
        <v>2022</v>
      </c>
      <c r="F91" s="134"/>
    </row>
    <row r="92" spans="1:6" ht="20.25" customHeight="1" thickBot="1" x14ac:dyDescent="0.3">
      <c r="A92" s="1714"/>
      <c r="B92" s="159" t="s">
        <v>7</v>
      </c>
      <c r="C92" s="159" t="s">
        <v>8</v>
      </c>
      <c r="D92" s="159" t="s">
        <v>8</v>
      </c>
      <c r="E92" s="160" t="s">
        <v>8</v>
      </c>
      <c r="F92" s="134"/>
    </row>
    <row r="93" spans="1:6" ht="14.1" customHeight="1" thickBot="1" x14ac:dyDescent="0.3">
      <c r="A93" s="148" t="s">
        <v>16</v>
      </c>
      <c r="B93" s="181"/>
      <c r="C93" s="163">
        <v>21</v>
      </c>
      <c r="D93" s="181"/>
      <c r="E93" s="182"/>
      <c r="F93" s="134"/>
    </row>
    <row r="94" spans="1:6" ht="14.1" customHeight="1" thickBot="1" x14ac:dyDescent="0.3">
      <c r="A94" s="148" t="s">
        <v>17</v>
      </c>
      <c r="B94" s="161">
        <f>B104</f>
        <v>0</v>
      </c>
      <c r="C94" s="161">
        <v>600</v>
      </c>
      <c r="D94" s="161">
        <f t="shared" ref="D94:E94" si="7">D104</f>
        <v>0</v>
      </c>
      <c r="E94" s="162">
        <f t="shared" si="7"/>
        <v>0</v>
      </c>
      <c r="F94" s="134"/>
    </row>
    <row r="95" spans="1:6" ht="14.1" customHeight="1" thickBot="1" x14ac:dyDescent="0.3">
      <c r="A95" s="148" t="s">
        <v>18</v>
      </c>
      <c r="B95" s="161" t="e">
        <f>B94/B93</f>
        <v>#DIV/0!</v>
      </c>
      <c r="C95" s="161">
        <f t="shared" ref="C95:E95" si="8">C94/C93</f>
        <v>28.571428571428573</v>
      </c>
      <c r="D95" s="161" t="e">
        <f t="shared" si="8"/>
        <v>#DIV/0!</v>
      </c>
      <c r="E95" s="162" t="e">
        <f t="shared" si="8"/>
        <v>#DIV/0!</v>
      </c>
      <c r="F95" s="134"/>
    </row>
    <row r="96" spans="1:6" ht="14.1" customHeight="1" thickBot="1" x14ac:dyDescent="0.3">
      <c r="A96" s="148" t="s">
        <v>19</v>
      </c>
      <c r="B96" s="163" t="s">
        <v>20</v>
      </c>
      <c r="C96" s="164" t="e">
        <f>C93/B93-1</f>
        <v>#DIV/0!</v>
      </c>
      <c r="D96" s="164">
        <f t="shared" ref="D96:E98" si="9">D93/C93-1</f>
        <v>-1</v>
      </c>
      <c r="E96" s="165" t="e">
        <f t="shared" si="9"/>
        <v>#DIV/0!</v>
      </c>
      <c r="F96" s="134"/>
    </row>
    <row r="97" spans="1:6" ht="14.1" customHeight="1" thickBot="1" x14ac:dyDescent="0.3">
      <c r="A97" s="148" t="s">
        <v>21</v>
      </c>
      <c r="B97" s="163" t="s">
        <v>20</v>
      </c>
      <c r="C97" s="164" t="e">
        <f>C94/B94-1</f>
        <v>#DIV/0!</v>
      </c>
      <c r="D97" s="164">
        <f t="shared" si="9"/>
        <v>-1</v>
      </c>
      <c r="E97" s="165" t="e">
        <f t="shared" si="9"/>
        <v>#DIV/0!</v>
      </c>
      <c r="F97" s="134"/>
    </row>
    <row r="98" spans="1:6" ht="14.1" customHeight="1" thickBot="1" x14ac:dyDescent="0.3">
      <c r="A98" s="148" t="s">
        <v>22</v>
      </c>
      <c r="B98" s="163" t="s">
        <v>20</v>
      </c>
      <c r="C98" s="164" t="e">
        <f>C95/B95-1</f>
        <v>#DIV/0!</v>
      </c>
      <c r="D98" s="164" t="e">
        <f t="shared" si="9"/>
        <v>#DIV/0!</v>
      </c>
      <c r="E98" s="165" t="e">
        <f t="shared" si="9"/>
        <v>#DIV/0!</v>
      </c>
      <c r="F98" s="134"/>
    </row>
    <row r="99" spans="1:6" ht="15.75" thickBot="1" x14ac:dyDescent="0.3">
      <c r="A99" s="1685" t="s">
        <v>145</v>
      </c>
      <c r="B99" s="1686"/>
      <c r="C99" s="1686"/>
      <c r="D99" s="1686"/>
      <c r="E99" s="1687"/>
      <c r="F99" s="134"/>
    </row>
    <row r="100" spans="1:6" x14ac:dyDescent="0.25">
      <c r="A100" s="1713"/>
      <c r="B100" s="157">
        <v>2019</v>
      </c>
      <c r="C100" s="157">
        <v>2020</v>
      </c>
      <c r="D100" s="158">
        <v>2021</v>
      </c>
      <c r="E100" s="158">
        <v>2022</v>
      </c>
      <c r="F100" s="134"/>
    </row>
    <row r="101" spans="1:6" ht="15.75" thickBot="1" x14ac:dyDescent="0.3">
      <c r="A101" s="1714"/>
      <c r="B101" s="159" t="s">
        <v>7</v>
      </c>
      <c r="C101" s="159" t="s">
        <v>8</v>
      </c>
      <c r="D101" s="159" t="s">
        <v>8</v>
      </c>
      <c r="E101" s="160" t="s">
        <v>8</v>
      </c>
      <c r="F101" s="134"/>
    </row>
    <row r="102" spans="1:6" ht="14.1" customHeight="1" thickBot="1" x14ac:dyDescent="0.3">
      <c r="A102" s="166" t="s">
        <v>41</v>
      </c>
      <c r="B102" s="168"/>
      <c r="C102" s="168"/>
      <c r="D102" s="168"/>
      <c r="E102" s="169"/>
      <c r="F102" s="134"/>
    </row>
    <row r="103" spans="1:6" ht="14.1" customHeight="1" thickBot="1" x14ac:dyDescent="0.3">
      <c r="A103" s="166" t="s">
        <v>42</v>
      </c>
      <c r="B103" s="171">
        <v>0</v>
      </c>
      <c r="C103" s="168">
        <v>600</v>
      </c>
      <c r="D103" s="171">
        <v>0</v>
      </c>
      <c r="E103" s="183">
        <v>0</v>
      </c>
      <c r="F103" s="134"/>
    </row>
    <row r="104" spans="1:6" ht="14.1" customHeight="1" thickBot="1" x14ac:dyDescent="0.3">
      <c r="A104" s="172" t="s">
        <v>33</v>
      </c>
      <c r="B104" s="671">
        <f>B103+B102</f>
        <v>0</v>
      </c>
      <c r="C104" s="672">
        <f t="shared" ref="C104:E104" si="10">C103+C102</f>
        <v>600</v>
      </c>
      <c r="D104" s="671">
        <f t="shared" si="10"/>
        <v>0</v>
      </c>
      <c r="E104" s="673">
        <f t="shared" si="10"/>
        <v>0</v>
      </c>
      <c r="F104" s="134"/>
    </row>
    <row r="105" spans="1:6" ht="14.1" customHeight="1" thickBot="1" x14ac:dyDescent="0.3">
      <c r="A105" s="667"/>
      <c r="B105" s="674"/>
      <c r="C105" s="675"/>
      <c r="D105" s="674"/>
      <c r="E105" s="676"/>
      <c r="F105" s="134"/>
    </row>
    <row r="106" spans="1:6" ht="14.1" customHeight="1" thickBot="1" x14ac:dyDescent="0.3">
      <c r="A106" s="677"/>
      <c r="B106" s="678"/>
      <c r="C106" s="678"/>
      <c r="D106" s="678"/>
      <c r="E106" s="679"/>
      <c r="F106" s="134"/>
    </row>
    <row r="107" spans="1:6" ht="14.1" customHeight="1" thickBot="1" x14ac:dyDescent="0.3">
      <c r="A107" s="178" t="s">
        <v>44</v>
      </c>
      <c r="B107" s="1742"/>
      <c r="C107" s="1743"/>
      <c r="D107" s="1743"/>
      <c r="E107" s="1744"/>
      <c r="F107"/>
    </row>
    <row r="108" spans="1:6" ht="32.25" customHeight="1" thickBot="1" x14ac:dyDescent="0.3">
      <c r="A108" s="156" t="s">
        <v>923</v>
      </c>
      <c r="B108" s="179"/>
      <c r="C108" s="180" t="s">
        <v>217</v>
      </c>
      <c r="D108" s="535"/>
      <c r="E108" s="536"/>
      <c r="F108"/>
    </row>
    <row r="109" spans="1:6" ht="17.25" customHeight="1" thickBot="1" x14ac:dyDescent="0.3">
      <c r="A109" s="156"/>
      <c r="B109" s="1733" t="s">
        <v>924</v>
      </c>
      <c r="C109" s="1734"/>
      <c r="D109" s="1734"/>
      <c r="E109" s="1735"/>
      <c r="F109"/>
    </row>
    <row r="110" spans="1:6" ht="36" customHeight="1" thickBot="1" x14ac:dyDescent="0.3">
      <c r="A110" s="148" t="s">
        <v>14</v>
      </c>
      <c r="B110" s="1736" t="s">
        <v>925</v>
      </c>
      <c r="C110" s="1737" t="s">
        <v>144</v>
      </c>
      <c r="D110" s="1737" t="s">
        <v>144</v>
      </c>
      <c r="E110" s="1738" t="s">
        <v>144</v>
      </c>
      <c r="F110"/>
    </row>
    <row r="111" spans="1:6" ht="19.5" customHeight="1" thickBot="1" x14ac:dyDescent="0.3">
      <c r="A111" s="148" t="s">
        <v>15</v>
      </c>
      <c r="B111" s="1730" t="s">
        <v>128</v>
      </c>
      <c r="C111" s="1731"/>
      <c r="D111" s="1731"/>
      <c r="E111" s="1732"/>
      <c r="F111"/>
    </row>
    <row r="112" spans="1:6" ht="14.1" customHeight="1" x14ac:dyDescent="0.25">
      <c r="A112" s="1713"/>
      <c r="B112" s="157">
        <v>2019</v>
      </c>
      <c r="C112" s="157">
        <v>2020</v>
      </c>
      <c r="D112" s="158">
        <v>2021</v>
      </c>
      <c r="E112" s="158">
        <v>2022</v>
      </c>
      <c r="F112"/>
    </row>
    <row r="113" spans="1:6" ht="14.1" customHeight="1" thickBot="1" x14ac:dyDescent="0.3">
      <c r="A113" s="1714"/>
      <c r="B113" s="159" t="s">
        <v>7</v>
      </c>
      <c r="C113" s="159" t="s">
        <v>8</v>
      </c>
      <c r="D113" s="159" t="s">
        <v>8</v>
      </c>
      <c r="E113" s="160" t="s">
        <v>8</v>
      </c>
      <c r="F113"/>
    </row>
    <row r="114" spans="1:6" ht="14.1" customHeight="1" thickBot="1" x14ac:dyDescent="0.3">
      <c r="A114" s="148" t="s">
        <v>16</v>
      </c>
      <c r="B114" s="181"/>
      <c r="C114" s="163">
        <v>0</v>
      </c>
      <c r="D114" s="163">
        <v>0</v>
      </c>
      <c r="E114" s="184">
        <v>17</v>
      </c>
      <c r="F114"/>
    </row>
    <row r="115" spans="1:6" ht="15.75" thickBot="1" x14ac:dyDescent="0.3">
      <c r="A115" s="148" t="s">
        <v>17</v>
      </c>
      <c r="B115" s="161">
        <f>B125</f>
        <v>0</v>
      </c>
      <c r="C115" s="537">
        <v>0</v>
      </c>
      <c r="D115" s="161">
        <v>0</v>
      </c>
      <c r="E115" s="162">
        <v>1500</v>
      </c>
      <c r="F115"/>
    </row>
    <row r="116" spans="1:6" ht="24.75" customHeight="1" thickBot="1" x14ac:dyDescent="0.3">
      <c r="A116" s="148" t="s">
        <v>18</v>
      </c>
      <c r="B116" s="161" t="e">
        <f>B115/B114</f>
        <v>#DIV/0!</v>
      </c>
      <c r="C116" s="537" t="e">
        <f t="shared" ref="C116:E116" si="11">C115/C114</f>
        <v>#DIV/0!</v>
      </c>
      <c r="D116" s="161" t="e">
        <f t="shared" si="11"/>
        <v>#DIV/0!</v>
      </c>
      <c r="E116" s="162">
        <f t="shared" si="11"/>
        <v>88.235294117647058</v>
      </c>
      <c r="F116"/>
    </row>
    <row r="117" spans="1:6" ht="14.1" customHeight="1" thickBot="1" x14ac:dyDescent="0.3">
      <c r="A117" s="148" t="s">
        <v>19</v>
      </c>
      <c r="B117" s="163" t="s">
        <v>20</v>
      </c>
      <c r="C117" s="164" t="e">
        <f>C114/B114-1</f>
        <v>#DIV/0!</v>
      </c>
      <c r="D117" s="164" t="e">
        <f t="shared" ref="D117:E119" si="12">D114/C114-1</f>
        <v>#DIV/0!</v>
      </c>
      <c r="E117" s="165" t="e">
        <f t="shared" si="12"/>
        <v>#DIV/0!</v>
      </c>
      <c r="F117"/>
    </row>
    <row r="118" spans="1:6" ht="14.1" customHeight="1" thickBot="1" x14ac:dyDescent="0.3">
      <c r="A118" s="148" t="s">
        <v>21</v>
      </c>
      <c r="B118" s="163" t="s">
        <v>20</v>
      </c>
      <c r="C118" s="164" t="e">
        <f>C115/B115-1</f>
        <v>#DIV/0!</v>
      </c>
      <c r="D118" s="164" t="e">
        <f t="shared" si="12"/>
        <v>#DIV/0!</v>
      </c>
      <c r="E118" s="165" t="e">
        <f t="shared" si="12"/>
        <v>#DIV/0!</v>
      </c>
      <c r="F118"/>
    </row>
    <row r="119" spans="1:6" ht="14.1" customHeight="1" thickBot="1" x14ac:dyDescent="0.3">
      <c r="A119" s="148" t="s">
        <v>22</v>
      </c>
      <c r="B119" s="163" t="s">
        <v>20</v>
      </c>
      <c r="C119" s="164" t="e">
        <f>C116/B116-1</f>
        <v>#DIV/0!</v>
      </c>
      <c r="D119" s="164" t="e">
        <f t="shared" si="12"/>
        <v>#DIV/0!</v>
      </c>
      <c r="E119" s="165" t="e">
        <f t="shared" si="12"/>
        <v>#DIV/0!</v>
      </c>
      <c r="F119"/>
    </row>
    <row r="120" spans="1:6" ht="18.75" customHeight="1" thickBot="1" x14ac:dyDescent="0.3">
      <c r="A120" s="1739" t="s">
        <v>146</v>
      </c>
      <c r="B120" s="1740"/>
      <c r="C120" s="1740"/>
      <c r="D120" s="1740"/>
      <c r="E120" s="1741"/>
      <c r="F120"/>
    </row>
    <row r="121" spans="1:6" ht="14.1" customHeight="1" x14ac:dyDescent="0.25">
      <c r="A121" s="1713"/>
      <c r="B121" s="157">
        <v>2019</v>
      </c>
      <c r="C121" s="157">
        <v>2020</v>
      </c>
      <c r="D121" s="158">
        <v>2021</v>
      </c>
      <c r="E121" s="158">
        <v>2022</v>
      </c>
      <c r="F121"/>
    </row>
    <row r="122" spans="1:6" ht="14.1" customHeight="1" thickBot="1" x14ac:dyDescent="0.3">
      <c r="A122" s="1714"/>
      <c r="B122" s="159" t="s">
        <v>7</v>
      </c>
      <c r="C122" s="159" t="s">
        <v>8</v>
      </c>
      <c r="D122" s="159" t="s">
        <v>8</v>
      </c>
      <c r="E122" s="160" t="s">
        <v>8</v>
      </c>
      <c r="F122"/>
    </row>
    <row r="123" spans="1:6" ht="14.1" customHeight="1" thickBot="1" x14ac:dyDescent="0.3">
      <c r="A123" s="680" t="s">
        <v>41</v>
      </c>
      <c r="B123" s="658"/>
      <c r="C123" s="658"/>
      <c r="D123" s="658"/>
      <c r="E123" s="659"/>
      <c r="F123"/>
    </row>
    <row r="124" spans="1:6" ht="14.1" customHeight="1" thickBot="1" x14ac:dyDescent="0.3">
      <c r="A124" s="680" t="s">
        <v>42</v>
      </c>
      <c r="B124" s="655">
        <v>0</v>
      </c>
      <c r="C124" s="537">
        <v>0</v>
      </c>
      <c r="D124" s="655">
        <v>0</v>
      </c>
      <c r="E124" s="681">
        <v>1500</v>
      </c>
      <c r="F124"/>
    </row>
    <row r="125" spans="1:6" ht="14.1" customHeight="1" thickBot="1" x14ac:dyDescent="0.3">
      <c r="A125" s="682" t="s">
        <v>35</v>
      </c>
      <c r="B125" s="683">
        <f>B124+B123</f>
        <v>0</v>
      </c>
      <c r="C125" s="683">
        <v>0</v>
      </c>
      <c r="D125" s="683">
        <f t="shared" ref="D125:E125" si="13">D124+D123</f>
        <v>0</v>
      </c>
      <c r="E125" s="684">
        <f t="shared" si="13"/>
        <v>1500</v>
      </c>
      <c r="F125"/>
    </row>
    <row r="126" spans="1:6" ht="14.1" customHeight="1" thickBot="1" x14ac:dyDescent="0.3">
      <c r="A126" s="667"/>
      <c r="B126" s="685"/>
      <c r="C126" s="686"/>
      <c r="D126" s="685"/>
      <c r="E126" s="187"/>
      <c r="F126"/>
    </row>
    <row r="127" spans="1:6" ht="42.75" customHeight="1" thickBot="1" x14ac:dyDescent="0.3">
      <c r="A127" s="156" t="s">
        <v>926</v>
      </c>
      <c r="B127" s="771"/>
      <c r="C127" s="687" t="s">
        <v>217</v>
      </c>
      <c r="D127" s="688"/>
      <c r="E127" s="689"/>
      <c r="F127"/>
    </row>
    <row r="128" spans="1:6" ht="18" customHeight="1" thickBot="1" x14ac:dyDescent="0.3">
      <c r="A128" s="156"/>
      <c r="B128" s="1733" t="s">
        <v>927</v>
      </c>
      <c r="C128" s="1734"/>
      <c r="D128" s="1734"/>
      <c r="E128" s="1735"/>
      <c r="F128"/>
    </row>
    <row r="129" spans="1:13" ht="38.25" customHeight="1" thickBot="1" x14ac:dyDescent="0.3">
      <c r="A129" s="148" t="s">
        <v>14</v>
      </c>
      <c r="B129" s="1736" t="s">
        <v>928</v>
      </c>
      <c r="C129" s="1737" t="s">
        <v>144</v>
      </c>
      <c r="D129" s="1737" t="s">
        <v>144</v>
      </c>
      <c r="E129" s="1738" t="s">
        <v>144</v>
      </c>
      <c r="F129"/>
      <c r="M129" s="690"/>
    </row>
    <row r="130" spans="1:13" ht="14.1" customHeight="1" thickBot="1" x14ac:dyDescent="0.3">
      <c r="A130" s="148" t="s">
        <v>15</v>
      </c>
      <c r="B130" s="1730" t="s">
        <v>128</v>
      </c>
      <c r="C130" s="1731"/>
      <c r="D130" s="1731"/>
      <c r="E130" s="1732"/>
      <c r="F130"/>
    </row>
    <row r="131" spans="1:13" ht="18.75" customHeight="1" x14ac:dyDescent="0.25">
      <c r="A131" s="1713"/>
      <c r="B131" s="157">
        <v>2019</v>
      </c>
      <c r="C131" s="157">
        <v>2020</v>
      </c>
      <c r="D131" s="158">
        <v>2021</v>
      </c>
      <c r="E131" s="158">
        <v>2022</v>
      </c>
      <c r="F131"/>
    </row>
    <row r="132" spans="1:13" ht="18.75" customHeight="1" thickBot="1" x14ac:dyDescent="0.3">
      <c r="A132" s="1714"/>
      <c r="B132" s="159" t="s">
        <v>7</v>
      </c>
      <c r="C132" s="159" t="s">
        <v>8</v>
      </c>
      <c r="D132" s="159" t="s">
        <v>8</v>
      </c>
      <c r="E132" s="160" t="s">
        <v>8</v>
      </c>
      <c r="F132"/>
    </row>
    <row r="133" spans="1:13" ht="13.5" customHeight="1" thickBot="1" x14ac:dyDescent="0.3">
      <c r="A133" s="148" t="s">
        <v>16</v>
      </c>
      <c r="B133" s="181"/>
      <c r="C133" s="163">
        <v>0</v>
      </c>
      <c r="D133" s="163">
        <v>1</v>
      </c>
      <c r="E133" s="184">
        <v>3</v>
      </c>
      <c r="F133"/>
    </row>
    <row r="134" spans="1:13" ht="14.1" customHeight="1" thickBot="1" x14ac:dyDescent="0.3">
      <c r="A134" s="148" t="s">
        <v>17</v>
      </c>
      <c r="B134" s="161">
        <f>B144</f>
        <v>0</v>
      </c>
      <c r="C134" s="537">
        <v>0</v>
      </c>
      <c r="D134" s="161">
        <v>160</v>
      </c>
      <c r="E134" s="162">
        <v>230</v>
      </c>
      <c r="F134"/>
    </row>
    <row r="135" spans="1:13" ht="14.1" customHeight="1" thickBot="1" x14ac:dyDescent="0.3">
      <c r="A135" s="148" t="s">
        <v>18</v>
      </c>
      <c r="B135" s="161" t="e">
        <f>B134/B133</f>
        <v>#DIV/0!</v>
      </c>
      <c r="C135" s="537" t="e">
        <f t="shared" ref="C135:E135" si="14">C134/C133</f>
        <v>#DIV/0!</v>
      </c>
      <c r="D135" s="161">
        <f t="shared" si="14"/>
        <v>160</v>
      </c>
      <c r="E135" s="162">
        <f t="shared" si="14"/>
        <v>76.666666666666671</v>
      </c>
      <c r="F135"/>
    </row>
    <row r="136" spans="1:13" ht="14.1" customHeight="1" thickBot="1" x14ac:dyDescent="0.3">
      <c r="A136" s="148" t="s">
        <v>19</v>
      </c>
      <c r="B136" s="163" t="s">
        <v>20</v>
      </c>
      <c r="C136" s="164" t="e">
        <f>C133/B133-1</f>
        <v>#DIV/0!</v>
      </c>
      <c r="D136" s="164" t="e">
        <f t="shared" ref="D136:E138" si="15">D133/C133-1</f>
        <v>#DIV/0!</v>
      </c>
      <c r="E136" s="165">
        <f t="shared" si="15"/>
        <v>2</v>
      </c>
      <c r="F136"/>
    </row>
    <row r="137" spans="1:13" ht="14.1" customHeight="1" thickBot="1" x14ac:dyDescent="0.3">
      <c r="A137" s="148" t="s">
        <v>21</v>
      </c>
      <c r="B137" s="163" t="s">
        <v>20</v>
      </c>
      <c r="C137" s="164" t="e">
        <f>C134/B134-1</f>
        <v>#DIV/0!</v>
      </c>
      <c r="D137" s="164" t="e">
        <f t="shared" si="15"/>
        <v>#DIV/0!</v>
      </c>
      <c r="E137" s="165">
        <f t="shared" si="15"/>
        <v>0.4375</v>
      </c>
      <c r="F137"/>
    </row>
    <row r="138" spans="1:13" ht="14.1" customHeight="1" thickBot="1" x14ac:dyDescent="0.3">
      <c r="A138" s="148" t="s">
        <v>22</v>
      </c>
      <c r="B138" s="163" t="s">
        <v>20</v>
      </c>
      <c r="C138" s="164" t="e">
        <f>C135/B135-1</f>
        <v>#DIV/0!</v>
      </c>
      <c r="D138" s="164" t="e">
        <f t="shared" si="15"/>
        <v>#DIV/0!</v>
      </c>
      <c r="E138" s="165">
        <f t="shared" si="15"/>
        <v>-0.52083333333333326</v>
      </c>
      <c r="F138"/>
    </row>
    <row r="139" spans="1:13" ht="14.1" customHeight="1" thickBot="1" x14ac:dyDescent="0.3">
      <c r="A139" s="1739" t="s">
        <v>146</v>
      </c>
      <c r="B139" s="1740"/>
      <c r="C139" s="1740"/>
      <c r="D139" s="1740"/>
      <c r="E139" s="1741"/>
      <c r="F139"/>
    </row>
    <row r="140" spans="1:13" ht="14.1" customHeight="1" x14ac:dyDescent="0.25">
      <c r="A140" s="1713"/>
      <c r="B140" s="157">
        <v>2019</v>
      </c>
      <c r="C140" s="157">
        <v>2020</v>
      </c>
      <c r="D140" s="158">
        <v>2021</v>
      </c>
      <c r="E140" s="158">
        <v>2022</v>
      </c>
      <c r="F140"/>
    </row>
    <row r="141" spans="1:13" ht="14.1" customHeight="1" thickBot="1" x14ac:dyDescent="0.3">
      <c r="A141" s="1714"/>
      <c r="B141" s="159" t="s">
        <v>7</v>
      </c>
      <c r="C141" s="159" t="s">
        <v>8</v>
      </c>
      <c r="D141" s="159" t="s">
        <v>8</v>
      </c>
      <c r="E141" s="160" t="s">
        <v>8</v>
      </c>
      <c r="F141"/>
    </row>
    <row r="142" spans="1:13" ht="14.1" customHeight="1" thickBot="1" x14ac:dyDescent="0.3">
      <c r="A142" s="680" t="s">
        <v>41</v>
      </c>
      <c r="B142" s="658"/>
      <c r="C142" s="658"/>
      <c r="D142" s="658"/>
      <c r="E142" s="659"/>
      <c r="F142"/>
    </row>
    <row r="143" spans="1:13" ht="14.1" customHeight="1" thickBot="1" x14ac:dyDescent="0.3">
      <c r="A143" s="680" t="s">
        <v>42</v>
      </c>
      <c r="B143" s="655">
        <v>0</v>
      </c>
      <c r="C143" s="537">
        <v>0</v>
      </c>
      <c r="D143" s="655">
        <v>160</v>
      </c>
      <c r="E143" s="681">
        <v>230</v>
      </c>
      <c r="F143"/>
    </row>
    <row r="144" spans="1:13" ht="14.1" customHeight="1" thickBot="1" x14ac:dyDescent="0.3">
      <c r="A144" s="682" t="s">
        <v>35</v>
      </c>
      <c r="B144" s="683">
        <f>B143+B142</f>
        <v>0</v>
      </c>
      <c r="C144" s="683">
        <v>0</v>
      </c>
      <c r="D144" s="683">
        <f t="shared" ref="D144:E144" si="16">D143+D142</f>
        <v>160</v>
      </c>
      <c r="E144" s="684">
        <f t="shared" si="16"/>
        <v>230</v>
      </c>
      <c r="F144"/>
    </row>
    <row r="145" spans="1:6" ht="14.1" customHeight="1" thickBot="1" x14ac:dyDescent="0.3">
      <c r="A145" s="185"/>
      <c r="B145" s="186"/>
      <c r="C145" s="186"/>
      <c r="D145" s="186"/>
      <c r="E145" s="187"/>
      <c r="F145"/>
    </row>
    <row r="146" spans="1:6" ht="23.25" customHeight="1" thickBot="1" x14ac:dyDescent="0.3">
      <c r="A146" s="152" t="s">
        <v>56</v>
      </c>
      <c r="B146" s="188">
        <f>+B84+B62+1500</f>
        <v>142880</v>
      </c>
      <c r="C146" s="188">
        <f>+C104+C84+C62</f>
        <v>158500</v>
      </c>
      <c r="D146" s="188">
        <f>+D134+D83+D62</f>
        <v>160600</v>
      </c>
      <c r="E146" s="188">
        <f>+E134+E125+E84+E62</f>
        <v>161600</v>
      </c>
      <c r="F146"/>
    </row>
    <row r="147" spans="1:6" ht="24.75" thickBot="1" x14ac:dyDescent="0.3">
      <c r="A147" s="152" t="s">
        <v>57</v>
      </c>
      <c r="B147" s="188">
        <f>SUM(B146)</f>
        <v>142880</v>
      </c>
      <c r="C147" s="188">
        <f>SUM(C146)</f>
        <v>158500</v>
      </c>
      <c r="D147" s="188">
        <f>SUM(D146)</f>
        <v>160600</v>
      </c>
      <c r="E147" s="188">
        <f>SUM(E146)</f>
        <v>161600</v>
      </c>
      <c r="F147"/>
    </row>
    <row r="148" spans="1:6" ht="28.5" customHeight="1" thickBot="1" x14ac:dyDescent="0.3">
      <c r="A148" s="166" t="s">
        <v>23</v>
      </c>
      <c r="B148" s="691">
        <f t="shared" ref="B148:E149" si="17">+B41</f>
        <v>102500</v>
      </c>
      <c r="C148" s="691">
        <f t="shared" si="17"/>
        <v>104860</v>
      </c>
      <c r="D148" s="691">
        <f t="shared" si="17"/>
        <v>104860</v>
      </c>
      <c r="E148" s="691">
        <f t="shared" si="17"/>
        <v>104860</v>
      </c>
      <c r="F148"/>
    </row>
    <row r="149" spans="1:6" ht="14.1" customHeight="1" thickBot="1" x14ac:dyDescent="0.3">
      <c r="A149" s="170" t="s">
        <v>212</v>
      </c>
      <c r="B149" s="655">
        <f t="shared" si="17"/>
        <v>102500</v>
      </c>
      <c r="C149" s="655" t="s">
        <v>742</v>
      </c>
      <c r="D149" s="655">
        <f t="shared" si="17"/>
        <v>104860</v>
      </c>
      <c r="E149" s="655">
        <f t="shared" si="17"/>
        <v>104860</v>
      </c>
      <c r="F149"/>
    </row>
    <row r="150" spans="1:6" ht="14.1" customHeight="1" thickBot="1" x14ac:dyDescent="0.3">
      <c r="A150" s="170" t="s">
        <v>230</v>
      </c>
      <c r="B150" s="655">
        <v>0</v>
      </c>
      <c r="C150" s="655">
        <v>0</v>
      </c>
      <c r="D150" s="655">
        <v>0</v>
      </c>
      <c r="E150" s="655">
        <v>0</v>
      </c>
      <c r="F150"/>
    </row>
    <row r="151" spans="1:6" ht="14.1" customHeight="1" thickBot="1" x14ac:dyDescent="0.3">
      <c r="A151" s="166" t="s">
        <v>24</v>
      </c>
      <c r="B151" s="691">
        <f t="shared" ref="B151:E152" si="18">+B44</f>
        <v>15700</v>
      </c>
      <c r="C151" s="691">
        <f t="shared" si="18"/>
        <v>15400</v>
      </c>
      <c r="D151" s="691">
        <f t="shared" si="18"/>
        <v>15400</v>
      </c>
      <c r="E151" s="691">
        <f t="shared" si="18"/>
        <v>15400</v>
      </c>
      <c r="F151"/>
    </row>
    <row r="152" spans="1:6" ht="15.75" thickBot="1" x14ac:dyDescent="0.3">
      <c r="A152" s="170" t="s">
        <v>212</v>
      </c>
      <c r="B152" s="655">
        <f t="shared" si="18"/>
        <v>15700</v>
      </c>
      <c r="C152" s="655">
        <f t="shared" si="18"/>
        <v>15400</v>
      </c>
      <c r="D152" s="655">
        <f t="shared" si="18"/>
        <v>15400</v>
      </c>
      <c r="E152" s="655">
        <f t="shared" si="18"/>
        <v>15400</v>
      </c>
      <c r="F152"/>
    </row>
    <row r="153" spans="1:6" ht="15" customHeight="1" thickBot="1" x14ac:dyDescent="0.3">
      <c r="A153" s="170" t="s">
        <v>230</v>
      </c>
      <c r="B153" s="655">
        <v>0</v>
      </c>
      <c r="C153" s="655">
        <v>0</v>
      </c>
      <c r="D153" s="655">
        <v>0</v>
      </c>
      <c r="E153" s="655">
        <v>0</v>
      </c>
      <c r="F153"/>
    </row>
    <row r="154" spans="1:6" ht="15" customHeight="1" thickBot="1" x14ac:dyDescent="0.3">
      <c r="A154" s="166" t="s">
        <v>25</v>
      </c>
      <c r="B154" s="691">
        <f t="shared" ref="B154:E155" si="19">+B47</f>
        <v>21260</v>
      </c>
      <c r="C154" s="691">
        <f t="shared" si="19"/>
        <v>36000</v>
      </c>
      <c r="D154" s="691">
        <f t="shared" si="19"/>
        <v>37100</v>
      </c>
      <c r="E154" s="691">
        <f t="shared" si="19"/>
        <v>38100</v>
      </c>
      <c r="F154"/>
    </row>
    <row r="155" spans="1:6" ht="15.75" thickBot="1" x14ac:dyDescent="0.3">
      <c r="A155" s="170" t="s">
        <v>212</v>
      </c>
      <c r="B155" s="655">
        <f t="shared" si="19"/>
        <v>21260</v>
      </c>
      <c r="C155" s="655">
        <f t="shared" si="19"/>
        <v>36000</v>
      </c>
      <c r="D155" s="655">
        <f t="shared" si="19"/>
        <v>37100</v>
      </c>
      <c r="E155" s="655">
        <f t="shared" si="19"/>
        <v>38100</v>
      </c>
      <c r="F155"/>
    </row>
    <row r="156" spans="1:6" ht="15.75" thickBot="1" x14ac:dyDescent="0.3">
      <c r="A156" s="170" t="s">
        <v>230</v>
      </c>
      <c r="B156" s="171">
        <v>0</v>
      </c>
      <c r="C156" s="171">
        <v>0</v>
      </c>
      <c r="D156" s="171">
        <v>0</v>
      </c>
      <c r="E156" s="171">
        <v>0</v>
      </c>
      <c r="F156"/>
    </row>
    <row r="157" spans="1:6" ht="18.75" customHeight="1" thickBot="1" x14ac:dyDescent="0.3">
      <c r="A157" s="166" t="s">
        <v>26</v>
      </c>
      <c r="B157" s="171">
        <v>0</v>
      </c>
      <c r="C157" s="171">
        <v>0</v>
      </c>
      <c r="D157" s="171">
        <v>0</v>
      </c>
      <c r="E157" s="171">
        <v>0</v>
      </c>
      <c r="F157"/>
    </row>
    <row r="158" spans="1:6" ht="56.25" customHeight="1" thickBot="1" x14ac:dyDescent="0.3">
      <c r="A158" s="170" t="s">
        <v>212</v>
      </c>
      <c r="B158" s="171">
        <v>0</v>
      </c>
      <c r="C158" s="171">
        <v>0</v>
      </c>
      <c r="D158" s="171">
        <v>0</v>
      </c>
      <c r="E158" s="171">
        <v>0</v>
      </c>
      <c r="F158"/>
    </row>
    <row r="159" spans="1:6" ht="15" customHeight="1" thickBot="1" x14ac:dyDescent="0.3">
      <c r="A159" s="170" t="s">
        <v>230</v>
      </c>
      <c r="B159" s="171">
        <v>0</v>
      </c>
      <c r="C159" s="171">
        <v>0</v>
      </c>
      <c r="D159" s="171">
        <v>0</v>
      </c>
      <c r="E159" s="171">
        <v>0</v>
      </c>
      <c r="F159"/>
    </row>
    <row r="160" spans="1:6" ht="15.75" customHeight="1" thickBot="1" x14ac:dyDescent="0.3">
      <c r="A160" s="166" t="s">
        <v>27</v>
      </c>
      <c r="B160" s="171">
        <v>0</v>
      </c>
      <c r="C160" s="171">
        <v>0</v>
      </c>
      <c r="D160" s="171">
        <v>0</v>
      </c>
      <c r="E160" s="171">
        <v>0</v>
      </c>
      <c r="F160"/>
    </row>
    <row r="161" spans="1:6" ht="31.5" customHeight="1" thickBot="1" x14ac:dyDescent="0.3">
      <c r="A161" s="170" t="s">
        <v>212</v>
      </c>
      <c r="B161" s="171">
        <v>0</v>
      </c>
      <c r="C161" s="171">
        <v>0</v>
      </c>
      <c r="D161" s="171">
        <v>0</v>
      </c>
      <c r="E161" s="171">
        <v>0</v>
      </c>
      <c r="F161"/>
    </row>
    <row r="162" spans="1:6" ht="15.75" thickBot="1" x14ac:dyDescent="0.3">
      <c r="A162" s="170" t="s">
        <v>230</v>
      </c>
      <c r="B162" s="171">
        <v>0</v>
      </c>
      <c r="C162" s="171">
        <v>0</v>
      </c>
      <c r="D162" s="171">
        <v>0</v>
      </c>
      <c r="E162" s="171">
        <v>0</v>
      </c>
      <c r="F162"/>
    </row>
    <row r="163" spans="1:6" ht="28.5" customHeight="1" thickBot="1" x14ac:dyDescent="0.3">
      <c r="A163" s="166" t="s">
        <v>28</v>
      </c>
      <c r="B163" s="171">
        <v>0</v>
      </c>
      <c r="C163" s="171">
        <v>0</v>
      </c>
      <c r="D163" s="171">
        <v>0</v>
      </c>
      <c r="E163" s="171">
        <v>0</v>
      </c>
      <c r="F163"/>
    </row>
    <row r="164" spans="1:6" ht="28.5" customHeight="1" thickBot="1" x14ac:dyDescent="0.3">
      <c r="A164" s="170" t="s">
        <v>212</v>
      </c>
      <c r="B164" s="171">
        <v>0</v>
      </c>
      <c r="C164" s="171">
        <v>0</v>
      </c>
      <c r="D164" s="171">
        <v>0</v>
      </c>
      <c r="E164" s="171">
        <v>0</v>
      </c>
      <c r="F164"/>
    </row>
    <row r="165" spans="1:6" ht="15.75" thickBot="1" x14ac:dyDescent="0.3">
      <c r="A165" s="170" t="s">
        <v>230</v>
      </c>
      <c r="B165" s="171">
        <v>0</v>
      </c>
      <c r="C165" s="171">
        <v>0</v>
      </c>
      <c r="D165" s="171">
        <v>0</v>
      </c>
      <c r="E165" s="171">
        <v>0</v>
      </c>
      <c r="F165"/>
    </row>
    <row r="166" spans="1:6" ht="15.75" thickBot="1" x14ac:dyDescent="0.3">
      <c r="A166" s="166" t="s">
        <v>29</v>
      </c>
      <c r="B166" s="189">
        <f t="shared" ref="B166:E167" si="20">+B59</f>
        <v>420</v>
      </c>
      <c r="C166" s="189">
        <f t="shared" si="20"/>
        <v>240</v>
      </c>
      <c r="D166" s="189">
        <f t="shared" si="20"/>
        <v>240</v>
      </c>
      <c r="E166" s="189">
        <f t="shared" si="20"/>
        <v>240</v>
      </c>
      <c r="F166"/>
    </row>
    <row r="167" spans="1:6" ht="15.75" thickBot="1" x14ac:dyDescent="0.3">
      <c r="A167" s="170" t="s">
        <v>212</v>
      </c>
      <c r="B167" s="168">
        <f t="shared" si="20"/>
        <v>240</v>
      </c>
      <c r="C167" s="168">
        <f t="shared" si="20"/>
        <v>240</v>
      </c>
      <c r="D167" s="168">
        <f t="shared" si="20"/>
        <v>240</v>
      </c>
      <c r="E167" s="168">
        <f t="shared" si="20"/>
        <v>240</v>
      </c>
      <c r="F167"/>
    </row>
    <row r="168" spans="1:6" ht="48" customHeight="1" thickBot="1" x14ac:dyDescent="0.3">
      <c r="A168" s="170" t="s">
        <v>230</v>
      </c>
      <c r="B168" s="171">
        <v>0</v>
      </c>
      <c r="C168" s="171">
        <v>0</v>
      </c>
      <c r="D168" s="171">
        <v>0</v>
      </c>
      <c r="E168" s="171">
        <v>0</v>
      </c>
      <c r="F168"/>
    </row>
    <row r="169" spans="1:6" ht="15.75" thickBot="1" x14ac:dyDescent="0.3">
      <c r="A169" s="166" t="s">
        <v>58</v>
      </c>
      <c r="B169" s="171">
        <v>0</v>
      </c>
      <c r="C169" s="171">
        <v>0</v>
      </c>
      <c r="D169" s="171">
        <v>0</v>
      </c>
      <c r="E169" s="171">
        <v>0</v>
      </c>
      <c r="F169"/>
    </row>
    <row r="170" spans="1:6" ht="15.75" thickBot="1" x14ac:dyDescent="0.3">
      <c r="A170" s="166" t="s">
        <v>59</v>
      </c>
      <c r="B170" s="189">
        <v>3000</v>
      </c>
      <c r="C170" s="189">
        <f>+C104+C84</f>
        <v>2000</v>
      </c>
      <c r="D170" s="189">
        <f>+D144+D84</f>
        <v>3000</v>
      </c>
      <c r="E170" s="190">
        <f>+E144+E125+E84</f>
        <v>3000</v>
      </c>
      <c r="F170"/>
    </row>
    <row r="171" spans="1:6" ht="15.75" thickBot="1" x14ac:dyDescent="0.3">
      <c r="A171" s="191" t="s">
        <v>31</v>
      </c>
      <c r="B171" s="192">
        <f>IF(B147-B146=0,0,"Error")</f>
        <v>0</v>
      </c>
      <c r="C171" s="192">
        <f>IF(C147-C146=0,0,"Error")</f>
        <v>0</v>
      </c>
      <c r="D171" s="192">
        <f>IF(D147-D146=0,0,"Error")</f>
        <v>0</v>
      </c>
      <c r="E171" s="193">
        <f>IF(E147-E146=0,0,"Error")</f>
        <v>0</v>
      </c>
      <c r="F171"/>
    </row>
    <row r="172" spans="1:6" x14ac:dyDescent="0.25">
      <c r="A172" s="134"/>
      <c r="B172" s="134"/>
      <c r="C172" s="134"/>
      <c r="D172" s="134"/>
      <c r="E172" s="134"/>
      <c r="F172"/>
    </row>
    <row r="173" spans="1:6" x14ac:dyDescent="0.25">
      <c r="F173"/>
    </row>
    <row r="174" spans="1:6" x14ac:dyDescent="0.25">
      <c r="F174"/>
    </row>
    <row r="175" spans="1:6" x14ac:dyDescent="0.25">
      <c r="F175"/>
    </row>
    <row r="176" spans="1:6" x14ac:dyDescent="0.25">
      <c r="F176"/>
    </row>
    <row r="177" spans="1:6" x14ac:dyDescent="0.25">
      <c r="F177"/>
    </row>
    <row r="178" spans="1:6" x14ac:dyDescent="0.25">
      <c r="F178"/>
    </row>
    <row r="179" spans="1:6" ht="12.75" customHeight="1" x14ac:dyDescent="0.25">
      <c r="F179"/>
    </row>
    <row r="180" spans="1:6" ht="9" customHeight="1" x14ac:dyDescent="0.25">
      <c r="A180" s="134"/>
      <c r="B180" s="134"/>
      <c r="C180" s="134"/>
      <c r="D180" s="134"/>
      <c r="E180" s="134"/>
      <c r="F180"/>
    </row>
    <row r="181" spans="1:6" x14ac:dyDescent="0.25">
      <c r="A181" s="134"/>
      <c r="B181" s="134"/>
      <c r="C181" s="134"/>
      <c r="D181" s="134"/>
      <c r="E181" s="134"/>
      <c r="F181"/>
    </row>
    <row r="182" spans="1:6" x14ac:dyDescent="0.25">
      <c r="A182" s="134"/>
      <c r="B182" s="134"/>
      <c r="C182" s="134"/>
      <c r="D182" s="134"/>
      <c r="E182" s="134"/>
      <c r="F182"/>
    </row>
    <row r="183" spans="1:6" x14ac:dyDescent="0.25">
      <c r="A183" s="134"/>
      <c r="B183" s="134"/>
      <c r="C183" s="134"/>
      <c r="D183" s="134"/>
      <c r="E183" s="134"/>
      <c r="F183"/>
    </row>
    <row r="184" spans="1:6" x14ac:dyDescent="0.25">
      <c r="A184" s="134"/>
      <c r="B184" s="134"/>
      <c r="C184" s="134"/>
      <c r="D184" s="134"/>
      <c r="E184" s="134"/>
      <c r="F184"/>
    </row>
    <row r="185" spans="1:6" x14ac:dyDescent="0.25">
      <c r="A185" s="134"/>
      <c r="B185" s="134"/>
      <c r="C185" s="134"/>
      <c r="D185" s="134"/>
      <c r="E185" s="134"/>
      <c r="F185"/>
    </row>
    <row r="186" spans="1:6" x14ac:dyDescent="0.25">
      <c r="A186" s="134"/>
      <c r="B186" s="134"/>
      <c r="C186" s="134"/>
      <c r="D186" s="134"/>
      <c r="E186" s="134"/>
      <c r="F186"/>
    </row>
    <row r="187" spans="1:6" x14ac:dyDescent="0.25">
      <c r="A187" s="134"/>
      <c r="B187" s="134"/>
      <c r="C187" s="134"/>
      <c r="D187" s="134"/>
      <c r="E187" s="134"/>
      <c r="F187"/>
    </row>
    <row r="188" spans="1:6" ht="17.25" customHeight="1" x14ac:dyDescent="0.25">
      <c r="A188" s="134"/>
      <c r="B188" s="134"/>
      <c r="C188" s="134"/>
      <c r="D188" s="134"/>
      <c r="E188" s="134"/>
      <c r="F188"/>
    </row>
    <row r="189" spans="1:6" x14ac:dyDescent="0.25">
      <c r="A189" s="134"/>
      <c r="B189" s="134"/>
      <c r="C189" s="134"/>
      <c r="D189" s="134"/>
      <c r="E189" s="134"/>
      <c r="F189"/>
    </row>
    <row r="190" spans="1:6" ht="12.75" customHeight="1" x14ac:dyDescent="0.25">
      <c r="A190" s="134"/>
      <c r="B190" s="134"/>
      <c r="C190" s="134"/>
      <c r="D190" s="134"/>
      <c r="E190" s="134"/>
      <c r="F190"/>
    </row>
    <row r="191" spans="1:6" ht="9" customHeight="1" x14ac:dyDescent="0.25">
      <c r="A191" s="134"/>
      <c r="B191" s="134"/>
      <c r="C191" s="134"/>
      <c r="D191" s="134"/>
      <c r="E191" s="134"/>
      <c r="F191"/>
    </row>
    <row r="192" spans="1:6" x14ac:dyDescent="0.25">
      <c r="A192" s="134"/>
      <c r="B192" s="134"/>
      <c r="C192" s="134"/>
      <c r="D192" s="134"/>
      <c r="E192" s="134"/>
      <c r="F192"/>
    </row>
    <row r="193" spans="1:6" x14ac:dyDescent="0.25">
      <c r="A193" s="134"/>
      <c r="B193" s="134"/>
      <c r="C193" s="134"/>
      <c r="D193" s="134"/>
      <c r="E193" s="134"/>
      <c r="F193"/>
    </row>
    <row r="194" spans="1:6" x14ac:dyDescent="0.25">
      <c r="A194" s="134"/>
      <c r="B194" s="134"/>
      <c r="C194" s="134"/>
      <c r="D194" s="134"/>
      <c r="E194" s="134"/>
      <c r="F194"/>
    </row>
    <row r="195" spans="1:6" x14ac:dyDescent="0.25">
      <c r="A195" s="134"/>
      <c r="B195" s="134"/>
      <c r="C195" s="134"/>
      <c r="D195" s="134"/>
      <c r="E195" s="134"/>
      <c r="F195"/>
    </row>
    <row r="196" spans="1:6" x14ac:dyDescent="0.25">
      <c r="A196" s="134"/>
      <c r="B196" s="134"/>
      <c r="C196" s="134"/>
      <c r="D196" s="134"/>
      <c r="E196" s="134"/>
      <c r="F196"/>
    </row>
    <row r="197" spans="1:6" x14ac:dyDescent="0.25">
      <c r="A197" s="134"/>
      <c r="B197" s="134"/>
      <c r="C197" s="134"/>
      <c r="D197" s="134"/>
      <c r="E197" s="134"/>
      <c r="F197"/>
    </row>
    <row r="198" spans="1:6" x14ac:dyDescent="0.25">
      <c r="A198" s="134"/>
      <c r="B198" s="134"/>
      <c r="C198" s="134"/>
      <c r="D198" s="134"/>
      <c r="E198" s="134"/>
      <c r="F198"/>
    </row>
    <row r="199" spans="1:6" ht="12.75" customHeight="1" x14ac:dyDescent="0.25">
      <c r="A199" s="134"/>
      <c r="B199" s="134"/>
      <c r="C199" s="134"/>
      <c r="D199" s="134"/>
      <c r="E199" s="134"/>
      <c r="F199"/>
    </row>
    <row r="200" spans="1:6" ht="9" customHeight="1" x14ac:dyDescent="0.25">
      <c r="A200" s="134"/>
      <c r="B200" s="134"/>
      <c r="C200" s="134"/>
      <c r="D200" s="134"/>
      <c r="E200" s="134"/>
      <c r="F200"/>
    </row>
    <row r="201" spans="1:6" x14ac:dyDescent="0.25">
      <c r="A201" s="134"/>
      <c r="B201" s="134"/>
      <c r="C201" s="134"/>
      <c r="D201" s="134"/>
      <c r="E201" s="134"/>
      <c r="F201"/>
    </row>
    <row r="202" spans="1:6" x14ac:dyDescent="0.25">
      <c r="A202" s="134"/>
      <c r="B202" s="134"/>
      <c r="C202" s="134"/>
      <c r="D202" s="134"/>
      <c r="E202" s="134"/>
      <c r="F202"/>
    </row>
    <row r="203" spans="1:6" x14ac:dyDescent="0.25">
      <c r="A203" s="134"/>
      <c r="B203" s="134"/>
      <c r="C203" s="134"/>
      <c r="D203" s="134"/>
      <c r="E203" s="134"/>
      <c r="F203"/>
    </row>
    <row r="204" spans="1:6" x14ac:dyDescent="0.25">
      <c r="A204" s="134"/>
      <c r="B204" s="134"/>
      <c r="C204" s="134"/>
      <c r="D204" s="134"/>
      <c r="E204" s="134"/>
      <c r="F204"/>
    </row>
    <row r="205" spans="1:6" x14ac:dyDescent="0.25">
      <c r="A205" s="134"/>
      <c r="B205" s="134"/>
      <c r="C205" s="134"/>
      <c r="D205" s="134"/>
      <c r="E205" s="134"/>
      <c r="F205"/>
    </row>
    <row r="206" spans="1:6" x14ac:dyDescent="0.25">
      <c r="A206" s="134"/>
      <c r="B206" s="134"/>
      <c r="C206" s="134"/>
      <c r="D206" s="134"/>
      <c r="E206" s="134"/>
      <c r="F206"/>
    </row>
    <row r="207" spans="1:6" x14ac:dyDescent="0.25">
      <c r="A207" s="134"/>
      <c r="B207" s="134"/>
      <c r="C207" s="134"/>
      <c r="D207" s="134"/>
      <c r="E207" s="134"/>
      <c r="F207"/>
    </row>
    <row r="208" spans="1:6" x14ac:dyDescent="0.25">
      <c r="A208" s="134"/>
      <c r="B208" s="134"/>
      <c r="C208" s="134"/>
      <c r="D208" s="134"/>
      <c r="E208" s="134"/>
      <c r="F208"/>
    </row>
    <row r="209" spans="1:6" ht="17.25" customHeight="1" x14ac:dyDescent="0.25">
      <c r="A209" s="134"/>
      <c r="B209" s="134"/>
      <c r="C209" s="134"/>
      <c r="D209" s="134"/>
      <c r="E209" s="134"/>
      <c r="F209"/>
    </row>
    <row r="210" spans="1:6" x14ac:dyDescent="0.25">
      <c r="A210" s="134"/>
      <c r="B210" s="134"/>
      <c r="C210" s="134"/>
      <c r="D210" s="134"/>
      <c r="E210" s="134"/>
      <c r="F210"/>
    </row>
    <row r="211" spans="1:6" ht="12.75" customHeight="1" x14ac:dyDescent="0.25">
      <c r="A211" s="134"/>
      <c r="B211" s="134"/>
      <c r="C211" s="134"/>
      <c r="D211" s="134"/>
      <c r="E211" s="134"/>
      <c r="F211"/>
    </row>
    <row r="212" spans="1:6" ht="9" customHeight="1" x14ac:dyDescent="0.25">
      <c r="A212" s="134"/>
      <c r="B212" s="134"/>
      <c r="C212" s="134"/>
      <c r="D212" s="134"/>
      <c r="E212" s="134"/>
      <c r="F212"/>
    </row>
    <row r="213" spans="1:6" x14ac:dyDescent="0.25">
      <c r="A213" s="134"/>
      <c r="B213" s="134"/>
      <c r="C213" s="134"/>
      <c r="D213" s="134"/>
      <c r="E213" s="134"/>
      <c r="F213"/>
    </row>
    <row r="214" spans="1:6" x14ac:dyDescent="0.25">
      <c r="A214" s="134"/>
      <c r="B214" s="134"/>
      <c r="C214" s="134"/>
      <c r="D214" s="134"/>
      <c r="E214" s="134"/>
      <c r="F214"/>
    </row>
    <row r="215" spans="1:6" x14ac:dyDescent="0.25">
      <c r="A215" s="134"/>
      <c r="B215" s="134"/>
      <c r="C215" s="134"/>
      <c r="D215" s="134"/>
      <c r="E215" s="134"/>
      <c r="F215"/>
    </row>
    <row r="216" spans="1:6" x14ac:dyDescent="0.25">
      <c r="A216" s="134"/>
      <c r="B216" s="134"/>
      <c r="C216" s="134"/>
      <c r="D216" s="134"/>
      <c r="E216" s="134"/>
      <c r="F216"/>
    </row>
    <row r="217" spans="1:6" x14ac:dyDescent="0.25">
      <c r="A217" s="134"/>
      <c r="B217" s="134"/>
      <c r="C217" s="134"/>
      <c r="D217" s="134"/>
      <c r="E217" s="134"/>
      <c r="F217"/>
    </row>
    <row r="218" spans="1:6" x14ac:dyDescent="0.25">
      <c r="A218" s="134"/>
      <c r="B218" s="134"/>
      <c r="C218" s="134"/>
      <c r="D218" s="134"/>
      <c r="E218" s="134"/>
      <c r="F218"/>
    </row>
    <row r="219" spans="1:6" x14ac:dyDescent="0.25">
      <c r="A219" s="134"/>
      <c r="B219" s="134"/>
      <c r="C219" s="134"/>
      <c r="D219" s="134"/>
      <c r="E219" s="134"/>
      <c r="F219"/>
    </row>
    <row r="220" spans="1:6" ht="12.75" customHeight="1" x14ac:dyDescent="0.25">
      <c r="A220" s="134"/>
      <c r="B220" s="134"/>
      <c r="C220" s="134"/>
      <c r="D220" s="134"/>
      <c r="E220" s="134"/>
      <c r="F220"/>
    </row>
    <row r="221" spans="1:6" ht="9" customHeight="1" x14ac:dyDescent="0.25">
      <c r="A221" s="134"/>
      <c r="B221" s="134"/>
      <c r="C221" s="134"/>
      <c r="D221" s="134"/>
      <c r="E221" s="134"/>
      <c r="F221"/>
    </row>
    <row r="222" spans="1:6" x14ac:dyDescent="0.25">
      <c r="A222" s="134"/>
      <c r="B222" s="134"/>
      <c r="C222" s="134"/>
      <c r="D222" s="134"/>
      <c r="E222" s="134"/>
      <c r="F222"/>
    </row>
    <row r="223" spans="1:6" x14ac:dyDescent="0.25">
      <c r="A223" s="134"/>
      <c r="B223" s="134"/>
      <c r="C223" s="134"/>
      <c r="D223" s="134"/>
      <c r="E223" s="134"/>
      <c r="F223"/>
    </row>
    <row r="224" spans="1:6" x14ac:dyDescent="0.25">
      <c r="A224" s="134"/>
      <c r="B224" s="134"/>
      <c r="C224" s="134"/>
      <c r="D224" s="134"/>
      <c r="E224" s="134"/>
      <c r="F224"/>
    </row>
    <row r="225" spans="1:6" x14ac:dyDescent="0.25">
      <c r="A225" s="134"/>
      <c r="B225" s="134"/>
      <c r="C225" s="134"/>
      <c r="D225" s="134"/>
      <c r="E225" s="134"/>
      <c r="F225"/>
    </row>
    <row r="226" spans="1:6" ht="27" customHeight="1" x14ac:dyDescent="0.25">
      <c r="A226" s="134"/>
      <c r="B226" s="134"/>
      <c r="C226" s="134"/>
      <c r="D226" s="134"/>
      <c r="E226" s="134"/>
      <c r="F226"/>
    </row>
    <row r="227" spans="1:6" x14ac:dyDescent="0.25">
      <c r="A227" s="134"/>
      <c r="B227" s="134"/>
      <c r="C227" s="134"/>
      <c r="D227" s="134"/>
      <c r="E227" s="134"/>
      <c r="F227"/>
    </row>
    <row r="228" spans="1:6" x14ac:dyDescent="0.25">
      <c r="A228" s="134"/>
      <c r="B228" s="134"/>
      <c r="C228" s="134"/>
      <c r="D228" s="134"/>
      <c r="E228" s="134"/>
      <c r="F228"/>
    </row>
    <row r="229" spans="1:6" x14ac:dyDescent="0.25">
      <c r="A229" s="134"/>
      <c r="B229" s="134"/>
      <c r="C229" s="134"/>
      <c r="D229" s="134"/>
      <c r="E229" s="134"/>
      <c r="F229"/>
    </row>
    <row r="230" spans="1:6" x14ac:dyDescent="0.25">
      <c r="A230" s="134"/>
      <c r="B230" s="134"/>
      <c r="C230" s="134"/>
      <c r="D230" s="134"/>
      <c r="E230" s="134"/>
      <c r="F230"/>
    </row>
    <row r="231" spans="1:6" x14ac:dyDescent="0.25">
      <c r="A231" s="134"/>
      <c r="B231" s="134"/>
      <c r="C231" s="134"/>
      <c r="D231" s="134"/>
      <c r="E231" s="134"/>
      <c r="F231"/>
    </row>
    <row r="232" spans="1:6" x14ac:dyDescent="0.25">
      <c r="A232" s="134"/>
      <c r="B232" s="134"/>
      <c r="C232" s="134"/>
      <c r="D232" s="134"/>
      <c r="E232" s="134"/>
      <c r="F232"/>
    </row>
    <row r="233" spans="1:6" x14ac:dyDescent="0.25">
      <c r="A233" s="134"/>
      <c r="B233" s="134"/>
      <c r="C233" s="134"/>
      <c r="D233" s="134"/>
      <c r="E233" s="134"/>
      <c r="F233"/>
    </row>
    <row r="234" spans="1:6" x14ac:dyDescent="0.25">
      <c r="A234" s="134"/>
      <c r="B234" s="134"/>
      <c r="C234" s="134"/>
      <c r="D234" s="134"/>
      <c r="E234" s="134"/>
      <c r="F234"/>
    </row>
    <row r="235" spans="1:6" x14ac:dyDescent="0.25">
      <c r="A235" s="134"/>
      <c r="B235" s="134"/>
      <c r="C235" s="134"/>
      <c r="D235" s="134"/>
      <c r="E235" s="134"/>
      <c r="F235"/>
    </row>
    <row r="236" spans="1:6" x14ac:dyDescent="0.25">
      <c r="A236" s="134"/>
      <c r="B236" s="134"/>
      <c r="C236" s="134"/>
      <c r="D236" s="134"/>
      <c r="E236" s="134"/>
      <c r="F236"/>
    </row>
    <row r="237" spans="1:6" x14ac:dyDescent="0.25">
      <c r="A237" s="134"/>
      <c r="B237" s="134"/>
      <c r="C237" s="134"/>
      <c r="D237" s="134"/>
      <c r="E237" s="134"/>
      <c r="F237"/>
    </row>
    <row r="238" spans="1:6" x14ac:dyDescent="0.25">
      <c r="A238" s="134"/>
      <c r="B238" s="134"/>
      <c r="C238" s="134"/>
      <c r="D238" s="134"/>
      <c r="E238" s="134"/>
      <c r="F238"/>
    </row>
    <row r="239" spans="1:6" x14ac:dyDescent="0.25">
      <c r="A239" s="134"/>
      <c r="B239" s="134"/>
      <c r="C239" s="134"/>
      <c r="D239" s="134"/>
      <c r="E239" s="134"/>
      <c r="F239"/>
    </row>
    <row r="240" spans="1:6" x14ac:dyDescent="0.25">
      <c r="A240" s="134"/>
      <c r="B240" s="134"/>
      <c r="C240" s="134"/>
      <c r="D240" s="134"/>
      <c r="E240" s="134"/>
      <c r="F240"/>
    </row>
    <row r="241" spans="1:6" x14ac:dyDescent="0.25">
      <c r="A241" s="134"/>
      <c r="B241" s="134"/>
      <c r="C241" s="134"/>
      <c r="D241" s="134"/>
      <c r="E241" s="134"/>
      <c r="F241"/>
    </row>
    <row r="242" spans="1:6" x14ac:dyDescent="0.25">
      <c r="A242" s="134"/>
      <c r="B242" s="134"/>
      <c r="C242" s="134"/>
      <c r="D242" s="134"/>
      <c r="E242" s="134"/>
      <c r="F242"/>
    </row>
    <row r="243" spans="1:6" x14ac:dyDescent="0.25">
      <c r="A243" s="134"/>
      <c r="B243" s="134"/>
      <c r="C243" s="134"/>
      <c r="D243" s="134"/>
      <c r="E243" s="134"/>
      <c r="F243"/>
    </row>
    <row r="244" spans="1:6" x14ac:dyDescent="0.25">
      <c r="A244" s="134"/>
      <c r="B244" s="134"/>
      <c r="C244" s="134"/>
      <c r="D244" s="134"/>
      <c r="E244" s="134"/>
      <c r="F244"/>
    </row>
    <row r="245" spans="1:6" x14ac:dyDescent="0.25">
      <c r="A245" s="134"/>
      <c r="B245" s="134"/>
      <c r="C245" s="134"/>
      <c r="D245" s="134"/>
      <c r="E245" s="134"/>
      <c r="F245"/>
    </row>
    <row r="246" spans="1:6" x14ac:dyDescent="0.25">
      <c r="A246" s="134"/>
      <c r="B246" s="134"/>
      <c r="C246" s="134"/>
      <c r="D246" s="134"/>
      <c r="E246" s="134"/>
      <c r="F246"/>
    </row>
    <row r="247" spans="1:6" x14ac:dyDescent="0.25">
      <c r="A247" s="134"/>
      <c r="B247" s="134"/>
      <c r="C247" s="134"/>
      <c r="D247" s="134"/>
      <c r="E247" s="134"/>
      <c r="F247"/>
    </row>
    <row r="248" spans="1:6" x14ac:dyDescent="0.25">
      <c r="A248" s="134"/>
      <c r="B248" s="134"/>
      <c r="C248" s="134"/>
      <c r="D248" s="134"/>
      <c r="E248" s="134"/>
      <c r="F248"/>
    </row>
    <row r="249" spans="1:6" x14ac:dyDescent="0.25">
      <c r="A249" s="134"/>
      <c r="B249" s="134"/>
      <c r="C249" s="134"/>
      <c r="D249" s="134"/>
      <c r="E249" s="134"/>
      <c r="F249"/>
    </row>
    <row r="250" spans="1:6" x14ac:dyDescent="0.25">
      <c r="A250" s="134"/>
      <c r="B250" s="134"/>
      <c r="C250" s="134"/>
      <c r="D250" s="134"/>
      <c r="E250" s="134"/>
      <c r="F250"/>
    </row>
    <row r="251" spans="1:6" x14ac:dyDescent="0.25">
      <c r="A251" s="134"/>
      <c r="B251" s="134"/>
      <c r="C251" s="134"/>
      <c r="D251" s="134"/>
      <c r="E251" s="134"/>
      <c r="F251"/>
    </row>
    <row r="252" spans="1:6" x14ac:dyDescent="0.25">
      <c r="A252" s="134"/>
      <c r="B252" s="134"/>
      <c r="C252" s="134"/>
      <c r="D252" s="134"/>
      <c r="E252" s="134"/>
      <c r="F252"/>
    </row>
    <row r="253" spans="1:6" ht="15" customHeight="1" x14ac:dyDescent="0.25">
      <c r="A253" s="134"/>
      <c r="B253" s="134"/>
      <c r="C253" s="134"/>
      <c r="D253" s="134"/>
      <c r="E253" s="134"/>
      <c r="F253"/>
    </row>
    <row r="254" spans="1:6" x14ac:dyDescent="0.25">
      <c r="A254" s="134"/>
      <c r="B254" s="134"/>
      <c r="C254" s="134"/>
      <c r="D254" s="134"/>
      <c r="E254" s="134"/>
      <c r="F254"/>
    </row>
    <row r="255" spans="1:6" ht="19.5" customHeight="1" x14ac:dyDescent="0.25">
      <c r="A255" s="134"/>
      <c r="B255" s="134"/>
      <c r="C255" s="134"/>
      <c r="D255" s="134"/>
      <c r="E255" s="134"/>
      <c r="F255"/>
    </row>
    <row r="256" spans="1:6" x14ac:dyDescent="0.25">
      <c r="A256" s="134"/>
      <c r="B256" s="134"/>
      <c r="C256" s="134"/>
      <c r="D256" s="134"/>
      <c r="E256" s="134"/>
      <c r="F256"/>
    </row>
    <row r="257" spans="1:6" ht="47.25" customHeight="1" x14ac:dyDescent="0.25">
      <c r="A257" s="134"/>
      <c r="B257" s="134"/>
      <c r="C257" s="134"/>
      <c r="D257" s="134"/>
      <c r="E257" s="134"/>
      <c r="F257"/>
    </row>
    <row r="258" spans="1:6" x14ac:dyDescent="0.25">
      <c r="A258" s="134"/>
      <c r="B258" s="134"/>
      <c r="C258" s="134"/>
      <c r="D258" s="134"/>
      <c r="E258" s="134"/>
      <c r="F258"/>
    </row>
    <row r="259" spans="1:6" x14ac:dyDescent="0.25">
      <c r="A259" s="134"/>
      <c r="B259" s="134"/>
      <c r="C259" s="134"/>
      <c r="D259" s="134"/>
      <c r="E259" s="134"/>
      <c r="F259"/>
    </row>
    <row r="260" spans="1:6" x14ac:dyDescent="0.25">
      <c r="A260" s="134"/>
      <c r="B260" s="134"/>
      <c r="C260" s="134"/>
      <c r="D260" s="134"/>
      <c r="E260" s="134"/>
      <c r="F260"/>
    </row>
    <row r="261" spans="1:6" x14ac:dyDescent="0.25">
      <c r="A261" s="134"/>
      <c r="B261" s="134"/>
      <c r="C261" s="134"/>
      <c r="D261" s="134"/>
      <c r="E261" s="134"/>
      <c r="F261"/>
    </row>
    <row r="262" spans="1:6" x14ac:dyDescent="0.25">
      <c r="A262" s="134"/>
      <c r="B262" s="134"/>
      <c r="C262" s="134"/>
      <c r="D262" s="134"/>
      <c r="E262" s="134"/>
      <c r="F262"/>
    </row>
    <row r="263" spans="1:6" x14ac:dyDescent="0.25">
      <c r="A263" s="134"/>
      <c r="B263" s="134"/>
      <c r="C263" s="134"/>
      <c r="D263" s="134"/>
      <c r="E263" s="134"/>
      <c r="F263"/>
    </row>
    <row r="264" spans="1:6" x14ac:dyDescent="0.25">
      <c r="A264" s="134"/>
      <c r="B264" s="134"/>
      <c r="C264" s="134"/>
      <c r="D264" s="134"/>
      <c r="E264" s="134"/>
      <c r="F264"/>
    </row>
    <row r="265" spans="1:6" x14ac:dyDescent="0.25">
      <c r="A265" s="134"/>
      <c r="B265" s="134"/>
      <c r="C265" s="134"/>
      <c r="D265" s="134"/>
      <c r="E265" s="134"/>
      <c r="F265"/>
    </row>
    <row r="266" spans="1:6" x14ac:dyDescent="0.25">
      <c r="A266" s="134"/>
      <c r="B266" s="134"/>
      <c r="C266" s="134"/>
      <c r="D266" s="134"/>
      <c r="E266" s="134"/>
      <c r="F266"/>
    </row>
    <row r="267" spans="1:6" x14ac:dyDescent="0.25">
      <c r="A267" s="134"/>
      <c r="B267" s="134"/>
      <c r="C267" s="134"/>
      <c r="D267" s="134"/>
      <c r="E267" s="134"/>
      <c r="F267"/>
    </row>
    <row r="268" spans="1:6" x14ac:dyDescent="0.25">
      <c r="A268" s="134"/>
      <c r="B268" s="134"/>
      <c r="C268" s="134"/>
      <c r="D268" s="134"/>
      <c r="E268" s="134"/>
      <c r="F268"/>
    </row>
    <row r="269" spans="1:6" x14ac:dyDescent="0.25">
      <c r="A269" s="134"/>
      <c r="B269" s="134"/>
      <c r="C269" s="134"/>
      <c r="D269" s="134"/>
      <c r="E269" s="134"/>
      <c r="F269"/>
    </row>
    <row r="270" spans="1:6" x14ac:dyDescent="0.25">
      <c r="A270" s="134"/>
      <c r="B270" s="134"/>
      <c r="C270" s="134"/>
      <c r="D270" s="134"/>
      <c r="E270" s="134"/>
      <c r="F270"/>
    </row>
    <row r="271" spans="1:6" x14ac:dyDescent="0.25">
      <c r="A271" s="134"/>
      <c r="B271" s="134"/>
      <c r="C271" s="134"/>
      <c r="D271" s="134"/>
      <c r="E271" s="134"/>
      <c r="F271" s="134"/>
    </row>
    <row r="272" spans="1:6" x14ac:dyDescent="0.25">
      <c r="A272" s="134"/>
      <c r="B272" s="134"/>
      <c r="C272" s="134"/>
      <c r="D272" s="134"/>
      <c r="E272" s="134"/>
      <c r="F272" s="134"/>
    </row>
    <row r="273" spans="1:6" x14ac:dyDescent="0.25">
      <c r="A273" s="134"/>
      <c r="B273" s="134"/>
      <c r="C273" s="134"/>
      <c r="D273" s="134"/>
      <c r="E273" s="134"/>
      <c r="F273" s="134"/>
    </row>
    <row r="274" spans="1:6" x14ac:dyDescent="0.25">
      <c r="A274" s="134"/>
      <c r="B274" s="134"/>
      <c r="C274" s="134"/>
      <c r="D274" s="134"/>
      <c r="E274" s="134"/>
      <c r="F274" s="134"/>
    </row>
    <row r="275" spans="1:6" x14ac:dyDescent="0.25">
      <c r="A275" s="134"/>
      <c r="B275" s="134"/>
      <c r="C275" s="134"/>
      <c r="D275" s="134"/>
      <c r="E275" s="134"/>
      <c r="F275" s="134"/>
    </row>
    <row r="276" spans="1:6" x14ac:dyDescent="0.25">
      <c r="F276" s="134"/>
    </row>
    <row r="277" spans="1:6" x14ac:dyDescent="0.25">
      <c r="F277" s="134"/>
    </row>
    <row r="278" spans="1:6" x14ac:dyDescent="0.25">
      <c r="F278" s="134"/>
    </row>
  </sheetData>
  <mergeCells count="50">
    <mergeCell ref="A140:A141"/>
    <mergeCell ref="A3:E3"/>
    <mergeCell ref="A2:E2"/>
    <mergeCell ref="A121:A122"/>
    <mergeCell ref="B128:E128"/>
    <mergeCell ref="B129:E129"/>
    <mergeCell ref="B130:E130"/>
    <mergeCell ref="A131:A132"/>
    <mergeCell ref="A139:E139"/>
    <mergeCell ref="B107:E107"/>
    <mergeCell ref="B109:E109"/>
    <mergeCell ref="B110:E110"/>
    <mergeCell ref="B111:E111"/>
    <mergeCell ref="A112:A113"/>
    <mergeCell ref="A120:E120"/>
    <mergeCell ref="B88:E88"/>
    <mergeCell ref="B89:E89"/>
    <mergeCell ref="B90:E90"/>
    <mergeCell ref="A91:A92"/>
    <mergeCell ref="A99:E99"/>
    <mergeCell ref="A100:A101"/>
    <mergeCell ref="B86:E86"/>
    <mergeCell ref="A39:A40"/>
    <mergeCell ref="A64:E64"/>
    <mergeCell ref="A65:E65"/>
    <mergeCell ref="B66:E66"/>
    <mergeCell ref="D67:E67"/>
    <mergeCell ref="B68:E68"/>
    <mergeCell ref="B69:E69"/>
    <mergeCell ref="B70:E70"/>
    <mergeCell ref="A71:A72"/>
    <mergeCell ref="A79:E79"/>
    <mergeCell ref="A80:A81"/>
    <mergeCell ref="A38:E38"/>
    <mergeCell ref="A10:E10"/>
    <mergeCell ref="B11:E11"/>
    <mergeCell ref="A12:A13"/>
    <mergeCell ref="B21:E21"/>
    <mergeCell ref="A22:E22"/>
    <mergeCell ref="A25:E25"/>
    <mergeCell ref="A26:E26"/>
    <mergeCell ref="B27:E27"/>
    <mergeCell ref="B28:E28"/>
    <mergeCell ref="B29:E29"/>
    <mergeCell ref="A30:A31"/>
    <mergeCell ref="A4:E4"/>
    <mergeCell ref="B6:E6"/>
    <mergeCell ref="B7:E7"/>
    <mergeCell ref="B8:E8"/>
    <mergeCell ref="A9:E9"/>
  </mergeCells>
  <pageMargins left="0.89" right="0" top="0.65" bottom="0.49" header="0.3" footer="0.3"/>
  <pageSetup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2:E118"/>
  <sheetViews>
    <sheetView view="pageBreakPreview" zoomScale="60" zoomScaleNormal="63" workbookViewId="0">
      <selection activeCell="T35" sqref="T35:T36"/>
    </sheetView>
  </sheetViews>
  <sheetFormatPr defaultColWidth="8.85546875" defaultRowHeight="15.75" x14ac:dyDescent="0.25"/>
  <cols>
    <col min="1" max="1" width="40.28515625" style="367" customWidth="1"/>
    <col min="2" max="5" width="21.42578125" style="367" customWidth="1"/>
    <col min="6" max="256" width="8.85546875" style="367"/>
    <col min="257" max="257" width="40.28515625" style="367" customWidth="1"/>
    <col min="258" max="261" width="21.42578125" style="367" customWidth="1"/>
    <col min="262" max="512" width="8.85546875" style="367"/>
    <col min="513" max="513" width="40.28515625" style="367" customWidth="1"/>
    <col min="514" max="517" width="21.42578125" style="367" customWidth="1"/>
    <col min="518" max="768" width="8.85546875" style="367"/>
    <col min="769" max="769" width="40.28515625" style="367" customWidth="1"/>
    <col min="770" max="773" width="21.42578125" style="367" customWidth="1"/>
    <col min="774" max="1024" width="8.85546875" style="367"/>
    <col min="1025" max="1025" width="40.28515625" style="367" customWidth="1"/>
    <col min="1026" max="1029" width="21.42578125" style="367" customWidth="1"/>
    <col min="1030" max="1280" width="8.85546875" style="367"/>
    <col min="1281" max="1281" width="40.28515625" style="367" customWidth="1"/>
    <col min="1282" max="1285" width="21.42578125" style="367" customWidth="1"/>
    <col min="1286" max="1536" width="8.85546875" style="367"/>
    <col min="1537" max="1537" width="40.28515625" style="367" customWidth="1"/>
    <col min="1538" max="1541" width="21.42578125" style="367" customWidth="1"/>
    <col min="1542" max="1792" width="8.85546875" style="367"/>
    <col min="1793" max="1793" width="40.28515625" style="367" customWidth="1"/>
    <col min="1794" max="1797" width="21.42578125" style="367" customWidth="1"/>
    <col min="1798" max="2048" width="8.85546875" style="367"/>
    <col min="2049" max="2049" width="40.28515625" style="367" customWidth="1"/>
    <col min="2050" max="2053" width="21.42578125" style="367" customWidth="1"/>
    <col min="2054" max="2304" width="8.85546875" style="367"/>
    <col min="2305" max="2305" width="40.28515625" style="367" customWidth="1"/>
    <col min="2306" max="2309" width="21.42578125" style="367" customWidth="1"/>
    <col min="2310" max="2560" width="8.85546875" style="367"/>
    <col min="2561" max="2561" width="40.28515625" style="367" customWidth="1"/>
    <col min="2562" max="2565" width="21.42578125" style="367" customWidth="1"/>
    <col min="2566" max="2816" width="8.85546875" style="367"/>
    <col min="2817" max="2817" width="40.28515625" style="367" customWidth="1"/>
    <col min="2818" max="2821" width="21.42578125" style="367" customWidth="1"/>
    <col min="2822" max="3072" width="8.85546875" style="367"/>
    <col min="3073" max="3073" width="40.28515625" style="367" customWidth="1"/>
    <col min="3074" max="3077" width="21.42578125" style="367" customWidth="1"/>
    <col min="3078" max="3328" width="8.85546875" style="367"/>
    <col min="3329" max="3329" width="40.28515625" style="367" customWidth="1"/>
    <col min="3330" max="3333" width="21.42578125" style="367" customWidth="1"/>
    <col min="3334" max="3584" width="8.85546875" style="367"/>
    <col min="3585" max="3585" width="40.28515625" style="367" customWidth="1"/>
    <col min="3586" max="3589" width="21.42578125" style="367" customWidth="1"/>
    <col min="3590" max="3840" width="8.85546875" style="367"/>
    <col min="3841" max="3841" width="40.28515625" style="367" customWidth="1"/>
    <col min="3842" max="3845" width="21.42578125" style="367" customWidth="1"/>
    <col min="3846" max="4096" width="8.85546875" style="367"/>
    <col min="4097" max="4097" width="40.28515625" style="367" customWidth="1"/>
    <col min="4098" max="4101" width="21.42578125" style="367" customWidth="1"/>
    <col min="4102" max="4352" width="8.85546875" style="367"/>
    <col min="4353" max="4353" width="40.28515625" style="367" customWidth="1"/>
    <col min="4354" max="4357" width="21.42578125" style="367" customWidth="1"/>
    <col min="4358" max="4608" width="8.85546875" style="367"/>
    <col min="4609" max="4609" width="40.28515625" style="367" customWidth="1"/>
    <col min="4610" max="4613" width="21.42578125" style="367" customWidth="1"/>
    <col min="4614" max="4864" width="8.85546875" style="367"/>
    <col min="4865" max="4865" width="40.28515625" style="367" customWidth="1"/>
    <col min="4866" max="4869" width="21.42578125" style="367" customWidth="1"/>
    <col min="4870" max="5120" width="8.85546875" style="367"/>
    <col min="5121" max="5121" width="40.28515625" style="367" customWidth="1"/>
    <col min="5122" max="5125" width="21.42578125" style="367" customWidth="1"/>
    <col min="5126" max="5376" width="8.85546875" style="367"/>
    <col min="5377" max="5377" width="40.28515625" style="367" customWidth="1"/>
    <col min="5378" max="5381" width="21.42578125" style="367" customWidth="1"/>
    <col min="5382" max="5632" width="8.85546875" style="367"/>
    <col min="5633" max="5633" width="40.28515625" style="367" customWidth="1"/>
    <col min="5634" max="5637" width="21.42578125" style="367" customWidth="1"/>
    <col min="5638" max="5888" width="8.85546875" style="367"/>
    <col min="5889" max="5889" width="40.28515625" style="367" customWidth="1"/>
    <col min="5890" max="5893" width="21.42578125" style="367" customWidth="1"/>
    <col min="5894" max="6144" width="8.85546875" style="367"/>
    <col min="6145" max="6145" width="40.28515625" style="367" customWidth="1"/>
    <col min="6146" max="6149" width="21.42578125" style="367" customWidth="1"/>
    <col min="6150" max="6400" width="8.85546875" style="367"/>
    <col min="6401" max="6401" width="40.28515625" style="367" customWidth="1"/>
    <col min="6402" max="6405" width="21.42578125" style="367" customWidth="1"/>
    <col min="6406" max="6656" width="8.85546875" style="367"/>
    <col min="6657" max="6657" width="40.28515625" style="367" customWidth="1"/>
    <col min="6658" max="6661" width="21.42578125" style="367" customWidth="1"/>
    <col min="6662" max="6912" width="8.85546875" style="367"/>
    <col min="6913" max="6913" width="40.28515625" style="367" customWidth="1"/>
    <col min="6914" max="6917" width="21.42578125" style="367" customWidth="1"/>
    <col min="6918" max="7168" width="8.85546875" style="367"/>
    <col min="7169" max="7169" width="40.28515625" style="367" customWidth="1"/>
    <col min="7170" max="7173" width="21.42578125" style="367" customWidth="1"/>
    <col min="7174" max="7424" width="8.85546875" style="367"/>
    <col min="7425" max="7425" width="40.28515625" style="367" customWidth="1"/>
    <col min="7426" max="7429" width="21.42578125" style="367" customWidth="1"/>
    <col min="7430" max="7680" width="8.85546875" style="367"/>
    <col min="7681" max="7681" width="40.28515625" style="367" customWidth="1"/>
    <col min="7682" max="7685" width="21.42578125" style="367" customWidth="1"/>
    <col min="7686" max="7936" width="8.85546875" style="367"/>
    <col min="7937" max="7937" width="40.28515625" style="367" customWidth="1"/>
    <col min="7938" max="7941" width="21.42578125" style="367" customWidth="1"/>
    <col min="7942" max="8192" width="8.85546875" style="367"/>
    <col min="8193" max="8193" width="40.28515625" style="367" customWidth="1"/>
    <col min="8194" max="8197" width="21.42578125" style="367" customWidth="1"/>
    <col min="8198" max="8448" width="8.85546875" style="367"/>
    <col min="8449" max="8449" width="40.28515625" style="367" customWidth="1"/>
    <col min="8450" max="8453" width="21.42578125" style="367" customWidth="1"/>
    <col min="8454" max="8704" width="8.85546875" style="367"/>
    <col min="8705" max="8705" width="40.28515625" style="367" customWidth="1"/>
    <col min="8706" max="8709" width="21.42578125" style="367" customWidth="1"/>
    <col min="8710" max="8960" width="8.85546875" style="367"/>
    <col min="8961" max="8961" width="40.28515625" style="367" customWidth="1"/>
    <col min="8962" max="8965" width="21.42578125" style="367" customWidth="1"/>
    <col min="8966" max="9216" width="8.85546875" style="367"/>
    <col min="9217" max="9217" width="40.28515625" style="367" customWidth="1"/>
    <col min="9218" max="9221" width="21.42578125" style="367" customWidth="1"/>
    <col min="9222" max="9472" width="8.85546875" style="367"/>
    <col min="9473" max="9473" width="40.28515625" style="367" customWidth="1"/>
    <col min="9474" max="9477" width="21.42578125" style="367" customWidth="1"/>
    <col min="9478" max="9728" width="8.85546875" style="367"/>
    <col min="9729" max="9729" width="40.28515625" style="367" customWidth="1"/>
    <col min="9730" max="9733" width="21.42578125" style="367" customWidth="1"/>
    <col min="9734" max="9984" width="8.85546875" style="367"/>
    <col min="9985" max="9985" width="40.28515625" style="367" customWidth="1"/>
    <col min="9986" max="9989" width="21.42578125" style="367" customWidth="1"/>
    <col min="9990" max="10240" width="8.85546875" style="367"/>
    <col min="10241" max="10241" width="40.28515625" style="367" customWidth="1"/>
    <col min="10242" max="10245" width="21.42578125" style="367" customWidth="1"/>
    <col min="10246" max="10496" width="8.85546875" style="367"/>
    <col min="10497" max="10497" width="40.28515625" style="367" customWidth="1"/>
    <col min="10498" max="10501" width="21.42578125" style="367" customWidth="1"/>
    <col min="10502" max="10752" width="8.85546875" style="367"/>
    <col min="10753" max="10753" width="40.28515625" style="367" customWidth="1"/>
    <col min="10754" max="10757" width="21.42578125" style="367" customWidth="1"/>
    <col min="10758" max="11008" width="8.85546875" style="367"/>
    <col min="11009" max="11009" width="40.28515625" style="367" customWidth="1"/>
    <col min="11010" max="11013" width="21.42578125" style="367" customWidth="1"/>
    <col min="11014" max="11264" width="8.85546875" style="367"/>
    <col min="11265" max="11265" width="40.28515625" style="367" customWidth="1"/>
    <col min="11266" max="11269" width="21.42578125" style="367" customWidth="1"/>
    <col min="11270" max="11520" width="8.85546875" style="367"/>
    <col min="11521" max="11521" width="40.28515625" style="367" customWidth="1"/>
    <col min="11522" max="11525" width="21.42578125" style="367" customWidth="1"/>
    <col min="11526" max="11776" width="8.85546875" style="367"/>
    <col min="11777" max="11777" width="40.28515625" style="367" customWidth="1"/>
    <col min="11778" max="11781" width="21.42578125" style="367" customWidth="1"/>
    <col min="11782" max="12032" width="8.85546875" style="367"/>
    <col min="12033" max="12033" width="40.28515625" style="367" customWidth="1"/>
    <col min="12034" max="12037" width="21.42578125" style="367" customWidth="1"/>
    <col min="12038" max="12288" width="8.85546875" style="367"/>
    <col min="12289" max="12289" width="40.28515625" style="367" customWidth="1"/>
    <col min="12290" max="12293" width="21.42578125" style="367" customWidth="1"/>
    <col min="12294" max="12544" width="8.85546875" style="367"/>
    <col min="12545" max="12545" width="40.28515625" style="367" customWidth="1"/>
    <col min="12546" max="12549" width="21.42578125" style="367" customWidth="1"/>
    <col min="12550" max="12800" width="8.85546875" style="367"/>
    <col min="12801" max="12801" width="40.28515625" style="367" customWidth="1"/>
    <col min="12802" max="12805" width="21.42578125" style="367" customWidth="1"/>
    <col min="12806" max="13056" width="8.85546875" style="367"/>
    <col min="13057" max="13057" width="40.28515625" style="367" customWidth="1"/>
    <col min="13058" max="13061" width="21.42578125" style="367" customWidth="1"/>
    <col min="13062" max="13312" width="8.85546875" style="367"/>
    <col min="13313" max="13313" width="40.28515625" style="367" customWidth="1"/>
    <col min="13314" max="13317" width="21.42578125" style="367" customWidth="1"/>
    <col min="13318" max="13568" width="8.85546875" style="367"/>
    <col min="13569" max="13569" width="40.28515625" style="367" customWidth="1"/>
    <col min="13570" max="13573" width="21.42578125" style="367" customWidth="1"/>
    <col min="13574" max="13824" width="8.85546875" style="367"/>
    <col min="13825" max="13825" width="40.28515625" style="367" customWidth="1"/>
    <col min="13826" max="13829" width="21.42578125" style="367" customWidth="1"/>
    <col min="13830" max="14080" width="8.85546875" style="367"/>
    <col min="14081" max="14081" width="40.28515625" style="367" customWidth="1"/>
    <col min="14082" max="14085" width="21.42578125" style="367" customWidth="1"/>
    <col min="14086" max="14336" width="8.85546875" style="367"/>
    <col min="14337" max="14337" width="40.28515625" style="367" customWidth="1"/>
    <col min="14338" max="14341" width="21.42578125" style="367" customWidth="1"/>
    <col min="14342" max="14592" width="8.85546875" style="367"/>
    <col min="14593" max="14593" width="40.28515625" style="367" customWidth="1"/>
    <col min="14594" max="14597" width="21.42578125" style="367" customWidth="1"/>
    <col min="14598" max="14848" width="8.85546875" style="367"/>
    <col min="14849" max="14849" width="40.28515625" style="367" customWidth="1"/>
    <col min="14850" max="14853" width="21.42578125" style="367" customWidth="1"/>
    <col min="14854" max="15104" width="8.85546875" style="367"/>
    <col min="15105" max="15105" width="40.28515625" style="367" customWidth="1"/>
    <col min="15106" max="15109" width="21.42578125" style="367" customWidth="1"/>
    <col min="15110" max="15360" width="8.85546875" style="367"/>
    <col min="15361" max="15361" width="40.28515625" style="367" customWidth="1"/>
    <col min="15362" max="15365" width="21.42578125" style="367" customWidth="1"/>
    <col min="15366" max="15616" width="8.85546875" style="367"/>
    <col min="15617" max="15617" width="40.28515625" style="367" customWidth="1"/>
    <col min="15618" max="15621" width="21.42578125" style="367" customWidth="1"/>
    <col min="15622" max="15872" width="8.85546875" style="367"/>
    <col min="15873" max="15873" width="40.28515625" style="367" customWidth="1"/>
    <col min="15874" max="15877" width="21.42578125" style="367" customWidth="1"/>
    <col min="15878" max="16128" width="8.85546875" style="367"/>
    <col min="16129" max="16129" width="40.28515625" style="367" customWidth="1"/>
    <col min="16130" max="16133" width="21.42578125" style="367" customWidth="1"/>
    <col min="16134" max="16384" width="8.85546875" style="367"/>
  </cols>
  <sheetData>
    <row r="2" spans="1:5" ht="18" customHeight="1" x14ac:dyDescent="0.25">
      <c r="A2" s="1175" t="s">
        <v>782</v>
      </c>
      <c r="B2" s="1175"/>
      <c r="C2" s="1175"/>
      <c r="D2" s="1175"/>
      <c r="E2" s="1175"/>
    </row>
    <row r="3" spans="1:5" ht="18" customHeight="1" x14ac:dyDescent="0.25">
      <c r="A3" s="1219" t="s">
        <v>781</v>
      </c>
      <c r="B3" s="1219"/>
      <c r="C3" s="1219"/>
      <c r="D3" s="1219"/>
      <c r="E3" s="1219"/>
    </row>
    <row r="4" spans="1:5" ht="16.5" thickBot="1" x14ac:dyDescent="0.3">
      <c r="E4" s="367" t="s">
        <v>131</v>
      </c>
    </row>
    <row r="5" spans="1:5" ht="16.5" thickBot="1" x14ac:dyDescent="0.3">
      <c r="A5" s="426" t="s">
        <v>0</v>
      </c>
      <c r="B5" s="1434" t="str">
        <f>'[34]Formati 1 Misioni'!C9</f>
        <v>MBIKËQYRJA E TREGUT DHE ADVOKACIA E KONKURRENCËS</v>
      </c>
      <c r="C5" s="1434"/>
      <c r="D5" s="1434"/>
      <c r="E5" s="1434"/>
    </row>
    <row r="6" spans="1:5" ht="20.45" customHeight="1" thickBot="1" x14ac:dyDescent="0.3">
      <c r="A6" s="426" t="s">
        <v>1</v>
      </c>
      <c r="B6" s="1370" t="s">
        <v>132</v>
      </c>
      <c r="C6" s="1221"/>
      <c r="D6" s="1221"/>
      <c r="E6" s="1222"/>
    </row>
    <row r="7" spans="1:5" ht="25.15" customHeight="1" thickBot="1" x14ac:dyDescent="0.3">
      <c r="A7" s="426" t="s">
        <v>3</v>
      </c>
      <c r="B7" s="1215" t="s">
        <v>535</v>
      </c>
      <c r="C7" s="1216"/>
      <c r="D7" s="1216"/>
      <c r="E7" s="1217"/>
    </row>
    <row r="8" spans="1:5" ht="17.45" customHeight="1" thickBot="1" x14ac:dyDescent="0.3">
      <c r="A8" s="1225" t="s">
        <v>4</v>
      </c>
      <c r="B8" s="1226"/>
      <c r="C8" s="1226"/>
      <c r="D8" s="1226"/>
      <c r="E8" s="1227"/>
    </row>
    <row r="9" spans="1:5" ht="16.5" thickBot="1" x14ac:dyDescent="0.3">
      <c r="A9" s="1435" t="s">
        <v>713</v>
      </c>
      <c r="B9" s="1436"/>
      <c r="C9" s="1436"/>
      <c r="D9" s="1436"/>
      <c r="E9" s="1437"/>
    </row>
    <row r="10" spans="1:5" ht="36.75" customHeight="1" thickBot="1" x14ac:dyDescent="0.3">
      <c r="A10" s="1435"/>
      <c r="B10" s="1436"/>
      <c r="C10" s="1436"/>
      <c r="D10" s="1436"/>
      <c r="E10" s="1437"/>
    </row>
    <row r="11" spans="1:5" ht="16.5" thickBot="1" x14ac:dyDescent="0.3">
      <c r="A11" s="1435"/>
      <c r="B11" s="1436"/>
      <c r="C11" s="1436"/>
      <c r="D11" s="1436"/>
      <c r="E11" s="1437"/>
    </row>
    <row r="12" spans="1:5" ht="71.45" customHeight="1" thickBot="1" x14ac:dyDescent="0.3">
      <c r="A12" s="326" t="s">
        <v>5</v>
      </c>
      <c r="B12" s="1240" t="e">
        <f>'[34]Formati 2 Politika Ekzistuese'!D12:G12</f>
        <v>#VALUE!</v>
      </c>
      <c r="C12" s="1238"/>
      <c r="D12" s="1238"/>
      <c r="E12" s="1239"/>
    </row>
    <row r="13" spans="1:5" ht="23.25" customHeight="1" x14ac:dyDescent="0.25">
      <c r="A13" s="1223" t="s">
        <v>60</v>
      </c>
      <c r="B13" s="327">
        <v>2020</v>
      </c>
      <c r="C13" s="327">
        <v>2021</v>
      </c>
      <c r="D13" s="327">
        <v>2022</v>
      </c>
      <c r="E13" s="327"/>
    </row>
    <row r="14" spans="1:5" ht="16.5" thickBot="1" x14ac:dyDescent="0.3">
      <c r="A14" s="1224"/>
      <c r="B14" s="699" t="s">
        <v>7</v>
      </c>
      <c r="C14" s="699" t="s">
        <v>8</v>
      </c>
      <c r="D14" s="699" t="s">
        <v>8</v>
      </c>
      <c r="E14" s="699"/>
    </row>
    <row r="15" spans="1:5" ht="48.6" customHeight="1" thickBot="1" x14ac:dyDescent="0.3">
      <c r="A15" s="700" t="str">
        <f>'[34]Formati 2 Politika Ekzistuese'!C15</f>
        <v>Rritja e mundësisë së zgjedhjeve konsumatore(produkte dhe shërbime me cilësi të mirë dhe çmime të ulta</v>
      </c>
      <c r="B15" s="432">
        <f>'[34]Formati 2 Politika Ekzistuese'!D15</f>
        <v>0.5</v>
      </c>
      <c r="C15" s="700" t="str">
        <f>'[34]Formati 2 Politika Ekzistuese'!E15</f>
        <v>Trend rritës</v>
      </c>
      <c r="D15" s="700" t="str">
        <f>'[34]Formati 2 Politika Ekzistuese'!F15</f>
        <v>Trend rritës</v>
      </c>
      <c r="E15" s="700"/>
    </row>
    <row r="16" spans="1:5" ht="54.6" customHeight="1" thickBot="1" x14ac:dyDescent="0.3">
      <c r="A16" s="700" t="str">
        <f>'[34]Formati 2 Politika Ekzistuese'!C16</f>
        <v>Rritja e efiçencës së tregjeve nga performanca e ndërmarrjeve duke respektuar rregullat e konkurrencës</v>
      </c>
      <c r="B16" s="432">
        <f>'[34]Formati 2 Politika Ekzistuese'!D16</f>
        <v>0.4</v>
      </c>
      <c r="C16" s="700" t="str">
        <f>'[34]Formati 2 Politika Ekzistuese'!E16</f>
        <v>Trend rritës</v>
      </c>
      <c r="D16" s="700" t="str">
        <f>'[34]Formati 2 Politika Ekzistuese'!F16</f>
        <v>Trend rritës</v>
      </c>
      <c r="E16" s="700"/>
    </row>
    <row r="17" spans="1:5" ht="48" customHeight="1" thickBot="1" x14ac:dyDescent="0.3">
      <c r="A17" s="700" t="str">
        <f>'[34]Formati 2 Politika Ekzistuese'!C17</f>
        <v>Ndërgjegjësimi I ndërrmarrjeve dhe konsumatorëve për përfitimet që vinë nga konkurrenca</v>
      </c>
      <c r="B17" s="432">
        <f>'[34]Formati 2 Politika Ekzistuese'!D17</f>
        <v>0.45</v>
      </c>
      <c r="C17" s="700" t="str">
        <f>'[34]Formati 2 Politika Ekzistuese'!E17</f>
        <v>Trend rritës</v>
      </c>
      <c r="D17" s="700" t="str">
        <f>'[34]Formati 2 Politika Ekzistuese'!F17</f>
        <v>Trend rritës</v>
      </c>
      <c r="E17" s="700"/>
    </row>
    <row r="18" spans="1:5" ht="34.15" customHeight="1" thickBot="1" x14ac:dyDescent="0.3">
      <c r="A18" s="330" t="s">
        <v>9</v>
      </c>
      <c r="B18" s="1421" t="s">
        <v>714</v>
      </c>
      <c r="C18" s="1422"/>
      <c r="D18" s="1422"/>
      <c r="E18" s="1438"/>
    </row>
    <row r="19" spans="1:5" ht="23.25" customHeight="1" thickBot="1" x14ac:dyDescent="0.3">
      <c r="A19" s="1215" t="s">
        <v>583</v>
      </c>
      <c r="B19" s="1216"/>
      <c r="C19" s="1216"/>
      <c r="D19" s="1216"/>
      <c r="E19" s="1217"/>
    </row>
    <row r="20" spans="1:5" ht="16.5" thickBot="1" x14ac:dyDescent="0.3">
      <c r="A20" s="700" t="s">
        <v>715</v>
      </c>
      <c r="B20" s="433">
        <v>40</v>
      </c>
      <c r="C20" s="434" t="s">
        <v>716</v>
      </c>
      <c r="D20" s="434" t="s">
        <v>717</v>
      </c>
      <c r="E20" s="434"/>
    </row>
    <row r="21" spans="1:5" ht="16.5" thickBot="1" x14ac:dyDescent="0.3">
      <c r="A21" s="700" t="s">
        <v>718</v>
      </c>
      <c r="B21" s="433">
        <v>50</v>
      </c>
      <c r="C21" s="433">
        <v>52</v>
      </c>
      <c r="D21" s="433">
        <v>54</v>
      </c>
      <c r="E21" s="433"/>
    </row>
    <row r="22" spans="1:5" ht="16.5" thickBot="1" x14ac:dyDescent="0.3">
      <c r="A22" s="700" t="s">
        <v>719</v>
      </c>
      <c r="B22" s="433">
        <v>30</v>
      </c>
      <c r="C22" s="433">
        <v>35</v>
      </c>
      <c r="D22" s="433">
        <v>40</v>
      </c>
      <c r="E22" s="433"/>
    </row>
    <row r="23" spans="1:5" ht="16.5" thickBot="1" x14ac:dyDescent="0.3">
      <c r="A23" s="700" t="s">
        <v>720</v>
      </c>
      <c r="B23" s="433">
        <v>35</v>
      </c>
      <c r="C23" s="433">
        <v>40</v>
      </c>
      <c r="D23" s="433">
        <v>45</v>
      </c>
      <c r="E23" s="433"/>
    </row>
    <row r="24" spans="1:5" ht="16.5" thickBot="1" x14ac:dyDescent="0.3">
      <c r="A24" s="335" t="s">
        <v>721</v>
      </c>
      <c r="B24" s="433">
        <v>35</v>
      </c>
      <c r="C24" s="433">
        <v>40</v>
      </c>
      <c r="D24" s="433">
        <v>40</v>
      </c>
      <c r="E24" s="433"/>
    </row>
    <row r="25" spans="1:5" ht="16.5" thickBot="1" x14ac:dyDescent="0.3">
      <c r="B25" s="435"/>
      <c r="C25" s="435"/>
      <c r="D25" s="435"/>
      <c r="E25" s="435"/>
    </row>
    <row r="26" spans="1:5" ht="16.5" thickBot="1" x14ac:dyDescent="0.3">
      <c r="A26" s="1248" t="s">
        <v>11</v>
      </c>
      <c r="B26" s="1249"/>
      <c r="C26" s="1249"/>
      <c r="D26" s="1249"/>
      <c r="E26" s="1250"/>
    </row>
    <row r="27" spans="1:5" ht="16.5" thickBot="1" x14ac:dyDescent="0.3">
      <c r="A27" s="1248" t="s">
        <v>586</v>
      </c>
      <c r="B27" s="1249"/>
      <c r="C27" s="1249"/>
      <c r="D27" s="1249"/>
      <c r="E27" s="1250"/>
    </row>
    <row r="28" spans="1:5" ht="16.5" thickBot="1" x14ac:dyDescent="0.3">
      <c r="A28" s="334" t="s">
        <v>587</v>
      </c>
      <c r="B28" s="1301" t="s">
        <v>722</v>
      </c>
      <c r="C28" s="1293"/>
      <c r="D28" s="1293"/>
      <c r="E28" s="1294"/>
    </row>
    <row r="29" spans="1:5" ht="31.15" customHeight="1" thickBot="1" x14ac:dyDescent="0.3">
      <c r="A29" s="335" t="s">
        <v>14</v>
      </c>
      <c r="B29" s="1421" t="s">
        <v>723</v>
      </c>
      <c r="C29" s="1422"/>
      <c r="D29" s="1422"/>
      <c r="E29" s="1438"/>
    </row>
    <row r="30" spans="1:5" ht="16.5" thickBot="1" x14ac:dyDescent="0.3">
      <c r="A30" s="335" t="s">
        <v>15</v>
      </c>
      <c r="B30" s="1301" t="s">
        <v>724</v>
      </c>
      <c r="C30" s="1293"/>
      <c r="D30" s="1293"/>
      <c r="E30" s="1294"/>
    </row>
    <row r="31" spans="1:5" ht="12.75" customHeight="1" x14ac:dyDescent="0.25">
      <c r="A31" s="1223"/>
      <c r="B31" s="336">
        <v>2020</v>
      </c>
      <c r="C31" s="336">
        <v>2021</v>
      </c>
      <c r="D31" s="336">
        <v>2022</v>
      </c>
      <c r="E31" s="336"/>
    </row>
    <row r="32" spans="1:5" ht="12" customHeight="1" thickBot="1" x14ac:dyDescent="0.3">
      <c r="A32" s="1224"/>
      <c r="B32" s="337" t="s">
        <v>7</v>
      </c>
      <c r="C32" s="337" t="s">
        <v>8</v>
      </c>
      <c r="D32" s="337" t="s">
        <v>8</v>
      </c>
      <c r="E32" s="337"/>
    </row>
    <row r="33" spans="1:5" ht="16.5" thickBot="1" x14ac:dyDescent="0.3">
      <c r="A33" s="335" t="s">
        <v>16</v>
      </c>
      <c r="B33" s="338">
        <v>100</v>
      </c>
      <c r="C33" s="338">
        <v>120</v>
      </c>
      <c r="D33" s="338">
        <v>125</v>
      </c>
      <c r="E33" s="338"/>
    </row>
    <row r="34" spans="1:5" ht="16.5" thickBot="1" x14ac:dyDescent="0.3">
      <c r="A34" s="335" t="s">
        <v>17</v>
      </c>
      <c r="B34" s="338">
        <f>B42+B43+B44+B48</f>
        <v>76500</v>
      </c>
      <c r="C34" s="338">
        <f>C42+C43+C44+C48</f>
        <v>78500</v>
      </c>
      <c r="D34" s="338">
        <f>D42+D43+D44+D48</f>
        <v>74000</v>
      </c>
      <c r="E34" s="338"/>
    </row>
    <row r="35" spans="1:5" ht="16.5" thickBot="1" x14ac:dyDescent="0.3">
      <c r="A35" s="335" t="s">
        <v>18</v>
      </c>
      <c r="B35" s="338">
        <f>B34/B33</f>
        <v>765</v>
      </c>
      <c r="C35" s="338">
        <f>C34/C33</f>
        <v>654.16666666666663</v>
      </c>
      <c r="D35" s="338">
        <f>D34/D33</f>
        <v>592</v>
      </c>
      <c r="E35" s="338"/>
    </row>
    <row r="36" spans="1:5" ht="16.5" thickBot="1" x14ac:dyDescent="0.3">
      <c r="A36" s="335" t="s">
        <v>19</v>
      </c>
      <c r="B36" s="697" t="s">
        <v>20</v>
      </c>
      <c r="C36" s="339">
        <f t="shared" ref="C36:D38" si="0">C33/B33-1</f>
        <v>0.19999999999999996</v>
      </c>
      <c r="D36" s="339">
        <f t="shared" si="0"/>
        <v>4.1666666666666741E-2</v>
      </c>
      <c r="E36" s="339"/>
    </row>
    <row r="37" spans="1:5" ht="16.5" thickBot="1" x14ac:dyDescent="0.3">
      <c r="A37" s="335" t="s">
        <v>21</v>
      </c>
      <c r="B37" s="697" t="s">
        <v>20</v>
      </c>
      <c r="C37" s="339">
        <f t="shared" si="0"/>
        <v>2.614379084967311E-2</v>
      </c>
      <c r="D37" s="339">
        <f t="shared" si="0"/>
        <v>-5.7324840764331197E-2</v>
      </c>
      <c r="E37" s="339"/>
    </row>
    <row r="38" spans="1:5" ht="16.5" thickBot="1" x14ac:dyDescent="0.3">
      <c r="A38" s="335" t="s">
        <v>22</v>
      </c>
      <c r="B38" s="697" t="s">
        <v>20</v>
      </c>
      <c r="C38" s="339">
        <f t="shared" si="0"/>
        <v>-0.144880174291939</v>
      </c>
      <c r="D38" s="339">
        <f t="shared" si="0"/>
        <v>-9.5031847133757896E-2</v>
      </c>
      <c r="E38" s="339"/>
    </row>
    <row r="39" spans="1:5" ht="16.5" thickBot="1" x14ac:dyDescent="0.3">
      <c r="A39" s="1257" t="s">
        <v>681</v>
      </c>
      <c r="B39" s="1258"/>
      <c r="C39" s="1258"/>
      <c r="D39" s="1258"/>
      <c r="E39" s="1259"/>
    </row>
    <row r="40" spans="1:5" ht="12.75" customHeight="1" x14ac:dyDescent="0.25">
      <c r="A40" s="1223"/>
      <c r="B40" s="336">
        <v>2020</v>
      </c>
      <c r="C40" s="336">
        <v>2021</v>
      </c>
      <c r="D40" s="336">
        <v>2022</v>
      </c>
      <c r="E40" s="336"/>
    </row>
    <row r="41" spans="1:5" ht="9" customHeight="1" thickBot="1" x14ac:dyDescent="0.3">
      <c r="A41" s="1224"/>
      <c r="B41" s="337" t="s">
        <v>7</v>
      </c>
      <c r="C41" s="337" t="s">
        <v>8</v>
      </c>
      <c r="D41" s="337" t="s">
        <v>8</v>
      </c>
      <c r="E41" s="337"/>
    </row>
    <row r="42" spans="1:5" ht="16.5" thickBot="1" x14ac:dyDescent="0.3">
      <c r="A42" s="340" t="s">
        <v>23</v>
      </c>
      <c r="B42" s="306">
        <v>57800</v>
      </c>
      <c r="C42" s="306">
        <v>57800</v>
      </c>
      <c r="D42" s="306">
        <v>55760</v>
      </c>
      <c r="E42" s="306"/>
    </row>
    <row r="43" spans="1:5" ht="32.25" thickBot="1" x14ac:dyDescent="0.3">
      <c r="A43" s="340" t="s">
        <v>24</v>
      </c>
      <c r="B43" s="306">
        <v>9200</v>
      </c>
      <c r="C43" s="306">
        <v>9200</v>
      </c>
      <c r="D43" s="306">
        <v>9000</v>
      </c>
      <c r="E43" s="306"/>
    </row>
    <row r="44" spans="1:5" ht="16.5" thickBot="1" x14ac:dyDescent="0.3">
      <c r="A44" s="340" t="s">
        <v>25</v>
      </c>
      <c r="B44" s="307">
        <v>9260</v>
      </c>
      <c r="C44" s="307">
        <v>11260</v>
      </c>
      <c r="D44" s="307">
        <v>9000</v>
      </c>
      <c r="E44" s="307"/>
    </row>
    <row r="45" spans="1:5" ht="16.5" thickBot="1" x14ac:dyDescent="0.3">
      <c r="A45" s="340" t="s">
        <v>26</v>
      </c>
      <c r="B45" s="307"/>
      <c r="C45" s="306"/>
      <c r="D45" s="306"/>
      <c r="E45" s="306"/>
    </row>
    <row r="46" spans="1:5" ht="16.5" thickBot="1" x14ac:dyDescent="0.3">
      <c r="A46" s="340" t="s">
        <v>27</v>
      </c>
      <c r="B46" s="307"/>
      <c r="C46" s="306"/>
      <c r="D46" s="306"/>
      <c r="E46" s="306"/>
    </row>
    <row r="47" spans="1:5" ht="16.5" thickBot="1" x14ac:dyDescent="0.3">
      <c r="A47" s="340" t="s">
        <v>28</v>
      </c>
      <c r="B47" s="307"/>
      <c r="C47" s="306"/>
      <c r="D47" s="306"/>
      <c r="E47" s="306"/>
    </row>
    <row r="48" spans="1:5" ht="32.25" thickBot="1" x14ac:dyDescent="0.3">
      <c r="A48" s="340" t="s">
        <v>29</v>
      </c>
      <c r="B48" s="307">
        <v>240</v>
      </c>
      <c r="C48" s="307">
        <v>240</v>
      </c>
      <c r="D48" s="307">
        <v>240</v>
      </c>
      <c r="E48" s="307"/>
    </row>
    <row r="49" spans="1:5" ht="16.5" thickBot="1" x14ac:dyDescent="0.3">
      <c r="A49" s="346" t="s">
        <v>30</v>
      </c>
      <c r="B49" s="307">
        <f>B48+B47+B46+B45+B44+B43+B42</f>
        <v>76500</v>
      </c>
      <c r="C49" s="307">
        <f>C48+C47+C46+C45+C44+C43+C42</f>
        <v>78500</v>
      </c>
      <c r="D49" s="307">
        <f>D48+D47+D46+D45+D44+D43+D42</f>
        <v>74000</v>
      </c>
      <c r="E49" s="307"/>
    </row>
    <row r="50" spans="1:5" ht="16.5" thickBot="1" x14ac:dyDescent="0.3">
      <c r="A50" s="347" t="s">
        <v>31</v>
      </c>
      <c r="B50" s="348">
        <f>IF(B49-B34=0,0,"Error")</f>
        <v>0</v>
      </c>
      <c r="C50" s="348">
        <f>IF(C49-C34=0,0,"Error")</f>
        <v>0</v>
      </c>
      <c r="D50" s="348">
        <f>IF(D49-D34=0,0,"Error")</f>
        <v>0</v>
      </c>
      <c r="E50" s="348">
        <f>IF(E49-E34=0,0,"Error")</f>
        <v>0</v>
      </c>
    </row>
    <row r="51" spans="1:5" ht="16.5" thickBot="1" x14ac:dyDescent="0.3">
      <c r="A51" s="1248" t="s">
        <v>45</v>
      </c>
      <c r="B51" s="1249"/>
      <c r="C51" s="1249"/>
      <c r="D51" s="1249"/>
      <c r="E51" s="1250"/>
    </row>
    <row r="52" spans="1:5" ht="16.5" thickBot="1" x14ac:dyDescent="0.3">
      <c r="A52" s="1248" t="s">
        <v>39</v>
      </c>
      <c r="B52" s="1249"/>
      <c r="C52" s="1249"/>
      <c r="D52" s="1249"/>
      <c r="E52" s="1250"/>
    </row>
    <row r="53" spans="1:5" ht="16.5" thickBot="1" x14ac:dyDescent="0.3">
      <c r="A53" s="356" t="s">
        <v>55</v>
      </c>
      <c r="B53" s="1748" t="s">
        <v>725</v>
      </c>
      <c r="C53" s="1749"/>
      <c r="D53" s="1749"/>
      <c r="E53" s="1750"/>
    </row>
    <row r="54" spans="1:5" ht="16.5" thickBot="1" x14ac:dyDescent="0.3">
      <c r="A54" s="334" t="s">
        <v>13</v>
      </c>
      <c r="B54" s="1286" t="s">
        <v>455</v>
      </c>
      <c r="C54" s="1284"/>
      <c r="D54" s="1284"/>
      <c r="E54" s="1285"/>
    </row>
    <row r="55" spans="1:5" ht="17.25" customHeight="1" thickBot="1" x14ac:dyDescent="0.3">
      <c r="A55" s="335" t="s">
        <v>14</v>
      </c>
      <c r="B55" s="1286" t="s">
        <v>726</v>
      </c>
      <c r="C55" s="1284"/>
      <c r="D55" s="1284"/>
      <c r="E55" s="1285"/>
    </row>
    <row r="56" spans="1:5" ht="16.5" thickBot="1" x14ac:dyDescent="0.3">
      <c r="A56" s="335" t="s">
        <v>15</v>
      </c>
      <c r="B56" s="1286" t="s">
        <v>128</v>
      </c>
      <c r="C56" s="1284"/>
      <c r="D56" s="1284"/>
      <c r="E56" s="1285"/>
    </row>
    <row r="57" spans="1:5" ht="12.75" customHeight="1" x14ac:dyDescent="0.25">
      <c r="A57" s="1223"/>
      <c r="B57" s="336">
        <v>2020</v>
      </c>
      <c r="C57" s="336">
        <v>2021</v>
      </c>
      <c r="D57" s="336">
        <v>2022</v>
      </c>
      <c r="E57" s="336"/>
    </row>
    <row r="58" spans="1:5" ht="15" customHeight="1" thickBot="1" x14ac:dyDescent="0.3">
      <c r="A58" s="1224"/>
      <c r="B58" s="337" t="s">
        <v>7</v>
      </c>
      <c r="C58" s="337" t="s">
        <v>8</v>
      </c>
      <c r="D58" s="337" t="s">
        <v>8</v>
      </c>
      <c r="E58" s="337"/>
    </row>
    <row r="59" spans="1:5" ht="16.5" thickBot="1" x14ac:dyDescent="0.3">
      <c r="A59" s="335" t="s">
        <v>16</v>
      </c>
      <c r="B59" s="338">
        <v>20</v>
      </c>
      <c r="C59" s="338">
        <v>10</v>
      </c>
      <c r="D59" s="338">
        <v>12</v>
      </c>
      <c r="E59" s="338"/>
    </row>
    <row r="60" spans="1:5" ht="16.5" thickBot="1" x14ac:dyDescent="0.3">
      <c r="A60" s="335" t="s">
        <v>17</v>
      </c>
      <c r="B60" s="338">
        <v>1000</v>
      </c>
      <c r="C60" s="338">
        <v>1000</v>
      </c>
      <c r="D60" s="338">
        <v>1000</v>
      </c>
      <c r="E60" s="338"/>
    </row>
    <row r="61" spans="1:5" ht="16.5" thickBot="1" x14ac:dyDescent="0.3">
      <c r="A61" s="335" t="s">
        <v>18</v>
      </c>
      <c r="B61" s="338">
        <f>B60/B59</f>
        <v>50</v>
      </c>
      <c r="C61" s="338">
        <f>C60/C59</f>
        <v>100</v>
      </c>
      <c r="D61" s="338">
        <f>D60/D59</f>
        <v>83.333333333333329</v>
      </c>
      <c r="E61" s="338"/>
    </row>
    <row r="62" spans="1:5" ht="16.5" thickBot="1" x14ac:dyDescent="0.3">
      <c r="A62" s="335" t="s">
        <v>19</v>
      </c>
      <c r="B62" s="697" t="s">
        <v>20</v>
      </c>
      <c r="C62" s="339">
        <f t="shared" ref="C62:D64" si="1">C59/B59-1</f>
        <v>-0.5</v>
      </c>
      <c r="D62" s="339">
        <f t="shared" si="1"/>
        <v>0.19999999999999996</v>
      </c>
      <c r="E62" s="339"/>
    </row>
    <row r="63" spans="1:5" ht="16.5" thickBot="1" x14ac:dyDescent="0.3">
      <c r="A63" s="335" t="s">
        <v>21</v>
      </c>
      <c r="B63" s="697" t="s">
        <v>20</v>
      </c>
      <c r="C63" s="339">
        <f t="shared" si="1"/>
        <v>0</v>
      </c>
      <c r="D63" s="339">
        <f t="shared" si="1"/>
        <v>0</v>
      </c>
      <c r="E63" s="339"/>
    </row>
    <row r="64" spans="1:5" ht="16.5" thickBot="1" x14ac:dyDescent="0.3">
      <c r="A64" s="335" t="s">
        <v>22</v>
      </c>
      <c r="B64" s="697" t="s">
        <v>20</v>
      </c>
      <c r="C64" s="339">
        <f t="shared" si="1"/>
        <v>1</v>
      </c>
      <c r="D64" s="339">
        <f t="shared" si="1"/>
        <v>-0.16666666666666674</v>
      </c>
      <c r="E64" s="339"/>
    </row>
    <row r="65" spans="1:5" ht="16.5" thickBot="1" x14ac:dyDescent="0.3">
      <c r="A65" s="1257" t="s">
        <v>681</v>
      </c>
      <c r="B65" s="1258"/>
      <c r="C65" s="1258"/>
      <c r="D65" s="1258"/>
      <c r="E65" s="1259"/>
    </row>
    <row r="66" spans="1:5" ht="12.75" customHeight="1" x14ac:dyDescent="0.25">
      <c r="A66" s="1223"/>
      <c r="B66" s="336">
        <v>2020</v>
      </c>
      <c r="C66" s="336">
        <v>2021</v>
      </c>
      <c r="D66" s="336">
        <v>2022</v>
      </c>
      <c r="E66" s="336"/>
    </row>
    <row r="67" spans="1:5" ht="15.6" customHeight="1" thickBot="1" x14ac:dyDescent="0.3">
      <c r="A67" s="1224"/>
      <c r="B67" s="337" t="s">
        <v>7</v>
      </c>
      <c r="C67" s="337" t="s">
        <v>8</v>
      </c>
      <c r="D67" s="337" t="s">
        <v>8</v>
      </c>
      <c r="E67" s="337"/>
    </row>
    <row r="68" spans="1:5" ht="16.5" thickBot="1" x14ac:dyDescent="0.3">
      <c r="A68" s="340" t="s">
        <v>41</v>
      </c>
      <c r="B68" s="306"/>
      <c r="C68" s="306"/>
      <c r="D68" s="306"/>
      <c r="E68" s="306"/>
    </row>
    <row r="69" spans="1:5" ht="16.5" thickBot="1" x14ac:dyDescent="0.3">
      <c r="A69" s="340" t="s">
        <v>42</v>
      </c>
      <c r="B69" s="307">
        <f>B60</f>
        <v>1000</v>
      </c>
      <c r="C69" s="307">
        <f>C60</f>
        <v>1000</v>
      </c>
      <c r="D69" s="307">
        <f>D60</f>
        <v>1000</v>
      </c>
      <c r="E69" s="307"/>
    </row>
    <row r="70" spans="1:5" ht="16.5" thickBot="1" x14ac:dyDescent="0.3">
      <c r="A70" s="346" t="s">
        <v>30</v>
      </c>
      <c r="B70" s="307">
        <f>B69+B68</f>
        <v>1000</v>
      </c>
      <c r="C70" s="307">
        <f>C69+C68</f>
        <v>1000</v>
      </c>
      <c r="D70" s="307">
        <f>D69+D68</f>
        <v>1000</v>
      </c>
      <c r="E70" s="307">
        <f>E69+E68</f>
        <v>0</v>
      </c>
    </row>
    <row r="71" spans="1:5" x14ac:dyDescent="0.25">
      <c r="A71" s="1751" t="s">
        <v>43</v>
      </c>
      <c r="B71" s="1754"/>
      <c r="C71" s="1755"/>
      <c r="D71" s="1755"/>
      <c r="E71" s="1756"/>
    </row>
    <row r="72" spans="1:5" x14ac:dyDescent="0.25">
      <c r="A72" s="1752"/>
      <c r="B72" s="1757"/>
      <c r="C72" s="1758"/>
      <c r="D72" s="1758"/>
      <c r="E72" s="1759"/>
    </row>
    <row r="73" spans="1:5" ht="15" customHeight="1" thickBot="1" x14ac:dyDescent="0.3">
      <c r="A73" s="1753"/>
      <c r="B73" s="1760"/>
      <c r="C73" s="1761"/>
      <c r="D73" s="1761"/>
      <c r="E73" s="1762"/>
    </row>
    <row r="74" spans="1:5" ht="16.5" hidden="1" thickBot="1" x14ac:dyDescent="0.3">
      <c r="A74" s="1248" t="s">
        <v>45</v>
      </c>
      <c r="B74" s="1249"/>
      <c r="C74" s="1249"/>
      <c r="D74" s="1249"/>
      <c r="E74" s="1250"/>
    </row>
    <row r="75" spans="1:5" ht="16.5" hidden="1" thickBot="1" x14ac:dyDescent="0.3">
      <c r="A75" s="1248" t="s">
        <v>46</v>
      </c>
      <c r="B75" s="1249"/>
      <c r="C75" s="1249"/>
      <c r="D75" s="1249"/>
      <c r="E75" s="1250"/>
    </row>
    <row r="76" spans="1:5" ht="16.5" hidden="1" thickBot="1" x14ac:dyDescent="0.3">
      <c r="A76" s="356" t="s">
        <v>44</v>
      </c>
      <c r="B76" s="1763"/>
      <c r="C76" s="1764"/>
      <c r="D76" s="1764"/>
      <c r="E76" s="1765"/>
    </row>
    <row r="77" spans="1:5" ht="16.5" hidden="1" thickBot="1" x14ac:dyDescent="0.3">
      <c r="A77" s="334" t="s">
        <v>13</v>
      </c>
      <c r="B77" s="1286"/>
      <c r="C77" s="1284"/>
      <c r="D77" s="1284"/>
      <c r="E77" s="1285"/>
    </row>
    <row r="78" spans="1:5" ht="16.5" hidden="1" thickBot="1" x14ac:dyDescent="0.3">
      <c r="A78" s="335" t="s">
        <v>14</v>
      </c>
      <c r="B78" s="1286"/>
      <c r="C78" s="1284"/>
      <c r="D78" s="1284"/>
      <c r="E78" s="1285"/>
    </row>
    <row r="79" spans="1:5" ht="16.5" hidden="1" thickBot="1" x14ac:dyDescent="0.3">
      <c r="A79" s="335" t="s">
        <v>15</v>
      </c>
      <c r="B79" s="1286" t="s">
        <v>51</v>
      </c>
      <c r="C79" s="1284"/>
      <c r="D79" s="1284"/>
      <c r="E79" s="1285"/>
    </row>
    <row r="80" spans="1:5" hidden="1" x14ac:dyDescent="0.25">
      <c r="A80" s="1223"/>
      <c r="B80" s="336"/>
      <c r="C80" s="336"/>
      <c r="D80" s="336"/>
      <c r="E80" s="336"/>
    </row>
    <row r="81" spans="1:5" ht="16.5" hidden="1" thickBot="1" x14ac:dyDescent="0.3">
      <c r="A81" s="1224"/>
      <c r="B81" s="337"/>
      <c r="C81" s="337"/>
      <c r="D81" s="337"/>
      <c r="E81" s="337"/>
    </row>
    <row r="82" spans="1:5" ht="16.5" hidden="1" thickBot="1" x14ac:dyDescent="0.3">
      <c r="A82" s="335" t="s">
        <v>16</v>
      </c>
      <c r="B82" s="338"/>
      <c r="C82" s="338"/>
      <c r="D82" s="338"/>
      <c r="E82" s="338"/>
    </row>
    <row r="83" spans="1:5" ht="16.5" hidden="1" thickBot="1" x14ac:dyDescent="0.3">
      <c r="A83" s="335" t="s">
        <v>17</v>
      </c>
      <c r="B83" s="338"/>
      <c r="C83" s="338"/>
      <c r="D83" s="338"/>
      <c r="E83" s="338"/>
    </row>
    <row r="84" spans="1:5" ht="16.5" hidden="1" thickBot="1" x14ac:dyDescent="0.3">
      <c r="A84" s="335" t="s">
        <v>18</v>
      </c>
      <c r="B84" s="338"/>
      <c r="C84" s="338"/>
      <c r="D84" s="338"/>
      <c r="E84" s="338"/>
    </row>
    <row r="85" spans="1:5" ht="16.5" hidden="1" thickBot="1" x14ac:dyDescent="0.3">
      <c r="A85" s="335" t="s">
        <v>19</v>
      </c>
      <c r="B85" s="697"/>
      <c r="C85" s="339"/>
      <c r="D85" s="339"/>
      <c r="E85" s="339"/>
    </row>
    <row r="86" spans="1:5" ht="16.5" hidden="1" thickBot="1" x14ac:dyDescent="0.3">
      <c r="A86" s="335" t="s">
        <v>21</v>
      </c>
      <c r="B86" s="697"/>
      <c r="C86" s="339"/>
      <c r="D86" s="339"/>
      <c r="E86" s="339"/>
    </row>
    <row r="87" spans="1:5" ht="16.5" hidden="1" thickBot="1" x14ac:dyDescent="0.3">
      <c r="A87" s="335" t="s">
        <v>22</v>
      </c>
      <c r="B87" s="697"/>
      <c r="C87" s="339"/>
      <c r="D87" s="339"/>
      <c r="E87" s="339"/>
    </row>
    <row r="88" spans="1:5" ht="16.5" hidden="1" thickBot="1" x14ac:dyDescent="0.3">
      <c r="A88" s="1257" t="s">
        <v>681</v>
      </c>
      <c r="B88" s="1258"/>
      <c r="C88" s="1258"/>
      <c r="D88" s="1258"/>
      <c r="E88" s="1259"/>
    </row>
    <row r="89" spans="1:5" hidden="1" x14ac:dyDescent="0.25">
      <c r="A89" s="1223"/>
      <c r="B89" s="336">
        <v>2019</v>
      </c>
      <c r="C89" s="336">
        <v>2020</v>
      </c>
      <c r="D89" s="336">
        <v>2021</v>
      </c>
      <c r="E89" s="336">
        <v>2022</v>
      </c>
    </row>
    <row r="90" spans="1:5" ht="16.5" hidden="1" thickBot="1" x14ac:dyDescent="0.3">
      <c r="A90" s="1224"/>
      <c r="B90" s="337" t="s">
        <v>7</v>
      </c>
      <c r="C90" s="337" t="s">
        <v>8</v>
      </c>
      <c r="D90" s="337" t="s">
        <v>8</v>
      </c>
      <c r="E90" s="337" t="s">
        <v>8</v>
      </c>
    </row>
    <row r="91" spans="1:5" ht="16.5" hidden="1" thickBot="1" x14ac:dyDescent="0.3">
      <c r="A91" s="340" t="s">
        <v>41</v>
      </c>
      <c r="B91" s="306"/>
      <c r="C91" s="306"/>
      <c r="D91" s="306"/>
      <c r="E91" s="306"/>
    </row>
    <row r="92" spans="1:5" ht="16.5" hidden="1" thickBot="1" x14ac:dyDescent="0.3">
      <c r="A92" s="340" t="s">
        <v>42</v>
      </c>
      <c r="B92" s="307">
        <f>B83</f>
        <v>0</v>
      </c>
      <c r="C92" s="307">
        <v>0</v>
      </c>
      <c r="D92" s="307">
        <v>0</v>
      </c>
      <c r="E92" s="307">
        <v>0</v>
      </c>
    </row>
    <row r="93" spans="1:5" ht="16.5" hidden="1" thickBot="1" x14ac:dyDescent="0.3">
      <c r="A93" s="346" t="s">
        <v>30</v>
      </c>
      <c r="B93" s="307">
        <f>B92+B91</f>
        <v>0</v>
      </c>
      <c r="C93" s="307">
        <f>C92+C91</f>
        <v>0</v>
      </c>
      <c r="D93" s="307">
        <f>D92+D91</f>
        <v>0</v>
      </c>
      <c r="E93" s="307">
        <f>E92+E91</f>
        <v>0</v>
      </c>
    </row>
    <row r="94" spans="1:5" ht="16.5" thickBot="1" x14ac:dyDescent="0.3">
      <c r="A94" s="363"/>
      <c r="B94" s="364"/>
      <c r="C94" s="364"/>
      <c r="D94" s="364"/>
      <c r="E94" s="364"/>
    </row>
    <row r="95" spans="1:5" ht="37.15" customHeight="1" thickBot="1" x14ac:dyDescent="0.3">
      <c r="A95" s="330" t="s">
        <v>56</v>
      </c>
      <c r="B95" s="365">
        <f>B34+B60+B83</f>
        <v>77500</v>
      </c>
      <c r="C95" s="365">
        <f>C34+C60+C83</f>
        <v>79500</v>
      </c>
      <c r="D95" s="365">
        <f>D34+D60+D83</f>
        <v>75000</v>
      </c>
      <c r="E95" s="365">
        <f>E34+E60+E83</f>
        <v>0</v>
      </c>
    </row>
    <row r="96" spans="1:5" ht="32.25" thickBot="1" x14ac:dyDescent="0.3">
      <c r="A96" s="330" t="s">
        <v>57</v>
      </c>
      <c r="B96" s="365">
        <f>B98+B100+B102+B104+B106+B108+B110+B112+B114</f>
        <v>77500</v>
      </c>
      <c r="C96" s="365">
        <f>C98+C100+C102+C104+C106+C108+C110+C112+C114</f>
        <v>79500</v>
      </c>
      <c r="D96" s="365">
        <f>D98+D100+D102+D104+D106+D108+D110+D112+D114</f>
        <v>75000</v>
      </c>
      <c r="E96" s="365">
        <f>E98+E100+E102+E104+E106+E108+E110+E112+E114</f>
        <v>0</v>
      </c>
    </row>
    <row r="97" spans="1:5" ht="32.25" thickBot="1" x14ac:dyDescent="0.3">
      <c r="A97" s="436" t="s">
        <v>592</v>
      </c>
      <c r="B97" s="437"/>
      <c r="C97" s="438">
        <f>C96/B96-1</f>
        <v>2.5806451612903292E-2</v>
      </c>
      <c r="D97" s="438">
        <f>D96/C96-1</f>
        <v>-5.6603773584905648E-2</v>
      </c>
      <c r="E97" s="438">
        <f>E96/D96-1</f>
        <v>-1</v>
      </c>
    </row>
    <row r="98" spans="1:5" ht="16.5" thickBot="1" x14ac:dyDescent="0.3">
      <c r="A98" s="340" t="s">
        <v>23</v>
      </c>
      <c r="B98" s="306">
        <f>B42</f>
        <v>57800</v>
      </c>
      <c r="C98" s="306">
        <f>C42</f>
        <v>57800</v>
      </c>
      <c r="D98" s="306">
        <f>D42</f>
        <v>55760</v>
      </c>
      <c r="E98" s="306">
        <f>E42</f>
        <v>0</v>
      </c>
    </row>
    <row r="99" spans="1:5" ht="16.5" thickBot="1" x14ac:dyDescent="0.3">
      <c r="A99" s="341" t="s">
        <v>700</v>
      </c>
      <c r="B99" s="307"/>
      <c r="C99" s="350">
        <f>C98/B98-1</f>
        <v>0</v>
      </c>
      <c r="D99" s="350">
        <f>D98/C98-1</f>
        <v>-3.5294117647058809E-2</v>
      </c>
      <c r="E99" s="350">
        <f>E98/D98-1</f>
        <v>-1</v>
      </c>
    </row>
    <row r="100" spans="1:5" ht="32.25" thickBot="1" x14ac:dyDescent="0.3">
      <c r="A100" s="340" t="s">
        <v>24</v>
      </c>
      <c r="B100" s="306">
        <f>B43</f>
        <v>9200</v>
      </c>
      <c r="C100" s="306">
        <f>C43</f>
        <v>9200</v>
      </c>
      <c r="D100" s="306">
        <f>D43</f>
        <v>9000</v>
      </c>
      <c r="E100" s="306">
        <f>E43</f>
        <v>0</v>
      </c>
    </row>
    <row r="101" spans="1:5" ht="32.25" thickBot="1" x14ac:dyDescent="0.3">
      <c r="A101" s="341" t="s">
        <v>701</v>
      </c>
      <c r="B101" s="307"/>
      <c r="C101" s="350">
        <f>C100/B100-1</f>
        <v>0</v>
      </c>
      <c r="D101" s="350">
        <f>D100/C100-1</f>
        <v>-2.1739130434782594E-2</v>
      </c>
      <c r="E101" s="350">
        <f>E100/D100-1</f>
        <v>-1</v>
      </c>
    </row>
    <row r="102" spans="1:5" ht="16.5" thickBot="1" x14ac:dyDescent="0.3">
      <c r="A102" s="340" t="s">
        <v>25</v>
      </c>
      <c r="B102" s="306">
        <f>B44</f>
        <v>9260</v>
      </c>
      <c r="C102" s="306">
        <f>C44</f>
        <v>11260</v>
      </c>
      <c r="D102" s="306">
        <f>D44</f>
        <v>9000</v>
      </c>
      <c r="E102" s="306">
        <f>E44</f>
        <v>0</v>
      </c>
    </row>
    <row r="103" spans="1:5" ht="16.5" thickBot="1" x14ac:dyDescent="0.3">
      <c r="A103" s="341" t="s">
        <v>702</v>
      </c>
      <c r="B103" s="307"/>
      <c r="C103" s="350">
        <f>C102/B102-1</f>
        <v>0.21598272138228936</v>
      </c>
      <c r="D103" s="350">
        <f>D102/C102-1</f>
        <v>-0.20071047957371224</v>
      </c>
      <c r="E103" s="350">
        <f>E102/D102-1</f>
        <v>-1</v>
      </c>
    </row>
    <row r="104" spans="1:5" ht="16.5" thickBot="1" x14ac:dyDescent="0.3">
      <c r="A104" s="340" t="s">
        <v>26</v>
      </c>
      <c r="B104" s="306">
        <v>0</v>
      </c>
      <c r="C104" s="306">
        <v>0</v>
      </c>
      <c r="D104" s="306">
        <v>0</v>
      </c>
      <c r="E104" s="306">
        <v>0</v>
      </c>
    </row>
    <row r="105" spans="1:5" ht="16.5" thickBot="1" x14ac:dyDescent="0.3">
      <c r="A105" s="341" t="s">
        <v>703</v>
      </c>
      <c r="B105" s="307"/>
      <c r="C105" s="350" t="e">
        <f>C104/B104-1</f>
        <v>#DIV/0!</v>
      </c>
      <c r="D105" s="350" t="e">
        <f>D104/C104-1</f>
        <v>#DIV/0!</v>
      </c>
      <c r="E105" s="350" t="e">
        <f>E104/D104-1</f>
        <v>#DIV/0!</v>
      </c>
    </row>
    <row r="106" spans="1:5" ht="16.5" thickBot="1" x14ac:dyDescent="0.3">
      <c r="A106" s="340" t="s">
        <v>27</v>
      </c>
      <c r="B106" s="306">
        <v>0</v>
      </c>
      <c r="C106" s="306">
        <v>0</v>
      </c>
      <c r="D106" s="306">
        <v>0</v>
      </c>
      <c r="E106" s="306">
        <v>0</v>
      </c>
    </row>
    <row r="107" spans="1:5" ht="16.5" thickBot="1" x14ac:dyDescent="0.3">
      <c r="A107" s="341" t="s">
        <v>704</v>
      </c>
      <c r="B107" s="307"/>
      <c r="C107" s="350" t="e">
        <f>C106/B106-1</f>
        <v>#DIV/0!</v>
      </c>
      <c r="D107" s="350" t="e">
        <f>D106/C106-1</f>
        <v>#DIV/0!</v>
      </c>
      <c r="E107" s="350" t="e">
        <f>E106/D106-1</f>
        <v>#DIV/0!</v>
      </c>
    </row>
    <row r="108" spans="1:5" ht="16.5" thickBot="1" x14ac:dyDescent="0.3">
      <c r="A108" s="340" t="s">
        <v>28</v>
      </c>
      <c r="B108" s="306">
        <v>0</v>
      </c>
      <c r="C108" s="306">
        <v>0</v>
      </c>
      <c r="D108" s="306">
        <v>0</v>
      </c>
      <c r="E108" s="306">
        <v>0</v>
      </c>
    </row>
    <row r="109" spans="1:5" ht="16.5" thickBot="1" x14ac:dyDescent="0.3">
      <c r="A109" s="341" t="s">
        <v>705</v>
      </c>
      <c r="B109" s="307"/>
      <c r="C109" s="350" t="e">
        <f>C108/B108-1</f>
        <v>#DIV/0!</v>
      </c>
      <c r="D109" s="350" t="e">
        <f>D108/C108-1</f>
        <v>#DIV/0!</v>
      </c>
      <c r="E109" s="350" t="e">
        <f>E108/D108-1</f>
        <v>#DIV/0!</v>
      </c>
    </row>
    <row r="110" spans="1:5" ht="32.25" thickBot="1" x14ac:dyDescent="0.3">
      <c r="A110" s="340" t="s">
        <v>29</v>
      </c>
      <c r="B110" s="306">
        <f>B48</f>
        <v>240</v>
      </c>
      <c r="C110" s="306">
        <f>C48</f>
        <v>240</v>
      </c>
      <c r="D110" s="306">
        <f>D48</f>
        <v>240</v>
      </c>
      <c r="E110" s="306">
        <f>E48</f>
        <v>0</v>
      </c>
    </row>
    <row r="111" spans="1:5" ht="32.25" thickBot="1" x14ac:dyDescent="0.3">
      <c r="A111" s="341" t="s">
        <v>706</v>
      </c>
      <c r="B111" s="307"/>
      <c r="C111" s="350">
        <f>C110/B110-1</f>
        <v>0</v>
      </c>
      <c r="D111" s="350">
        <f>D110/C110-1</f>
        <v>0</v>
      </c>
      <c r="E111" s="350">
        <f>E110/D110-1</f>
        <v>-1</v>
      </c>
    </row>
    <row r="112" spans="1:5" ht="16.5" thickBot="1" x14ac:dyDescent="0.3">
      <c r="A112" s="340" t="s">
        <v>58</v>
      </c>
      <c r="B112" s="306">
        <f>B68</f>
        <v>0</v>
      </c>
      <c r="C112" s="306">
        <f>C68</f>
        <v>0</v>
      </c>
      <c r="D112" s="306">
        <f>D68</f>
        <v>0</v>
      </c>
      <c r="E112" s="306">
        <f>E68</f>
        <v>0</v>
      </c>
    </row>
    <row r="113" spans="1:5" ht="16.5" thickBot="1" x14ac:dyDescent="0.3">
      <c r="A113" s="341" t="s">
        <v>707</v>
      </c>
      <c r="B113" s="307"/>
      <c r="C113" s="350" t="e">
        <f>C112/B112-1</f>
        <v>#DIV/0!</v>
      </c>
      <c r="D113" s="350" t="e">
        <f>D112/C112-1</f>
        <v>#DIV/0!</v>
      </c>
      <c r="E113" s="350" t="e">
        <f>E112/D112-1</f>
        <v>#DIV/0!</v>
      </c>
    </row>
    <row r="114" spans="1:5" ht="16.5" thickBot="1" x14ac:dyDescent="0.3">
      <c r="A114" s="340" t="s">
        <v>59</v>
      </c>
      <c r="B114" s="306">
        <f>B93+B70</f>
        <v>1000</v>
      </c>
      <c r="C114" s="306">
        <f>C93+C70</f>
        <v>1000</v>
      </c>
      <c r="D114" s="306">
        <f>D93+D70</f>
        <v>1000</v>
      </c>
      <c r="E114" s="306"/>
    </row>
    <row r="115" spans="1:5" ht="16.5" thickBot="1" x14ac:dyDescent="0.3">
      <c r="A115" s="341" t="s">
        <v>708</v>
      </c>
      <c r="B115" s="307"/>
      <c r="C115" s="350">
        <f>C114/B114-1</f>
        <v>0</v>
      </c>
      <c r="D115" s="350">
        <f>D114/C114-1</f>
        <v>0</v>
      </c>
      <c r="E115" s="350">
        <f>E114/D114-1</f>
        <v>-1</v>
      </c>
    </row>
    <row r="116" spans="1:5" ht="15.6" customHeight="1" thickBot="1" x14ac:dyDescent="0.3">
      <c r="A116" s="347" t="s">
        <v>31</v>
      </c>
      <c r="B116" s="348">
        <f>IF(B96-B95=0,0,"Error")</f>
        <v>0</v>
      </c>
      <c r="C116" s="348">
        <f>IF(C96-C95=0,0,"Error")</f>
        <v>0</v>
      </c>
      <c r="D116" s="348">
        <f>IF(D96-D95=0,0,"Error")</f>
        <v>0</v>
      </c>
      <c r="E116" s="348">
        <f>IF(E96-E95=0,0,"Error")</f>
        <v>0</v>
      </c>
    </row>
    <row r="117" spans="1:5" ht="31.9" hidden="1" customHeight="1" thickBot="1" x14ac:dyDescent="0.3">
      <c r="A117" s="439" t="s">
        <v>593</v>
      </c>
      <c r="B117" s="306">
        <v>46</v>
      </c>
      <c r="C117" s="306">
        <v>48</v>
      </c>
      <c r="D117" s="306">
        <v>50</v>
      </c>
      <c r="E117" s="306">
        <v>52</v>
      </c>
    </row>
    <row r="118" spans="1:5" ht="36" hidden="1" customHeight="1" thickBot="1" x14ac:dyDescent="0.3">
      <c r="A118" s="439" t="s">
        <v>594</v>
      </c>
      <c r="B118" s="306">
        <v>4</v>
      </c>
      <c r="C118" s="306">
        <v>4</v>
      </c>
      <c r="D118" s="306">
        <v>4</v>
      </c>
      <c r="E118" s="306">
        <v>2</v>
      </c>
    </row>
  </sheetData>
  <mergeCells count="39">
    <mergeCell ref="A80:A81"/>
    <mergeCell ref="A88:E88"/>
    <mergeCell ref="A89:A90"/>
    <mergeCell ref="A74:E74"/>
    <mergeCell ref="A75:E75"/>
    <mergeCell ref="B76:E76"/>
    <mergeCell ref="B77:E77"/>
    <mergeCell ref="B78:E78"/>
    <mergeCell ref="B79:E79"/>
    <mergeCell ref="B56:E56"/>
    <mergeCell ref="A57:A58"/>
    <mergeCell ref="A65:E65"/>
    <mergeCell ref="A66:A67"/>
    <mergeCell ref="A71:A73"/>
    <mergeCell ref="B71:E73"/>
    <mergeCell ref="B55:E55"/>
    <mergeCell ref="A27:E27"/>
    <mergeCell ref="B28:E28"/>
    <mergeCell ref="B29:E29"/>
    <mergeCell ref="B30:E30"/>
    <mergeCell ref="A31:A32"/>
    <mergeCell ref="A39:E39"/>
    <mergeCell ref="A40:A41"/>
    <mergeCell ref="A51:E51"/>
    <mergeCell ref="A52:E52"/>
    <mergeCell ref="B53:E53"/>
    <mergeCell ref="B54:E54"/>
    <mergeCell ref="A26:E26"/>
    <mergeCell ref="A2:E2"/>
    <mergeCell ref="A3:E3"/>
    <mergeCell ref="B5:E5"/>
    <mergeCell ref="B6:E6"/>
    <mergeCell ref="B7:E7"/>
    <mergeCell ref="A8:E8"/>
    <mergeCell ref="A9:E11"/>
    <mergeCell ref="B12:E12"/>
    <mergeCell ref="A13:A14"/>
    <mergeCell ref="B18:E18"/>
    <mergeCell ref="A19:E19"/>
  </mergeCells>
  <printOptions horizontalCentered="1" verticalCentered="1"/>
  <pageMargins left="0.7" right="0.7" top="0.75" bottom="0.75" header="0.3" footer="0.3"/>
  <pageSetup paperSize="9" scale="69" fitToHeight="0" orientation="portrait" horizontalDpi="4294967294" verticalDpi="4294967294" r:id="rId1"/>
  <rowBreaks count="1" manualBreakCount="1">
    <brk id="5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9"/>
  <sheetViews>
    <sheetView zoomScale="170" zoomScaleNormal="170" workbookViewId="0">
      <selection activeCell="I13" sqref="I13"/>
    </sheetView>
  </sheetViews>
  <sheetFormatPr defaultRowHeight="15" x14ac:dyDescent="0.25"/>
  <cols>
    <col min="1" max="1" width="3.42578125" customWidth="1"/>
    <col min="2" max="2" width="28.5703125" customWidth="1"/>
    <col min="3" max="3" width="11.7109375" customWidth="1"/>
    <col min="4" max="4" width="12.140625" customWidth="1"/>
    <col min="5" max="6" width="11.7109375" customWidth="1"/>
    <col min="9" max="9" width="11" customWidth="1"/>
    <col min="10" max="10" width="11" bestFit="1" customWidth="1"/>
  </cols>
  <sheetData>
    <row r="2" spans="2:7" ht="18" customHeight="1" x14ac:dyDescent="0.25">
      <c r="B2" s="714" t="s">
        <v>1009</v>
      </c>
      <c r="C2" s="715"/>
      <c r="D2" s="714"/>
      <c r="E2" s="714"/>
      <c r="F2" s="714"/>
      <c r="G2" s="714"/>
    </row>
    <row r="3" spans="2:7" ht="18" customHeight="1" x14ac:dyDescent="0.25">
      <c r="B3" s="715" t="s">
        <v>1010</v>
      </c>
      <c r="C3" s="194"/>
      <c r="D3" s="194"/>
      <c r="E3" s="194"/>
      <c r="F3" s="194"/>
      <c r="G3" s="194"/>
    </row>
    <row r="4" spans="2:7" ht="18" customHeight="1" x14ac:dyDescent="0.25">
      <c r="B4" s="1028" t="s">
        <v>536</v>
      </c>
      <c r="C4" s="1028"/>
      <c r="D4" s="1028"/>
      <c r="E4" s="1028"/>
      <c r="F4" s="1028"/>
      <c r="G4" s="696"/>
    </row>
    <row r="5" spans="2:7" ht="15.75" thickBot="1" x14ac:dyDescent="0.3"/>
    <row r="6" spans="2:7" ht="15.75" thickBot="1" x14ac:dyDescent="0.3">
      <c r="B6" s="2" t="s">
        <v>0</v>
      </c>
      <c r="C6" s="1078" t="s">
        <v>730</v>
      </c>
      <c r="D6" s="1078"/>
      <c r="E6" s="1078"/>
      <c r="F6" s="1078"/>
    </row>
    <row r="7" spans="2:7" ht="15.75" thickBot="1" x14ac:dyDescent="0.3">
      <c r="B7" s="2" t="s">
        <v>1</v>
      </c>
      <c r="C7" s="1079" t="s">
        <v>2</v>
      </c>
      <c r="D7" s="1080"/>
      <c r="E7" s="1080"/>
      <c r="F7" s="1081"/>
    </row>
    <row r="8" spans="2:7" ht="15.75" thickBot="1" x14ac:dyDescent="0.3">
      <c r="B8" s="2" t="s">
        <v>3</v>
      </c>
      <c r="C8" s="1082" t="s">
        <v>535</v>
      </c>
      <c r="D8" s="1083"/>
      <c r="E8" s="1083"/>
      <c r="F8" s="1084"/>
    </row>
    <row r="9" spans="2:7" ht="15.75" thickBot="1" x14ac:dyDescent="0.3">
      <c r="B9" s="1085" t="s">
        <v>4</v>
      </c>
      <c r="C9" s="1086"/>
      <c r="D9" s="1086"/>
      <c r="E9" s="1086"/>
      <c r="F9" s="1087"/>
    </row>
    <row r="10" spans="2:7" ht="15.75" thickBot="1" x14ac:dyDescent="0.3">
      <c r="B10" s="1766" t="s">
        <v>731</v>
      </c>
      <c r="C10" s="1089"/>
      <c r="D10" s="1089"/>
      <c r="E10" s="1089"/>
      <c r="F10" s="1090"/>
    </row>
    <row r="11" spans="2:7" ht="36.75" customHeight="1" thickBot="1" x14ac:dyDescent="0.3">
      <c r="B11" s="1088"/>
      <c r="C11" s="1089"/>
      <c r="D11" s="1089"/>
      <c r="E11" s="1089"/>
      <c r="F11" s="1090"/>
    </row>
    <row r="12" spans="2:7" ht="19.5" customHeight="1" thickBot="1" x14ac:dyDescent="0.3">
      <c r="B12" s="1088"/>
      <c r="C12" s="1089"/>
      <c r="D12" s="1089"/>
      <c r="E12" s="1089"/>
      <c r="F12" s="1090"/>
    </row>
    <row r="13" spans="2:7" ht="38.25" customHeight="1" thickBot="1" x14ac:dyDescent="0.3">
      <c r="B13" s="3" t="s">
        <v>5</v>
      </c>
      <c r="C13" s="1767" t="s">
        <v>732</v>
      </c>
      <c r="D13" s="1768"/>
      <c r="E13" s="1768"/>
      <c r="F13" s="1769"/>
    </row>
    <row r="14" spans="2:7" ht="23.25" customHeight="1" x14ac:dyDescent="0.25">
      <c r="B14" s="1049" t="s">
        <v>6</v>
      </c>
      <c r="C14" s="703">
        <v>2019</v>
      </c>
      <c r="D14" s="703">
        <v>2020</v>
      </c>
      <c r="E14" s="703">
        <v>2021</v>
      </c>
      <c r="F14" s="703">
        <v>2022</v>
      </c>
    </row>
    <row r="15" spans="2:7" ht="15.75" thickBot="1" x14ac:dyDescent="0.3">
      <c r="B15" s="1050"/>
      <c r="C15" s="704" t="s">
        <v>7</v>
      </c>
      <c r="D15" s="704" t="s">
        <v>8</v>
      </c>
      <c r="E15" s="704" t="s">
        <v>8</v>
      </c>
      <c r="F15" s="704" t="s">
        <v>8</v>
      </c>
    </row>
    <row r="16" spans="2:7" ht="15.75" thickBot="1" x14ac:dyDescent="0.3">
      <c r="B16" s="570"/>
      <c r="C16" s="68"/>
      <c r="D16" s="68"/>
      <c r="E16" s="68"/>
      <c r="F16" s="68"/>
    </row>
    <row r="17" spans="2:12" ht="24.75" customHeight="1" thickBot="1" x14ac:dyDescent="0.3">
      <c r="B17" s="6" t="s">
        <v>9</v>
      </c>
      <c r="C17" s="1153" t="s">
        <v>233</v>
      </c>
      <c r="D17" s="1154"/>
      <c r="E17" s="1154"/>
      <c r="F17" s="1155"/>
    </row>
    <row r="18" spans="2:12" ht="23.25" customHeight="1" thickBot="1" x14ac:dyDescent="0.3">
      <c r="B18" s="1105" t="s">
        <v>10</v>
      </c>
      <c r="C18" s="1106"/>
      <c r="D18" s="1106"/>
      <c r="E18" s="1106"/>
      <c r="F18" s="1107"/>
      <c r="I18" s="29"/>
      <c r="K18" s="29"/>
    </row>
    <row r="19" spans="2:12" ht="15.75" thickBot="1" x14ac:dyDescent="0.3">
      <c r="B19" s="570"/>
      <c r="C19" s="195"/>
      <c r="D19" s="68" t="s">
        <v>129</v>
      </c>
      <c r="E19" s="68" t="s">
        <v>129</v>
      </c>
      <c r="F19" s="68" t="s">
        <v>129</v>
      </c>
      <c r="H19" s="79"/>
    </row>
    <row r="20" spans="2:12" ht="15.75" thickBot="1" x14ac:dyDescent="0.3">
      <c r="B20" s="55"/>
      <c r="C20" s="196"/>
      <c r="D20" s="197" t="s">
        <v>68</v>
      </c>
      <c r="E20" s="197" t="s">
        <v>68</v>
      </c>
      <c r="F20" s="197" t="s">
        <v>68</v>
      </c>
    </row>
    <row r="21" spans="2:12" ht="15.75" thickBot="1" x14ac:dyDescent="0.3">
      <c r="B21" s="1108" t="s">
        <v>11</v>
      </c>
      <c r="C21" s="1109"/>
      <c r="D21" s="1109"/>
      <c r="E21" s="1109"/>
      <c r="F21" s="1110"/>
    </row>
    <row r="22" spans="2:12" ht="15.75" thickBot="1" x14ac:dyDescent="0.3">
      <c r="B22" s="1111" t="s">
        <v>12</v>
      </c>
      <c r="C22" s="1112"/>
      <c r="D22" s="1112"/>
      <c r="E22" s="1112"/>
      <c r="F22" s="1113"/>
    </row>
    <row r="23" spans="2:12" ht="22.5" customHeight="1" thickBot="1" x14ac:dyDescent="0.3">
      <c r="B23" s="7" t="s">
        <v>13</v>
      </c>
      <c r="C23" s="1091" t="s">
        <v>456</v>
      </c>
      <c r="D23" s="1092"/>
      <c r="E23" s="1092"/>
      <c r="F23" s="1093"/>
    </row>
    <row r="24" spans="2:12" ht="36" customHeight="1" thickBot="1" x14ac:dyDescent="0.3">
      <c r="B24" s="5" t="s">
        <v>14</v>
      </c>
      <c r="C24" s="1094" t="s">
        <v>457</v>
      </c>
      <c r="D24" s="1095"/>
      <c r="E24" s="1095"/>
      <c r="F24" s="1096"/>
    </row>
    <row r="25" spans="2:12" ht="15.75" thickBot="1" x14ac:dyDescent="0.3">
      <c r="B25" s="55" t="s">
        <v>15</v>
      </c>
      <c r="C25" s="1770"/>
      <c r="D25" s="1771"/>
      <c r="E25" s="1771"/>
      <c r="F25" s="1772"/>
    </row>
    <row r="26" spans="2:12" ht="12.75" customHeight="1" x14ac:dyDescent="0.25">
      <c r="B26" s="1049"/>
      <c r="C26" s="8">
        <v>2019</v>
      </c>
      <c r="D26" s="8">
        <v>2020</v>
      </c>
      <c r="E26" s="8">
        <v>2021</v>
      </c>
      <c r="F26" s="8">
        <v>2022</v>
      </c>
    </row>
    <row r="27" spans="2:12" ht="12" customHeight="1" thickBot="1" x14ac:dyDescent="0.3">
      <c r="B27" s="1050"/>
      <c r="C27" s="706" t="s">
        <v>7</v>
      </c>
      <c r="D27" s="706" t="s">
        <v>8</v>
      </c>
      <c r="E27" s="706" t="s">
        <v>8</v>
      </c>
      <c r="F27" s="706" t="s">
        <v>8</v>
      </c>
    </row>
    <row r="28" spans="2:12" ht="15.75" thickBot="1" x14ac:dyDescent="0.3">
      <c r="B28" s="5" t="s">
        <v>16</v>
      </c>
      <c r="C28" s="9">
        <v>1</v>
      </c>
      <c r="D28" s="9">
        <v>1</v>
      </c>
      <c r="E28" s="9">
        <v>1</v>
      </c>
      <c r="F28" s="9">
        <v>1</v>
      </c>
    </row>
    <row r="29" spans="2:12" ht="15.75" thickBot="1" x14ac:dyDescent="0.3">
      <c r="B29" s="5" t="s">
        <v>17</v>
      </c>
      <c r="C29" s="9">
        <v>11520</v>
      </c>
      <c r="D29" s="9">
        <f>12120</f>
        <v>12120</v>
      </c>
      <c r="E29" s="9">
        <v>12700</v>
      </c>
      <c r="F29" s="9">
        <v>12700</v>
      </c>
    </row>
    <row r="30" spans="2:12" ht="15.75" thickBot="1" x14ac:dyDescent="0.3">
      <c r="B30" s="5" t="s">
        <v>18</v>
      </c>
      <c r="C30" s="9">
        <f>C29/C28</f>
        <v>11520</v>
      </c>
      <c r="D30" s="9">
        <f t="shared" ref="D30:F30" si="0">D29/D28</f>
        <v>12120</v>
      </c>
      <c r="E30" s="9">
        <f t="shared" si="0"/>
        <v>12700</v>
      </c>
      <c r="F30" s="9">
        <f t="shared" si="0"/>
        <v>12700</v>
      </c>
    </row>
    <row r="31" spans="2:12" ht="15.75" thickBot="1" x14ac:dyDescent="0.3">
      <c r="B31" s="5" t="s">
        <v>19</v>
      </c>
      <c r="C31" s="694" t="s">
        <v>20</v>
      </c>
      <c r="D31" s="10">
        <f>D28/C28-1</f>
        <v>0</v>
      </c>
      <c r="E31" s="10">
        <f t="shared" ref="E31:F33" si="1">E28/D28-1</f>
        <v>0</v>
      </c>
      <c r="F31" s="10">
        <f t="shared" si="1"/>
        <v>0</v>
      </c>
      <c r="H31" s="11"/>
      <c r="I31" s="11"/>
      <c r="J31" s="11"/>
      <c r="K31" s="11"/>
      <c r="L31" s="11"/>
    </row>
    <row r="32" spans="2:12" ht="15.75" thickBot="1" x14ac:dyDescent="0.3">
      <c r="B32" s="5" t="s">
        <v>21</v>
      </c>
      <c r="C32" s="694" t="s">
        <v>20</v>
      </c>
      <c r="D32" s="10">
        <f>D29/C29-1</f>
        <v>5.2083333333333259E-2</v>
      </c>
      <c r="E32" s="10">
        <f t="shared" si="1"/>
        <v>4.7854785478547823E-2</v>
      </c>
      <c r="F32" s="10">
        <f t="shared" si="1"/>
        <v>0</v>
      </c>
    </row>
    <row r="33" spans="2:6" ht="15.75" thickBot="1" x14ac:dyDescent="0.3">
      <c r="B33" s="5" t="s">
        <v>22</v>
      </c>
      <c r="C33" s="694" t="s">
        <v>20</v>
      </c>
      <c r="D33" s="10">
        <f>D30/C30-1</f>
        <v>5.2083333333333259E-2</v>
      </c>
      <c r="E33" s="10">
        <f t="shared" si="1"/>
        <v>4.7854785478547823E-2</v>
      </c>
      <c r="F33" s="10">
        <f t="shared" si="1"/>
        <v>0</v>
      </c>
    </row>
    <row r="34" spans="2:6" ht="15.75" thickBot="1" x14ac:dyDescent="0.3">
      <c r="B34" s="1046" t="s">
        <v>152</v>
      </c>
      <c r="C34" s="1047"/>
      <c r="D34" s="1047"/>
      <c r="E34" s="1047"/>
      <c r="F34" s="1048"/>
    </row>
    <row r="35" spans="2:6" ht="12.75" customHeight="1" x14ac:dyDescent="0.25">
      <c r="B35" s="1049"/>
      <c r="C35" s="8">
        <v>2019</v>
      </c>
      <c r="D35" s="8">
        <v>2020</v>
      </c>
      <c r="E35" s="8">
        <v>2021</v>
      </c>
      <c r="F35" s="8">
        <v>2022</v>
      </c>
    </row>
    <row r="36" spans="2:6" ht="13.5" customHeight="1" thickBot="1" x14ac:dyDescent="0.3">
      <c r="B36" s="1050"/>
      <c r="C36" s="706" t="s">
        <v>7</v>
      </c>
      <c r="D36" s="706" t="s">
        <v>8</v>
      </c>
      <c r="E36" s="706" t="s">
        <v>8</v>
      </c>
      <c r="F36" s="706" t="s">
        <v>8</v>
      </c>
    </row>
    <row r="37" spans="2:6" ht="15.75" thickBot="1" x14ac:dyDescent="0.3">
      <c r="B37" s="12" t="s">
        <v>23</v>
      </c>
      <c r="C37" s="13">
        <v>6250</v>
      </c>
      <c r="D37" s="13">
        <v>7250</v>
      </c>
      <c r="E37" s="13">
        <v>7250</v>
      </c>
      <c r="F37" s="13">
        <v>7250</v>
      </c>
    </row>
    <row r="38" spans="2:6" ht="15.75" thickBot="1" x14ac:dyDescent="0.3">
      <c r="B38" s="25" t="s">
        <v>212</v>
      </c>
      <c r="C38" s="13">
        <v>6250</v>
      </c>
      <c r="D38" s="13">
        <v>7250</v>
      </c>
      <c r="E38" s="13">
        <v>7250</v>
      </c>
      <c r="F38" s="13">
        <v>7250</v>
      </c>
    </row>
    <row r="39" spans="2:6" ht="15.75" thickBot="1" x14ac:dyDescent="0.3">
      <c r="B39" s="25" t="s">
        <v>213</v>
      </c>
      <c r="C39" s="14"/>
      <c r="D39" s="26"/>
      <c r="E39" s="26"/>
      <c r="F39" s="26"/>
    </row>
    <row r="40" spans="2:6" ht="24.75" thickBot="1" x14ac:dyDescent="0.3">
      <c r="B40" s="12" t="s">
        <v>24</v>
      </c>
      <c r="C40" s="13">
        <v>1250</v>
      </c>
      <c r="D40" s="13">
        <v>1250</v>
      </c>
      <c r="E40" s="13">
        <v>1250</v>
      </c>
      <c r="F40" s="13">
        <v>1250</v>
      </c>
    </row>
    <row r="41" spans="2:6" ht="15.75" thickBot="1" x14ac:dyDescent="0.3">
      <c r="B41" s="25" t="s">
        <v>212</v>
      </c>
      <c r="C41" s="13">
        <v>1250</v>
      </c>
      <c r="D41" s="13">
        <v>1250</v>
      </c>
      <c r="E41" s="13">
        <v>1250</v>
      </c>
      <c r="F41" s="13">
        <v>1250</v>
      </c>
    </row>
    <row r="42" spans="2:6" ht="15.75" thickBot="1" x14ac:dyDescent="0.3">
      <c r="B42" s="25" t="s">
        <v>213</v>
      </c>
      <c r="C42" s="14"/>
      <c r="D42" s="13"/>
      <c r="E42" s="13"/>
      <c r="F42" s="13"/>
    </row>
    <row r="43" spans="2:6" ht="15.75" thickBot="1" x14ac:dyDescent="0.3">
      <c r="B43" s="12" t="s">
        <v>25</v>
      </c>
      <c r="C43" s="13">
        <v>4020</v>
      </c>
      <c r="D43" s="13">
        <v>3620</v>
      </c>
      <c r="E43" s="13">
        <v>4200</v>
      </c>
      <c r="F43" s="13">
        <v>4200</v>
      </c>
    </row>
    <row r="44" spans="2:6" ht="15.75" thickBot="1" x14ac:dyDescent="0.3">
      <c r="B44" s="25" t="s">
        <v>212</v>
      </c>
      <c r="C44" s="13">
        <v>4000</v>
      </c>
      <c r="D44" s="13">
        <v>3620</v>
      </c>
      <c r="E44" s="13">
        <v>4200</v>
      </c>
      <c r="F44" s="13">
        <v>4200</v>
      </c>
    </row>
    <row r="45" spans="2:6" ht="15.75" thickBot="1" x14ac:dyDescent="0.3">
      <c r="B45" s="25" t="s">
        <v>213</v>
      </c>
      <c r="C45" s="14"/>
      <c r="D45" s="13"/>
      <c r="E45" s="13"/>
      <c r="F45" s="13"/>
    </row>
    <row r="46" spans="2:6" ht="15.75" thickBot="1" x14ac:dyDescent="0.3">
      <c r="B46" s="12" t="s">
        <v>26</v>
      </c>
      <c r="C46" s="14"/>
      <c r="D46" s="13"/>
      <c r="E46" s="13"/>
      <c r="F46" s="13"/>
    </row>
    <row r="47" spans="2:6" ht="15.75" thickBot="1" x14ac:dyDescent="0.3">
      <c r="B47" s="25" t="s">
        <v>212</v>
      </c>
      <c r="C47" s="14"/>
      <c r="D47" s="13"/>
      <c r="E47" s="13"/>
      <c r="F47" s="13"/>
    </row>
    <row r="48" spans="2:6" ht="15.75" thickBot="1" x14ac:dyDescent="0.3">
      <c r="B48" s="25" t="s">
        <v>213</v>
      </c>
      <c r="C48" s="14"/>
      <c r="D48" s="13"/>
      <c r="E48" s="13"/>
      <c r="F48" s="13"/>
    </row>
    <row r="49" spans="2:13" ht="15.75" thickBot="1" x14ac:dyDescent="0.3">
      <c r="B49" s="12" t="s">
        <v>27</v>
      </c>
      <c r="C49" s="14"/>
      <c r="D49" s="13"/>
      <c r="E49" s="13"/>
      <c r="F49" s="13"/>
    </row>
    <row r="50" spans="2:13" ht="15.75" thickBot="1" x14ac:dyDescent="0.3">
      <c r="B50" s="25" t="s">
        <v>212</v>
      </c>
      <c r="C50" s="14"/>
      <c r="D50" s="13"/>
      <c r="E50" s="13"/>
      <c r="F50" s="13"/>
    </row>
    <row r="51" spans="2:13" ht="15.75" thickBot="1" x14ac:dyDescent="0.3">
      <c r="B51" s="25" t="s">
        <v>213</v>
      </c>
      <c r="C51" s="14"/>
      <c r="D51" s="13"/>
      <c r="E51" s="13"/>
      <c r="F51" s="13"/>
    </row>
    <row r="52" spans="2:13" ht="15.75" thickBot="1" x14ac:dyDescent="0.3">
      <c r="B52" s="12" t="s">
        <v>28</v>
      </c>
      <c r="C52" s="13"/>
      <c r="D52" s="13"/>
      <c r="E52" s="13"/>
      <c r="F52" s="13"/>
    </row>
    <row r="53" spans="2:13" ht="15.75" thickBot="1" x14ac:dyDescent="0.3">
      <c r="B53" s="25" t="s">
        <v>212</v>
      </c>
      <c r="C53" s="13"/>
      <c r="D53" s="13"/>
      <c r="E53" s="13"/>
      <c r="F53" s="13"/>
    </row>
    <row r="54" spans="2:13" ht="15.75" thickBot="1" x14ac:dyDescent="0.3">
      <c r="B54" s="25" t="s">
        <v>213</v>
      </c>
      <c r="C54" s="14"/>
      <c r="D54" s="13"/>
      <c r="E54" s="13"/>
      <c r="F54" s="13"/>
    </row>
    <row r="55" spans="2:13" ht="24.75" thickBot="1" x14ac:dyDescent="0.3">
      <c r="B55" s="12" t="s">
        <v>29</v>
      </c>
      <c r="C55" s="14">
        <v>0</v>
      </c>
      <c r="D55" s="13">
        <v>0</v>
      </c>
      <c r="E55" s="13">
        <f>D55*1.03*0.99</f>
        <v>0</v>
      </c>
      <c r="F55" s="13">
        <f>E55*1.03*0.99</f>
        <v>0</v>
      </c>
      <c r="I55" s="81"/>
    </row>
    <row r="56" spans="2:13" ht="15.75" thickBot="1" x14ac:dyDescent="0.3">
      <c r="B56" s="25" t="s">
        <v>212</v>
      </c>
      <c r="C56" s="14"/>
      <c r="D56" s="39"/>
      <c r="E56" s="39"/>
      <c r="F56" s="39"/>
      <c r="K56" s="82"/>
      <c r="L56" s="82"/>
      <c r="M56" s="82"/>
    </row>
    <row r="57" spans="2:13" ht="15.75" thickBot="1" x14ac:dyDescent="0.3">
      <c r="B57" s="25" t="s">
        <v>213</v>
      </c>
      <c r="C57" s="14"/>
      <c r="D57" s="83"/>
      <c r="E57" s="39"/>
      <c r="F57" s="39"/>
    </row>
    <row r="58" spans="2:13" ht="15.75" thickBot="1" x14ac:dyDescent="0.3">
      <c r="B58" s="15" t="s">
        <v>30</v>
      </c>
      <c r="C58" s="14">
        <f>C55+C52+C49+C46+C43+C40+C37</f>
        <v>11520</v>
      </c>
      <c r="D58" s="14">
        <f t="shared" ref="D58:F58" si="2">D55+D52+D49+D46+D43+D40+D37</f>
        <v>12120</v>
      </c>
      <c r="E58" s="14">
        <f t="shared" si="2"/>
        <v>12700</v>
      </c>
      <c r="F58" s="14">
        <f t="shared" si="2"/>
        <v>12700</v>
      </c>
    </row>
    <row r="59" spans="2:13" ht="15.75" thickBot="1" x14ac:dyDescent="0.3">
      <c r="B59" s="16" t="s">
        <v>31</v>
      </c>
      <c r="C59" s="17">
        <f>IF(C58-C29=0,0,"Error")</f>
        <v>0</v>
      </c>
      <c r="D59" s="17">
        <f>IF(D58-D29=0,0,"Error")</f>
        <v>0</v>
      </c>
      <c r="E59" s="17">
        <f>IF(E58-E29=0,0,"Error")</f>
        <v>0</v>
      </c>
      <c r="F59" s="17">
        <f>IF(F58-F29=0,0,"Error")</f>
        <v>0</v>
      </c>
    </row>
    <row r="60" spans="2:13" ht="34.5" customHeight="1" thickBot="1" x14ac:dyDescent="0.3">
      <c r="B60" s="47" t="s">
        <v>71</v>
      </c>
      <c r="C60" s="1091" t="s">
        <v>1011</v>
      </c>
      <c r="D60" s="1152"/>
      <c r="E60" s="1152"/>
      <c r="F60" s="1773"/>
    </row>
    <row r="61" spans="2:13" ht="80.25" customHeight="1" thickBot="1" x14ac:dyDescent="0.3">
      <c r="B61" s="5" t="s">
        <v>14</v>
      </c>
      <c r="C61" s="1115" t="s">
        <v>1012</v>
      </c>
      <c r="D61" s="1116"/>
      <c r="E61" s="1116"/>
      <c r="F61" s="1117"/>
    </row>
    <row r="62" spans="2:13" ht="15.75" thickBot="1" x14ac:dyDescent="0.3">
      <c r="B62" s="55" t="s">
        <v>15</v>
      </c>
      <c r="C62" s="1770"/>
      <c r="D62" s="1771"/>
      <c r="E62" s="1771"/>
      <c r="F62" s="1772"/>
    </row>
    <row r="63" spans="2:13" ht="12.75" customHeight="1" x14ac:dyDescent="0.25">
      <c r="B63" s="1049"/>
      <c r="C63" s="8">
        <v>2019</v>
      </c>
      <c r="D63" s="8">
        <v>2020</v>
      </c>
      <c r="E63" s="8">
        <v>2021</v>
      </c>
      <c r="F63" s="8">
        <v>2022</v>
      </c>
    </row>
    <row r="64" spans="2:13" ht="13.5" customHeight="1" thickBot="1" x14ac:dyDescent="0.3">
      <c r="B64" s="1050"/>
      <c r="C64" s="706" t="s">
        <v>7</v>
      </c>
      <c r="D64" s="706" t="s">
        <v>8</v>
      </c>
      <c r="E64" s="706" t="s">
        <v>8</v>
      </c>
      <c r="F64" s="706" t="s">
        <v>8</v>
      </c>
    </row>
    <row r="65" spans="2:6" ht="15.75" thickBot="1" x14ac:dyDescent="0.3">
      <c r="B65" s="5" t="s">
        <v>16</v>
      </c>
      <c r="C65" s="694">
        <v>1</v>
      </c>
      <c r="D65" s="694">
        <v>1</v>
      </c>
      <c r="E65" s="694">
        <v>1</v>
      </c>
      <c r="F65" s="694">
        <v>1</v>
      </c>
    </row>
    <row r="66" spans="2:6" ht="15.75" thickBot="1" x14ac:dyDescent="0.3">
      <c r="B66" s="5" t="s">
        <v>17</v>
      </c>
      <c r="C66" s="9">
        <f>C95</f>
        <v>0</v>
      </c>
      <c r="D66" s="9">
        <f t="shared" ref="D66:F66" si="3">D95</f>
        <v>0</v>
      </c>
      <c r="E66" s="9">
        <f t="shared" si="3"/>
        <v>0</v>
      </c>
      <c r="F66" s="9">
        <f t="shared" si="3"/>
        <v>0</v>
      </c>
    </row>
    <row r="67" spans="2:6" ht="15.75" thickBot="1" x14ac:dyDescent="0.3">
      <c r="B67" s="5" t="s">
        <v>18</v>
      </c>
      <c r="C67" s="9">
        <f>C66/C65</f>
        <v>0</v>
      </c>
      <c r="D67" s="9">
        <f>D66/D65</f>
        <v>0</v>
      </c>
      <c r="E67" s="9">
        <f>E66/E65</f>
        <v>0</v>
      </c>
      <c r="F67" s="9">
        <f>F66/F65</f>
        <v>0</v>
      </c>
    </row>
    <row r="68" spans="2:6" ht="15.75" thickBot="1" x14ac:dyDescent="0.3">
      <c r="B68" s="5" t="s">
        <v>19</v>
      </c>
      <c r="C68" s="694"/>
      <c r="D68" s="10">
        <f>D65/C65-1</f>
        <v>0</v>
      </c>
      <c r="E68" s="10">
        <f>E65/D65-1</f>
        <v>0</v>
      </c>
      <c r="F68" s="10">
        <f>F65/E65-1</f>
        <v>0</v>
      </c>
    </row>
    <row r="69" spans="2:6" ht="15.75" thickBot="1" x14ac:dyDescent="0.3">
      <c r="B69" s="5" t="s">
        <v>21</v>
      </c>
      <c r="C69" s="694"/>
      <c r="D69" s="10"/>
      <c r="E69" s="10"/>
      <c r="F69" s="10"/>
    </row>
    <row r="70" spans="2:6" ht="15.75" thickBot="1" x14ac:dyDescent="0.3">
      <c r="B70" s="5" t="s">
        <v>22</v>
      </c>
      <c r="C70" s="694"/>
      <c r="D70" s="10"/>
      <c r="E70" s="10"/>
      <c r="F70" s="10"/>
    </row>
    <row r="71" spans="2:6" ht="24.75" customHeight="1" thickBot="1" x14ac:dyDescent="0.3">
      <c r="B71" s="1046" t="s">
        <v>153</v>
      </c>
      <c r="C71" s="1047"/>
      <c r="D71" s="1047"/>
      <c r="E71" s="1047"/>
      <c r="F71" s="1774"/>
    </row>
    <row r="72" spans="2:6" ht="12.75" customHeight="1" x14ac:dyDescent="0.25">
      <c r="B72" s="1049"/>
      <c r="C72" s="8">
        <v>2019</v>
      </c>
      <c r="D72" s="8">
        <v>2020</v>
      </c>
      <c r="E72" s="371">
        <v>2021</v>
      </c>
      <c r="F72" s="716">
        <v>2022</v>
      </c>
    </row>
    <row r="73" spans="2:6" ht="13.5" customHeight="1" thickBot="1" x14ac:dyDescent="0.3">
      <c r="B73" s="1050"/>
      <c r="C73" s="706" t="s">
        <v>7</v>
      </c>
      <c r="D73" s="706" t="s">
        <v>8</v>
      </c>
      <c r="E73" s="705" t="s">
        <v>8</v>
      </c>
      <c r="F73" s="716" t="s">
        <v>8</v>
      </c>
    </row>
    <row r="74" spans="2:6" ht="24.75" customHeight="1" thickBot="1" x14ac:dyDescent="0.3">
      <c r="B74" s="12" t="s">
        <v>23</v>
      </c>
      <c r="C74" s="13"/>
      <c r="D74" s="13"/>
      <c r="E74" s="370"/>
      <c r="F74" s="717"/>
    </row>
    <row r="75" spans="2:6" ht="15" customHeight="1" thickBot="1" x14ac:dyDescent="0.3">
      <c r="B75" s="25" t="s">
        <v>212</v>
      </c>
      <c r="C75" s="38"/>
      <c r="D75" s="38"/>
      <c r="E75" s="38"/>
      <c r="F75" s="13"/>
    </row>
    <row r="76" spans="2:6" ht="18" customHeight="1" thickBot="1" x14ac:dyDescent="0.3">
      <c r="B76" s="25" t="s">
        <v>213</v>
      </c>
      <c r="C76" s="26"/>
      <c r="D76" s="26"/>
      <c r="E76" s="26"/>
      <c r="F76" s="13"/>
    </row>
    <row r="77" spans="2:6" ht="24.75" customHeight="1" thickBot="1" x14ac:dyDescent="0.3">
      <c r="B77" s="12" t="s">
        <v>24</v>
      </c>
      <c r="C77" s="13"/>
      <c r="D77" s="13"/>
      <c r="E77" s="13"/>
      <c r="F77" s="26"/>
    </row>
    <row r="78" spans="2:6" ht="15.75" thickBot="1" x14ac:dyDescent="0.3">
      <c r="B78" s="25" t="s">
        <v>212</v>
      </c>
      <c r="C78" s="13"/>
      <c r="D78" s="13"/>
      <c r="E78" s="13"/>
      <c r="F78" s="13"/>
    </row>
    <row r="79" spans="2:6" ht="15.75" thickBot="1" x14ac:dyDescent="0.3">
      <c r="B79" s="25" t="s">
        <v>213</v>
      </c>
      <c r="C79" s="13"/>
      <c r="D79" s="13"/>
      <c r="E79" s="13"/>
      <c r="F79" s="13"/>
    </row>
    <row r="80" spans="2:6" ht="16.5" customHeight="1" thickBot="1" x14ac:dyDescent="0.3">
      <c r="B80" s="12" t="s">
        <v>25</v>
      </c>
      <c r="C80" s="13"/>
      <c r="D80" s="13"/>
      <c r="E80" s="38"/>
      <c r="F80" s="13"/>
    </row>
    <row r="81" spans="2:6" ht="15.75" thickBot="1" x14ac:dyDescent="0.3">
      <c r="B81" s="25" t="s">
        <v>212</v>
      </c>
      <c r="C81" s="13"/>
      <c r="D81" s="13"/>
      <c r="E81" s="13"/>
      <c r="F81" s="13"/>
    </row>
    <row r="82" spans="2:6" ht="15.75" thickBot="1" x14ac:dyDescent="0.3">
      <c r="B82" s="25" t="s">
        <v>213</v>
      </c>
      <c r="C82" s="14"/>
      <c r="D82" s="13"/>
      <c r="E82" s="13"/>
      <c r="F82" s="13"/>
    </row>
    <row r="83" spans="2:6" ht="15.75" thickBot="1" x14ac:dyDescent="0.3">
      <c r="B83" s="12" t="s">
        <v>26</v>
      </c>
      <c r="C83" s="14"/>
      <c r="D83" s="13"/>
      <c r="E83" s="13"/>
      <c r="F83" s="13"/>
    </row>
    <row r="84" spans="2:6" ht="15.75" thickBot="1" x14ac:dyDescent="0.3">
      <c r="B84" s="25" t="s">
        <v>212</v>
      </c>
      <c r="C84" s="14"/>
      <c r="D84" s="13"/>
      <c r="E84" s="13"/>
      <c r="F84" s="13"/>
    </row>
    <row r="85" spans="2:6" ht="15.75" thickBot="1" x14ac:dyDescent="0.3">
      <c r="B85" s="25" t="s">
        <v>213</v>
      </c>
      <c r="C85" s="14"/>
      <c r="D85" s="13"/>
      <c r="E85" s="13"/>
      <c r="F85" s="13"/>
    </row>
    <row r="86" spans="2:6" ht="15.75" thickBot="1" x14ac:dyDescent="0.3">
      <c r="B86" s="12" t="s">
        <v>27</v>
      </c>
      <c r="C86" s="14"/>
      <c r="D86" s="13"/>
      <c r="E86" s="13"/>
      <c r="F86" s="13"/>
    </row>
    <row r="87" spans="2:6" ht="15.75" thickBot="1" x14ac:dyDescent="0.3">
      <c r="B87" s="25" t="s">
        <v>212</v>
      </c>
      <c r="C87" s="14"/>
      <c r="D87" s="13"/>
      <c r="E87" s="13"/>
      <c r="F87" s="13"/>
    </row>
    <row r="88" spans="2:6" ht="15.75" thickBot="1" x14ac:dyDescent="0.3">
      <c r="B88" s="25" t="s">
        <v>213</v>
      </c>
      <c r="C88" s="14"/>
      <c r="D88" s="13"/>
      <c r="E88" s="13"/>
      <c r="F88" s="13"/>
    </row>
    <row r="89" spans="2:6" ht="15.75" thickBot="1" x14ac:dyDescent="0.3">
      <c r="B89" s="12" t="s">
        <v>28</v>
      </c>
      <c r="C89" s="14"/>
      <c r="D89" s="13"/>
      <c r="E89" s="13"/>
      <c r="F89" s="13"/>
    </row>
    <row r="90" spans="2:6" ht="15.75" thickBot="1" x14ac:dyDescent="0.3">
      <c r="B90" s="25" t="s">
        <v>212</v>
      </c>
      <c r="C90" s="14"/>
      <c r="D90" s="13"/>
      <c r="E90" s="13"/>
      <c r="F90" s="13"/>
    </row>
    <row r="91" spans="2:6" ht="15.75" thickBot="1" x14ac:dyDescent="0.3">
      <c r="B91" s="25" t="s">
        <v>213</v>
      </c>
      <c r="C91" s="14"/>
      <c r="D91" s="13"/>
      <c r="E91" s="13"/>
      <c r="F91" s="13"/>
    </row>
    <row r="92" spans="2:6" ht="24.75" thickBot="1" x14ac:dyDescent="0.3">
      <c r="B92" s="12" t="s">
        <v>29</v>
      </c>
      <c r="C92" s="14"/>
      <c r="D92" s="13"/>
      <c r="E92" s="13"/>
      <c r="F92" s="13"/>
    </row>
    <row r="93" spans="2:6" ht="15.75" thickBot="1" x14ac:dyDescent="0.3">
      <c r="B93" s="25" t="s">
        <v>212</v>
      </c>
      <c r="C93" s="14"/>
      <c r="D93" s="13"/>
      <c r="E93" s="13"/>
      <c r="F93" s="13"/>
    </row>
    <row r="94" spans="2:6" ht="15.75" thickBot="1" x14ac:dyDescent="0.3">
      <c r="B94" s="25" t="s">
        <v>213</v>
      </c>
      <c r="C94" s="14"/>
      <c r="D94" s="13"/>
      <c r="E94" s="13"/>
      <c r="F94" s="13"/>
    </row>
    <row r="95" spans="2:6" ht="15.75" thickBot="1" x14ac:dyDescent="0.3">
      <c r="B95" s="34" t="s">
        <v>52</v>
      </c>
      <c r="C95" s="14"/>
      <c r="D95" s="14">
        <f>D92+D89+D86+D83+C80+C77+C74</f>
        <v>0</v>
      </c>
      <c r="E95" s="14">
        <f>E92+E89+E86+E83+D80+D77+D74</f>
        <v>0</v>
      </c>
      <c r="F95" s="14">
        <f>F92+F89+F86+F83+E80+E77+E74</f>
        <v>0</v>
      </c>
    </row>
    <row r="96" spans="2:6" ht="17.25" customHeight="1" thickBot="1" x14ac:dyDescent="0.3">
      <c r="B96" s="16" t="s">
        <v>31</v>
      </c>
      <c r="C96" s="17">
        <f>IF(C95-C66=0,0,"Error")</f>
        <v>0</v>
      </c>
      <c r="D96" s="17">
        <f>IF(D95-D66=0,0,"Error")</f>
        <v>0</v>
      </c>
      <c r="E96" s="17">
        <f>IF(E95-E66=0,0,"Error")</f>
        <v>0</v>
      </c>
      <c r="F96" s="17">
        <f>IF(F95-F66=0,0,"Error")</f>
        <v>0</v>
      </c>
    </row>
    <row r="97" spans="2:12" ht="15.75" thickBot="1" x14ac:dyDescent="0.3">
      <c r="B97" s="1111" t="s">
        <v>38</v>
      </c>
      <c r="C97" s="1112"/>
      <c r="D97" s="1112"/>
      <c r="E97" s="1112"/>
      <c r="F97" s="1113"/>
    </row>
    <row r="98" spans="2:12" ht="15.75" thickBot="1" x14ac:dyDescent="0.3">
      <c r="B98" s="1111" t="s">
        <v>39</v>
      </c>
      <c r="C98" s="1112"/>
      <c r="D98" s="1112"/>
      <c r="E98" s="1112"/>
      <c r="F98" s="1113"/>
    </row>
    <row r="99" spans="2:12" ht="15.75" thickBot="1" x14ac:dyDescent="0.3">
      <c r="B99" s="7" t="s">
        <v>55</v>
      </c>
      <c r="C99" s="1118"/>
      <c r="D99" s="1119"/>
      <c r="E99" s="1120"/>
      <c r="F99" s="1121"/>
    </row>
    <row r="100" spans="2:12" ht="30.75" customHeight="1" thickBot="1" x14ac:dyDescent="0.3">
      <c r="B100" s="7" t="s">
        <v>79</v>
      </c>
      <c r="C100" s="7" t="s">
        <v>62</v>
      </c>
      <c r="D100" s="86" t="s">
        <v>458</v>
      </c>
      <c r="E100" s="1120"/>
      <c r="F100" s="1121"/>
    </row>
    <row r="101" spans="2:12" ht="15.75" thickBot="1" x14ac:dyDescent="0.3">
      <c r="B101" s="96"/>
      <c r="C101" s="1118"/>
      <c r="D101" s="1122"/>
      <c r="E101" s="1120"/>
      <c r="F101" s="1121"/>
    </row>
    <row r="102" spans="2:12" ht="17.25" customHeight="1" thickBot="1" x14ac:dyDescent="0.3">
      <c r="B102" s="5" t="s">
        <v>14</v>
      </c>
      <c r="C102" s="1105" t="s">
        <v>733</v>
      </c>
      <c r="D102" s="1106"/>
      <c r="E102" s="1106"/>
      <c r="F102" s="1107"/>
    </row>
    <row r="103" spans="2:12" ht="15.75" thickBot="1" x14ac:dyDescent="0.3">
      <c r="B103" s="55" t="s">
        <v>15</v>
      </c>
      <c r="C103" s="1770"/>
      <c r="D103" s="1771"/>
      <c r="E103" s="1771"/>
      <c r="F103" s="1772"/>
    </row>
    <row r="104" spans="2:12" ht="12.75" customHeight="1" x14ac:dyDescent="0.25">
      <c r="B104" s="1049"/>
      <c r="C104" s="8">
        <v>2019</v>
      </c>
      <c r="D104" s="8">
        <v>2020</v>
      </c>
      <c r="E104" s="8">
        <v>2021</v>
      </c>
      <c r="F104" s="8">
        <v>2022</v>
      </c>
    </row>
    <row r="105" spans="2:12" ht="14.25" customHeight="1" thickBot="1" x14ac:dyDescent="0.3">
      <c r="B105" s="1050"/>
      <c r="C105" s="706" t="s">
        <v>7</v>
      </c>
      <c r="D105" s="706" t="s">
        <v>8</v>
      </c>
      <c r="E105" s="706" t="s">
        <v>8</v>
      </c>
      <c r="F105" s="706" t="s">
        <v>8</v>
      </c>
    </row>
    <row r="106" spans="2:12" ht="15.75" thickBot="1" x14ac:dyDescent="0.3">
      <c r="B106" s="5" t="s">
        <v>16</v>
      </c>
      <c r="C106" s="9">
        <v>1</v>
      </c>
      <c r="D106" s="9">
        <v>1</v>
      </c>
      <c r="E106" s="9">
        <v>1</v>
      </c>
      <c r="F106" s="9">
        <v>1</v>
      </c>
    </row>
    <row r="107" spans="2:12" ht="15.75" thickBot="1" x14ac:dyDescent="0.3">
      <c r="B107" s="5" t="s">
        <v>17</v>
      </c>
      <c r="C107" s="9">
        <v>1000</v>
      </c>
      <c r="D107" s="9">
        <v>1000</v>
      </c>
      <c r="E107" s="9">
        <v>1000</v>
      </c>
      <c r="F107" s="9">
        <v>1000</v>
      </c>
    </row>
    <row r="108" spans="2:12" ht="15.75" thickBot="1" x14ac:dyDescent="0.3">
      <c r="B108" s="5" t="s">
        <v>18</v>
      </c>
      <c r="C108" s="9">
        <f>C107/C106</f>
        <v>1000</v>
      </c>
      <c r="D108" s="9">
        <f t="shared" ref="D108:F108" si="4">D107/D106</f>
        <v>1000</v>
      </c>
      <c r="E108" s="9">
        <f t="shared" si="4"/>
        <v>1000</v>
      </c>
      <c r="F108" s="9">
        <f t="shared" si="4"/>
        <v>1000</v>
      </c>
    </row>
    <row r="109" spans="2:12" ht="15.75" thickBot="1" x14ac:dyDescent="0.3">
      <c r="B109" s="5" t="s">
        <v>19</v>
      </c>
      <c r="C109" s="694" t="s">
        <v>20</v>
      </c>
      <c r="D109" s="10">
        <f>D106/C106-1</f>
        <v>0</v>
      </c>
      <c r="E109" s="10">
        <f t="shared" ref="E109:F111" si="5">E106/D106-1</f>
        <v>0</v>
      </c>
      <c r="F109" s="10">
        <f t="shared" si="5"/>
        <v>0</v>
      </c>
      <c r="H109" s="11"/>
      <c r="I109" s="11"/>
      <c r="J109" s="11"/>
      <c r="K109" s="11"/>
      <c r="L109" s="11"/>
    </row>
    <row r="110" spans="2:12" ht="15.75" thickBot="1" x14ac:dyDescent="0.3">
      <c r="B110" s="5" t="s">
        <v>21</v>
      </c>
      <c r="C110" s="694" t="s">
        <v>20</v>
      </c>
      <c r="D110" s="10">
        <f>D107/C107-1</f>
        <v>0</v>
      </c>
      <c r="E110" s="10">
        <f t="shared" si="5"/>
        <v>0</v>
      </c>
      <c r="F110" s="10">
        <f t="shared" si="5"/>
        <v>0</v>
      </c>
    </row>
    <row r="111" spans="2:12" ht="15.75" thickBot="1" x14ac:dyDescent="0.3">
      <c r="B111" s="5" t="s">
        <v>22</v>
      </c>
      <c r="C111" s="694" t="s">
        <v>20</v>
      </c>
      <c r="D111" s="10">
        <f>D108/C108-1</f>
        <v>0</v>
      </c>
      <c r="E111" s="10">
        <f t="shared" si="5"/>
        <v>0</v>
      </c>
      <c r="F111" s="10">
        <f t="shared" si="5"/>
        <v>0</v>
      </c>
    </row>
    <row r="112" spans="2:12" ht="15.75" thickBot="1" x14ac:dyDescent="0.3">
      <c r="B112" s="1046" t="s">
        <v>152</v>
      </c>
      <c r="C112" s="1047"/>
      <c r="D112" s="1047"/>
      <c r="E112" s="1047"/>
      <c r="F112" s="1048"/>
    </row>
    <row r="113" spans="2:6" ht="12.75" customHeight="1" x14ac:dyDescent="0.25">
      <c r="B113" s="1049"/>
      <c r="C113" s="8">
        <v>2019</v>
      </c>
      <c r="D113" s="8">
        <v>2020</v>
      </c>
      <c r="E113" s="8">
        <v>2021</v>
      </c>
      <c r="F113" s="8">
        <v>2022</v>
      </c>
    </row>
    <row r="114" spans="2:6" ht="13.5" customHeight="1" thickBot="1" x14ac:dyDescent="0.3">
      <c r="B114" s="1050"/>
      <c r="C114" s="706" t="s">
        <v>7</v>
      </c>
      <c r="D114" s="706" t="s">
        <v>8</v>
      </c>
      <c r="E114" s="706" t="s">
        <v>8</v>
      </c>
      <c r="F114" s="706" t="s">
        <v>8</v>
      </c>
    </row>
    <row r="115" spans="2:6" ht="15.75" thickBot="1" x14ac:dyDescent="0.3">
      <c r="B115" s="12" t="s">
        <v>41</v>
      </c>
      <c r="C115" s="13"/>
      <c r="D115" s="13"/>
      <c r="E115" s="13"/>
      <c r="F115" s="13"/>
    </row>
    <row r="116" spans="2:6" ht="15.75" thickBot="1" x14ac:dyDescent="0.3">
      <c r="B116" s="12" t="s">
        <v>42</v>
      </c>
      <c r="C116" s="13">
        <v>1000</v>
      </c>
      <c r="D116" s="13">
        <v>1000</v>
      </c>
      <c r="E116" s="13">
        <v>1000</v>
      </c>
      <c r="F116" s="13">
        <v>1000</v>
      </c>
    </row>
    <row r="117" spans="2:6" ht="15.75" thickBot="1" x14ac:dyDescent="0.3">
      <c r="B117" s="15" t="s">
        <v>30</v>
      </c>
      <c r="C117" s="14">
        <f>C116+C115</f>
        <v>1000</v>
      </c>
      <c r="D117" s="14">
        <f t="shared" ref="D117:F117" si="6">D116+D115</f>
        <v>1000</v>
      </c>
      <c r="E117" s="14">
        <f t="shared" si="6"/>
        <v>1000</v>
      </c>
      <c r="F117" s="14">
        <f t="shared" si="6"/>
        <v>1000</v>
      </c>
    </row>
    <row r="118" spans="2:6" ht="15.75" thickBot="1" x14ac:dyDescent="0.3">
      <c r="B118" s="93" t="s">
        <v>44</v>
      </c>
      <c r="C118" s="1118"/>
      <c r="D118" s="1120"/>
      <c r="E118" s="1120"/>
      <c r="F118" s="1121"/>
    </row>
    <row r="119" spans="2:6" ht="27" customHeight="1" thickBot="1" x14ac:dyDescent="0.3">
      <c r="B119" s="6" t="s">
        <v>56</v>
      </c>
      <c r="C119" s="21">
        <v>12520</v>
      </c>
      <c r="D119" s="21">
        <f t="shared" ref="D119:F119" si="7">D107+D66+D29</f>
        <v>13120</v>
      </c>
      <c r="E119" s="21">
        <f t="shared" si="7"/>
        <v>13700</v>
      </c>
      <c r="F119" s="21">
        <f t="shared" si="7"/>
        <v>13700</v>
      </c>
    </row>
    <row r="120" spans="2:6" ht="24.75" thickBot="1" x14ac:dyDescent="0.3">
      <c r="B120" s="6" t="s">
        <v>57</v>
      </c>
      <c r="C120" s="21">
        <v>12520</v>
      </c>
      <c r="D120" s="21">
        <f t="shared" ref="D120:F120" si="8">D117+D95+D58</f>
        <v>13120</v>
      </c>
      <c r="E120" s="21">
        <f t="shared" si="8"/>
        <v>13700</v>
      </c>
      <c r="F120" s="21">
        <f t="shared" si="8"/>
        <v>13700</v>
      </c>
    </row>
    <row r="121" spans="2:6" ht="15.75" thickBot="1" x14ac:dyDescent="0.3">
      <c r="B121" s="12" t="s">
        <v>23</v>
      </c>
      <c r="C121" s="35">
        <v>6250</v>
      </c>
      <c r="D121" s="35">
        <f t="shared" ref="D121:F121" si="9">D122+D123</f>
        <v>7250</v>
      </c>
      <c r="E121" s="35">
        <f t="shared" si="9"/>
        <v>7250</v>
      </c>
      <c r="F121" s="35">
        <f t="shared" si="9"/>
        <v>7250</v>
      </c>
    </row>
    <row r="122" spans="2:6" ht="15.75" thickBot="1" x14ac:dyDescent="0.3">
      <c r="B122" s="25" t="s">
        <v>212</v>
      </c>
      <c r="C122" s="13">
        <v>6250</v>
      </c>
      <c r="D122" s="13">
        <f t="shared" ref="D122:F123" si="10">D38+C75</f>
        <v>7250</v>
      </c>
      <c r="E122" s="13">
        <f t="shared" si="10"/>
        <v>7250</v>
      </c>
      <c r="F122" s="13">
        <f t="shared" si="10"/>
        <v>7250</v>
      </c>
    </row>
    <row r="123" spans="2:6" ht="15.75" thickBot="1" x14ac:dyDescent="0.3">
      <c r="B123" s="25" t="s">
        <v>230</v>
      </c>
      <c r="C123" s="14"/>
      <c r="D123" s="14">
        <f t="shared" si="10"/>
        <v>0</v>
      </c>
      <c r="E123" s="14">
        <f t="shared" si="10"/>
        <v>0</v>
      </c>
      <c r="F123" s="14">
        <f t="shared" si="10"/>
        <v>0</v>
      </c>
    </row>
    <row r="124" spans="2:6" ht="24.75" thickBot="1" x14ac:dyDescent="0.3">
      <c r="B124" s="12" t="s">
        <v>24</v>
      </c>
      <c r="C124" s="35">
        <v>1250</v>
      </c>
      <c r="D124" s="35">
        <f t="shared" ref="D124:F124" si="11">D125+D126</f>
        <v>1250</v>
      </c>
      <c r="E124" s="35">
        <f t="shared" si="11"/>
        <v>1250</v>
      </c>
      <c r="F124" s="35">
        <f t="shared" si="11"/>
        <v>1250</v>
      </c>
    </row>
    <row r="125" spans="2:6" ht="15.75" thickBot="1" x14ac:dyDescent="0.3">
      <c r="B125" s="25" t="s">
        <v>212</v>
      </c>
      <c r="C125" s="13">
        <v>1250</v>
      </c>
      <c r="D125" s="13">
        <f t="shared" ref="D125:F126" si="12">D41+C78</f>
        <v>1250</v>
      </c>
      <c r="E125" s="13">
        <f t="shared" si="12"/>
        <v>1250</v>
      </c>
      <c r="F125" s="13">
        <f t="shared" si="12"/>
        <v>1250</v>
      </c>
    </row>
    <row r="126" spans="2:6" ht="15.75" thickBot="1" x14ac:dyDescent="0.3">
      <c r="B126" s="25" t="s">
        <v>230</v>
      </c>
      <c r="C126" s="14"/>
      <c r="D126" s="14">
        <f t="shared" si="12"/>
        <v>0</v>
      </c>
      <c r="E126" s="14">
        <f t="shared" si="12"/>
        <v>0</v>
      </c>
      <c r="F126" s="14">
        <f t="shared" si="12"/>
        <v>0</v>
      </c>
    </row>
    <row r="127" spans="2:6" ht="15.75" thickBot="1" x14ac:dyDescent="0.3">
      <c r="B127" s="12" t="s">
        <v>25</v>
      </c>
      <c r="C127" s="35">
        <v>4020</v>
      </c>
      <c r="D127" s="35">
        <v>3620</v>
      </c>
      <c r="E127" s="35">
        <v>4200</v>
      </c>
      <c r="F127" s="35">
        <v>4200</v>
      </c>
    </row>
    <row r="128" spans="2:6" ht="15.75" thickBot="1" x14ac:dyDescent="0.3">
      <c r="B128" s="25" t="s">
        <v>212</v>
      </c>
      <c r="C128" s="14">
        <v>4000</v>
      </c>
      <c r="D128" s="14">
        <v>3620</v>
      </c>
      <c r="E128" s="14">
        <v>4200</v>
      </c>
      <c r="F128" s="14">
        <v>4200</v>
      </c>
    </row>
    <row r="129" spans="2:6" ht="15.75" thickBot="1" x14ac:dyDescent="0.3">
      <c r="B129" s="25" t="s">
        <v>230</v>
      </c>
      <c r="C129" s="14">
        <f>C45+C82</f>
        <v>0</v>
      </c>
      <c r="D129" s="14">
        <f t="shared" ref="D129:F129" si="13">D45+D82</f>
        <v>0</v>
      </c>
      <c r="E129" s="14">
        <f t="shared" si="13"/>
        <v>0</v>
      </c>
      <c r="F129" s="14">
        <f t="shared" si="13"/>
        <v>0</v>
      </c>
    </row>
    <row r="130" spans="2:6" ht="15.75" thickBot="1" x14ac:dyDescent="0.3">
      <c r="B130" s="12" t="s">
        <v>26</v>
      </c>
      <c r="C130" s="35">
        <f>C131+C132</f>
        <v>0</v>
      </c>
      <c r="D130" s="35">
        <f t="shared" ref="D130:F130" si="14">D131+D132</f>
        <v>0</v>
      </c>
      <c r="E130" s="35">
        <f t="shared" si="14"/>
        <v>0</v>
      </c>
      <c r="F130" s="35">
        <f t="shared" si="14"/>
        <v>0</v>
      </c>
    </row>
    <row r="131" spans="2:6" ht="15.75" thickBot="1" x14ac:dyDescent="0.3">
      <c r="B131" s="25" t="s">
        <v>212</v>
      </c>
      <c r="C131" s="13">
        <f>C47+C84</f>
        <v>0</v>
      </c>
      <c r="D131" s="13">
        <f t="shared" ref="D131:F132" si="15">D47+D84</f>
        <v>0</v>
      </c>
      <c r="E131" s="13">
        <f t="shared" si="15"/>
        <v>0</v>
      </c>
      <c r="F131" s="13">
        <f t="shared" si="15"/>
        <v>0</v>
      </c>
    </row>
    <row r="132" spans="2:6" ht="15.75" thickBot="1" x14ac:dyDescent="0.3">
      <c r="B132" s="25" t="s">
        <v>230</v>
      </c>
      <c r="C132" s="14">
        <f>C48+C85</f>
        <v>0</v>
      </c>
      <c r="D132" s="14">
        <f t="shared" si="15"/>
        <v>0</v>
      </c>
      <c r="E132" s="14">
        <f t="shared" si="15"/>
        <v>0</v>
      </c>
      <c r="F132" s="14">
        <f t="shared" si="15"/>
        <v>0</v>
      </c>
    </row>
    <row r="133" spans="2:6" ht="15.75" thickBot="1" x14ac:dyDescent="0.3">
      <c r="B133" s="12" t="s">
        <v>27</v>
      </c>
      <c r="C133" s="35">
        <f>C134+C135</f>
        <v>0</v>
      </c>
      <c r="D133" s="35">
        <f t="shared" ref="D133:F133" si="16">D134+D135</f>
        <v>0</v>
      </c>
      <c r="E133" s="35">
        <f t="shared" si="16"/>
        <v>0</v>
      </c>
      <c r="F133" s="35">
        <f t="shared" si="16"/>
        <v>0</v>
      </c>
    </row>
    <row r="134" spans="2:6" ht="15.75" thickBot="1" x14ac:dyDescent="0.3">
      <c r="B134" s="25" t="s">
        <v>212</v>
      </c>
      <c r="C134" s="13">
        <f>C50+C87</f>
        <v>0</v>
      </c>
      <c r="D134" s="13">
        <f t="shared" ref="D134:F135" si="17">D50+D87</f>
        <v>0</v>
      </c>
      <c r="E134" s="13">
        <f t="shared" si="17"/>
        <v>0</v>
      </c>
      <c r="F134" s="13">
        <f t="shared" si="17"/>
        <v>0</v>
      </c>
    </row>
    <row r="135" spans="2:6" ht="15.75" thickBot="1" x14ac:dyDescent="0.3">
      <c r="B135" s="25" t="s">
        <v>230</v>
      </c>
      <c r="C135" s="14">
        <f>C51+C88</f>
        <v>0</v>
      </c>
      <c r="D135" s="14">
        <f t="shared" si="17"/>
        <v>0</v>
      </c>
      <c r="E135" s="14">
        <f t="shared" si="17"/>
        <v>0</v>
      </c>
      <c r="F135" s="14">
        <f t="shared" si="17"/>
        <v>0</v>
      </c>
    </row>
    <row r="136" spans="2:6" ht="15.75" thickBot="1" x14ac:dyDescent="0.3">
      <c r="B136" s="12" t="s">
        <v>28</v>
      </c>
      <c r="C136" s="35"/>
      <c r="D136" s="35"/>
      <c r="E136" s="35"/>
      <c r="F136" s="35"/>
    </row>
    <row r="137" spans="2:6" ht="15.75" thickBot="1" x14ac:dyDescent="0.3">
      <c r="B137" s="25" t="s">
        <v>212</v>
      </c>
      <c r="C137" s="13"/>
      <c r="D137" s="13"/>
      <c r="E137" s="13"/>
      <c r="F137" s="13"/>
    </row>
    <row r="138" spans="2:6" ht="15.75" thickBot="1" x14ac:dyDescent="0.3">
      <c r="B138" s="25" t="s">
        <v>230</v>
      </c>
      <c r="C138" s="14">
        <f>C54+C91</f>
        <v>0</v>
      </c>
      <c r="D138" s="14">
        <f t="shared" ref="D138:F138" si="18">D54+D91</f>
        <v>0</v>
      </c>
      <c r="E138" s="14">
        <f t="shared" si="18"/>
        <v>0</v>
      </c>
      <c r="F138" s="14">
        <f t="shared" si="18"/>
        <v>0</v>
      </c>
    </row>
    <row r="139" spans="2:6" ht="24.75" thickBot="1" x14ac:dyDescent="0.3">
      <c r="B139" s="12" t="s">
        <v>29</v>
      </c>
      <c r="C139" s="35">
        <f>C92+C55</f>
        <v>0</v>
      </c>
      <c r="D139" s="35">
        <f>D92+D55</f>
        <v>0</v>
      </c>
      <c r="E139" s="35">
        <f>E92+E55</f>
        <v>0</v>
      </c>
      <c r="F139" s="35">
        <f>F92+F55</f>
        <v>0</v>
      </c>
    </row>
    <row r="140" spans="2:6" ht="15.75" thickBot="1" x14ac:dyDescent="0.3">
      <c r="B140" s="25" t="s">
        <v>212</v>
      </c>
      <c r="C140" s="13">
        <f>C56+C93</f>
        <v>0</v>
      </c>
      <c r="D140" s="13">
        <f t="shared" ref="D140:F141" si="19">D56+D93</f>
        <v>0</v>
      </c>
      <c r="E140" s="13">
        <f t="shared" si="19"/>
        <v>0</v>
      </c>
      <c r="F140" s="13">
        <f t="shared" si="19"/>
        <v>0</v>
      </c>
    </row>
    <row r="141" spans="2:6" ht="15.75" thickBot="1" x14ac:dyDescent="0.3">
      <c r="B141" s="25" t="s">
        <v>230</v>
      </c>
      <c r="C141" s="14">
        <f>C57+C94</f>
        <v>0</v>
      </c>
      <c r="D141" s="14">
        <f t="shared" si="19"/>
        <v>0</v>
      </c>
      <c r="E141" s="14">
        <f t="shared" si="19"/>
        <v>0</v>
      </c>
      <c r="F141" s="14">
        <f t="shared" si="19"/>
        <v>0</v>
      </c>
    </row>
    <row r="142" spans="2:6" ht="15.75" thickBot="1" x14ac:dyDescent="0.3">
      <c r="B142" s="12" t="s">
        <v>58</v>
      </c>
      <c r="C142" s="13">
        <f>C115</f>
        <v>0</v>
      </c>
      <c r="D142" s="13">
        <f t="shared" ref="D142:F143" si="20">D115</f>
        <v>0</v>
      </c>
      <c r="E142" s="13">
        <f t="shared" si="20"/>
        <v>0</v>
      </c>
      <c r="F142" s="13">
        <f t="shared" si="20"/>
        <v>0</v>
      </c>
    </row>
    <row r="143" spans="2:6" ht="15.75" thickBot="1" x14ac:dyDescent="0.3">
      <c r="B143" s="12" t="s">
        <v>59</v>
      </c>
      <c r="C143" s="13">
        <f>C116</f>
        <v>1000</v>
      </c>
      <c r="D143" s="13">
        <f t="shared" si="20"/>
        <v>1000</v>
      </c>
      <c r="E143" s="13">
        <f t="shared" si="20"/>
        <v>1000</v>
      </c>
      <c r="F143" s="13">
        <f t="shared" si="20"/>
        <v>1000</v>
      </c>
    </row>
    <row r="144" spans="2:6" ht="15.75" thickBot="1" x14ac:dyDescent="0.3">
      <c r="B144" s="16" t="s">
        <v>31</v>
      </c>
      <c r="C144" s="17">
        <f>IF(C120-C119=0,0,"Error")</f>
        <v>0</v>
      </c>
      <c r="D144" s="17">
        <f>IF(D120-D119=0,0,"Error")</f>
        <v>0</v>
      </c>
      <c r="E144" s="17">
        <f>IF(E120-E119=0,0,"Error")</f>
        <v>0</v>
      </c>
      <c r="F144" s="17">
        <f>IF(F120-F119=0,0,"Error")</f>
        <v>0</v>
      </c>
    </row>
    <row r="145" spans="1:6" x14ac:dyDescent="0.25">
      <c r="B145" s="718"/>
      <c r="C145" s="719"/>
      <c r="D145" s="719"/>
      <c r="E145" s="719"/>
      <c r="F145" s="719"/>
    </row>
    <row r="146" spans="1:6" ht="15.75" thickBot="1" x14ac:dyDescent="0.3">
      <c r="B146" s="27"/>
      <c r="C146" s="28"/>
      <c r="D146" s="28"/>
      <c r="E146" s="28"/>
      <c r="F146" s="28"/>
    </row>
    <row r="147" spans="1:6" ht="15" customHeight="1" x14ac:dyDescent="0.25">
      <c r="B147" s="1775" t="s">
        <v>847</v>
      </c>
      <c r="C147" s="577" t="s">
        <v>532</v>
      </c>
      <c r="D147" s="720" t="s">
        <v>1013</v>
      </c>
    </row>
    <row r="148" spans="1:6" x14ac:dyDescent="0.25">
      <c r="B148" s="1776"/>
      <c r="C148" s="578" t="s">
        <v>1014</v>
      </c>
      <c r="D148" s="721"/>
    </row>
    <row r="149" spans="1:6" ht="19.5" customHeight="1" thickBot="1" x14ac:dyDescent="0.3">
      <c r="B149" s="1777"/>
      <c r="C149" s="579" t="s">
        <v>530</v>
      </c>
      <c r="D149" s="722" t="s">
        <v>1015</v>
      </c>
    </row>
    <row r="150" spans="1:6" x14ac:dyDescent="0.25">
      <c r="A150" s="702"/>
      <c r="B150" s="723"/>
      <c r="C150" s="575"/>
      <c r="D150" s="702"/>
      <c r="E150" s="260"/>
      <c r="F150" s="260"/>
    </row>
    <row r="151" spans="1:6" ht="15.75" thickBot="1" x14ac:dyDescent="0.3">
      <c r="A151" s="702"/>
      <c r="B151" s="723"/>
      <c r="C151" s="575"/>
      <c r="D151" s="702"/>
      <c r="E151" s="260"/>
      <c r="F151" s="260"/>
    </row>
    <row r="152" spans="1:6" x14ac:dyDescent="0.25">
      <c r="A152" s="702"/>
      <c r="B152" s="1775" t="s">
        <v>533</v>
      </c>
      <c r="C152" s="577" t="s">
        <v>532</v>
      </c>
      <c r="D152" s="720" t="s">
        <v>1016</v>
      </c>
      <c r="E152" s="260"/>
      <c r="F152" s="260"/>
    </row>
    <row r="153" spans="1:6" x14ac:dyDescent="0.25">
      <c r="A153" s="702"/>
      <c r="B153" s="1776"/>
      <c r="C153" s="578" t="s">
        <v>1014</v>
      </c>
      <c r="D153" s="721"/>
      <c r="E153" s="260"/>
      <c r="F153" s="260"/>
    </row>
    <row r="154" spans="1:6" ht="15.75" thickBot="1" x14ac:dyDescent="0.3">
      <c r="A154" s="702"/>
      <c r="B154" s="1777"/>
      <c r="C154" s="579" t="s">
        <v>530</v>
      </c>
      <c r="D154" s="722" t="s">
        <v>1015</v>
      </c>
      <c r="E154" s="260"/>
      <c r="F154" s="260"/>
    </row>
    <row r="155" spans="1:6" x14ac:dyDescent="0.25">
      <c r="A155" s="702"/>
      <c r="B155" s="723"/>
      <c r="C155" s="575"/>
      <c r="D155" s="702"/>
      <c r="E155" s="260"/>
      <c r="F155" s="260"/>
    </row>
    <row r="156" spans="1:6" ht="15.75" thickBot="1" x14ac:dyDescent="0.3">
      <c r="A156" s="702"/>
      <c r="B156" s="723"/>
      <c r="C156" s="575"/>
      <c r="D156" s="702"/>
      <c r="E156" s="260"/>
      <c r="F156" s="260"/>
    </row>
    <row r="157" spans="1:6" x14ac:dyDescent="0.25">
      <c r="B157" s="1775" t="s">
        <v>1017</v>
      </c>
      <c r="C157" s="577" t="s">
        <v>532</v>
      </c>
      <c r="D157" s="720"/>
    </row>
    <row r="158" spans="1:6" x14ac:dyDescent="0.25">
      <c r="B158" s="1776"/>
      <c r="C158" s="578" t="s">
        <v>1014</v>
      </c>
      <c r="D158" s="721"/>
    </row>
    <row r="159" spans="1:6" ht="15.75" thickBot="1" x14ac:dyDescent="0.3">
      <c r="B159" s="1777"/>
      <c r="C159" s="579" t="s">
        <v>530</v>
      </c>
      <c r="D159" s="722"/>
    </row>
  </sheetData>
  <mergeCells count="38">
    <mergeCell ref="B152:B154"/>
    <mergeCell ref="B157:B159"/>
    <mergeCell ref="C103:F103"/>
    <mergeCell ref="B104:B105"/>
    <mergeCell ref="B112:F112"/>
    <mergeCell ref="B113:B114"/>
    <mergeCell ref="C118:F118"/>
    <mergeCell ref="B147:B149"/>
    <mergeCell ref="C102:F102"/>
    <mergeCell ref="C60:F60"/>
    <mergeCell ref="C61:F61"/>
    <mergeCell ref="C62:F62"/>
    <mergeCell ref="B63:B64"/>
    <mergeCell ref="B71:F71"/>
    <mergeCell ref="B72:B73"/>
    <mergeCell ref="B97:F97"/>
    <mergeCell ref="B98:F98"/>
    <mergeCell ref="C99:F99"/>
    <mergeCell ref="E100:F100"/>
    <mergeCell ref="C101:F101"/>
    <mergeCell ref="B35:B36"/>
    <mergeCell ref="C13:F13"/>
    <mergeCell ref="B14:B15"/>
    <mergeCell ref="C17:F17"/>
    <mergeCell ref="B18:F18"/>
    <mergeCell ref="B21:F21"/>
    <mergeCell ref="B22:F22"/>
    <mergeCell ref="C23:F23"/>
    <mergeCell ref="C24:F24"/>
    <mergeCell ref="C25:F25"/>
    <mergeCell ref="B26:B27"/>
    <mergeCell ref="B34:F34"/>
    <mergeCell ref="B10:F12"/>
    <mergeCell ref="B4:F4"/>
    <mergeCell ref="C6:F6"/>
    <mergeCell ref="C7:F7"/>
    <mergeCell ref="C8:F8"/>
    <mergeCell ref="B9:F9"/>
  </mergeCells>
  <pageMargins left="0.7" right="0.7" top="0.37" bottom="0.32" header="0.19" footer="0.17"/>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170" zoomScaleNormal="170" workbookViewId="0">
      <selection activeCell="K150" sqref="K150"/>
    </sheetView>
  </sheetViews>
  <sheetFormatPr defaultRowHeight="15" x14ac:dyDescent="0.25"/>
  <cols>
    <col min="1" max="1" width="28.5703125" customWidth="1"/>
    <col min="2" max="2" width="16.5703125" customWidth="1"/>
    <col min="3" max="4" width="11.7109375" customWidth="1"/>
    <col min="5" max="5" width="19" customWidth="1"/>
    <col min="8" max="8" width="11" customWidth="1"/>
    <col min="9" max="9" width="11" bestFit="1" customWidth="1"/>
  </cols>
  <sheetData>
    <row r="1" spans="1:6" ht="15.75" x14ac:dyDescent="0.25">
      <c r="A1" s="1175" t="s">
        <v>1254</v>
      </c>
      <c r="B1" s="1175"/>
      <c r="C1" s="1175"/>
      <c r="D1" s="1175"/>
      <c r="E1" s="1175"/>
    </row>
    <row r="2" spans="1:6" ht="18" customHeight="1" x14ac:dyDescent="0.25">
      <c r="A2" s="1143" t="s">
        <v>555</v>
      </c>
      <c r="B2" s="1143"/>
      <c r="C2" s="1143"/>
      <c r="D2" s="1143"/>
      <c r="E2" s="1143"/>
      <c r="F2" s="1"/>
    </row>
    <row r="3" spans="1:6" ht="18" customHeight="1" x14ac:dyDescent="0.25">
      <c r="A3" s="1028" t="s">
        <v>536</v>
      </c>
      <c r="B3" s="1028"/>
      <c r="C3" s="1028"/>
      <c r="D3" s="1028"/>
      <c r="E3" s="1028"/>
      <c r="F3" s="755"/>
    </row>
    <row r="4" spans="1:6" ht="15.75" thickBot="1" x14ac:dyDescent="0.3"/>
    <row r="5" spans="1:6" ht="15.75" thickBot="1" x14ac:dyDescent="0.3">
      <c r="A5" s="2" t="s">
        <v>0</v>
      </c>
      <c r="B5" s="1078" t="s">
        <v>670</v>
      </c>
      <c r="C5" s="1078"/>
      <c r="D5" s="1078"/>
      <c r="E5" s="1078"/>
    </row>
    <row r="6" spans="1:6" ht="15.75" thickBot="1" x14ac:dyDescent="0.3">
      <c r="A6" s="2" t="s">
        <v>1</v>
      </c>
      <c r="B6" s="1079" t="s">
        <v>207</v>
      </c>
      <c r="C6" s="1080"/>
      <c r="D6" s="1080"/>
      <c r="E6" s="1081"/>
    </row>
    <row r="7" spans="1:6" ht="15.75" thickBot="1" x14ac:dyDescent="0.3">
      <c r="A7" s="2" t="s">
        <v>3</v>
      </c>
      <c r="B7" s="1082" t="s">
        <v>535</v>
      </c>
      <c r="C7" s="1083"/>
      <c r="D7" s="1083"/>
      <c r="E7" s="1084"/>
    </row>
    <row r="8" spans="1:6" ht="15.75" thickBot="1" x14ac:dyDescent="0.3">
      <c r="A8" s="1085" t="s">
        <v>4</v>
      </c>
      <c r="B8" s="1086"/>
      <c r="C8" s="1086"/>
      <c r="D8" s="1086"/>
      <c r="E8" s="1087"/>
    </row>
    <row r="9" spans="1:6" ht="15.75" thickBot="1" x14ac:dyDescent="0.3">
      <c r="A9" s="1149" t="s">
        <v>671</v>
      </c>
      <c r="B9" s="1150"/>
      <c r="C9" s="1150"/>
      <c r="D9" s="1150"/>
      <c r="E9" s="1151"/>
    </row>
    <row r="10" spans="1:6" ht="36.75" customHeight="1" thickBot="1" x14ac:dyDescent="0.3">
      <c r="A10" s="1149"/>
      <c r="B10" s="1150"/>
      <c r="C10" s="1150"/>
      <c r="D10" s="1150"/>
      <c r="E10" s="1151"/>
    </row>
    <row r="11" spans="1:6" ht="15.75" thickBot="1" x14ac:dyDescent="0.3">
      <c r="A11" s="1149"/>
      <c r="B11" s="1150"/>
      <c r="C11" s="1150"/>
      <c r="D11" s="1150"/>
      <c r="E11" s="1151"/>
    </row>
    <row r="12" spans="1:6" ht="38.25" customHeight="1" thickBot="1" x14ac:dyDescent="0.3">
      <c r="A12" s="3" t="s">
        <v>5</v>
      </c>
      <c r="B12" s="1210" t="s">
        <v>672</v>
      </c>
      <c r="C12" s="1211"/>
      <c r="D12" s="1211"/>
      <c r="E12" s="1212"/>
    </row>
    <row r="13" spans="1:6" ht="23.25" customHeight="1" x14ac:dyDescent="0.25">
      <c r="A13" s="1049" t="s">
        <v>6</v>
      </c>
      <c r="B13" s="761">
        <v>2019</v>
      </c>
      <c r="C13" s="761">
        <v>2020</v>
      </c>
      <c r="D13" s="761">
        <v>2021</v>
      </c>
      <c r="E13" s="761">
        <v>2022</v>
      </c>
    </row>
    <row r="14" spans="1:6" ht="15.75" thickBot="1" x14ac:dyDescent="0.3">
      <c r="A14" s="1050"/>
      <c r="B14" s="762" t="s">
        <v>7</v>
      </c>
      <c r="C14" s="762" t="s">
        <v>8</v>
      </c>
      <c r="D14" s="762" t="s">
        <v>8</v>
      </c>
      <c r="E14" s="762" t="s">
        <v>8</v>
      </c>
    </row>
    <row r="15" spans="1:6" ht="23.25" thickBot="1" x14ac:dyDescent="0.3">
      <c r="A15" s="748" t="s">
        <v>673</v>
      </c>
      <c r="B15" s="76">
        <v>0.2</v>
      </c>
      <c r="C15" s="76">
        <v>0.5</v>
      </c>
      <c r="D15" s="76">
        <v>0.7</v>
      </c>
      <c r="E15" s="76">
        <v>1</v>
      </c>
    </row>
    <row r="16" spans="1:6" ht="54" customHeight="1" thickBot="1" x14ac:dyDescent="0.3">
      <c r="A16" s="6" t="s">
        <v>9</v>
      </c>
      <c r="B16" s="1153" t="s">
        <v>674</v>
      </c>
      <c r="C16" s="1154"/>
      <c r="D16" s="1154"/>
      <c r="E16" s="1155"/>
    </row>
    <row r="17" spans="1:11" ht="23.25" customHeight="1" thickBot="1" x14ac:dyDescent="0.3">
      <c r="A17" s="1105" t="s">
        <v>10</v>
      </c>
      <c r="B17" s="1106"/>
      <c r="C17" s="1106"/>
      <c r="D17" s="1106"/>
      <c r="E17" s="1107"/>
      <c r="H17" s="29"/>
      <c r="J17" s="29"/>
    </row>
    <row r="18" spans="1:11" ht="15.75" thickBot="1" x14ac:dyDescent="0.3">
      <c r="A18" s="77"/>
      <c r="B18" s="89"/>
      <c r="C18" s="76" t="s">
        <v>129</v>
      </c>
      <c r="D18" s="76" t="s">
        <v>129</v>
      </c>
      <c r="E18" s="76" t="s">
        <v>129</v>
      </c>
      <c r="G18" s="79"/>
    </row>
    <row r="19" spans="1:11" ht="15.75" thickBot="1" x14ac:dyDescent="0.3">
      <c r="A19" s="80" t="s">
        <v>675</v>
      </c>
      <c r="B19" s="85">
        <v>0.3</v>
      </c>
      <c r="C19" s="85">
        <v>0.5</v>
      </c>
      <c r="D19" s="85">
        <v>0.7</v>
      </c>
      <c r="E19" s="85">
        <v>1</v>
      </c>
    </row>
    <row r="20" spans="1:11" ht="15.75" thickBot="1" x14ac:dyDescent="0.3">
      <c r="A20" s="1108" t="s">
        <v>11</v>
      </c>
      <c r="B20" s="1109"/>
      <c r="C20" s="1109"/>
      <c r="D20" s="1109"/>
      <c r="E20" s="1110"/>
    </row>
    <row r="21" spans="1:11" ht="15.75" thickBot="1" x14ac:dyDescent="0.3">
      <c r="A21" s="1111" t="s">
        <v>12</v>
      </c>
      <c r="B21" s="1112"/>
      <c r="C21" s="1112"/>
      <c r="D21" s="1112"/>
      <c r="E21" s="1113"/>
    </row>
    <row r="22" spans="1:11" ht="18.75" customHeight="1" thickBot="1" x14ac:dyDescent="0.3">
      <c r="A22" s="7" t="s">
        <v>13</v>
      </c>
      <c r="B22" s="1091" t="s">
        <v>676</v>
      </c>
      <c r="C22" s="1092"/>
      <c r="D22" s="1092"/>
      <c r="E22" s="1093"/>
    </row>
    <row r="23" spans="1:11" ht="36" customHeight="1" thickBot="1" x14ac:dyDescent="0.3">
      <c r="A23" s="5" t="s">
        <v>14</v>
      </c>
      <c r="B23" s="1159" t="s">
        <v>1255</v>
      </c>
      <c r="C23" s="1160"/>
      <c r="D23" s="1160"/>
      <c r="E23" s="1161"/>
    </row>
    <row r="24" spans="1:11" ht="15.75" thickBot="1" x14ac:dyDescent="0.3">
      <c r="A24" s="5" t="s">
        <v>15</v>
      </c>
      <c r="B24" s="1097" t="s">
        <v>677</v>
      </c>
      <c r="C24" s="1098"/>
      <c r="D24" s="1098"/>
      <c r="E24" s="1099"/>
    </row>
    <row r="25" spans="1:11" ht="12.75" customHeight="1" x14ac:dyDescent="0.25">
      <c r="A25" s="1049"/>
      <c r="B25" s="8">
        <v>2019</v>
      </c>
      <c r="C25" s="8">
        <v>2020</v>
      </c>
      <c r="D25" s="8">
        <v>2021</v>
      </c>
      <c r="E25" s="8">
        <v>2022</v>
      </c>
    </row>
    <row r="26" spans="1:11" ht="9" customHeight="1" thickBot="1" x14ac:dyDescent="0.3">
      <c r="A26" s="1050"/>
      <c r="B26" s="764" t="s">
        <v>7</v>
      </c>
      <c r="C26" s="764" t="s">
        <v>8</v>
      </c>
      <c r="D26" s="764" t="s">
        <v>8</v>
      </c>
      <c r="E26" s="764" t="s">
        <v>8</v>
      </c>
    </row>
    <row r="27" spans="1:11" ht="15.75" thickBot="1" x14ac:dyDescent="0.3">
      <c r="A27" s="5" t="s">
        <v>16</v>
      </c>
      <c r="B27" s="9">
        <v>35</v>
      </c>
      <c r="C27" s="9">
        <v>36</v>
      </c>
      <c r="D27" s="9">
        <v>37</v>
      </c>
      <c r="E27" s="9">
        <v>37</v>
      </c>
    </row>
    <row r="28" spans="1:11" ht="15.75" thickBot="1" x14ac:dyDescent="0.3">
      <c r="A28" s="5" t="s">
        <v>17</v>
      </c>
      <c r="B28" s="9">
        <f>B57</f>
        <v>51500</v>
      </c>
      <c r="C28" s="9">
        <f>C57</f>
        <v>48500</v>
      </c>
      <c r="D28" s="9">
        <f t="shared" ref="D28" si="0">D57</f>
        <v>38500</v>
      </c>
      <c r="E28" s="9">
        <f>E57</f>
        <v>38500</v>
      </c>
    </row>
    <row r="29" spans="1:11" ht="15.75" thickBot="1" x14ac:dyDescent="0.3">
      <c r="A29" s="5" t="s">
        <v>18</v>
      </c>
      <c r="B29" s="9">
        <f>B28/B27</f>
        <v>1471.4285714285713</v>
      </c>
      <c r="C29" s="9">
        <f>C28/C27</f>
        <v>1347.2222222222222</v>
      </c>
      <c r="D29" s="9">
        <f>D28/D27</f>
        <v>1040.5405405405406</v>
      </c>
      <c r="E29" s="9">
        <f>E28/E27</f>
        <v>1040.5405405405406</v>
      </c>
    </row>
    <row r="30" spans="1:11" ht="15.75" thickBot="1" x14ac:dyDescent="0.3">
      <c r="A30" s="5" t="s">
        <v>19</v>
      </c>
      <c r="B30" s="10" t="e">
        <f t="shared" ref="B30:E32" si="1">B27/A27-1</f>
        <v>#VALUE!</v>
      </c>
      <c r="C30" s="10">
        <f t="shared" si="1"/>
        <v>2.857142857142847E-2</v>
      </c>
      <c r="D30" s="10">
        <f t="shared" si="1"/>
        <v>2.7777777777777679E-2</v>
      </c>
      <c r="E30" s="10">
        <f t="shared" si="1"/>
        <v>0</v>
      </c>
      <c r="G30" s="11"/>
      <c r="H30" s="11"/>
      <c r="I30" s="11"/>
      <c r="J30" s="11"/>
      <c r="K30" s="11"/>
    </row>
    <row r="31" spans="1:11" ht="15.75" thickBot="1" x14ac:dyDescent="0.3">
      <c r="A31" s="5" t="s">
        <v>21</v>
      </c>
      <c r="B31" s="10" t="e">
        <f t="shared" si="1"/>
        <v>#VALUE!</v>
      </c>
      <c r="C31" s="10">
        <f t="shared" si="1"/>
        <v>-5.8252427184465994E-2</v>
      </c>
      <c r="D31" s="10">
        <f t="shared" si="1"/>
        <v>-0.20618556701030932</v>
      </c>
      <c r="E31" s="10">
        <f t="shared" si="1"/>
        <v>0</v>
      </c>
    </row>
    <row r="32" spans="1:11" ht="15.75" thickBot="1" x14ac:dyDescent="0.3">
      <c r="A32" s="5" t="s">
        <v>22</v>
      </c>
      <c r="B32" s="10" t="e">
        <f t="shared" si="1"/>
        <v>#VALUE!</v>
      </c>
      <c r="C32" s="10">
        <f t="shared" si="1"/>
        <v>-8.4412081984897469E-2</v>
      </c>
      <c r="D32" s="10">
        <f>D29/C29-1</f>
        <v>-0.22764001114516563</v>
      </c>
      <c r="E32" s="10">
        <f t="shared" si="1"/>
        <v>0</v>
      </c>
    </row>
    <row r="33" spans="1:5" ht="15.75" thickBot="1" x14ac:dyDescent="0.3">
      <c r="A33" s="1046" t="s">
        <v>152</v>
      </c>
      <c r="B33" s="1047"/>
      <c r="C33" s="1047"/>
      <c r="D33" s="1047"/>
      <c r="E33" s="1048"/>
    </row>
    <row r="34" spans="1:5" ht="12.75" customHeight="1" x14ac:dyDescent="0.25">
      <c r="A34" s="1049"/>
      <c r="B34" s="8">
        <v>2019</v>
      </c>
      <c r="C34" s="8">
        <v>2020</v>
      </c>
      <c r="D34" s="8">
        <v>2021</v>
      </c>
      <c r="E34" s="8">
        <v>2022</v>
      </c>
    </row>
    <row r="35" spans="1:5" ht="9" customHeight="1" thickBot="1" x14ac:dyDescent="0.3">
      <c r="A35" s="1050"/>
      <c r="B35" s="764" t="s">
        <v>7</v>
      </c>
      <c r="C35" s="764" t="s">
        <v>8</v>
      </c>
      <c r="D35" s="764" t="s">
        <v>8</v>
      </c>
      <c r="E35" s="764" t="s">
        <v>8</v>
      </c>
    </row>
    <row r="36" spans="1:5" ht="15.75" thickBot="1" x14ac:dyDescent="0.3">
      <c r="A36" s="12" t="s">
        <v>23</v>
      </c>
      <c r="B36" s="13">
        <v>14500</v>
      </c>
      <c r="C36" s="13">
        <v>14500</v>
      </c>
      <c r="D36" s="13">
        <f>C36</f>
        <v>14500</v>
      </c>
      <c r="E36" s="13">
        <f>C36</f>
        <v>14500</v>
      </c>
    </row>
    <row r="37" spans="1:5" ht="15.75" thickBot="1" x14ac:dyDescent="0.3">
      <c r="A37" s="25" t="s">
        <v>212</v>
      </c>
      <c r="B37" s="14">
        <v>14500</v>
      </c>
      <c r="C37" s="14">
        <v>14500</v>
      </c>
      <c r="D37" s="14">
        <v>14500</v>
      </c>
      <c r="E37" s="14">
        <v>14500</v>
      </c>
    </row>
    <row r="38" spans="1:5" ht="15.75" thickBot="1" x14ac:dyDescent="0.3">
      <c r="A38" s="25" t="s">
        <v>213</v>
      </c>
      <c r="B38" s="26"/>
      <c r="C38" s="26"/>
      <c r="D38" s="26"/>
      <c r="E38" s="26"/>
    </row>
    <row r="39" spans="1:5" ht="24.75" thickBot="1" x14ac:dyDescent="0.3">
      <c r="A39" s="12" t="s">
        <v>24</v>
      </c>
      <c r="B39" s="13">
        <v>2000</v>
      </c>
      <c r="C39" s="13">
        <v>2000</v>
      </c>
      <c r="D39" s="13">
        <v>2000</v>
      </c>
      <c r="E39" s="13">
        <f>C39</f>
        <v>2000</v>
      </c>
    </row>
    <row r="40" spans="1:5" ht="15.75" thickBot="1" x14ac:dyDescent="0.3">
      <c r="A40" s="25" t="s">
        <v>212</v>
      </c>
      <c r="B40" s="14">
        <v>2000</v>
      </c>
      <c r="C40" s="14">
        <v>2000</v>
      </c>
      <c r="D40" s="14">
        <v>2000</v>
      </c>
      <c r="E40" s="14">
        <v>2000</v>
      </c>
    </row>
    <row r="41" spans="1:5" ht="15.75" thickBot="1" x14ac:dyDescent="0.3">
      <c r="A41" s="25" t="s">
        <v>213</v>
      </c>
      <c r="B41" s="13"/>
      <c r="C41" s="13"/>
      <c r="D41" s="13"/>
      <c r="E41" s="13"/>
    </row>
    <row r="42" spans="1:5" ht="15.75" thickBot="1" x14ac:dyDescent="0.3">
      <c r="A42" s="12" t="s">
        <v>25</v>
      </c>
      <c r="B42" s="13">
        <f>B43+B44</f>
        <v>35000</v>
      </c>
      <c r="C42" s="13">
        <f>C43+C44</f>
        <v>32000</v>
      </c>
      <c r="D42" s="13">
        <f>D43+D44</f>
        <v>22000</v>
      </c>
      <c r="E42" s="13">
        <f>E43+E44</f>
        <v>22000</v>
      </c>
    </row>
    <row r="43" spans="1:5" ht="15.75" thickBot="1" x14ac:dyDescent="0.3">
      <c r="A43" s="25" t="s">
        <v>212</v>
      </c>
      <c r="B43" s="14">
        <v>35000</v>
      </c>
      <c r="C43" s="14">
        <v>32000</v>
      </c>
      <c r="D43" s="14">
        <v>22000</v>
      </c>
      <c r="E43" s="14">
        <v>22000</v>
      </c>
    </row>
    <row r="44" spans="1:5" ht="15.75" thickBot="1" x14ac:dyDescent="0.3">
      <c r="A44" s="25" t="s">
        <v>213</v>
      </c>
      <c r="B44" s="13"/>
      <c r="C44" s="13"/>
      <c r="D44" s="13"/>
      <c r="E44" s="13"/>
    </row>
    <row r="45" spans="1:5" ht="15.75" thickBot="1" x14ac:dyDescent="0.3">
      <c r="A45" s="12" t="s">
        <v>26</v>
      </c>
      <c r="B45" s="13"/>
      <c r="C45" s="13"/>
      <c r="D45" s="13"/>
      <c r="E45" s="13"/>
    </row>
    <row r="46" spans="1:5" ht="15.75" thickBot="1" x14ac:dyDescent="0.3">
      <c r="A46" s="25" t="s">
        <v>212</v>
      </c>
      <c r="B46" s="13"/>
      <c r="C46" s="13"/>
      <c r="D46" s="13"/>
      <c r="E46" s="13"/>
    </row>
    <row r="47" spans="1:5" ht="15.75" thickBot="1" x14ac:dyDescent="0.3">
      <c r="A47" s="25" t="s">
        <v>213</v>
      </c>
      <c r="B47" s="13"/>
      <c r="C47" s="13"/>
      <c r="D47" s="13"/>
      <c r="E47" s="13"/>
    </row>
    <row r="48" spans="1:5" ht="15.75" thickBot="1" x14ac:dyDescent="0.3">
      <c r="A48" s="12" t="s">
        <v>27</v>
      </c>
      <c r="B48" s="13"/>
      <c r="C48" s="13"/>
      <c r="D48" s="13"/>
      <c r="E48" s="13"/>
    </row>
    <row r="49" spans="1:12" ht="15.75" thickBot="1" x14ac:dyDescent="0.3">
      <c r="A49" s="25" t="s">
        <v>212</v>
      </c>
      <c r="B49" s="13"/>
      <c r="C49" s="13"/>
      <c r="D49" s="13"/>
      <c r="E49" s="13"/>
    </row>
    <row r="50" spans="1:12" ht="15.75" thickBot="1" x14ac:dyDescent="0.3">
      <c r="A50" s="25" t="s">
        <v>213</v>
      </c>
      <c r="B50" s="13"/>
      <c r="C50" s="13"/>
      <c r="D50" s="13"/>
      <c r="E50" s="13"/>
    </row>
    <row r="51" spans="1:12" ht="15.75" thickBot="1" x14ac:dyDescent="0.3">
      <c r="A51" s="12" t="s">
        <v>28</v>
      </c>
      <c r="B51" s="13"/>
      <c r="C51" s="13"/>
      <c r="D51" s="13"/>
      <c r="E51" s="13"/>
    </row>
    <row r="52" spans="1:12" ht="15.75" thickBot="1" x14ac:dyDescent="0.3">
      <c r="A52" s="25" t="s">
        <v>212</v>
      </c>
      <c r="B52" s="13"/>
      <c r="C52" s="13"/>
      <c r="D52" s="13"/>
      <c r="E52" s="13"/>
    </row>
    <row r="53" spans="1:12" ht="15.75" thickBot="1" x14ac:dyDescent="0.3">
      <c r="A53" s="25" t="s">
        <v>213</v>
      </c>
      <c r="B53" s="13"/>
      <c r="C53" s="13"/>
      <c r="D53" s="13"/>
      <c r="E53" s="13"/>
    </row>
    <row r="54" spans="1:12" ht="24.75" thickBot="1" x14ac:dyDescent="0.3">
      <c r="A54" s="12" t="s">
        <v>29</v>
      </c>
      <c r="B54" s="13">
        <v>0</v>
      </c>
      <c r="C54" s="13">
        <v>0</v>
      </c>
      <c r="D54" s="13">
        <f>C54*1.03*0.99</f>
        <v>0</v>
      </c>
      <c r="E54" s="13">
        <f>D54*1.03*0.99</f>
        <v>0</v>
      </c>
      <c r="H54" s="81"/>
    </row>
    <row r="55" spans="1:12" ht="15.75" thickBot="1" x14ac:dyDescent="0.3">
      <c r="A55" s="25" t="s">
        <v>212</v>
      </c>
      <c r="B55" s="39"/>
      <c r="C55" s="39"/>
      <c r="D55" s="39"/>
      <c r="E55" s="39"/>
      <c r="J55" s="82"/>
      <c r="K55" s="82"/>
      <c r="L55" s="82"/>
    </row>
    <row r="56" spans="1:12" ht="15.75" thickBot="1" x14ac:dyDescent="0.3">
      <c r="A56" s="25" t="s">
        <v>213</v>
      </c>
      <c r="B56" s="83"/>
      <c r="C56" s="83"/>
      <c r="D56" s="39"/>
      <c r="E56" s="39"/>
    </row>
    <row r="57" spans="1:12" ht="15.75" thickBot="1" x14ac:dyDescent="0.3">
      <c r="A57" s="15" t="s">
        <v>30</v>
      </c>
      <c r="B57" s="14">
        <f>B54+B51+B48+B45+B42+B39+B36</f>
        <v>51500</v>
      </c>
      <c r="C57" s="14">
        <f>C54+C51+C48+C45+C42+C39+C36</f>
        <v>48500</v>
      </c>
      <c r="D57" s="14">
        <f>D54+D51+D48+D45+D42+D39+D36</f>
        <v>38500</v>
      </c>
      <c r="E57" s="14">
        <f>E54+E51+E48+E45+E42+E39+E36</f>
        <v>38500</v>
      </c>
    </row>
    <row r="58" spans="1:12" ht="15.75" thickBot="1" x14ac:dyDescent="0.3">
      <c r="A58" s="16" t="s">
        <v>31</v>
      </c>
      <c r="B58" s="17">
        <f>IF(B57-B28=0,0,"Error")</f>
        <v>0</v>
      </c>
      <c r="C58" s="17">
        <f>IF(C57-C28=0,0,"Error")</f>
        <v>0</v>
      </c>
      <c r="D58" s="17">
        <f>IF(D57-D28=0,0,"Error")</f>
        <v>0</v>
      </c>
      <c r="E58" s="17">
        <f>IF(E57-E28=0,0,"Error")</f>
        <v>0</v>
      </c>
    </row>
    <row r="59" spans="1:12" ht="15.75" thickBot="1" x14ac:dyDescent="0.3">
      <c r="A59" s="47" t="s">
        <v>32</v>
      </c>
      <c r="B59" s="1114" t="s">
        <v>678</v>
      </c>
      <c r="C59" s="1092"/>
      <c r="D59" s="1092"/>
      <c r="E59" s="1093"/>
    </row>
    <row r="60" spans="1:12" ht="61.5" customHeight="1" thickBot="1" x14ac:dyDescent="0.3">
      <c r="A60" s="5" t="s">
        <v>14</v>
      </c>
      <c r="B60" s="1105" t="s">
        <v>679</v>
      </c>
      <c r="C60" s="1106"/>
      <c r="D60" s="1106"/>
      <c r="E60" s="1107"/>
    </row>
    <row r="61" spans="1:12" ht="15.75" thickBot="1" x14ac:dyDescent="0.3">
      <c r="A61" s="5" t="s">
        <v>15</v>
      </c>
      <c r="B61" s="1097" t="s">
        <v>680</v>
      </c>
      <c r="C61" s="1098"/>
      <c r="D61" s="1098"/>
      <c r="E61" s="1099"/>
    </row>
    <row r="62" spans="1:12" ht="12.75" customHeight="1" x14ac:dyDescent="0.25">
      <c r="A62" s="1049"/>
      <c r="B62" s="8">
        <v>2019</v>
      </c>
      <c r="C62" s="8">
        <v>2020</v>
      </c>
      <c r="D62" s="8">
        <v>2021</v>
      </c>
      <c r="E62" s="8">
        <v>2022</v>
      </c>
    </row>
    <row r="63" spans="1:12" ht="9" customHeight="1" thickBot="1" x14ac:dyDescent="0.3">
      <c r="A63" s="1050"/>
      <c r="B63" s="764" t="s">
        <v>7</v>
      </c>
      <c r="C63" s="764" t="s">
        <v>8</v>
      </c>
      <c r="D63" s="764" t="s">
        <v>8</v>
      </c>
      <c r="E63" s="764" t="s">
        <v>8</v>
      </c>
    </row>
    <row r="64" spans="1:12" ht="15.75" thickBot="1" x14ac:dyDescent="0.3">
      <c r="A64" s="5" t="s">
        <v>16</v>
      </c>
      <c r="B64" s="745">
        <v>60</v>
      </c>
      <c r="C64" s="745">
        <v>60</v>
      </c>
      <c r="D64" s="745">
        <v>62</v>
      </c>
      <c r="E64" s="745">
        <v>62</v>
      </c>
    </row>
    <row r="65" spans="1:5" ht="15.75" thickBot="1" x14ac:dyDescent="0.3">
      <c r="A65" s="5" t="s">
        <v>17</v>
      </c>
      <c r="B65" s="9">
        <f>B94</f>
        <v>30000</v>
      </c>
      <c r="C65" s="9">
        <f>C94</f>
        <v>30000</v>
      </c>
      <c r="D65" s="9">
        <f>D94</f>
        <v>22800</v>
      </c>
      <c r="E65" s="9">
        <f>E94</f>
        <v>23500</v>
      </c>
    </row>
    <row r="66" spans="1:5" ht="15.75" thickBot="1" x14ac:dyDescent="0.3">
      <c r="A66" s="5" t="s">
        <v>18</v>
      </c>
      <c r="B66" s="9">
        <f>B65/B64</f>
        <v>500</v>
      </c>
      <c r="C66" s="9">
        <f>C65/C64</f>
        <v>500</v>
      </c>
      <c r="D66" s="9">
        <f>D65/D64</f>
        <v>367.74193548387098</v>
      </c>
      <c r="E66" s="9">
        <f>E65/E64</f>
        <v>379.03225806451616</v>
      </c>
    </row>
    <row r="67" spans="1:5" ht="15.75" thickBot="1" x14ac:dyDescent="0.3">
      <c r="A67" s="5" t="s">
        <v>19</v>
      </c>
      <c r="B67" s="10" t="e">
        <f>B64/A64-1</f>
        <v>#VALUE!</v>
      </c>
      <c r="C67" s="10">
        <f>C64/B64-1</f>
        <v>0</v>
      </c>
      <c r="D67" s="10">
        <f>D64/C64-1</f>
        <v>3.3333333333333437E-2</v>
      </c>
      <c r="E67" s="10">
        <f>E64/D64-1</f>
        <v>0</v>
      </c>
    </row>
    <row r="68" spans="1:5" ht="15.75" thickBot="1" x14ac:dyDescent="0.3">
      <c r="A68" s="5" t="s">
        <v>21</v>
      </c>
      <c r="B68" s="10" t="e">
        <f>B65/A65-1</f>
        <v>#VALUE!</v>
      </c>
      <c r="C68" s="10">
        <f>C65/B65-1</f>
        <v>0</v>
      </c>
      <c r="D68" s="10">
        <f t="shared" ref="D68:E69" si="2">D65/C65-1</f>
        <v>-0.24</v>
      </c>
      <c r="E68" s="10">
        <f t="shared" si="2"/>
        <v>3.0701754385964897E-2</v>
      </c>
    </row>
    <row r="69" spans="1:5" ht="15.75" thickBot="1" x14ac:dyDescent="0.3">
      <c r="A69" s="5" t="s">
        <v>22</v>
      </c>
      <c r="B69" s="10" t="e">
        <f>B66/A66-1</f>
        <v>#VALUE!</v>
      </c>
      <c r="C69" s="10">
        <f>C66/B66-1</f>
        <v>0</v>
      </c>
      <c r="D69" s="10">
        <f t="shared" si="2"/>
        <v>-0.26451612903225807</v>
      </c>
      <c r="E69" s="10">
        <f t="shared" si="2"/>
        <v>3.0701754385964897E-2</v>
      </c>
    </row>
    <row r="70" spans="1:5" ht="24.75" customHeight="1" thickBot="1" x14ac:dyDescent="0.3">
      <c r="A70" s="1046" t="s">
        <v>153</v>
      </c>
      <c r="B70" s="1047"/>
      <c r="C70" s="1047"/>
      <c r="D70" s="1047"/>
      <c r="E70" s="1048"/>
    </row>
    <row r="71" spans="1:5" ht="12.75" customHeight="1" x14ac:dyDescent="0.25">
      <c r="A71" s="1049"/>
      <c r="B71" s="8">
        <v>2019</v>
      </c>
      <c r="C71" s="8">
        <v>2020</v>
      </c>
      <c r="D71" s="8">
        <v>2021</v>
      </c>
      <c r="E71" s="8">
        <v>2022</v>
      </c>
    </row>
    <row r="72" spans="1:5" ht="9" customHeight="1" thickBot="1" x14ac:dyDescent="0.3">
      <c r="A72" s="1050"/>
      <c r="B72" s="764" t="s">
        <v>7</v>
      </c>
      <c r="C72" s="764" t="s">
        <v>8</v>
      </c>
      <c r="D72" s="764" t="s">
        <v>8</v>
      </c>
      <c r="E72" s="764" t="s">
        <v>8</v>
      </c>
    </row>
    <row r="73" spans="1:5" ht="24.75" customHeight="1" thickBot="1" x14ac:dyDescent="0.3">
      <c r="A73" s="12" t="s">
        <v>23</v>
      </c>
      <c r="B73" s="13">
        <v>0</v>
      </c>
      <c r="C73" s="13">
        <v>0</v>
      </c>
      <c r="D73" s="13">
        <f>C73</f>
        <v>0</v>
      </c>
      <c r="E73" s="13">
        <f>C73</f>
        <v>0</v>
      </c>
    </row>
    <row r="74" spans="1:5" ht="38.25" customHeight="1" thickBot="1" x14ac:dyDescent="0.3">
      <c r="A74" s="25" t="s">
        <v>212</v>
      </c>
      <c r="B74" s="26"/>
      <c r="C74" s="26"/>
      <c r="D74" s="26"/>
      <c r="E74" s="26"/>
    </row>
    <row r="75" spans="1:5" ht="24.75" customHeight="1" thickBot="1" x14ac:dyDescent="0.3">
      <c r="A75" s="25" t="s">
        <v>213</v>
      </c>
      <c r="B75" s="26"/>
      <c r="C75" s="26"/>
      <c r="D75" s="26"/>
      <c r="E75" s="26"/>
    </row>
    <row r="76" spans="1:5" ht="24.75" customHeight="1" thickBot="1" x14ac:dyDescent="0.3">
      <c r="A76" s="12" t="s">
        <v>24</v>
      </c>
      <c r="B76" s="13">
        <v>0</v>
      </c>
      <c r="C76" s="13">
        <v>0</v>
      </c>
      <c r="D76" s="13">
        <v>0</v>
      </c>
      <c r="E76" s="13">
        <v>0</v>
      </c>
    </row>
    <row r="77" spans="1:5" ht="15.75" thickBot="1" x14ac:dyDescent="0.3">
      <c r="A77" s="25" t="s">
        <v>212</v>
      </c>
      <c r="B77" s="13"/>
      <c r="C77" s="13"/>
      <c r="D77" s="13"/>
      <c r="E77" s="13"/>
    </row>
    <row r="78" spans="1:5" ht="15.75" thickBot="1" x14ac:dyDescent="0.3">
      <c r="A78" s="25" t="s">
        <v>213</v>
      </c>
      <c r="B78" s="13"/>
      <c r="C78" s="13"/>
      <c r="D78" s="13"/>
      <c r="E78" s="13"/>
    </row>
    <row r="79" spans="1:5" ht="24.75" customHeight="1" thickBot="1" x14ac:dyDescent="0.3">
      <c r="A79" s="12" t="s">
        <v>25</v>
      </c>
      <c r="B79" s="13">
        <v>30000</v>
      </c>
      <c r="C79" s="13">
        <v>30000</v>
      </c>
      <c r="D79" s="13">
        <f>D80</f>
        <v>22800</v>
      </c>
      <c r="E79" s="13">
        <f>E80</f>
        <v>23500</v>
      </c>
    </row>
    <row r="80" spans="1:5" ht="15.75" thickBot="1" x14ac:dyDescent="0.3">
      <c r="A80" s="25" t="s">
        <v>212</v>
      </c>
      <c r="B80" s="13">
        <v>30000</v>
      </c>
      <c r="C80" s="13">
        <v>30000</v>
      </c>
      <c r="D80" s="13">
        <v>22800</v>
      </c>
      <c r="E80" s="13">
        <v>23500</v>
      </c>
    </row>
    <row r="81" spans="1:5" ht="15.75" thickBot="1" x14ac:dyDescent="0.3">
      <c r="A81" s="25" t="s">
        <v>213</v>
      </c>
      <c r="B81" s="13"/>
      <c r="C81" s="13"/>
      <c r="D81" s="13"/>
      <c r="E81" s="13"/>
    </row>
    <row r="82" spans="1:5" ht="15.75" thickBot="1" x14ac:dyDescent="0.3">
      <c r="A82" s="12" t="s">
        <v>26</v>
      </c>
      <c r="B82" s="13"/>
      <c r="C82" s="13"/>
      <c r="D82" s="13"/>
      <c r="E82" s="13"/>
    </row>
    <row r="83" spans="1:5" ht="15.75" thickBot="1" x14ac:dyDescent="0.3">
      <c r="A83" s="25" t="s">
        <v>212</v>
      </c>
      <c r="B83" s="13"/>
      <c r="C83" s="13"/>
      <c r="D83" s="13"/>
      <c r="E83" s="13"/>
    </row>
    <row r="84" spans="1:5" ht="15.75" thickBot="1" x14ac:dyDescent="0.3">
      <c r="A84" s="25" t="s">
        <v>213</v>
      </c>
      <c r="B84" s="13"/>
      <c r="C84" s="13"/>
      <c r="D84" s="13"/>
      <c r="E84" s="13"/>
    </row>
    <row r="85" spans="1:5" ht="15.75" thickBot="1" x14ac:dyDescent="0.3">
      <c r="A85" s="12" t="s">
        <v>27</v>
      </c>
      <c r="B85" s="13"/>
      <c r="C85" s="13"/>
      <c r="D85" s="13"/>
      <c r="E85" s="13"/>
    </row>
    <row r="86" spans="1:5" ht="15.75" thickBot="1" x14ac:dyDescent="0.3">
      <c r="A86" s="25" t="s">
        <v>212</v>
      </c>
      <c r="B86" s="13"/>
      <c r="C86" s="13"/>
      <c r="D86" s="13"/>
      <c r="E86" s="13"/>
    </row>
    <row r="87" spans="1:5" ht="15.75" thickBot="1" x14ac:dyDescent="0.3">
      <c r="A87" s="25" t="s">
        <v>213</v>
      </c>
      <c r="B87" s="13"/>
      <c r="C87" s="13"/>
      <c r="D87" s="13"/>
      <c r="E87" s="13"/>
    </row>
    <row r="88" spans="1:5" ht="15.75" thickBot="1" x14ac:dyDescent="0.3">
      <c r="A88" s="12" t="s">
        <v>28</v>
      </c>
      <c r="B88" s="13"/>
      <c r="C88" s="13"/>
      <c r="D88" s="13"/>
      <c r="E88" s="13"/>
    </row>
    <row r="89" spans="1:5" ht="15.75" thickBot="1" x14ac:dyDescent="0.3">
      <c r="A89" s="25" t="s">
        <v>212</v>
      </c>
      <c r="B89" s="13"/>
      <c r="C89" s="13"/>
      <c r="D89" s="13"/>
      <c r="E89" s="13"/>
    </row>
    <row r="90" spans="1:5" ht="15.75" thickBot="1" x14ac:dyDescent="0.3">
      <c r="A90" s="25" t="s">
        <v>213</v>
      </c>
      <c r="B90" s="13"/>
      <c r="C90" s="13"/>
      <c r="D90" s="13"/>
      <c r="E90" s="13"/>
    </row>
    <row r="91" spans="1:5" ht="24.75" thickBot="1" x14ac:dyDescent="0.3">
      <c r="A91" s="12" t="s">
        <v>29</v>
      </c>
      <c r="B91" s="13"/>
      <c r="C91" s="13"/>
      <c r="D91" s="13"/>
      <c r="E91" s="13"/>
    </row>
    <row r="92" spans="1:5" ht="15.75" thickBot="1" x14ac:dyDescent="0.3">
      <c r="A92" s="25" t="s">
        <v>212</v>
      </c>
      <c r="B92" s="13"/>
      <c r="C92" s="13"/>
      <c r="D92" s="13"/>
      <c r="E92" s="13"/>
    </row>
    <row r="93" spans="1:5" ht="15.75" thickBot="1" x14ac:dyDescent="0.3">
      <c r="A93" s="25" t="s">
        <v>213</v>
      </c>
      <c r="B93" s="13"/>
      <c r="C93" s="13"/>
      <c r="D93" s="13"/>
      <c r="E93" s="13"/>
    </row>
    <row r="94" spans="1:5" ht="15.75" thickBot="1" x14ac:dyDescent="0.3">
      <c r="A94" s="34" t="s">
        <v>33</v>
      </c>
      <c r="B94" s="14">
        <f t="shared" ref="B94:E94" si="3">B91+B88+B85+B82+B79+B76+B73</f>
        <v>30000</v>
      </c>
      <c r="C94" s="14">
        <f t="shared" si="3"/>
        <v>30000</v>
      </c>
      <c r="D94" s="14">
        <f t="shared" si="3"/>
        <v>22800</v>
      </c>
      <c r="E94" s="14">
        <f t="shared" si="3"/>
        <v>23500</v>
      </c>
    </row>
    <row r="95" spans="1:5" ht="15" customHeight="1" thickBot="1" x14ac:dyDescent="0.3">
      <c r="A95" s="16" t="s">
        <v>31</v>
      </c>
      <c r="B95" s="17">
        <f>IF(B94-B65=0,0,"Error")</f>
        <v>0</v>
      </c>
      <c r="C95" s="17">
        <f>IF(C94-C65=0,0,"Error")</f>
        <v>0</v>
      </c>
      <c r="D95" s="17">
        <f>IF(D94-D65=0,0,"Error")</f>
        <v>0</v>
      </c>
      <c r="E95" s="17">
        <f>IF(E94-E65=0,0,"Error")</f>
        <v>0</v>
      </c>
    </row>
    <row r="96" spans="1:5" ht="15.75" thickBot="1" x14ac:dyDescent="0.3">
      <c r="A96" s="1111" t="s">
        <v>45</v>
      </c>
      <c r="B96" s="1112"/>
      <c r="C96" s="1112"/>
      <c r="D96" s="1112"/>
      <c r="E96" s="1113"/>
    </row>
    <row r="97" spans="1:11" ht="15.75" thickBot="1" x14ac:dyDescent="0.3">
      <c r="A97" s="1111" t="s">
        <v>46</v>
      </c>
      <c r="B97" s="1112"/>
      <c r="C97" s="1112"/>
      <c r="D97" s="1112"/>
      <c r="E97" s="1113"/>
    </row>
    <row r="98" spans="1:11" ht="15.75" thickBot="1" x14ac:dyDescent="0.3">
      <c r="A98" s="18" t="s">
        <v>44</v>
      </c>
      <c r="B98" s="1137" t="s">
        <v>1256</v>
      </c>
      <c r="C98" s="1138"/>
      <c r="D98" s="1138"/>
      <c r="E98" s="1139"/>
    </row>
    <row r="99" spans="1:11" ht="34.5" thickBot="1" x14ac:dyDescent="0.3">
      <c r="A99" s="7" t="s">
        <v>13</v>
      </c>
      <c r="B99" s="103" t="s">
        <v>1257</v>
      </c>
      <c r="C99" s="93" t="s">
        <v>217</v>
      </c>
      <c r="D99" s="91"/>
      <c r="E99" s="92"/>
    </row>
    <row r="100" spans="1:11" ht="17.25" customHeight="1" thickBot="1" x14ac:dyDescent="0.3">
      <c r="A100" s="5" t="s">
        <v>14</v>
      </c>
      <c r="B100" s="1105" t="s">
        <v>1256</v>
      </c>
      <c r="C100" s="1106"/>
      <c r="D100" s="1106"/>
      <c r="E100" s="1107"/>
    </row>
    <row r="101" spans="1:11" ht="15.75" thickBot="1" x14ac:dyDescent="0.3">
      <c r="A101" s="5" t="s">
        <v>15</v>
      </c>
      <c r="B101" s="1097" t="s">
        <v>80</v>
      </c>
      <c r="C101" s="1098"/>
      <c r="D101" s="1098"/>
      <c r="E101" s="1099"/>
    </row>
    <row r="102" spans="1:11" ht="12.75" customHeight="1" x14ac:dyDescent="0.25">
      <c r="A102" s="1049"/>
      <c r="B102" s="8">
        <v>2019</v>
      </c>
      <c r="C102" s="8">
        <v>2020</v>
      </c>
      <c r="D102" s="8">
        <v>2021</v>
      </c>
      <c r="E102" s="8">
        <v>2022</v>
      </c>
    </row>
    <row r="103" spans="1:11" ht="9" customHeight="1" thickBot="1" x14ac:dyDescent="0.3">
      <c r="A103" s="1050"/>
      <c r="B103" s="764" t="s">
        <v>7</v>
      </c>
      <c r="C103" s="764" t="s">
        <v>8</v>
      </c>
      <c r="D103" s="764" t="s">
        <v>8</v>
      </c>
      <c r="E103" s="764" t="s">
        <v>8</v>
      </c>
    </row>
    <row r="104" spans="1:11" ht="15.75" thickBot="1" x14ac:dyDescent="0.3">
      <c r="A104" s="5" t="s">
        <v>16</v>
      </c>
      <c r="B104" s="9">
        <v>0</v>
      </c>
      <c r="C104" s="9">
        <v>18</v>
      </c>
      <c r="D104" s="9">
        <v>18</v>
      </c>
      <c r="E104" s="9">
        <v>22</v>
      </c>
    </row>
    <row r="105" spans="1:11" ht="15.75" thickBot="1" x14ac:dyDescent="0.3">
      <c r="A105" s="5" t="s">
        <v>17</v>
      </c>
      <c r="B105" s="9">
        <f t="shared" ref="B105" si="4">B115</f>
        <v>0</v>
      </c>
      <c r="C105" s="40">
        <v>3000</v>
      </c>
      <c r="D105" s="40">
        <v>3000</v>
      </c>
      <c r="E105" s="40">
        <v>5000</v>
      </c>
    </row>
    <row r="106" spans="1:11" ht="15.75" thickBot="1" x14ac:dyDescent="0.3">
      <c r="A106" s="5" t="s">
        <v>18</v>
      </c>
      <c r="B106" s="9" t="e">
        <f t="shared" ref="B106:E106" si="5">B105/B104</f>
        <v>#DIV/0!</v>
      </c>
      <c r="C106" s="9">
        <f t="shared" si="5"/>
        <v>166.66666666666666</v>
      </c>
      <c r="D106" s="9">
        <f t="shared" si="5"/>
        <v>166.66666666666666</v>
      </c>
      <c r="E106" s="9">
        <f t="shared" si="5"/>
        <v>227.27272727272728</v>
      </c>
    </row>
    <row r="107" spans="1:11" ht="15.75" thickBot="1" x14ac:dyDescent="0.3">
      <c r="A107" s="5" t="s">
        <v>19</v>
      </c>
      <c r="B107" s="10" t="e">
        <f t="shared" ref="B107:E109" si="6">B104/A104-1</f>
        <v>#VALUE!</v>
      </c>
      <c r="C107" s="10" t="e">
        <f t="shared" si="6"/>
        <v>#DIV/0!</v>
      </c>
      <c r="D107" s="10">
        <f t="shared" si="6"/>
        <v>0</v>
      </c>
      <c r="E107" s="10">
        <f t="shared" si="6"/>
        <v>0.22222222222222232</v>
      </c>
      <c r="G107" s="11"/>
      <c r="H107" s="11"/>
      <c r="I107" s="11"/>
      <c r="J107" s="11"/>
      <c r="K107" s="11"/>
    </row>
    <row r="108" spans="1:11" ht="15.75" thickBot="1" x14ac:dyDescent="0.3">
      <c r="A108" s="5" t="s">
        <v>21</v>
      </c>
      <c r="B108" s="10" t="e">
        <f t="shared" si="6"/>
        <v>#VALUE!</v>
      </c>
      <c r="C108" s="10" t="e">
        <f t="shared" si="6"/>
        <v>#DIV/0!</v>
      </c>
      <c r="D108" s="10">
        <f>D105/C105-1</f>
        <v>0</v>
      </c>
      <c r="E108" s="10">
        <f>E105/D105-1</f>
        <v>0.66666666666666674</v>
      </c>
    </row>
    <row r="109" spans="1:11" ht="15.75" thickBot="1" x14ac:dyDescent="0.3">
      <c r="A109" s="5" t="s">
        <v>22</v>
      </c>
      <c r="B109" s="10" t="e">
        <f t="shared" si="6"/>
        <v>#DIV/0!</v>
      </c>
      <c r="C109" s="10" t="e">
        <f t="shared" si="6"/>
        <v>#DIV/0!</v>
      </c>
      <c r="D109" s="10">
        <f t="shared" si="6"/>
        <v>0</v>
      </c>
      <c r="E109" s="10">
        <f t="shared" si="6"/>
        <v>0.36363636363636376</v>
      </c>
    </row>
    <row r="110" spans="1:11" ht="15.75" customHeight="1" thickBot="1" x14ac:dyDescent="0.3">
      <c r="A110" s="1046" t="s">
        <v>152</v>
      </c>
      <c r="B110" s="1047"/>
      <c r="C110" s="1047"/>
      <c r="D110" s="1047"/>
      <c r="E110" s="1048"/>
    </row>
    <row r="111" spans="1:11" ht="12.75" customHeight="1" x14ac:dyDescent="0.25">
      <c r="A111" s="1049"/>
      <c r="B111" s="8">
        <v>2019</v>
      </c>
      <c r="C111" s="8">
        <v>2020</v>
      </c>
      <c r="D111" s="8">
        <v>2021</v>
      </c>
      <c r="E111" s="8">
        <v>2022</v>
      </c>
    </row>
    <row r="112" spans="1:11" ht="9" customHeight="1" thickBot="1" x14ac:dyDescent="0.3">
      <c r="A112" s="1050"/>
      <c r="B112" s="764" t="s">
        <v>7</v>
      </c>
      <c r="C112" s="764" t="s">
        <v>8</v>
      </c>
      <c r="D112" s="764" t="s">
        <v>8</v>
      </c>
      <c r="E112" s="764" t="s">
        <v>8</v>
      </c>
    </row>
    <row r="113" spans="1:6" ht="15.75" thickBot="1" x14ac:dyDescent="0.3">
      <c r="A113" s="12" t="s">
        <v>41</v>
      </c>
      <c r="B113" s="13"/>
      <c r="C113" s="13"/>
      <c r="D113" s="13"/>
      <c r="E113" s="13"/>
    </row>
    <row r="114" spans="1:6" ht="15.75" thickBot="1" x14ac:dyDescent="0.3">
      <c r="A114" s="12" t="s">
        <v>42</v>
      </c>
      <c r="B114" s="14">
        <v>0</v>
      </c>
      <c r="C114" s="42">
        <v>3000</v>
      </c>
      <c r="D114" s="42">
        <v>3000</v>
      </c>
      <c r="E114" s="42">
        <v>5000</v>
      </c>
    </row>
    <row r="115" spans="1:6" ht="15.75" thickBot="1" x14ac:dyDescent="0.3">
      <c r="A115" s="15" t="s">
        <v>30</v>
      </c>
      <c r="B115" s="14">
        <f>B114+B113</f>
        <v>0</v>
      </c>
      <c r="C115" s="14">
        <f t="shared" ref="C115" si="7">C114+C113</f>
        <v>3000</v>
      </c>
      <c r="D115" s="14">
        <f>D114+D113</f>
        <v>3000</v>
      </c>
      <c r="E115" s="14">
        <f>E114+E113</f>
        <v>5000</v>
      </c>
    </row>
    <row r="116" spans="1:6" ht="15.75" thickBot="1" x14ac:dyDescent="0.3">
      <c r="A116" s="19"/>
      <c r="B116" s="20"/>
      <c r="C116" s="20"/>
      <c r="D116" s="20"/>
      <c r="E116" s="20"/>
    </row>
    <row r="117" spans="1:6" ht="27" customHeight="1" thickBot="1" x14ac:dyDescent="0.3">
      <c r="A117" s="6" t="s">
        <v>56</v>
      </c>
      <c r="B117" s="21">
        <f>B105+B65+B28</f>
        <v>81500</v>
      </c>
      <c r="C117" s="21">
        <f>C105+C65+C28</f>
        <v>81500</v>
      </c>
      <c r="D117" s="21">
        <f>D105+D65+D28</f>
        <v>64300</v>
      </c>
      <c r="E117" s="21">
        <f>E105+E65+E28</f>
        <v>67000</v>
      </c>
    </row>
    <row r="118" spans="1:6" ht="24.75" thickBot="1" x14ac:dyDescent="0.3">
      <c r="A118" s="6" t="s">
        <v>57</v>
      </c>
      <c r="B118" s="21">
        <f>B115+B94+B57</f>
        <v>81500</v>
      </c>
      <c r="C118" s="21">
        <f>C115+C94+C57</f>
        <v>81500</v>
      </c>
      <c r="D118" s="21">
        <f>D115+D94+D57</f>
        <v>64300</v>
      </c>
      <c r="E118" s="21">
        <f>E115+E94+E57</f>
        <v>67000</v>
      </c>
    </row>
    <row r="119" spans="1:6" ht="15.75" thickBot="1" x14ac:dyDescent="0.3">
      <c r="A119" s="12" t="s">
        <v>23</v>
      </c>
      <c r="B119" s="35">
        <v>14500</v>
      </c>
      <c r="C119" s="35">
        <v>14500</v>
      </c>
      <c r="D119" s="35">
        <v>14500</v>
      </c>
      <c r="E119" s="35">
        <v>14500</v>
      </c>
      <c r="F119" s="11"/>
    </row>
    <row r="120" spans="1:6" ht="15.75" thickBot="1" x14ac:dyDescent="0.3">
      <c r="A120" s="25" t="s">
        <v>212</v>
      </c>
      <c r="B120" s="14">
        <f>B37</f>
        <v>14500</v>
      </c>
      <c r="C120" s="14">
        <f>C37</f>
        <v>14500</v>
      </c>
      <c r="D120" s="14">
        <f>D37</f>
        <v>14500</v>
      </c>
      <c r="E120" s="14">
        <f>E37</f>
        <v>14500</v>
      </c>
    </row>
    <row r="121" spans="1:6" ht="15.75" thickBot="1" x14ac:dyDescent="0.3">
      <c r="A121" s="25" t="s">
        <v>230</v>
      </c>
      <c r="B121" s="14">
        <v>0</v>
      </c>
      <c r="C121" s="14">
        <v>0</v>
      </c>
      <c r="D121" s="14">
        <v>0</v>
      </c>
      <c r="E121" s="14">
        <v>0</v>
      </c>
    </row>
    <row r="122" spans="1:6" ht="24.75" thickBot="1" x14ac:dyDescent="0.3">
      <c r="A122" s="12" t="s">
        <v>24</v>
      </c>
      <c r="B122" s="35">
        <v>2000</v>
      </c>
      <c r="C122" s="35">
        <v>2000</v>
      </c>
      <c r="D122" s="35">
        <v>2000</v>
      </c>
      <c r="E122" s="35">
        <v>2000</v>
      </c>
    </row>
    <row r="123" spans="1:6" ht="15.75" thickBot="1" x14ac:dyDescent="0.3">
      <c r="A123" s="25" t="s">
        <v>212</v>
      </c>
      <c r="B123" s="13">
        <f>B40</f>
        <v>2000</v>
      </c>
      <c r="C123" s="13">
        <f>C40</f>
        <v>2000</v>
      </c>
      <c r="D123" s="13">
        <f>D40</f>
        <v>2000</v>
      </c>
      <c r="E123" s="13">
        <f>E40</f>
        <v>2000</v>
      </c>
    </row>
    <row r="124" spans="1:6" ht="15.75" thickBot="1" x14ac:dyDescent="0.3">
      <c r="A124" s="25" t="s">
        <v>230</v>
      </c>
      <c r="B124" s="14">
        <v>0</v>
      </c>
      <c r="C124" s="14">
        <v>0</v>
      </c>
      <c r="D124" s="14">
        <v>0</v>
      </c>
      <c r="E124" s="14">
        <v>0</v>
      </c>
    </row>
    <row r="125" spans="1:6" ht="15.75" thickBot="1" x14ac:dyDescent="0.3">
      <c r="A125" s="12" t="s">
        <v>25</v>
      </c>
      <c r="B125" s="35">
        <f>B126+B127</f>
        <v>65000</v>
      </c>
      <c r="C125" s="35">
        <f>C126+C127</f>
        <v>62000</v>
      </c>
      <c r="D125" s="35">
        <f t="shared" ref="D125:E125" si="8">D126+D127</f>
        <v>44800</v>
      </c>
      <c r="E125" s="35">
        <f t="shared" si="8"/>
        <v>45500</v>
      </c>
    </row>
    <row r="126" spans="1:6" ht="15.75" thickBot="1" x14ac:dyDescent="0.3">
      <c r="A126" s="25" t="s">
        <v>212</v>
      </c>
      <c r="B126" s="14">
        <f>B43+B80</f>
        <v>65000</v>
      </c>
      <c r="C126" s="14">
        <f>C43+C80</f>
        <v>62000</v>
      </c>
      <c r="D126" s="14">
        <f>D43+D80</f>
        <v>44800</v>
      </c>
      <c r="E126" s="14">
        <f>E43+E80</f>
        <v>45500</v>
      </c>
    </row>
    <row r="127" spans="1:6" ht="15.75" thickBot="1" x14ac:dyDescent="0.3">
      <c r="A127" s="25" t="s">
        <v>230</v>
      </c>
      <c r="B127" s="14">
        <v>0</v>
      </c>
      <c r="C127" s="14">
        <v>0</v>
      </c>
      <c r="D127" s="14">
        <v>0</v>
      </c>
      <c r="E127" s="14">
        <v>0</v>
      </c>
    </row>
    <row r="128" spans="1:6" ht="15.75" thickBot="1" x14ac:dyDescent="0.3">
      <c r="A128" s="12" t="s">
        <v>26</v>
      </c>
      <c r="B128" s="35">
        <f>B129+B130</f>
        <v>0</v>
      </c>
      <c r="C128" s="35">
        <f>C129+C130</f>
        <v>0</v>
      </c>
      <c r="D128" s="35">
        <f t="shared" ref="D128:E128" si="9">D129+D130</f>
        <v>0</v>
      </c>
      <c r="E128" s="35">
        <f t="shared" si="9"/>
        <v>0</v>
      </c>
    </row>
    <row r="129" spans="1:5" ht="15.75" thickBot="1" x14ac:dyDescent="0.3">
      <c r="A129" s="25" t="s">
        <v>212</v>
      </c>
      <c r="B129" s="13">
        <v>0</v>
      </c>
      <c r="C129" s="13">
        <v>0</v>
      </c>
      <c r="D129" s="13">
        <v>0</v>
      </c>
      <c r="E129" s="13">
        <v>0</v>
      </c>
    </row>
    <row r="130" spans="1:5" ht="15.75" thickBot="1" x14ac:dyDescent="0.3">
      <c r="A130" s="25" t="s">
        <v>230</v>
      </c>
      <c r="B130" s="14">
        <v>0</v>
      </c>
      <c r="C130" s="14">
        <v>0</v>
      </c>
      <c r="D130" s="14">
        <v>0</v>
      </c>
      <c r="E130" s="14">
        <v>0</v>
      </c>
    </row>
    <row r="131" spans="1:5" ht="15.75" thickBot="1" x14ac:dyDescent="0.3">
      <c r="A131" s="12" t="s">
        <v>27</v>
      </c>
      <c r="B131" s="35">
        <f>B132+B133</f>
        <v>0</v>
      </c>
      <c r="C131" s="35">
        <f>C132+C133</f>
        <v>0</v>
      </c>
      <c r="D131" s="35">
        <f t="shared" ref="D131:E131" si="10">D132+D133</f>
        <v>0</v>
      </c>
      <c r="E131" s="35">
        <f t="shared" si="10"/>
        <v>0</v>
      </c>
    </row>
    <row r="132" spans="1:5" ht="15.75" thickBot="1" x14ac:dyDescent="0.3">
      <c r="A132" s="25" t="s">
        <v>212</v>
      </c>
      <c r="B132" s="13">
        <v>0</v>
      </c>
      <c r="C132" s="13">
        <v>0</v>
      </c>
      <c r="D132" s="13">
        <v>0</v>
      </c>
      <c r="E132" s="13">
        <v>0</v>
      </c>
    </row>
    <row r="133" spans="1:5" ht="15.75" thickBot="1" x14ac:dyDescent="0.3">
      <c r="A133" s="25" t="s">
        <v>230</v>
      </c>
      <c r="B133" s="14">
        <v>0</v>
      </c>
      <c r="C133" s="14">
        <v>0</v>
      </c>
      <c r="D133" s="14">
        <v>0</v>
      </c>
      <c r="E133" s="14">
        <v>0</v>
      </c>
    </row>
    <row r="134" spans="1:5" ht="15.75" thickBot="1" x14ac:dyDescent="0.3">
      <c r="A134" s="12" t="s">
        <v>28</v>
      </c>
      <c r="B134" s="35">
        <f>B135+B136</f>
        <v>0</v>
      </c>
      <c r="C134" s="35">
        <f>C135+C136</f>
        <v>0</v>
      </c>
      <c r="D134" s="35">
        <f t="shared" ref="D134:E134" si="11">D135+D136</f>
        <v>0</v>
      </c>
      <c r="E134" s="35">
        <f t="shared" si="11"/>
        <v>0</v>
      </c>
    </row>
    <row r="135" spans="1:5" ht="15.75" thickBot="1" x14ac:dyDescent="0.3">
      <c r="A135" s="25" t="s">
        <v>212</v>
      </c>
      <c r="B135" s="13">
        <v>0</v>
      </c>
      <c r="C135" s="13">
        <v>0</v>
      </c>
      <c r="D135" s="13">
        <v>0</v>
      </c>
      <c r="E135" s="13">
        <v>0</v>
      </c>
    </row>
    <row r="136" spans="1:5" ht="15.75" thickBot="1" x14ac:dyDescent="0.3">
      <c r="A136" s="25" t="s">
        <v>230</v>
      </c>
      <c r="B136" s="14">
        <v>0</v>
      </c>
      <c r="C136" s="14">
        <v>0</v>
      </c>
      <c r="D136" s="14">
        <v>0</v>
      </c>
      <c r="E136" s="14">
        <v>0</v>
      </c>
    </row>
    <row r="137" spans="1:5" ht="24.75" thickBot="1" x14ac:dyDescent="0.3">
      <c r="A137" s="12" t="s">
        <v>29</v>
      </c>
      <c r="B137" s="35">
        <f>B91+B54</f>
        <v>0</v>
      </c>
      <c r="C137" s="35">
        <f>C91+C54</f>
        <v>0</v>
      </c>
      <c r="D137" s="35">
        <f>D91+D54</f>
        <v>0</v>
      </c>
      <c r="E137" s="35">
        <f>E91+E54</f>
        <v>0</v>
      </c>
    </row>
    <row r="138" spans="1:5" ht="15.75" thickBot="1" x14ac:dyDescent="0.3">
      <c r="A138" s="25" t="s">
        <v>212</v>
      </c>
      <c r="B138" s="13">
        <v>0</v>
      </c>
      <c r="C138" s="13">
        <v>0</v>
      </c>
      <c r="D138" s="13">
        <v>0</v>
      </c>
      <c r="E138" s="13">
        <v>0</v>
      </c>
    </row>
    <row r="139" spans="1:5" ht="15.75" thickBot="1" x14ac:dyDescent="0.3">
      <c r="A139" s="25" t="s">
        <v>230</v>
      </c>
      <c r="B139" s="14">
        <v>0</v>
      </c>
      <c r="C139" s="14">
        <v>0</v>
      </c>
      <c r="D139" s="14">
        <v>0</v>
      </c>
      <c r="E139" s="14">
        <v>0</v>
      </c>
    </row>
    <row r="140" spans="1:5" ht="15.75" thickBot="1" x14ac:dyDescent="0.3">
      <c r="A140" s="12" t="s">
        <v>58</v>
      </c>
      <c r="B140" s="13">
        <v>0</v>
      </c>
      <c r="C140" s="13">
        <v>0</v>
      </c>
      <c r="D140" s="13">
        <v>0</v>
      </c>
      <c r="E140" s="13">
        <v>0</v>
      </c>
    </row>
    <row r="141" spans="1:5" ht="15.75" thickBot="1" x14ac:dyDescent="0.3">
      <c r="A141" s="12" t="s">
        <v>59</v>
      </c>
      <c r="B141" s="13">
        <v>0</v>
      </c>
      <c r="C141" s="42">
        <v>3000</v>
      </c>
      <c r="D141" s="42">
        <v>3000</v>
      </c>
      <c r="E141" s="42">
        <v>5000</v>
      </c>
    </row>
    <row r="142" spans="1:5" ht="15.75" thickBot="1" x14ac:dyDescent="0.3">
      <c r="A142" s="16" t="s">
        <v>31</v>
      </c>
      <c r="B142" s="17">
        <f>IF(B118-B117=0,0,"Error")</f>
        <v>0</v>
      </c>
      <c r="C142" s="17">
        <f>IF(C118-C117=0,0,"Error")</f>
        <v>0</v>
      </c>
      <c r="D142" s="17">
        <f>IF(D118-D117=0,0,"Error")</f>
        <v>0</v>
      </c>
      <c r="E142" s="17">
        <f>IF(E118-E117=0,0,"Error")</f>
        <v>0</v>
      </c>
    </row>
  </sheetData>
  <mergeCells count="34">
    <mergeCell ref="B101:E101"/>
    <mergeCell ref="A102:A103"/>
    <mergeCell ref="A110:E110"/>
    <mergeCell ref="A111:A112"/>
    <mergeCell ref="A70:E70"/>
    <mergeCell ref="A71:A72"/>
    <mergeCell ref="A96:E96"/>
    <mergeCell ref="A97:E97"/>
    <mergeCell ref="B98:E98"/>
    <mergeCell ref="B100:E100"/>
    <mergeCell ref="A62:A63"/>
    <mergeCell ref="A20:E20"/>
    <mergeCell ref="A21:E21"/>
    <mergeCell ref="B22:E22"/>
    <mergeCell ref="B23:E23"/>
    <mergeCell ref="B24:E24"/>
    <mergeCell ref="A25:A26"/>
    <mergeCell ref="A33:E33"/>
    <mergeCell ref="A34:A35"/>
    <mergeCell ref="B59:E59"/>
    <mergeCell ref="B60:E60"/>
    <mergeCell ref="B61:E61"/>
    <mergeCell ref="A17:E17"/>
    <mergeCell ref="A1:E1"/>
    <mergeCell ref="A3:E3"/>
    <mergeCell ref="B5:E5"/>
    <mergeCell ref="B6:E6"/>
    <mergeCell ref="B7:E7"/>
    <mergeCell ref="A8:E8"/>
    <mergeCell ref="A9:E11"/>
    <mergeCell ref="B12:E12"/>
    <mergeCell ref="A13:A14"/>
    <mergeCell ref="B16:E16"/>
    <mergeCell ref="A2:E2"/>
  </mergeCells>
  <pageMargins left="0.25" right="0.25" top="0.75" bottom="0.75" header="0.3" footer="0.3"/>
  <pageSetup scale="5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04"/>
  <sheetViews>
    <sheetView topLeftCell="A196" zoomScale="170" zoomScaleNormal="170" workbookViewId="0">
      <selection activeCell="I208" sqref="I208"/>
    </sheetView>
  </sheetViews>
  <sheetFormatPr defaultRowHeight="15" x14ac:dyDescent="0.25"/>
  <cols>
    <col min="1" max="1" width="28.5703125" customWidth="1"/>
    <col min="2" max="5" width="11.7109375" customWidth="1"/>
  </cols>
  <sheetData>
    <row r="1" spans="1:5" x14ac:dyDescent="0.25">
      <c r="A1" s="1143" t="s">
        <v>1248</v>
      </c>
      <c r="B1" s="1143"/>
      <c r="C1" s="1143"/>
      <c r="D1" s="1143"/>
      <c r="E1" s="1143"/>
    </row>
    <row r="2" spans="1:5" ht="30" customHeight="1" x14ac:dyDescent="0.25">
      <c r="A2" s="1145" t="s">
        <v>555</v>
      </c>
      <c r="B2" s="1145"/>
      <c r="C2" s="1145"/>
      <c r="D2" s="1145"/>
      <c r="E2" s="1145"/>
    </row>
    <row r="3" spans="1:5" ht="18" customHeight="1" x14ac:dyDescent="0.25">
      <c r="A3" s="1028" t="s">
        <v>536</v>
      </c>
      <c r="B3" s="1028"/>
      <c r="C3" s="1028"/>
      <c r="D3" s="1028"/>
      <c r="E3" s="1028"/>
    </row>
    <row r="4" spans="1:5" ht="15.75" thickBot="1" x14ac:dyDescent="0.3"/>
    <row r="5" spans="1:5" ht="15.75" thickBot="1" x14ac:dyDescent="0.3">
      <c r="A5" s="2" t="s">
        <v>0</v>
      </c>
      <c r="B5" s="1078" t="s">
        <v>848</v>
      </c>
      <c r="C5" s="1078"/>
      <c r="D5" s="1078"/>
      <c r="E5" s="1078"/>
    </row>
    <row r="6" spans="1:5" ht="15.75" thickBot="1" x14ac:dyDescent="0.3">
      <c r="A6" s="2" t="s">
        <v>1</v>
      </c>
      <c r="B6" s="1144" t="s">
        <v>207</v>
      </c>
      <c r="C6" s="1080"/>
      <c r="D6" s="1080"/>
      <c r="E6" s="1081"/>
    </row>
    <row r="7" spans="1:5" ht="15.75" thickBot="1" x14ac:dyDescent="0.3">
      <c r="A7" s="2" t="s">
        <v>3</v>
      </c>
      <c r="B7" s="1082" t="s">
        <v>535</v>
      </c>
      <c r="C7" s="1083"/>
      <c r="D7" s="1083"/>
      <c r="E7" s="1084"/>
    </row>
    <row r="8" spans="1:5" ht="15.75" thickBot="1" x14ac:dyDescent="0.3">
      <c r="A8" s="1085" t="s">
        <v>4</v>
      </c>
      <c r="B8" s="1086"/>
      <c r="C8" s="1086"/>
      <c r="D8" s="1086"/>
      <c r="E8" s="1087"/>
    </row>
    <row r="9" spans="1:5" ht="15.75" thickBot="1" x14ac:dyDescent="0.3">
      <c r="A9" s="1149" t="s">
        <v>624</v>
      </c>
      <c r="B9" s="1150"/>
      <c r="C9" s="1150"/>
      <c r="D9" s="1150"/>
      <c r="E9" s="1151"/>
    </row>
    <row r="10" spans="1:5" ht="36.75" customHeight="1" thickBot="1" x14ac:dyDescent="0.3">
      <c r="A10" s="1149"/>
      <c r="B10" s="1150"/>
      <c r="C10" s="1150"/>
      <c r="D10" s="1150"/>
      <c r="E10" s="1151"/>
    </row>
    <row r="11" spans="1:5" ht="15.75" thickBot="1" x14ac:dyDescent="0.3">
      <c r="A11" s="1149"/>
      <c r="B11" s="1150"/>
      <c r="C11" s="1150"/>
      <c r="D11" s="1150"/>
      <c r="E11" s="1151"/>
    </row>
    <row r="12" spans="1:5" ht="123" customHeight="1" thickBot="1" x14ac:dyDescent="0.3">
      <c r="A12" s="3" t="s">
        <v>5</v>
      </c>
      <c r="B12" s="1210" t="s">
        <v>623</v>
      </c>
      <c r="C12" s="1211"/>
      <c r="D12" s="1211"/>
      <c r="E12" s="1212"/>
    </row>
    <row r="13" spans="1:5" ht="23.25" customHeight="1" x14ac:dyDescent="0.25">
      <c r="A13" s="1049" t="s">
        <v>6</v>
      </c>
      <c r="B13" s="761">
        <v>2019</v>
      </c>
      <c r="C13" s="761">
        <v>2020</v>
      </c>
      <c r="D13" s="761">
        <v>2021</v>
      </c>
      <c r="E13" s="761">
        <v>2022</v>
      </c>
    </row>
    <row r="14" spans="1:5" ht="15.75" thickBot="1" x14ac:dyDescent="0.3">
      <c r="A14" s="1050"/>
      <c r="B14" s="762" t="s">
        <v>7</v>
      </c>
      <c r="C14" s="762" t="s">
        <v>8</v>
      </c>
      <c r="D14" s="762" t="s">
        <v>8</v>
      </c>
      <c r="E14" s="762" t="s">
        <v>8</v>
      </c>
    </row>
    <row r="15" spans="1:5" ht="21" customHeight="1" thickBot="1" x14ac:dyDescent="0.3">
      <c r="A15" s="5" t="s">
        <v>849</v>
      </c>
      <c r="B15" s="588" t="s">
        <v>850</v>
      </c>
      <c r="C15" s="588" t="s">
        <v>851</v>
      </c>
      <c r="D15" s="588" t="s">
        <v>852</v>
      </c>
      <c r="E15" s="588" t="s">
        <v>853</v>
      </c>
    </row>
    <row r="16" spans="1:5" ht="15.75" thickBot="1" x14ac:dyDescent="0.3">
      <c r="A16" s="5" t="s">
        <v>89</v>
      </c>
      <c r="B16" s="76" t="s">
        <v>67</v>
      </c>
      <c r="C16" s="76" t="s">
        <v>68</v>
      </c>
      <c r="D16" s="76" t="s">
        <v>68</v>
      </c>
      <c r="E16" s="76" t="s">
        <v>68</v>
      </c>
    </row>
    <row r="17" spans="1:5" ht="23.25" thickBot="1" x14ac:dyDescent="0.3">
      <c r="A17" s="5" t="s">
        <v>66</v>
      </c>
      <c r="B17" s="76" t="s">
        <v>67</v>
      </c>
      <c r="C17" s="76" t="s">
        <v>68</v>
      </c>
      <c r="D17" s="76" t="s">
        <v>68</v>
      </c>
      <c r="E17" s="76" t="s">
        <v>68</v>
      </c>
    </row>
    <row r="18" spans="1:5" ht="32.25" customHeight="1" thickBot="1" x14ac:dyDescent="0.3">
      <c r="A18" s="6" t="s">
        <v>9</v>
      </c>
      <c r="B18" s="1153" t="s">
        <v>854</v>
      </c>
      <c r="C18" s="1154"/>
      <c r="D18" s="1154"/>
      <c r="E18" s="1155"/>
    </row>
    <row r="19" spans="1:5" ht="23.25" customHeight="1" thickBot="1" x14ac:dyDescent="0.3">
      <c r="A19" s="1105" t="s">
        <v>10</v>
      </c>
      <c r="B19" s="1106"/>
      <c r="C19" s="1106"/>
      <c r="D19" s="1106"/>
      <c r="E19" s="1107"/>
    </row>
    <row r="20" spans="1:5" ht="27" customHeight="1" thickBot="1" x14ac:dyDescent="0.3">
      <c r="A20" s="5" t="s">
        <v>855</v>
      </c>
      <c r="B20" s="95">
        <v>10000</v>
      </c>
      <c r="C20" s="95">
        <v>15000</v>
      </c>
      <c r="D20" s="95">
        <v>17000</v>
      </c>
      <c r="E20" s="95">
        <v>20000</v>
      </c>
    </row>
    <row r="21" spans="1:5" ht="24" customHeight="1" thickBot="1" x14ac:dyDescent="0.3">
      <c r="A21" s="1108" t="s">
        <v>11</v>
      </c>
      <c r="B21" s="1109"/>
      <c r="C21" s="1109"/>
      <c r="D21" s="1109"/>
      <c r="E21" s="1110"/>
    </row>
    <row r="22" spans="1:5" ht="15.75" thickBot="1" x14ac:dyDescent="0.3">
      <c r="A22" s="1111" t="s">
        <v>12</v>
      </c>
      <c r="B22" s="1112"/>
      <c r="C22" s="1112"/>
      <c r="D22" s="1112"/>
      <c r="E22" s="1113"/>
    </row>
    <row r="23" spans="1:5" ht="22.5" customHeight="1" thickBot="1" x14ac:dyDescent="0.3">
      <c r="A23" s="7" t="s">
        <v>13</v>
      </c>
      <c r="B23" s="1091" t="s">
        <v>856</v>
      </c>
      <c r="C23" s="1092"/>
      <c r="D23" s="1092"/>
      <c r="E23" s="1093"/>
    </row>
    <row r="24" spans="1:5" ht="78" customHeight="1" thickBot="1" x14ac:dyDescent="0.3">
      <c r="A24" s="5" t="s">
        <v>14</v>
      </c>
      <c r="B24" s="1159" t="s">
        <v>857</v>
      </c>
      <c r="C24" s="1160"/>
      <c r="D24" s="1160"/>
      <c r="E24" s="1161"/>
    </row>
    <row r="25" spans="1:5" ht="15.75" thickBot="1" x14ac:dyDescent="0.3">
      <c r="A25" s="5" t="s">
        <v>15</v>
      </c>
      <c r="B25" s="1097" t="s">
        <v>128</v>
      </c>
      <c r="C25" s="1098"/>
      <c r="D25" s="1098"/>
      <c r="E25" s="1099"/>
    </row>
    <row r="26" spans="1:5" ht="12.75" customHeight="1" x14ac:dyDescent="0.25">
      <c r="A26" s="1049"/>
      <c r="B26" s="8">
        <v>2019</v>
      </c>
      <c r="C26" s="8">
        <v>2020</v>
      </c>
      <c r="D26" s="8">
        <v>2021</v>
      </c>
      <c r="E26" s="8">
        <v>2022</v>
      </c>
    </row>
    <row r="27" spans="1:5" ht="9" customHeight="1" thickBot="1" x14ac:dyDescent="0.3">
      <c r="A27" s="1050"/>
      <c r="B27" s="764" t="s">
        <v>7</v>
      </c>
      <c r="C27" s="764" t="s">
        <v>8</v>
      </c>
      <c r="D27" s="764" t="s">
        <v>8</v>
      </c>
      <c r="E27" s="764" t="s">
        <v>8</v>
      </c>
    </row>
    <row r="28" spans="1:5" ht="15.75" thickBot="1" x14ac:dyDescent="0.3">
      <c r="A28" s="5" t="s">
        <v>16</v>
      </c>
      <c r="B28" s="9">
        <v>10000</v>
      </c>
      <c r="C28" s="9">
        <v>15000</v>
      </c>
      <c r="D28" s="9">
        <v>17000</v>
      </c>
      <c r="E28" s="9">
        <v>20000</v>
      </c>
    </row>
    <row r="29" spans="1:5" ht="15.75" thickBot="1" x14ac:dyDescent="0.3">
      <c r="A29" s="5" t="s">
        <v>17</v>
      </c>
      <c r="B29" s="9">
        <f>B58</f>
        <v>40500</v>
      </c>
      <c r="C29" s="9">
        <f>C58</f>
        <v>40500</v>
      </c>
      <c r="D29" s="9">
        <f t="shared" ref="D29:E29" si="0">D58</f>
        <v>39600</v>
      </c>
      <c r="E29" s="9">
        <f t="shared" si="0"/>
        <v>40500</v>
      </c>
    </row>
    <row r="30" spans="1:5" ht="15.75" thickBot="1" x14ac:dyDescent="0.3">
      <c r="A30" s="5" t="s">
        <v>18</v>
      </c>
      <c r="B30" s="9">
        <f>B29/B28</f>
        <v>4.05</v>
      </c>
      <c r="C30" s="9">
        <f t="shared" ref="C30:E30" si="1">C29/C28</f>
        <v>2.7</v>
      </c>
      <c r="D30" s="9">
        <f t="shared" si="1"/>
        <v>2.3294117647058825</v>
      </c>
      <c r="E30" s="9">
        <f t="shared" si="1"/>
        <v>2.0249999999999999</v>
      </c>
    </row>
    <row r="31" spans="1:5" ht="15.75" thickBot="1" x14ac:dyDescent="0.3">
      <c r="A31" s="5" t="s">
        <v>19</v>
      </c>
      <c r="B31" s="745" t="s">
        <v>20</v>
      </c>
      <c r="C31" s="10">
        <f>C28/B28-1</f>
        <v>0.5</v>
      </c>
      <c r="D31" s="10">
        <f t="shared" ref="D31:E33" si="2">D28/C28-1</f>
        <v>0.1333333333333333</v>
      </c>
      <c r="E31" s="10">
        <f t="shared" si="2"/>
        <v>0.17647058823529416</v>
      </c>
    </row>
    <row r="32" spans="1:5" ht="15.75" thickBot="1" x14ac:dyDescent="0.3">
      <c r="A32" s="5" t="s">
        <v>21</v>
      </c>
      <c r="B32" s="745" t="s">
        <v>20</v>
      </c>
      <c r="C32" s="10">
        <f>C29/B29-1</f>
        <v>0</v>
      </c>
      <c r="D32" s="10">
        <f t="shared" si="2"/>
        <v>-2.2222222222222254E-2</v>
      </c>
      <c r="E32" s="10">
        <f t="shared" si="2"/>
        <v>2.2727272727272707E-2</v>
      </c>
    </row>
    <row r="33" spans="1:5" ht="15.75" thickBot="1" x14ac:dyDescent="0.3">
      <c r="A33" s="5" t="s">
        <v>22</v>
      </c>
      <c r="B33" s="745" t="s">
        <v>20</v>
      </c>
      <c r="C33" s="10">
        <f>C30/B30-1</f>
        <v>-0.33333333333333326</v>
      </c>
      <c r="D33" s="10">
        <f t="shared" si="2"/>
        <v>-0.13725490196078427</v>
      </c>
      <c r="E33" s="10">
        <f t="shared" si="2"/>
        <v>-0.13068181818181823</v>
      </c>
    </row>
    <row r="34" spans="1:5" ht="15.75" thickBot="1" x14ac:dyDescent="0.3">
      <c r="A34" s="1046" t="s">
        <v>152</v>
      </c>
      <c r="B34" s="1047"/>
      <c r="C34" s="1047"/>
      <c r="D34" s="1047"/>
      <c r="E34" s="1048"/>
    </row>
    <row r="35" spans="1:5" ht="12.75" customHeight="1" x14ac:dyDescent="0.25">
      <c r="A35" s="1049"/>
      <c r="B35" s="8">
        <v>2019</v>
      </c>
      <c r="C35" s="8">
        <v>2020</v>
      </c>
      <c r="D35" s="8">
        <v>2021</v>
      </c>
      <c r="E35" s="8">
        <v>2022</v>
      </c>
    </row>
    <row r="36" spans="1:5" ht="9" customHeight="1" thickBot="1" x14ac:dyDescent="0.3">
      <c r="A36" s="1050"/>
      <c r="B36" s="764" t="s">
        <v>7</v>
      </c>
      <c r="C36" s="764" t="s">
        <v>8</v>
      </c>
      <c r="D36" s="764" t="s">
        <v>8</v>
      </c>
      <c r="E36" s="764" t="s">
        <v>8</v>
      </c>
    </row>
    <row r="37" spans="1:5" ht="15.75" thickBot="1" x14ac:dyDescent="0.3">
      <c r="A37" s="12" t="s">
        <v>23</v>
      </c>
      <c r="B37" s="13">
        <v>13900</v>
      </c>
      <c r="C37" s="42">
        <v>13500</v>
      </c>
      <c r="D37" s="42">
        <v>13500</v>
      </c>
      <c r="E37" s="42">
        <v>13500</v>
      </c>
    </row>
    <row r="38" spans="1:5" ht="15.75" thickBot="1" x14ac:dyDescent="0.3">
      <c r="A38" s="25" t="s">
        <v>212</v>
      </c>
      <c r="B38" s="215"/>
      <c r="C38" s="14">
        <v>0</v>
      </c>
      <c r="D38" s="14">
        <v>0</v>
      </c>
      <c r="E38" s="14">
        <v>0</v>
      </c>
    </row>
    <row r="39" spans="1:5" ht="15.75" thickBot="1" x14ac:dyDescent="0.3">
      <c r="A39" s="25" t="s">
        <v>213</v>
      </c>
      <c r="B39" s="14"/>
      <c r="C39" s="14"/>
      <c r="D39" s="14"/>
      <c r="E39" s="14"/>
    </row>
    <row r="40" spans="1:5" ht="24.75" thickBot="1" x14ac:dyDescent="0.3">
      <c r="A40" s="12" t="s">
        <v>24</v>
      </c>
      <c r="B40" s="13">
        <v>1700</v>
      </c>
      <c r="C40" s="13">
        <v>2100</v>
      </c>
      <c r="D40" s="13">
        <v>2100</v>
      </c>
      <c r="E40" s="13">
        <v>2100</v>
      </c>
    </row>
    <row r="41" spans="1:5" ht="15.75" thickBot="1" x14ac:dyDescent="0.3">
      <c r="A41" s="25" t="s">
        <v>212</v>
      </c>
      <c r="B41" s="215"/>
      <c r="C41" s="13">
        <v>0</v>
      </c>
      <c r="D41" s="13">
        <v>0</v>
      </c>
      <c r="E41" s="13">
        <v>0</v>
      </c>
    </row>
    <row r="42" spans="1:5" ht="15.75" thickBot="1" x14ac:dyDescent="0.3">
      <c r="A42" s="25" t="s">
        <v>213</v>
      </c>
      <c r="B42" s="14"/>
      <c r="C42" s="13"/>
      <c r="D42" s="13"/>
      <c r="E42" s="13"/>
    </row>
    <row r="43" spans="1:5" ht="15.75" thickBot="1" x14ac:dyDescent="0.3">
      <c r="A43" s="12" t="s">
        <v>25</v>
      </c>
      <c r="B43" s="14">
        <v>24900</v>
      </c>
      <c r="C43" s="13">
        <v>24900</v>
      </c>
      <c r="D43" s="13">
        <v>24000</v>
      </c>
      <c r="E43" s="13">
        <v>24900</v>
      </c>
    </row>
    <row r="44" spans="1:5" ht="15.75" thickBot="1" x14ac:dyDescent="0.3">
      <c r="A44" s="25" t="s">
        <v>212</v>
      </c>
      <c r="B44" s="215"/>
      <c r="C44" s="13">
        <v>0</v>
      </c>
      <c r="D44" s="30">
        <v>0</v>
      </c>
      <c r="E44" s="30">
        <v>0</v>
      </c>
    </row>
    <row r="45" spans="1:5" ht="15.75" thickBot="1" x14ac:dyDescent="0.3">
      <c r="A45" s="25" t="s">
        <v>213</v>
      </c>
      <c r="B45" s="14"/>
      <c r="C45" s="13"/>
      <c r="D45" s="13"/>
      <c r="E45" s="13"/>
    </row>
    <row r="46" spans="1:5" ht="15.75" thickBot="1" x14ac:dyDescent="0.3">
      <c r="A46" s="12" t="s">
        <v>26</v>
      </c>
      <c r="B46" s="14"/>
      <c r="C46" s="13"/>
      <c r="D46" s="13"/>
      <c r="E46" s="13"/>
    </row>
    <row r="47" spans="1:5" ht="15.75" thickBot="1" x14ac:dyDescent="0.3">
      <c r="A47" s="25" t="s">
        <v>212</v>
      </c>
      <c r="B47" s="14"/>
      <c r="C47" s="13"/>
      <c r="D47" s="13"/>
      <c r="E47" s="13"/>
    </row>
    <row r="48" spans="1:5" ht="15.75" thickBot="1" x14ac:dyDescent="0.3">
      <c r="A48" s="25" t="s">
        <v>213</v>
      </c>
      <c r="B48" s="14"/>
      <c r="C48" s="13"/>
      <c r="D48" s="13"/>
      <c r="E48" s="13"/>
    </row>
    <row r="49" spans="1:5" ht="15.75" thickBot="1" x14ac:dyDescent="0.3">
      <c r="A49" s="12" t="s">
        <v>27</v>
      </c>
      <c r="B49" s="14"/>
      <c r="C49" s="13"/>
      <c r="D49" s="13"/>
      <c r="E49" s="13"/>
    </row>
    <row r="50" spans="1:5" ht="15.75" thickBot="1" x14ac:dyDescent="0.3">
      <c r="A50" s="25" t="s">
        <v>212</v>
      </c>
      <c r="B50" s="14"/>
      <c r="C50" s="13"/>
      <c r="D50" s="13"/>
      <c r="E50" s="13"/>
    </row>
    <row r="51" spans="1:5" ht="15.75" thickBot="1" x14ac:dyDescent="0.3">
      <c r="A51" s="25" t="s">
        <v>213</v>
      </c>
      <c r="B51" s="14"/>
      <c r="C51" s="13"/>
      <c r="D51" s="13"/>
      <c r="E51" s="13"/>
    </row>
    <row r="52" spans="1:5" ht="15.75" thickBot="1" x14ac:dyDescent="0.3">
      <c r="A52" s="12" t="s">
        <v>28</v>
      </c>
      <c r="B52" s="14">
        <f>B53+B54</f>
        <v>0</v>
      </c>
      <c r="C52" s="13">
        <f t="shared" ref="C52:E52" si="3">C53+C54</f>
        <v>0</v>
      </c>
      <c r="D52" s="13">
        <f t="shared" si="3"/>
        <v>0</v>
      </c>
      <c r="E52" s="13">
        <f t="shared" si="3"/>
        <v>0</v>
      </c>
    </row>
    <row r="53" spans="1:5" ht="15.75" thickBot="1" x14ac:dyDescent="0.3">
      <c r="A53" s="25" t="s">
        <v>212</v>
      </c>
      <c r="B53" s="215"/>
      <c r="C53" s="13">
        <v>0</v>
      </c>
      <c r="D53" s="30">
        <v>0</v>
      </c>
      <c r="E53" s="30">
        <v>0</v>
      </c>
    </row>
    <row r="54" spans="1:5" ht="15.75" thickBot="1" x14ac:dyDescent="0.3">
      <c r="A54" s="25" t="s">
        <v>213</v>
      </c>
      <c r="B54" s="14"/>
      <c r="C54" s="13"/>
      <c r="D54" s="13"/>
      <c r="E54" s="13"/>
    </row>
    <row r="55" spans="1:5" ht="24.75" thickBot="1" x14ac:dyDescent="0.3">
      <c r="A55" s="12" t="s">
        <v>29</v>
      </c>
      <c r="B55" s="14">
        <v>0</v>
      </c>
      <c r="C55" s="13">
        <v>0</v>
      </c>
      <c r="D55" s="13">
        <f>C55*1.03*0.99</f>
        <v>0</v>
      </c>
      <c r="E55" s="13">
        <f>D55*1.03*0.99</f>
        <v>0</v>
      </c>
    </row>
    <row r="56" spans="1:5" ht="15.75" thickBot="1" x14ac:dyDescent="0.3">
      <c r="A56" s="25" t="s">
        <v>212</v>
      </c>
      <c r="B56" s="14"/>
      <c r="C56" s="39"/>
      <c r="D56" s="39"/>
      <c r="E56" s="39"/>
    </row>
    <row r="57" spans="1:5" ht="15.75" thickBot="1" x14ac:dyDescent="0.3">
      <c r="A57" s="25" t="s">
        <v>213</v>
      </c>
      <c r="B57" s="14"/>
      <c r="C57" s="83"/>
      <c r="D57" s="39"/>
      <c r="E57" s="39"/>
    </row>
    <row r="58" spans="1:5" ht="15.75" thickBot="1" x14ac:dyDescent="0.3">
      <c r="A58" s="15" t="s">
        <v>30</v>
      </c>
      <c r="B58" s="14">
        <f>B55+B52+B49+B46+B43+B40+B37</f>
        <v>40500</v>
      </c>
      <c r="C58" s="14">
        <f>C55+C52+C49+C46+C43+C40+C37</f>
        <v>40500</v>
      </c>
      <c r="D58" s="14">
        <f t="shared" ref="D58:E58" si="4">D55+D52+D49+D46+D43+D40+D37</f>
        <v>39600</v>
      </c>
      <c r="E58" s="14">
        <f t="shared" si="4"/>
        <v>40500</v>
      </c>
    </row>
    <row r="59" spans="1:5" ht="15.75" thickBot="1" x14ac:dyDescent="0.3">
      <c r="A59" s="16" t="s">
        <v>31</v>
      </c>
      <c r="B59" s="17">
        <f>IF(B58-B29=0,0,"Error")</f>
        <v>0</v>
      </c>
      <c r="C59" s="17">
        <f>IF(C58-C29=0,0,"Error")</f>
        <v>0</v>
      </c>
      <c r="D59" s="17">
        <f>IF(D58-D29=0,0,"Error")</f>
        <v>0</v>
      </c>
      <c r="E59" s="17">
        <f>IF(E58-E29=0,0,"Error")</f>
        <v>0</v>
      </c>
    </row>
    <row r="60" spans="1:5" ht="15.75" thickBot="1" x14ac:dyDescent="0.3">
      <c r="A60" s="1111" t="s">
        <v>38</v>
      </c>
      <c r="B60" s="1112"/>
      <c r="C60" s="1112"/>
      <c r="D60" s="1112"/>
      <c r="E60" s="1113"/>
    </row>
    <row r="61" spans="1:5" ht="15.75" thickBot="1" x14ac:dyDescent="0.3">
      <c r="A61" s="1111" t="s">
        <v>39</v>
      </c>
      <c r="B61" s="1112"/>
      <c r="C61" s="1112"/>
      <c r="D61" s="1112"/>
      <c r="E61" s="1113"/>
    </row>
    <row r="62" spans="1:5" ht="15.75" thickBot="1" x14ac:dyDescent="0.3">
      <c r="A62" s="7" t="s">
        <v>55</v>
      </c>
      <c r="B62" s="1137" t="s">
        <v>1249</v>
      </c>
      <c r="C62" s="1162"/>
      <c r="D62" s="1138"/>
      <c r="E62" s="1139"/>
    </row>
    <row r="63" spans="1:5" ht="30.75" customHeight="1" thickBot="1" x14ac:dyDescent="0.3">
      <c r="A63" s="7" t="s">
        <v>79</v>
      </c>
      <c r="B63" s="7"/>
      <c r="C63" s="86" t="s">
        <v>217</v>
      </c>
      <c r="D63" s="1778" t="s">
        <v>858</v>
      </c>
      <c r="E63" s="1779"/>
    </row>
    <row r="64" spans="1:5" ht="15.75" thickBot="1" x14ac:dyDescent="0.3">
      <c r="A64" s="96"/>
      <c r="B64" s="1118"/>
      <c r="C64" s="1122"/>
      <c r="D64" s="1120"/>
      <c r="E64" s="1121"/>
    </row>
    <row r="65" spans="1:5" ht="17.25" customHeight="1" thickBot="1" x14ac:dyDescent="0.3">
      <c r="A65" s="5" t="s">
        <v>14</v>
      </c>
      <c r="B65" s="1105" t="s">
        <v>168</v>
      </c>
      <c r="C65" s="1106"/>
      <c r="D65" s="1106"/>
      <c r="E65" s="1107"/>
    </row>
    <row r="66" spans="1:5" ht="15.75" thickBot="1" x14ac:dyDescent="0.3">
      <c r="A66" s="5" t="s">
        <v>15</v>
      </c>
      <c r="B66" s="1097" t="s">
        <v>80</v>
      </c>
      <c r="C66" s="1098"/>
      <c r="D66" s="1098"/>
      <c r="E66" s="1099"/>
    </row>
    <row r="67" spans="1:5" ht="12.75" customHeight="1" x14ac:dyDescent="0.25">
      <c r="A67" s="1049"/>
      <c r="B67" s="8">
        <v>2019</v>
      </c>
      <c r="C67" s="8">
        <v>2020</v>
      </c>
      <c r="D67" s="8">
        <v>2021</v>
      </c>
      <c r="E67" s="8">
        <v>2022</v>
      </c>
    </row>
    <row r="68" spans="1:5" ht="9" customHeight="1" thickBot="1" x14ac:dyDescent="0.3">
      <c r="A68" s="1050"/>
      <c r="B68" s="764" t="s">
        <v>7</v>
      </c>
      <c r="C68" s="764" t="s">
        <v>8</v>
      </c>
      <c r="D68" s="764" t="s">
        <v>8</v>
      </c>
      <c r="E68" s="764" t="s">
        <v>8</v>
      </c>
    </row>
    <row r="69" spans="1:5" ht="15.75" thickBot="1" x14ac:dyDescent="0.3">
      <c r="A69" s="5" t="s">
        <v>16</v>
      </c>
      <c r="B69" s="9">
        <v>20</v>
      </c>
      <c r="C69" s="9">
        <v>20</v>
      </c>
      <c r="D69" s="9">
        <v>20</v>
      </c>
      <c r="E69" s="9">
        <v>20</v>
      </c>
    </row>
    <row r="70" spans="1:5" ht="15.75" thickBot="1" x14ac:dyDescent="0.3">
      <c r="A70" s="5" t="s">
        <v>17</v>
      </c>
      <c r="B70" s="9">
        <f>B88</f>
        <v>16000</v>
      </c>
      <c r="C70" s="9">
        <v>960</v>
      </c>
      <c r="D70" s="9">
        <v>960</v>
      </c>
      <c r="E70" s="9">
        <v>960</v>
      </c>
    </row>
    <row r="71" spans="1:5" ht="15.75" thickBot="1" x14ac:dyDescent="0.3">
      <c r="A71" s="5" t="s">
        <v>18</v>
      </c>
      <c r="B71" s="9">
        <f>B70/B69</f>
        <v>800</v>
      </c>
      <c r="C71" s="9">
        <f t="shared" ref="C71:E71" si="5">C70/C69</f>
        <v>48</v>
      </c>
      <c r="D71" s="9">
        <f t="shared" si="5"/>
        <v>48</v>
      </c>
      <c r="E71" s="9">
        <f t="shared" si="5"/>
        <v>48</v>
      </c>
    </row>
    <row r="72" spans="1:5" ht="15.75" thickBot="1" x14ac:dyDescent="0.3">
      <c r="A72" s="5" t="s">
        <v>19</v>
      </c>
      <c r="B72" s="745" t="s">
        <v>20</v>
      </c>
      <c r="C72" s="10">
        <f>C69/B69-1</f>
        <v>0</v>
      </c>
      <c r="D72" s="10">
        <f t="shared" ref="D72:E74" si="6">D69/C69-1</f>
        <v>0</v>
      </c>
      <c r="E72" s="10">
        <f t="shared" si="6"/>
        <v>0</v>
      </c>
    </row>
    <row r="73" spans="1:5" ht="15.75" thickBot="1" x14ac:dyDescent="0.3">
      <c r="A73" s="5" t="s">
        <v>21</v>
      </c>
      <c r="B73" s="745" t="s">
        <v>20</v>
      </c>
      <c r="C73" s="10">
        <f>C70/B70-1</f>
        <v>-0.94</v>
      </c>
      <c r="D73" s="10">
        <f t="shared" si="6"/>
        <v>0</v>
      </c>
      <c r="E73" s="10">
        <f t="shared" si="6"/>
        <v>0</v>
      </c>
    </row>
    <row r="74" spans="1:5" ht="15.75" thickBot="1" x14ac:dyDescent="0.3">
      <c r="A74" s="5" t="s">
        <v>22</v>
      </c>
      <c r="B74" s="745" t="s">
        <v>20</v>
      </c>
      <c r="C74" s="10">
        <f>C71/B71-1</f>
        <v>-0.94</v>
      </c>
      <c r="D74" s="10">
        <f t="shared" si="6"/>
        <v>0</v>
      </c>
      <c r="E74" s="10">
        <f t="shared" si="6"/>
        <v>0</v>
      </c>
    </row>
    <row r="75" spans="1:5" ht="15.75" thickBot="1" x14ac:dyDescent="0.3">
      <c r="A75" s="1046" t="s">
        <v>155</v>
      </c>
      <c r="B75" s="1047"/>
      <c r="C75" s="1047"/>
      <c r="D75" s="1047"/>
      <c r="E75" s="1048"/>
    </row>
    <row r="76" spans="1:5" x14ac:dyDescent="0.25">
      <c r="A76" s="1049"/>
      <c r="B76" s="8">
        <v>2019</v>
      </c>
      <c r="C76" s="8">
        <v>2020</v>
      </c>
      <c r="D76" s="8">
        <v>2021</v>
      </c>
      <c r="E76" s="8">
        <v>2022</v>
      </c>
    </row>
    <row r="77" spans="1:5" ht="15.75" thickBot="1" x14ac:dyDescent="0.3">
      <c r="A77" s="1050"/>
      <c r="B77" s="764" t="s">
        <v>7</v>
      </c>
      <c r="C77" s="764" t="s">
        <v>8</v>
      </c>
      <c r="D77" s="764" t="s">
        <v>8</v>
      </c>
      <c r="E77" s="764" t="s">
        <v>8</v>
      </c>
    </row>
    <row r="78" spans="1:5" ht="15.75" thickBot="1" x14ac:dyDescent="0.3">
      <c r="A78" s="12" t="s">
        <v>41</v>
      </c>
      <c r="B78" s="13">
        <f>B79+B80+B81+B82</f>
        <v>0</v>
      </c>
      <c r="C78" s="13">
        <f t="shared" ref="C78:E78" si="7">C79+C80+C81+C82</f>
        <v>0</v>
      </c>
      <c r="D78" s="13">
        <f t="shared" si="7"/>
        <v>0</v>
      </c>
      <c r="E78" s="13">
        <f t="shared" si="7"/>
        <v>0</v>
      </c>
    </row>
    <row r="79" spans="1:5" ht="15.75" thickBot="1" x14ac:dyDescent="0.3">
      <c r="A79" s="25" t="s">
        <v>212</v>
      </c>
      <c r="B79" s="13"/>
      <c r="C79" s="13"/>
      <c r="D79" s="13"/>
      <c r="E79" s="13"/>
    </row>
    <row r="80" spans="1:5" ht="15.75" thickBot="1" x14ac:dyDescent="0.3">
      <c r="A80" s="25" t="s">
        <v>222</v>
      </c>
      <c r="B80" s="13"/>
      <c r="C80" s="13"/>
      <c r="D80" s="13"/>
      <c r="E80" s="13"/>
    </row>
    <row r="81" spans="1:5" ht="15.75" thickBot="1" x14ac:dyDescent="0.3">
      <c r="A81" s="25" t="s">
        <v>223</v>
      </c>
      <c r="B81" s="13"/>
      <c r="C81" s="13"/>
      <c r="D81" s="13"/>
      <c r="E81" s="13"/>
    </row>
    <row r="82" spans="1:5" ht="15.75" thickBot="1" x14ac:dyDescent="0.3">
      <c r="A82" s="25" t="s">
        <v>224</v>
      </c>
      <c r="B82" s="13"/>
      <c r="C82" s="13"/>
      <c r="D82" s="13"/>
      <c r="E82" s="13"/>
    </row>
    <row r="83" spans="1:5" ht="15.75" thickBot="1" x14ac:dyDescent="0.3">
      <c r="A83" s="12" t="s">
        <v>42</v>
      </c>
      <c r="B83" s="14">
        <v>16000</v>
      </c>
      <c r="C83" s="14">
        <v>960</v>
      </c>
      <c r="D83" s="14">
        <v>960</v>
      </c>
      <c r="E83" s="14">
        <v>960</v>
      </c>
    </row>
    <row r="84" spans="1:5" ht="15.75" thickBot="1" x14ac:dyDescent="0.3">
      <c r="A84" s="25" t="s">
        <v>212</v>
      </c>
      <c r="B84" s="14">
        <v>0</v>
      </c>
      <c r="C84" s="13">
        <v>0</v>
      </c>
      <c r="D84" s="13">
        <v>0</v>
      </c>
      <c r="E84" s="13"/>
    </row>
    <row r="85" spans="1:5" ht="15.75" thickBot="1" x14ac:dyDescent="0.3">
      <c r="A85" s="25" t="s">
        <v>222</v>
      </c>
      <c r="B85" s="14"/>
      <c r="C85" s="13"/>
      <c r="D85" s="13"/>
      <c r="E85" s="13"/>
    </row>
    <row r="86" spans="1:5" ht="15.75" thickBot="1" x14ac:dyDescent="0.3">
      <c r="A86" s="25" t="s">
        <v>223</v>
      </c>
      <c r="B86" s="14"/>
      <c r="C86" s="13"/>
      <c r="D86" s="13"/>
      <c r="E86" s="13"/>
    </row>
    <row r="87" spans="1:5" ht="15.75" thickBot="1" x14ac:dyDescent="0.3">
      <c r="A87" s="25" t="s">
        <v>224</v>
      </c>
      <c r="B87" s="14"/>
      <c r="C87" s="13"/>
      <c r="D87" s="13"/>
      <c r="E87" s="13"/>
    </row>
    <row r="88" spans="1:5" ht="15.75" thickBot="1" x14ac:dyDescent="0.3">
      <c r="A88" s="87" t="s">
        <v>30</v>
      </c>
      <c r="B88" s="14">
        <f>B78+B83</f>
        <v>16000</v>
      </c>
      <c r="C88" s="14">
        <f>C78+C83</f>
        <v>960</v>
      </c>
      <c r="D88" s="14">
        <f t="shared" ref="D88:E88" si="8">D78+D83</f>
        <v>960</v>
      </c>
      <c r="E88" s="14">
        <f t="shared" si="8"/>
        <v>960</v>
      </c>
    </row>
    <row r="89" spans="1:5" ht="15.75" thickBot="1" x14ac:dyDescent="0.3">
      <c r="A89" s="7" t="s">
        <v>55</v>
      </c>
      <c r="B89" s="1137" t="s">
        <v>1250</v>
      </c>
      <c r="C89" s="1162"/>
      <c r="D89" s="1138"/>
      <c r="E89" s="1139"/>
    </row>
    <row r="90" spans="1:5" ht="30.75" customHeight="1" thickBot="1" x14ac:dyDescent="0.3">
      <c r="A90" s="7" t="s">
        <v>32</v>
      </c>
      <c r="B90" s="7"/>
      <c r="C90" s="86" t="s">
        <v>217</v>
      </c>
      <c r="D90" s="1778" t="s">
        <v>1251</v>
      </c>
      <c r="E90" s="1779"/>
    </row>
    <row r="91" spans="1:5" ht="15.75" thickBot="1" x14ac:dyDescent="0.3">
      <c r="A91" s="96"/>
      <c r="B91" s="1118"/>
      <c r="C91" s="1122"/>
      <c r="D91" s="1120"/>
      <c r="E91" s="1121"/>
    </row>
    <row r="92" spans="1:5" ht="17.25" customHeight="1" thickBot="1" x14ac:dyDescent="0.3">
      <c r="A92" s="5" t="s">
        <v>14</v>
      </c>
      <c r="B92" s="1105" t="s">
        <v>1250</v>
      </c>
      <c r="C92" s="1106"/>
      <c r="D92" s="1106"/>
      <c r="E92" s="1107"/>
    </row>
    <row r="93" spans="1:5" ht="15.75" thickBot="1" x14ac:dyDescent="0.3">
      <c r="A93" s="5" t="s">
        <v>15</v>
      </c>
      <c r="B93" s="1097" t="s">
        <v>80</v>
      </c>
      <c r="C93" s="1098"/>
      <c r="D93" s="1098"/>
      <c r="E93" s="1099"/>
    </row>
    <row r="94" spans="1:5" ht="12.75" customHeight="1" x14ac:dyDescent="0.25">
      <c r="A94" s="1049"/>
      <c r="B94" s="8">
        <v>2019</v>
      </c>
      <c r="C94" s="8">
        <v>2020</v>
      </c>
      <c r="D94" s="8">
        <v>2021</v>
      </c>
      <c r="E94" s="8">
        <v>2022</v>
      </c>
    </row>
    <row r="95" spans="1:5" ht="9" customHeight="1" thickBot="1" x14ac:dyDescent="0.3">
      <c r="A95" s="1050"/>
      <c r="B95" s="764" t="s">
        <v>7</v>
      </c>
      <c r="C95" s="764" t="s">
        <v>8</v>
      </c>
      <c r="D95" s="764" t="s">
        <v>8</v>
      </c>
      <c r="E95" s="764" t="s">
        <v>8</v>
      </c>
    </row>
    <row r="96" spans="1:5" ht="15.75" thickBot="1" x14ac:dyDescent="0.3">
      <c r="A96" s="5" t="s">
        <v>16</v>
      </c>
      <c r="B96" s="9">
        <v>20</v>
      </c>
      <c r="C96" s="9">
        <v>1</v>
      </c>
      <c r="D96" s="9">
        <v>1</v>
      </c>
      <c r="E96" s="9">
        <v>1</v>
      </c>
    </row>
    <row r="97" spans="1:5" ht="15.75" thickBot="1" x14ac:dyDescent="0.3">
      <c r="A97" s="5" t="s">
        <v>17</v>
      </c>
      <c r="B97" s="9">
        <f>B115</f>
        <v>16000</v>
      </c>
      <c r="C97" s="9">
        <v>4200</v>
      </c>
      <c r="D97" s="9">
        <v>4200</v>
      </c>
      <c r="E97" s="9">
        <v>4200</v>
      </c>
    </row>
    <row r="98" spans="1:5" ht="15.75" thickBot="1" x14ac:dyDescent="0.3">
      <c r="A98" s="5" t="s">
        <v>18</v>
      </c>
      <c r="B98" s="9">
        <f>B97/B96</f>
        <v>800</v>
      </c>
      <c r="C98" s="9">
        <f t="shared" ref="C98:E98" si="9">C97/C96</f>
        <v>4200</v>
      </c>
      <c r="D98" s="9">
        <f t="shared" si="9"/>
        <v>4200</v>
      </c>
      <c r="E98" s="9">
        <f t="shared" si="9"/>
        <v>4200</v>
      </c>
    </row>
    <row r="99" spans="1:5" ht="15.75" thickBot="1" x14ac:dyDescent="0.3">
      <c r="A99" s="5" t="s">
        <v>19</v>
      </c>
      <c r="B99" s="745" t="s">
        <v>20</v>
      </c>
      <c r="C99" s="10">
        <f>C96/B96-1</f>
        <v>-0.95</v>
      </c>
      <c r="D99" s="10">
        <f t="shared" ref="D99:E101" si="10">D96/C96-1</f>
        <v>0</v>
      </c>
      <c r="E99" s="10">
        <f t="shared" si="10"/>
        <v>0</v>
      </c>
    </row>
    <row r="100" spans="1:5" ht="15.75" thickBot="1" x14ac:dyDescent="0.3">
      <c r="A100" s="5" t="s">
        <v>21</v>
      </c>
      <c r="B100" s="745" t="s">
        <v>20</v>
      </c>
      <c r="C100" s="10">
        <f>C97/B97-1</f>
        <v>-0.73750000000000004</v>
      </c>
      <c r="D100" s="10">
        <f t="shared" si="10"/>
        <v>0</v>
      </c>
      <c r="E100" s="10">
        <f t="shared" si="10"/>
        <v>0</v>
      </c>
    </row>
    <row r="101" spans="1:5" ht="15.75" thickBot="1" x14ac:dyDescent="0.3">
      <c r="A101" s="5" t="s">
        <v>22</v>
      </c>
      <c r="B101" s="745" t="s">
        <v>20</v>
      </c>
      <c r="C101" s="10">
        <f>C98/B98-1</f>
        <v>4.25</v>
      </c>
      <c r="D101" s="10">
        <f t="shared" si="10"/>
        <v>0</v>
      </c>
      <c r="E101" s="10">
        <f t="shared" si="10"/>
        <v>0</v>
      </c>
    </row>
    <row r="102" spans="1:5" ht="15.75" thickBot="1" x14ac:dyDescent="0.3">
      <c r="A102" s="1046" t="s">
        <v>172</v>
      </c>
      <c r="B102" s="1047"/>
      <c r="C102" s="1047"/>
      <c r="D102" s="1047"/>
      <c r="E102" s="1048"/>
    </row>
    <row r="103" spans="1:5" x14ac:dyDescent="0.25">
      <c r="A103" s="1049"/>
      <c r="B103" s="8">
        <v>2019</v>
      </c>
      <c r="C103" s="8">
        <v>2020</v>
      </c>
      <c r="D103" s="8">
        <v>2021</v>
      </c>
      <c r="E103" s="8">
        <v>2022</v>
      </c>
    </row>
    <row r="104" spans="1:5" ht="15.75" thickBot="1" x14ac:dyDescent="0.3">
      <c r="A104" s="1050"/>
      <c r="B104" s="764" t="s">
        <v>7</v>
      </c>
      <c r="C104" s="764" t="s">
        <v>8</v>
      </c>
      <c r="D104" s="764" t="s">
        <v>8</v>
      </c>
      <c r="E104" s="764" t="s">
        <v>8</v>
      </c>
    </row>
    <row r="105" spans="1:5" ht="15.75" thickBot="1" x14ac:dyDescent="0.3">
      <c r="A105" s="12" t="s">
        <v>41</v>
      </c>
      <c r="B105" s="13">
        <f>B106+B107+B108+B109</f>
        <v>0</v>
      </c>
      <c r="C105" s="13">
        <f t="shared" ref="C105:E105" si="11">C106+C107+C108+C109</f>
        <v>0</v>
      </c>
      <c r="D105" s="13">
        <f t="shared" si="11"/>
        <v>0</v>
      </c>
      <c r="E105" s="13">
        <f t="shared" si="11"/>
        <v>0</v>
      </c>
    </row>
    <row r="106" spans="1:5" ht="15.75" thickBot="1" x14ac:dyDescent="0.3">
      <c r="A106" s="25" t="s">
        <v>212</v>
      </c>
      <c r="B106" s="13"/>
      <c r="C106" s="13"/>
      <c r="D106" s="13"/>
      <c r="E106" s="13"/>
    </row>
    <row r="107" spans="1:5" ht="15.75" thickBot="1" x14ac:dyDescent="0.3">
      <c r="A107" s="25" t="s">
        <v>222</v>
      </c>
      <c r="B107" s="13"/>
      <c r="C107" s="13"/>
      <c r="D107" s="13"/>
      <c r="E107" s="13"/>
    </row>
    <row r="108" spans="1:5" ht="15.75" thickBot="1" x14ac:dyDescent="0.3">
      <c r="A108" s="25" t="s">
        <v>223</v>
      </c>
      <c r="B108" s="13"/>
      <c r="C108" s="13"/>
      <c r="D108" s="13"/>
      <c r="E108" s="13"/>
    </row>
    <row r="109" spans="1:5" ht="15.75" thickBot="1" x14ac:dyDescent="0.3">
      <c r="A109" s="25" t="s">
        <v>224</v>
      </c>
      <c r="B109" s="13"/>
      <c r="C109" s="13"/>
      <c r="D109" s="13"/>
      <c r="E109" s="13"/>
    </row>
    <row r="110" spans="1:5" ht="15.75" thickBot="1" x14ac:dyDescent="0.3">
      <c r="A110" s="12" t="s">
        <v>42</v>
      </c>
      <c r="B110" s="14">
        <v>16000</v>
      </c>
      <c r="C110" s="14">
        <v>4200</v>
      </c>
      <c r="D110" s="14">
        <v>4200</v>
      </c>
      <c r="E110" s="14">
        <v>4200</v>
      </c>
    </row>
    <row r="111" spans="1:5" ht="15.75" thickBot="1" x14ac:dyDescent="0.3">
      <c r="A111" s="25" t="s">
        <v>212</v>
      </c>
      <c r="B111" s="14">
        <v>0</v>
      </c>
      <c r="C111" s="13">
        <v>0</v>
      </c>
      <c r="D111" s="13">
        <v>0</v>
      </c>
      <c r="E111" s="13"/>
    </row>
    <row r="112" spans="1:5" ht="15.75" thickBot="1" x14ac:dyDescent="0.3">
      <c r="A112" s="25" t="s">
        <v>222</v>
      </c>
      <c r="B112" s="14"/>
      <c r="C112" s="13"/>
      <c r="D112" s="13"/>
      <c r="E112" s="13"/>
    </row>
    <row r="113" spans="1:5" ht="15.75" thickBot="1" x14ac:dyDescent="0.3">
      <c r="A113" s="25" t="s">
        <v>223</v>
      </c>
      <c r="B113" s="14"/>
      <c r="C113" s="13"/>
      <c r="D113" s="13"/>
      <c r="E113" s="13"/>
    </row>
    <row r="114" spans="1:5" ht="15.75" thickBot="1" x14ac:dyDescent="0.3">
      <c r="A114" s="25" t="s">
        <v>224</v>
      </c>
      <c r="B114" s="14"/>
      <c r="C114" s="13"/>
      <c r="D114" s="13"/>
      <c r="E114" s="13"/>
    </row>
    <row r="115" spans="1:5" ht="15.75" thickBot="1" x14ac:dyDescent="0.3">
      <c r="A115" s="87" t="s">
        <v>33</v>
      </c>
      <c r="B115" s="14">
        <f>B105+B110</f>
        <v>16000</v>
      </c>
      <c r="C115" s="14">
        <f>C105+C110</f>
        <v>4200</v>
      </c>
      <c r="D115" s="14">
        <f t="shared" ref="D115:E115" si="12">D105+D110</f>
        <v>4200</v>
      </c>
      <c r="E115" s="14">
        <f t="shared" si="12"/>
        <v>4200</v>
      </c>
    </row>
    <row r="116" spans="1:5" ht="15.75" thickBot="1" x14ac:dyDescent="0.3">
      <c r="A116" s="7" t="s">
        <v>55</v>
      </c>
      <c r="B116" s="1137" t="s">
        <v>1252</v>
      </c>
      <c r="C116" s="1162"/>
      <c r="D116" s="1138"/>
      <c r="E116" s="1139"/>
    </row>
    <row r="117" spans="1:5" ht="30.75" customHeight="1" thickBot="1" x14ac:dyDescent="0.3">
      <c r="A117" s="7" t="s">
        <v>34</v>
      </c>
      <c r="B117" s="7"/>
      <c r="C117" s="86" t="s">
        <v>217</v>
      </c>
      <c r="D117" s="1778"/>
      <c r="E117" s="1779"/>
    </row>
    <row r="118" spans="1:5" ht="15.75" thickBot="1" x14ac:dyDescent="0.3">
      <c r="A118" s="96"/>
      <c r="B118" s="1118"/>
      <c r="C118" s="1122"/>
      <c r="D118" s="1120"/>
      <c r="E118" s="1121"/>
    </row>
    <row r="119" spans="1:5" ht="17.25" customHeight="1" thickBot="1" x14ac:dyDescent="0.3">
      <c r="A119" s="5" t="s">
        <v>14</v>
      </c>
      <c r="B119" s="1105" t="s">
        <v>1252</v>
      </c>
      <c r="C119" s="1106"/>
      <c r="D119" s="1106"/>
      <c r="E119" s="1107"/>
    </row>
    <row r="120" spans="1:5" ht="15.75" thickBot="1" x14ac:dyDescent="0.3">
      <c r="A120" s="5" t="s">
        <v>15</v>
      </c>
      <c r="B120" s="1097" t="s">
        <v>80</v>
      </c>
      <c r="C120" s="1098"/>
      <c r="D120" s="1098"/>
      <c r="E120" s="1099"/>
    </row>
    <row r="121" spans="1:5" ht="12.75" customHeight="1" x14ac:dyDescent="0.25">
      <c r="A121" s="1049"/>
      <c r="B121" s="8">
        <v>2019</v>
      </c>
      <c r="C121" s="8">
        <v>2020</v>
      </c>
      <c r="D121" s="8">
        <v>2021</v>
      </c>
      <c r="E121" s="8">
        <v>2022</v>
      </c>
    </row>
    <row r="122" spans="1:5" ht="9" customHeight="1" thickBot="1" x14ac:dyDescent="0.3">
      <c r="A122" s="1050"/>
      <c r="B122" s="764" t="s">
        <v>7</v>
      </c>
      <c r="C122" s="764" t="s">
        <v>8</v>
      </c>
      <c r="D122" s="764" t="s">
        <v>8</v>
      </c>
      <c r="E122" s="764" t="s">
        <v>8</v>
      </c>
    </row>
    <row r="123" spans="1:5" ht="15.75" thickBot="1" x14ac:dyDescent="0.3">
      <c r="A123" s="5" t="s">
        <v>16</v>
      </c>
      <c r="B123" s="9">
        <v>20</v>
      </c>
      <c r="C123" s="9">
        <v>1</v>
      </c>
      <c r="D123" s="9">
        <v>1</v>
      </c>
      <c r="E123" s="9">
        <v>1</v>
      </c>
    </row>
    <row r="124" spans="1:5" ht="15.75" thickBot="1" x14ac:dyDescent="0.3">
      <c r="A124" s="5" t="s">
        <v>17</v>
      </c>
      <c r="B124" s="9">
        <f>B142</f>
        <v>16000</v>
      </c>
      <c r="C124" s="9">
        <v>6000</v>
      </c>
      <c r="D124" s="9">
        <v>6000</v>
      </c>
      <c r="E124" s="9">
        <v>6000</v>
      </c>
    </row>
    <row r="125" spans="1:5" ht="15.75" thickBot="1" x14ac:dyDescent="0.3">
      <c r="A125" s="5" t="s">
        <v>18</v>
      </c>
      <c r="B125" s="9">
        <f>B124/B123</f>
        <v>800</v>
      </c>
      <c r="C125" s="9">
        <f t="shared" ref="C125:E125" si="13">C124/C123</f>
        <v>6000</v>
      </c>
      <c r="D125" s="9">
        <f t="shared" si="13"/>
        <v>6000</v>
      </c>
      <c r="E125" s="9">
        <f t="shared" si="13"/>
        <v>6000</v>
      </c>
    </row>
    <row r="126" spans="1:5" ht="15.75" thickBot="1" x14ac:dyDescent="0.3">
      <c r="A126" s="5" t="s">
        <v>19</v>
      </c>
      <c r="B126" s="745" t="s">
        <v>20</v>
      </c>
      <c r="C126" s="10">
        <f>C123/B123-1</f>
        <v>-0.95</v>
      </c>
      <c r="D126" s="10">
        <f t="shared" ref="D126:E128" si="14">D123/C123-1</f>
        <v>0</v>
      </c>
      <c r="E126" s="10">
        <f t="shared" si="14"/>
        <v>0</v>
      </c>
    </row>
    <row r="127" spans="1:5" ht="15.75" thickBot="1" x14ac:dyDescent="0.3">
      <c r="A127" s="5" t="s">
        <v>21</v>
      </c>
      <c r="B127" s="745" t="s">
        <v>20</v>
      </c>
      <c r="C127" s="10">
        <f>C124/B124-1</f>
        <v>-0.625</v>
      </c>
      <c r="D127" s="10">
        <f t="shared" si="14"/>
        <v>0</v>
      </c>
      <c r="E127" s="10">
        <f t="shared" si="14"/>
        <v>0</v>
      </c>
    </row>
    <row r="128" spans="1:5" ht="15.75" thickBot="1" x14ac:dyDescent="0.3">
      <c r="A128" s="5" t="s">
        <v>22</v>
      </c>
      <c r="B128" s="745" t="s">
        <v>20</v>
      </c>
      <c r="C128" s="10">
        <f>C125/B125-1</f>
        <v>6.5</v>
      </c>
      <c r="D128" s="10">
        <f t="shared" si="14"/>
        <v>0</v>
      </c>
      <c r="E128" s="10">
        <f t="shared" si="14"/>
        <v>0</v>
      </c>
    </row>
    <row r="129" spans="1:5" ht="15.75" thickBot="1" x14ac:dyDescent="0.3">
      <c r="A129" s="1046" t="s">
        <v>228</v>
      </c>
      <c r="B129" s="1047"/>
      <c r="C129" s="1047"/>
      <c r="D129" s="1047"/>
      <c r="E129" s="1048"/>
    </row>
    <row r="130" spans="1:5" x14ac:dyDescent="0.25">
      <c r="A130" s="1049"/>
      <c r="B130" s="8">
        <v>2019</v>
      </c>
      <c r="C130" s="8">
        <v>2020</v>
      </c>
      <c r="D130" s="8">
        <v>2021</v>
      </c>
      <c r="E130" s="8">
        <v>2022</v>
      </c>
    </row>
    <row r="131" spans="1:5" ht="15.75" thickBot="1" x14ac:dyDescent="0.3">
      <c r="A131" s="1050"/>
      <c r="B131" s="764" t="s">
        <v>7</v>
      </c>
      <c r="C131" s="764" t="s">
        <v>8</v>
      </c>
      <c r="D131" s="764" t="s">
        <v>8</v>
      </c>
      <c r="E131" s="764" t="s">
        <v>8</v>
      </c>
    </row>
    <row r="132" spans="1:5" ht="15.75" thickBot="1" x14ac:dyDescent="0.3">
      <c r="A132" s="12" t="s">
        <v>41</v>
      </c>
      <c r="B132" s="13">
        <f>B133+B134+B135+B136</f>
        <v>0</v>
      </c>
      <c r="C132" s="13">
        <f t="shared" ref="C132:E132" si="15">C133+C134+C135+C136</f>
        <v>0</v>
      </c>
      <c r="D132" s="13">
        <f t="shared" si="15"/>
        <v>0</v>
      </c>
      <c r="E132" s="13">
        <f t="shared" si="15"/>
        <v>0</v>
      </c>
    </row>
    <row r="133" spans="1:5" ht="15.75" thickBot="1" x14ac:dyDescent="0.3">
      <c r="A133" s="25" t="s">
        <v>212</v>
      </c>
      <c r="B133" s="13"/>
      <c r="C133" s="13"/>
      <c r="D133" s="13"/>
      <c r="E133" s="13"/>
    </row>
    <row r="134" spans="1:5" ht="15.75" thickBot="1" x14ac:dyDescent="0.3">
      <c r="A134" s="25" t="s">
        <v>222</v>
      </c>
      <c r="B134" s="13"/>
      <c r="C134" s="13"/>
      <c r="D134" s="13"/>
      <c r="E134" s="13"/>
    </row>
    <row r="135" spans="1:5" ht="15.75" thickBot="1" x14ac:dyDescent="0.3">
      <c r="A135" s="25" t="s">
        <v>223</v>
      </c>
      <c r="B135" s="13"/>
      <c r="C135" s="13"/>
      <c r="D135" s="13"/>
      <c r="E135" s="13"/>
    </row>
    <row r="136" spans="1:5" ht="15.75" thickBot="1" x14ac:dyDescent="0.3">
      <c r="A136" s="25" t="s">
        <v>224</v>
      </c>
      <c r="B136" s="13"/>
      <c r="C136" s="13"/>
      <c r="D136" s="13"/>
      <c r="E136" s="13"/>
    </row>
    <row r="137" spans="1:5" ht="15.75" thickBot="1" x14ac:dyDescent="0.3">
      <c r="A137" s="12" t="s">
        <v>42</v>
      </c>
      <c r="B137" s="14">
        <v>16000</v>
      </c>
      <c r="C137" s="14">
        <v>6000</v>
      </c>
      <c r="D137" s="14">
        <v>6000</v>
      </c>
      <c r="E137" s="14">
        <v>6000</v>
      </c>
    </row>
    <row r="138" spans="1:5" ht="15.75" thickBot="1" x14ac:dyDescent="0.3">
      <c r="A138" s="25" t="s">
        <v>212</v>
      </c>
      <c r="B138" s="14">
        <v>0</v>
      </c>
      <c r="C138" s="13">
        <v>0</v>
      </c>
      <c r="D138" s="13">
        <v>0</v>
      </c>
      <c r="E138" s="13"/>
    </row>
    <row r="139" spans="1:5" ht="15.75" thickBot="1" x14ac:dyDescent="0.3">
      <c r="A139" s="25" t="s">
        <v>222</v>
      </c>
      <c r="B139" s="14"/>
      <c r="C139" s="13"/>
      <c r="D139" s="13"/>
      <c r="E139" s="13"/>
    </row>
    <row r="140" spans="1:5" ht="15.75" thickBot="1" x14ac:dyDescent="0.3">
      <c r="A140" s="25" t="s">
        <v>223</v>
      </c>
      <c r="B140" s="14"/>
      <c r="C140" s="13"/>
      <c r="D140" s="13"/>
      <c r="E140" s="13"/>
    </row>
    <row r="141" spans="1:5" ht="15.75" thickBot="1" x14ac:dyDescent="0.3">
      <c r="A141" s="25" t="s">
        <v>224</v>
      </c>
      <c r="B141" s="14"/>
      <c r="C141" s="13"/>
      <c r="D141" s="13"/>
      <c r="E141" s="13"/>
    </row>
    <row r="142" spans="1:5" ht="15.75" thickBot="1" x14ac:dyDescent="0.3">
      <c r="A142" s="87" t="s">
        <v>35</v>
      </c>
      <c r="B142" s="14">
        <f>B132+B137</f>
        <v>16000</v>
      </c>
      <c r="C142" s="14">
        <f>C132+C137</f>
        <v>6000</v>
      </c>
      <c r="D142" s="14">
        <f t="shared" ref="D142:E142" si="16">D132+D137</f>
        <v>6000</v>
      </c>
      <c r="E142" s="14">
        <f t="shared" si="16"/>
        <v>6000</v>
      </c>
    </row>
    <row r="143" spans="1:5" ht="15.75" thickBot="1" x14ac:dyDescent="0.3">
      <c r="A143" s="7" t="s">
        <v>55</v>
      </c>
      <c r="B143" s="1137" t="s">
        <v>1253</v>
      </c>
      <c r="C143" s="1162"/>
      <c r="D143" s="1138"/>
      <c r="E143" s="1139"/>
    </row>
    <row r="144" spans="1:5" ht="30.75" customHeight="1" thickBot="1" x14ac:dyDescent="0.3">
      <c r="A144" s="7" t="s">
        <v>36</v>
      </c>
      <c r="B144" s="7"/>
      <c r="C144" s="86" t="s">
        <v>217</v>
      </c>
      <c r="D144" s="1778"/>
      <c r="E144" s="1779"/>
    </row>
    <row r="145" spans="1:5" ht="15.75" thickBot="1" x14ac:dyDescent="0.3">
      <c r="A145" s="96"/>
      <c r="B145" s="1118"/>
      <c r="C145" s="1122"/>
      <c r="D145" s="1120"/>
      <c r="E145" s="1121"/>
    </row>
    <row r="146" spans="1:5" ht="17.25" customHeight="1" thickBot="1" x14ac:dyDescent="0.3">
      <c r="A146" s="5" t="s">
        <v>14</v>
      </c>
      <c r="B146" s="1105" t="s">
        <v>1253</v>
      </c>
      <c r="C146" s="1106"/>
      <c r="D146" s="1106"/>
      <c r="E146" s="1107"/>
    </row>
    <row r="147" spans="1:5" ht="15.75" thickBot="1" x14ac:dyDescent="0.3">
      <c r="A147" s="5" t="s">
        <v>15</v>
      </c>
      <c r="B147" s="1097" t="s">
        <v>80</v>
      </c>
      <c r="C147" s="1098"/>
      <c r="D147" s="1098"/>
      <c r="E147" s="1099"/>
    </row>
    <row r="148" spans="1:5" ht="12.75" customHeight="1" x14ac:dyDescent="0.25">
      <c r="A148" s="1049"/>
      <c r="B148" s="8">
        <v>2019</v>
      </c>
      <c r="C148" s="8">
        <v>2020</v>
      </c>
      <c r="D148" s="8">
        <v>2021</v>
      </c>
      <c r="E148" s="8">
        <v>2022</v>
      </c>
    </row>
    <row r="149" spans="1:5" ht="9" customHeight="1" thickBot="1" x14ac:dyDescent="0.3">
      <c r="A149" s="1050"/>
      <c r="B149" s="764" t="s">
        <v>7</v>
      </c>
      <c r="C149" s="764" t="s">
        <v>8</v>
      </c>
      <c r="D149" s="764" t="s">
        <v>8</v>
      </c>
      <c r="E149" s="764" t="s">
        <v>8</v>
      </c>
    </row>
    <row r="150" spans="1:5" ht="15.75" thickBot="1" x14ac:dyDescent="0.3">
      <c r="A150" s="5" t="s">
        <v>16</v>
      </c>
      <c r="B150" s="9">
        <v>20</v>
      </c>
      <c r="C150" s="9">
        <v>1</v>
      </c>
      <c r="D150" s="9">
        <v>1</v>
      </c>
      <c r="E150" s="9">
        <v>1</v>
      </c>
    </row>
    <row r="151" spans="1:5" ht="15.75" thickBot="1" x14ac:dyDescent="0.3">
      <c r="A151" s="5" t="s">
        <v>17</v>
      </c>
      <c r="B151" s="9">
        <f>B169</f>
        <v>16000</v>
      </c>
      <c r="C151" s="9">
        <v>4840</v>
      </c>
      <c r="D151" s="9">
        <v>4840</v>
      </c>
      <c r="E151" s="9">
        <v>4840</v>
      </c>
    </row>
    <row r="152" spans="1:5" ht="15.75" thickBot="1" x14ac:dyDescent="0.3">
      <c r="A152" s="5" t="s">
        <v>18</v>
      </c>
      <c r="B152" s="9">
        <f>B151/B150</f>
        <v>800</v>
      </c>
      <c r="C152" s="9">
        <f t="shared" ref="C152:E152" si="17">C151/C150</f>
        <v>4840</v>
      </c>
      <c r="D152" s="9">
        <f t="shared" si="17"/>
        <v>4840</v>
      </c>
      <c r="E152" s="9">
        <f t="shared" si="17"/>
        <v>4840</v>
      </c>
    </row>
    <row r="153" spans="1:5" ht="15.75" thickBot="1" x14ac:dyDescent="0.3">
      <c r="A153" s="5" t="s">
        <v>19</v>
      </c>
      <c r="B153" s="745" t="s">
        <v>20</v>
      </c>
      <c r="C153" s="10">
        <f>C150/B150-1</f>
        <v>-0.95</v>
      </c>
      <c r="D153" s="10">
        <f t="shared" ref="D153:E155" si="18">D150/C150-1</f>
        <v>0</v>
      </c>
      <c r="E153" s="10">
        <f t="shared" si="18"/>
        <v>0</v>
      </c>
    </row>
    <row r="154" spans="1:5" ht="15.75" thickBot="1" x14ac:dyDescent="0.3">
      <c r="A154" s="5" t="s">
        <v>21</v>
      </c>
      <c r="B154" s="745" t="s">
        <v>20</v>
      </c>
      <c r="C154" s="10">
        <f>C151/B151-1</f>
        <v>-0.69750000000000001</v>
      </c>
      <c r="D154" s="10">
        <f t="shared" si="18"/>
        <v>0</v>
      </c>
      <c r="E154" s="10">
        <f t="shared" si="18"/>
        <v>0</v>
      </c>
    </row>
    <row r="155" spans="1:5" ht="15.75" thickBot="1" x14ac:dyDescent="0.3">
      <c r="A155" s="5" t="s">
        <v>22</v>
      </c>
      <c r="B155" s="745" t="s">
        <v>20</v>
      </c>
      <c r="C155" s="10">
        <f>C152/B152-1</f>
        <v>5.05</v>
      </c>
      <c r="D155" s="10">
        <f t="shared" si="18"/>
        <v>0</v>
      </c>
      <c r="E155" s="10">
        <f t="shared" si="18"/>
        <v>0</v>
      </c>
    </row>
    <row r="156" spans="1:5" ht="15.75" thickBot="1" x14ac:dyDescent="0.3">
      <c r="A156" s="1046" t="s">
        <v>228</v>
      </c>
      <c r="B156" s="1047"/>
      <c r="C156" s="1047"/>
      <c r="D156" s="1047"/>
      <c r="E156" s="1048"/>
    </row>
    <row r="157" spans="1:5" x14ac:dyDescent="0.25">
      <c r="A157" s="1049"/>
      <c r="B157" s="8">
        <v>2019</v>
      </c>
      <c r="C157" s="8">
        <v>2020</v>
      </c>
      <c r="D157" s="8">
        <v>2021</v>
      </c>
      <c r="E157" s="8">
        <v>2022</v>
      </c>
    </row>
    <row r="158" spans="1:5" ht="15.75" thickBot="1" x14ac:dyDescent="0.3">
      <c r="A158" s="1050"/>
      <c r="B158" s="764" t="s">
        <v>7</v>
      </c>
      <c r="C158" s="764" t="s">
        <v>8</v>
      </c>
      <c r="D158" s="764" t="s">
        <v>8</v>
      </c>
      <c r="E158" s="764" t="s">
        <v>8</v>
      </c>
    </row>
    <row r="159" spans="1:5" ht="15.75" thickBot="1" x14ac:dyDescent="0.3">
      <c r="A159" s="12" t="s">
        <v>41</v>
      </c>
      <c r="B159" s="13">
        <f>B160+B161+B162+B163</f>
        <v>0</v>
      </c>
      <c r="C159" s="13"/>
      <c r="D159" s="13"/>
      <c r="E159" s="13"/>
    </row>
    <row r="160" spans="1:5" ht="15.75" thickBot="1" x14ac:dyDescent="0.3">
      <c r="A160" s="25" t="s">
        <v>212</v>
      </c>
      <c r="B160" s="13"/>
      <c r="C160" s="13"/>
      <c r="D160" s="13"/>
      <c r="E160" s="13"/>
    </row>
    <row r="161" spans="1:5" ht="15.75" thickBot="1" x14ac:dyDescent="0.3">
      <c r="A161" s="25" t="s">
        <v>222</v>
      </c>
      <c r="B161" s="13"/>
      <c r="C161" s="13"/>
      <c r="D161" s="13"/>
      <c r="E161" s="13"/>
    </row>
    <row r="162" spans="1:5" ht="15.75" thickBot="1" x14ac:dyDescent="0.3">
      <c r="A162" s="25" t="s">
        <v>223</v>
      </c>
      <c r="B162" s="13"/>
      <c r="C162" s="13"/>
      <c r="D162" s="13"/>
      <c r="E162" s="13"/>
    </row>
    <row r="163" spans="1:5" ht="15.75" thickBot="1" x14ac:dyDescent="0.3">
      <c r="A163" s="25" t="s">
        <v>224</v>
      </c>
      <c r="B163" s="13"/>
      <c r="C163" s="13"/>
      <c r="D163" s="13"/>
      <c r="E163" s="13"/>
    </row>
    <row r="164" spans="1:5" ht="15.75" thickBot="1" x14ac:dyDescent="0.3">
      <c r="A164" s="12" t="s">
        <v>42</v>
      </c>
      <c r="B164" s="14">
        <v>16000</v>
      </c>
      <c r="C164" s="14">
        <v>4840</v>
      </c>
      <c r="D164" s="14">
        <v>4840</v>
      </c>
      <c r="E164" s="14">
        <v>4840</v>
      </c>
    </row>
    <row r="165" spans="1:5" ht="15.75" thickBot="1" x14ac:dyDescent="0.3">
      <c r="A165" s="25" t="s">
        <v>212</v>
      </c>
      <c r="B165" s="14">
        <v>0</v>
      </c>
      <c r="C165" s="13">
        <v>0</v>
      </c>
      <c r="D165" s="13">
        <v>0</v>
      </c>
      <c r="E165" s="13"/>
    </row>
    <row r="166" spans="1:5" ht="15.75" thickBot="1" x14ac:dyDescent="0.3">
      <c r="A166" s="25" t="s">
        <v>222</v>
      </c>
      <c r="B166" s="14"/>
      <c r="C166" s="13"/>
      <c r="D166" s="13"/>
      <c r="E166" s="13"/>
    </row>
    <row r="167" spans="1:5" ht="15.75" thickBot="1" x14ac:dyDescent="0.3">
      <c r="A167" s="25" t="s">
        <v>223</v>
      </c>
      <c r="B167" s="14"/>
      <c r="C167" s="13"/>
      <c r="D167" s="13"/>
      <c r="E167" s="13"/>
    </row>
    <row r="168" spans="1:5" ht="15.75" thickBot="1" x14ac:dyDescent="0.3">
      <c r="A168" s="25" t="s">
        <v>224</v>
      </c>
      <c r="B168" s="14"/>
      <c r="C168" s="13"/>
      <c r="D168" s="13"/>
      <c r="E168" s="13"/>
    </row>
    <row r="169" spans="1:5" ht="15.75" thickBot="1" x14ac:dyDescent="0.3">
      <c r="A169" s="87" t="s">
        <v>35</v>
      </c>
      <c r="B169" s="14">
        <f>B159+B164</f>
        <v>16000</v>
      </c>
      <c r="C169" s="14">
        <f>C159+C164</f>
        <v>4840</v>
      </c>
      <c r="D169" s="14">
        <f t="shared" ref="D169:E169" si="19">D159+D164</f>
        <v>4840</v>
      </c>
      <c r="E169" s="14">
        <f t="shared" si="19"/>
        <v>4840</v>
      </c>
    </row>
    <row r="170" spans="1:5" ht="15.75" thickBot="1" x14ac:dyDescent="0.3">
      <c r="A170" s="19"/>
      <c r="B170" s="20"/>
      <c r="C170" s="20"/>
      <c r="D170" s="20"/>
      <c r="E170" s="20"/>
    </row>
    <row r="171" spans="1:5" ht="27" customHeight="1" thickBot="1" x14ac:dyDescent="0.3">
      <c r="A171" s="6" t="s">
        <v>56</v>
      </c>
      <c r="B171" s="21">
        <f>B70+B29</f>
        <v>56500</v>
      </c>
      <c r="C171" s="21">
        <f>C70+C29+C97+C124+C151</f>
        <v>56500</v>
      </c>
      <c r="D171" s="21">
        <f>D70+D29+D97+D124+D151</f>
        <v>55600</v>
      </c>
      <c r="E171" s="21">
        <f t="shared" ref="E171" si="20">E70+E29+E97+E124+E151</f>
        <v>56500</v>
      </c>
    </row>
    <row r="172" spans="1:5" ht="24.75" thickBot="1" x14ac:dyDescent="0.3">
      <c r="A172" s="6" t="s">
        <v>57</v>
      </c>
      <c r="B172" s="21">
        <f>B58+B88</f>
        <v>56500</v>
      </c>
      <c r="C172" s="21">
        <f>C58+C88+C115+C142+C169</f>
        <v>56500</v>
      </c>
      <c r="D172" s="21">
        <f t="shared" ref="D172:E172" si="21">D58+D88+D115+D142+D169</f>
        <v>55600</v>
      </c>
      <c r="E172" s="21">
        <f t="shared" si="21"/>
        <v>56500</v>
      </c>
    </row>
    <row r="173" spans="1:5" ht="15.75" thickBot="1" x14ac:dyDescent="0.3">
      <c r="A173" s="12" t="s">
        <v>23</v>
      </c>
      <c r="B173" s="35">
        <f>B37</f>
        <v>13900</v>
      </c>
      <c r="C173" s="35">
        <f t="shared" ref="C173:E173" si="22">C37</f>
        <v>13500</v>
      </c>
      <c r="D173" s="35">
        <f t="shared" si="22"/>
        <v>13500</v>
      </c>
      <c r="E173" s="35">
        <f t="shared" si="22"/>
        <v>13500</v>
      </c>
    </row>
    <row r="174" spans="1:5" ht="15.75" thickBot="1" x14ac:dyDescent="0.3">
      <c r="A174" s="25" t="s">
        <v>212</v>
      </c>
      <c r="B174" s="14">
        <f t="shared" ref="B174:E175" si="23">B38</f>
        <v>0</v>
      </c>
      <c r="C174" s="14">
        <f t="shared" si="23"/>
        <v>0</v>
      </c>
      <c r="D174" s="14">
        <f t="shared" si="23"/>
        <v>0</v>
      </c>
      <c r="E174" s="14">
        <f t="shared" si="23"/>
        <v>0</v>
      </c>
    </row>
    <row r="175" spans="1:5" ht="15.75" thickBot="1" x14ac:dyDescent="0.3">
      <c r="A175" s="25" t="s">
        <v>230</v>
      </c>
      <c r="B175" s="14">
        <f t="shared" si="23"/>
        <v>0</v>
      </c>
      <c r="C175" s="14">
        <f t="shared" si="23"/>
        <v>0</v>
      </c>
      <c r="D175" s="14">
        <f t="shared" si="23"/>
        <v>0</v>
      </c>
      <c r="E175" s="14">
        <f t="shared" si="23"/>
        <v>0</v>
      </c>
    </row>
    <row r="176" spans="1:5" ht="24.75" thickBot="1" x14ac:dyDescent="0.3">
      <c r="A176" s="12" t="s">
        <v>24</v>
      </c>
      <c r="B176" s="35">
        <f>B43</f>
        <v>24900</v>
      </c>
      <c r="C176" s="35">
        <f t="shared" ref="C176:E176" si="24">C43</f>
        <v>24900</v>
      </c>
      <c r="D176" s="35">
        <f t="shared" si="24"/>
        <v>24000</v>
      </c>
      <c r="E176" s="35">
        <f t="shared" si="24"/>
        <v>24900</v>
      </c>
    </row>
    <row r="177" spans="1:5" ht="15.75" thickBot="1" x14ac:dyDescent="0.3">
      <c r="A177" s="25" t="s">
        <v>212</v>
      </c>
      <c r="B177" s="13">
        <f t="shared" ref="B177:E178" si="25">B41</f>
        <v>0</v>
      </c>
      <c r="C177" s="13">
        <f t="shared" si="25"/>
        <v>0</v>
      </c>
      <c r="D177" s="13">
        <f t="shared" si="25"/>
        <v>0</v>
      </c>
      <c r="E177" s="13">
        <f t="shared" si="25"/>
        <v>0</v>
      </c>
    </row>
    <row r="178" spans="1:5" ht="15.75" thickBot="1" x14ac:dyDescent="0.3">
      <c r="A178" s="25" t="s">
        <v>230</v>
      </c>
      <c r="B178" s="14">
        <f t="shared" si="25"/>
        <v>0</v>
      </c>
      <c r="C178" s="14">
        <f t="shared" si="25"/>
        <v>0</v>
      </c>
      <c r="D178" s="14">
        <f t="shared" si="25"/>
        <v>0</v>
      </c>
      <c r="E178" s="14">
        <f t="shared" si="25"/>
        <v>0</v>
      </c>
    </row>
    <row r="179" spans="1:5" ht="15.75" thickBot="1" x14ac:dyDescent="0.3">
      <c r="A179" s="12" t="s">
        <v>25</v>
      </c>
      <c r="B179" s="35">
        <f>B180+B181</f>
        <v>0</v>
      </c>
      <c r="C179" s="35">
        <f t="shared" ref="C179:E179" si="26">C180+C181</f>
        <v>0</v>
      </c>
      <c r="D179" s="35">
        <f t="shared" si="26"/>
        <v>0</v>
      </c>
      <c r="E179" s="35">
        <f t="shared" si="26"/>
        <v>0</v>
      </c>
    </row>
    <row r="180" spans="1:5" ht="15.75" thickBot="1" x14ac:dyDescent="0.3">
      <c r="A180" s="25" t="s">
        <v>212</v>
      </c>
      <c r="B180" s="14">
        <f t="shared" ref="B180:E181" si="27">B44</f>
        <v>0</v>
      </c>
      <c r="C180" s="14">
        <f t="shared" si="27"/>
        <v>0</v>
      </c>
      <c r="D180" s="14">
        <f t="shared" si="27"/>
        <v>0</v>
      </c>
      <c r="E180" s="14">
        <f t="shared" si="27"/>
        <v>0</v>
      </c>
    </row>
    <row r="181" spans="1:5" ht="15.75" thickBot="1" x14ac:dyDescent="0.3">
      <c r="A181" s="25" t="s">
        <v>230</v>
      </c>
      <c r="B181" s="14">
        <f t="shared" si="27"/>
        <v>0</v>
      </c>
      <c r="C181" s="14">
        <f t="shared" si="27"/>
        <v>0</v>
      </c>
      <c r="D181" s="14">
        <f t="shared" si="27"/>
        <v>0</v>
      </c>
      <c r="E181" s="14">
        <f t="shared" si="27"/>
        <v>0</v>
      </c>
    </row>
    <row r="182" spans="1:5" ht="15.75" thickBot="1" x14ac:dyDescent="0.3">
      <c r="A182" s="12" t="s">
        <v>26</v>
      </c>
      <c r="B182" s="35">
        <f>B183+B184</f>
        <v>0</v>
      </c>
      <c r="C182" s="35">
        <f t="shared" ref="C182:E182" si="28">C183+C184</f>
        <v>0</v>
      </c>
      <c r="D182" s="35">
        <f t="shared" si="28"/>
        <v>0</v>
      </c>
      <c r="E182" s="35">
        <f t="shared" si="28"/>
        <v>0</v>
      </c>
    </row>
    <row r="183" spans="1:5" ht="15.75" thickBot="1" x14ac:dyDescent="0.3">
      <c r="A183" s="25" t="s">
        <v>212</v>
      </c>
      <c r="B183" s="13">
        <f t="shared" ref="B183:E184" si="29">B47</f>
        <v>0</v>
      </c>
      <c r="C183" s="13">
        <f t="shared" si="29"/>
        <v>0</v>
      </c>
      <c r="D183" s="13">
        <f t="shared" si="29"/>
        <v>0</v>
      </c>
      <c r="E183" s="13">
        <f t="shared" si="29"/>
        <v>0</v>
      </c>
    </row>
    <row r="184" spans="1:5" ht="15.75" thickBot="1" x14ac:dyDescent="0.3">
      <c r="A184" s="25" t="s">
        <v>230</v>
      </c>
      <c r="B184" s="14">
        <f t="shared" si="29"/>
        <v>0</v>
      </c>
      <c r="C184" s="14">
        <f t="shared" si="29"/>
        <v>0</v>
      </c>
      <c r="D184" s="14">
        <f t="shared" si="29"/>
        <v>0</v>
      </c>
      <c r="E184" s="14">
        <f t="shared" si="29"/>
        <v>0</v>
      </c>
    </row>
    <row r="185" spans="1:5" ht="15.75" thickBot="1" x14ac:dyDescent="0.3">
      <c r="A185" s="12" t="s">
        <v>27</v>
      </c>
      <c r="B185" s="35">
        <f>B186+B187</f>
        <v>0</v>
      </c>
      <c r="C185" s="35">
        <f t="shared" ref="C185:E185" si="30">C186+C187</f>
        <v>0</v>
      </c>
      <c r="D185" s="35">
        <f t="shared" si="30"/>
        <v>0</v>
      </c>
      <c r="E185" s="35">
        <f t="shared" si="30"/>
        <v>0</v>
      </c>
    </row>
    <row r="186" spans="1:5" ht="15.75" thickBot="1" x14ac:dyDescent="0.3">
      <c r="A186" s="25" t="s">
        <v>212</v>
      </c>
      <c r="B186" s="13">
        <f t="shared" ref="B186:E187" si="31">B50</f>
        <v>0</v>
      </c>
      <c r="C186" s="13">
        <f t="shared" si="31"/>
        <v>0</v>
      </c>
      <c r="D186" s="13">
        <f t="shared" si="31"/>
        <v>0</v>
      </c>
      <c r="E186" s="13">
        <f t="shared" si="31"/>
        <v>0</v>
      </c>
    </row>
    <row r="187" spans="1:5" ht="15.75" thickBot="1" x14ac:dyDescent="0.3">
      <c r="A187" s="25" t="s">
        <v>230</v>
      </c>
      <c r="B187" s="14">
        <f t="shared" si="31"/>
        <v>0</v>
      </c>
      <c r="C187" s="14">
        <f t="shared" si="31"/>
        <v>0</v>
      </c>
      <c r="D187" s="14">
        <f t="shared" si="31"/>
        <v>0</v>
      </c>
      <c r="E187" s="14">
        <f t="shared" si="31"/>
        <v>0</v>
      </c>
    </row>
    <row r="188" spans="1:5" ht="15.75" thickBot="1" x14ac:dyDescent="0.3">
      <c r="A188" s="12" t="s">
        <v>28</v>
      </c>
      <c r="B188" s="35">
        <f>B189+B190</f>
        <v>0</v>
      </c>
      <c r="C188" s="35">
        <f>C189+C190</f>
        <v>0</v>
      </c>
      <c r="D188" s="35">
        <f t="shared" ref="D188:E188" si="32">D189+D190</f>
        <v>0</v>
      </c>
      <c r="E188" s="35">
        <f t="shared" si="32"/>
        <v>0</v>
      </c>
    </row>
    <row r="189" spans="1:5" ht="15.75" thickBot="1" x14ac:dyDescent="0.3">
      <c r="A189" s="25" t="s">
        <v>212</v>
      </c>
      <c r="B189" s="13">
        <f t="shared" ref="B189:E193" si="33">B53</f>
        <v>0</v>
      </c>
      <c r="C189" s="13">
        <f t="shared" si="33"/>
        <v>0</v>
      </c>
      <c r="D189" s="13">
        <f t="shared" si="33"/>
        <v>0</v>
      </c>
      <c r="E189" s="13">
        <f t="shared" si="33"/>
        <v>0</v>
      </c>
    </row>
    <row r="190" spans="1:5" ht="15.75" thickBot="1" x14ac:dyDescent="0.3">
      <c r="A190" s="25" t="s">
        <v>230</v>
      </c>
      <c r="B190" s="14">
        <f t="shared" si="33"/>
        <v>0</v>
      </c>
      <c r="C190" s="14">
        <f t="shared" si="33"/>
        <v>0</v>
      </c>
      <c r="D190" s="14">
        <f t="shared" si="33"/>
        <v>0</v>
      </c>
      <c r="E190" s="14">
        <f t="shared" si="33"/>
        <v>0</v>
      </c>
    </row>
    <row r="191" spans="1:5" ht="24.75" thickBot="1" x14ac:dyDescent="0.3">
      <c r="A191" s="12" t="s">
        <v>29</v>
      </c>
      <c r="B191" s="35">
        <f t="shared" si="33"/>
        <v>0</v>
      </c>
      <c r="C191" s="35">
        <f t="shared" si="33"/>
        <v>0</v>
      </c>
      <c r="D191" s="35">
        <f t="shared" si="33"/>
        <v>0</v>
      </c>
      <c r="E191" s="35">
        <f t="shared" si="33"/>
        <v>0</v>
      </c>
    </row>
    <row r="192" spans="1:5" ht="15.75" thickBot="1" x14ac:dyDescent="0.3">
      <c r="A192" s="25" t="s">
        <v>212</v>
      </c>
      <c r="B192" s="13">
        <f t="shared" si="33"/>
        <v>0</v>
      </c>
      <c r="C192" s="13">
        <f t="shared" si="33"/>
        <v>0</v>
      </c>
      <c r="D192" s="13">
        <f t="shared" si="33"/>
        <v>0</v>
      </c>
      <c r="E192" s="13">
        <f t="shared" si="33"/>
        <v>0</v>
      </c>
    </row>
    <row r="193" spans="1:5" ht="15.75" thickBot="1" x14ac:dyDescent="0.3">
      <c r="A193" s="25" t="s">
        <v>230</v>
      </c>
      <c r="B193" s="14">
        <f t="shared" si="33"/>
        <v>0</v>
      </c>
      <c r="C193" s="14">
        <f t="shared" si="33"/>
        <v>0</v>
      </c>
      <c r="D193" s="14">
        <f t="shared" si="33"/>
        <v>0</v>
      </c>
      <c r="E193" s="14">
        <f t="shared" si="33"/>
        <v>0</v>
      </c>
    </row>
    <row r="194" spans="1:5" ht="15.75" thickBot="1" x14ac:dyDescent="0.3">
      <c r="A194" s="12" t="s">
        <v>58</v>
      </c>
      <c r="B194" s="35">
        <f>B195+B196+B197+B198</f>
        <v>0</v>
      </c>
      <c r="C194" s="35">
        <v>0</v>
      </c>
      <c r="D194" s="35">
        <v>0</v>
      </c>
      <c r="E194" s="35">
        <v>0</v>
      </c>
    </row>
    <row r="195" spans="1:5" ht="15.75" thickBot="1" x14ac:dyDescent="0.3">
      <c r="A195" s="25" t="s">
        <v>212</v>
      </c>
      <c r="B195" s="13">
        <f t="shared" ref="B195:E198" si="34">B79</f>
        <v>0</v>
      </c>
      <c r="C195" s="13">
        <f t="shared" si="34"/>
        <v>0</v>
      </c>
      <c r="D195" s="13">
        <f t="shared" si="34"/>
        <v>0</v>
      </c>
      <c r="E195" s="13">
        <f t="shared" si="34"/>
        <v>0</v>
      </c>
    </row>
    <row r="196" spans="1:5" ht="15.75" thickBot="1" x14ac:dyDescent="0.3">
      <c r="A196" s="25" t="s">
        <v>231</v>
      </c>
      <c r="B196" s="13">
        <f t="shared" si="34"/>
        <v>0</v>
      </c>
      <c r="C196" s="13">
        <f t="shared" si="34"/>
        <v>0</v>
      </c>
      <c r="D196" s="13">
        <f t="shared" si="34"/>
        <v>0</v>
      </c>
      <c r="E196" s="13">
        <f t="shared" si="34"/>
        <v>0</v>
      </c>
    </row>
    <row r="197" spans="1:5" ht="15.75" thickBot="1" x14ac:dyDescent="0.3">
      <c r="A197" s="25" t="s">
        <v>223</v>
      </c>
      <c r="B197" s="13">
        <f t="shared" si="34"/>
        <v>0</v>
      </c>
      <c r="C197" s="13">
        <f t="shared" si="34"/>
        <v>0</v>
      </c>
      <c r="D197" s="13">
        <f t="shared" si="34"/>
        <v>0</v>
      </c>
      <c r="E197" s="13">
        <f t="shared" si="34"/>
        <v>0</v>
      </c>
    </row>
    <row r="198" spans="1:5" ht="15.75" thickBot="1" x14ac:dyDescent="0.3">
      <c r="A198" s="25" t="s">
        <v>224</v>
      </c>
      <c r="B198" s="13">
        <f t="shared" si="34"/>
        <v>0</v>
      </c>
      <c r="C198" s="13">
        <f t="shared" si="34"/>
        <v>0</v>
      </c>
      <c r="D198" s="13">
        <f t="shared" si="34"/>
        <v>0</v>
      </c>
      <c r="E198" s="13">
        <f t="shared" si="34"/>
        <v>0</v>
      </c>
    </row>
    <row r="199" spans="1:5" ht="15.75" thickBot="1" x14ac:dyDescent="0.3">
      <c r="A199" s="12" t="s">
        <v>59</v>
      </c>
      <c r="B199" s="35">
        <f>B137</f>
        <v>16000</v>
      </c>
      <c r="C199" s="35">
        <f>C83+C110+C137+C164</f>
        <v>16000</v>
      </c>
      <c r="D199" s="35">
        <f t="shared" ref="D199:E199" si="35">D83+D110+D137+D164</f>
        <v>16000</v>
      </c>
      <c r="E199" s="35">
        <f t="shared" si="35"/>
        <v>16000</v>
      </c>
    </row>
    <row r="200" spans="1:5" ht="15.75" thickBot="1" x14ac:dyDescent="0.3">
      <c r="A200" s="25" t="s">
        <v>212</v>
      </c>
      <c r="B200" s="13">
        <f>B84</f>
        <v>0</v>
      </c>
      <c r="C200" s="13">
        <f t="shared" ref="C200:E203" si="36">C84</f>
        <v>0</v>
      </c>
      <c r="D200" s="13">
        <f t="shared" si="36"/>
        <v>0</v>
      </c>
      <c r="E200" s="13">
        <f t="shared" si="36"/>
        <v>0</v>
      </c>
    </row>
    <row r="201" spans="1:5" ht="15.75" thickBot="1" x14ac:dyDescent="0.3">
      <c r="A201" s="25" t="s">
        <v>231</v>
      </c>
      <c r="B201" s="13">
        <f>B85</f>
        <v>0</v>
      </c>
      <c r="C201" s="13">
        <f t="shared" si="36"/>
        <v>0</v>
      </c>
      <c r="D201" s="13">
        <f t="shared" si="36"/>
        <v>0</v>
      </c>
      <c r="E201" s="13">
        <f t="shared" si="36"/>
        <v>0</v>
      </c>
    </row>
    <row r="202" spans="1:5" ht="15.75" thickBot="1" x14ac:dyDescent="0.3">
      <c r="A202" s="25" t="s">
        <v>223</v>
      </c>
      <c r="B202" s="13">
        <f>B86</f>
        <v>0</v>
      </c>
      <c r="C202" s="13">
        <f t="shared" si="36"/>
        <v>0</v>
      </c>
      <c r="D202" s="13">
        <f t="shared" si="36"/>
        <v>0</v>
      </c>
      <c r="E202" s="13">
        <f t="shared" si="36"/>
        <v>0</v>
      </c>
    </row>
    <row r="203" spans="1:5" ht="15.75" thickBot="1" x14ac:dyDescent="0.3">
      <c r="A203" s="25" t="s">
        <v>224</v>
      </c>
      <c r="B203" s="13">
        <f>B87</f>
        <v>0</v>
      </c>
      <c r="C203" s="13">
        <f t="shared" si="36"/>
        <v>0</v>
      </c>
      <c r="D203" s="13">
        <f t="shared" si="36"/>
        <v>0</v>
      </c>
      <c r="E203" s="13">
        <f t="shared" si="36"/>
        <v>0</v>
      </c>
    </row>
    <row r="204" spans="1:5" ht="15.75" thickBot="1" x14ac:dyDescent="0.3">
      <c r="A204" s="16" t="s">
        <v>31</v>
      </c>
      <c r="B204" s="17">
        <f>IF(B172-B171=0,0,"Error")</f>
        <v>0</v>
      </c>
      <c r="C204" s="17">
        <f>IF(C172-C171=0,0,"Error")</f>
        <v>0</v>
      </c>
      <c r="D204" s="17">
        <f>IF(D172-D171=0,0,"Error")</f>
        <v>0</v>
      </c>
      <c r="E204" s="17">
        <f>IF(E172-E171=0,0,"Error")</f>
        <v>0</v>
      </c>
    </row>
  </sheetData>
  <mergeCells count="54">
    <mergeCell ref="A2:E2"/>
    <mergeCell ref="A1:E1"/>
    <mergeCell ref="B147:E147"/>
    <mergeCell ref="A148:A149"/>
    <mergeCell ref="A156:E156"/>
    <mergeCell ref="B118:E118"/>
    <mergeCell ref="B119:E119"/>
    <mergeCell ref="B120:E120"/>
    <mergeCell ref="A121:A122"/>
    <mergeCell ref="A129:E129"/>
    <mergeCell ref="B93:E93"/>
    <mergeCell ref="A94:A95"/>
    <mergeCell ref="A102:E102"/>
    <mergeCell ref="A103:A104"/>
    <mergeCell ref="B116:E116"/>
    <mergeCell ref="D117:E117"/>
    <mergeCell ref="A157:A158"/>
    <mergeCell ref="A130:A131"/>
    <mergeCell ref="B143:E143"/>
    <mergeCell ref="D144:E144"/>
    <mergeCell ref="B145:E145"/>
    <mergeCell ref="B146:E146"/>
    <mergeCell ref="A76:A77"/>
    <mergeCell ref="B89:E89"/>
    <mergeCell ref="D90:E90"/>
    <mergeCell ref="B91:E91"/>
    <mergeCell ref="B92:E92"/>
    <mergeCell ref="B64:E64"/>
    <mergeCell ref="B65:E65"/>
    <mergeCell ref="B66:E66"/>
    <mergeCell ref="A67:A68"/>
    <mergeCell ref="A75:E75"/>
    <mergeCell ref="D63:E63"/>
    <mergeCell ref="A21:E21"/>
    <mergeCell ref="A22:E22"/>
    <mergeCell ref="B23:E23"/>
    <mergeCell ref="B24:E24"/>
    <mergeCell ref="B25:E25"/>
    <mergeCell ref="A26:A27"/>
    <mergeCell ref="A34:E34"/>
    <mergeCell ref="A35:A36"/>
    <mergeCell ref="A60:E60"/>
    <mergeCell ref="A61:E61"/>
    <mergeCell ref="B62:E62"/>
    <mergeCell ref="A19:E19"/>
    <mergeCell ref="A3:E3"/>
    <mergeCell ref="B5:E5"/>
    <mergeCell ref="B6:E6"/>
    <mergeCell ref="B7:E7"/>
    <mergeCell ref="A8:E8"/>
    <mergeCell ref="A9:E11"/>
    <mergeCell ref="B12:E12"/>
    <mergeCell ref="A13:A14"/>
    <mergeCell ref="B18:E18"/>
  </mergeCells>
  <pageMargins left="0.7" right="0.7" top="0.75" bottom="0.75" header="0.3" footer="0.3"/>
  <pageSetup scale="8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6"/>
  <sheetViews>
    <sheetView zoomScale="170" zoomScaleNormal="170" workbookViewId="0">
      <selection activeCell="I8" sqref="I8"/>
    </sheetView>
  </sheetViews>
  <sheetFormatPr defaultRowHeight="15" x14ac:dyDescent="0.25"/>
  <cols>
    <col min="1" max="1" width="28.5703125" customWidth="1"/>
    <col min="2" max="5" width="11.7109375" customWidth="1"/>
  </cols>
  <sheetData>
    <row r="1" spans="1:5" ht="15.75" x14ac:dyDescent="0.25">
      <c r="A1" s="1175" t="s">
        <v>1265</v>
      </c>
      <c r="B1" s="1175"/>
      <c r="C1" s="1175"/>
      <c r="D1" s="1175"/>
      <c r="E1" s="1175"/>
    </row>
    <row r="2" spans="1:5" ht="26.25" customHeight="1" x14ac:dyDescent="0.25">
      <c r="A2" s="1145" t="s">
        <v>555</v>
      </c>
      <c r="B2" s="1145"/>
      <c r="C2" s="1145"/>
      <c r="D2" s="1145"/>
      <c r="E2" s="1145"/>
    </row>
    <row r="3" spans="1:5" ht="18" customHeight="1" x14ac:dyDescent="0.25">
      <c r="A3" s="1028" t="s">
        <v>536</v>
      </c>
      <c r="B3" s="1028"/>
      <c r="C3" s="1028"/>
      <c r="D3" s="1028"/>
      <c r="E3" s="1028"/>
    </row>
    <row r="4" spans="1:5" ht="15.75" thickBot="1" x14ac:dyDescent="0.3"/>
    <row r="5" spans="1:5" ht="15.75" thickBot="1" x14ac:dyDescent="0.3">
      <c r="A5" s="2" t="s">
        <v>0</v>
      </c>
      <c r="B5" s="1078" t="s">
        <v>1266</v>
      </c>
      <c r="C5" s="1078"/>
      <c r="D5" s="1078"/>
      <c r="E5" s="1078"/>
    </row>
    <row r="6" spans="1:5" ht="15.75" thickBot="1" x14ac:dyDescent="0.3">
      <c r="A6" s="2" t="s">
        <v>1</v>
      </c>
      <c r="B6" s="1079" t="s">
        <v>164</v>
      </c>
      <c r="C6" s="1080"/>
      <c r="D6" s="1080"/>
      <c r="E6" s="1081"/>
    </row>
    <row r="7" spans="1:5" ht="15.75" thickBot="1" x14ac:dyDescent="0.3">
      <c r="A7" s="2" t="s">
        <v>3</v>
      </c>
      <c r="B7" s="1082" t="s">
        <v>535</v>
      </c>
      <c r="C7" s="1083"/>
      <c r="D7" s="1083"/>
      <c r="E7" s="1084"/>
    </row>
    <row r="8" spans="1:5" ht="15.75" thickBot="1" x14ac:dyDescent="0.3">
      <c r="A8" s="1085" t="s">
        <v>4</v>
      </c>
      <c r="B8" s="1086"/>
      <c r="C8" s="1086"/>
      <c r="D8" s="1086"/>
      <c r="E8" s="1087"/>
    </row>
    <row r="9" spans="1:5" ht="15.75" thickBot="1" x14ac:dyDescent="0.3">
      <c r="A9" s="1149" t="s">
        <v>1267</v>
      </c>
      <c r="B9" s="1150"/>
      <c r="C9" s="1150"/>
      <c r="D9" s="1150"/>
      <c r="E9" s="1151"/>
    </row>
    <row r="10" spans="1:5" ht="36.75" customHeight="1" thickBot="1" x14ac:dyDescent="0.3">
      <c r="A10" s="1149"/>
      <c r="B10" s="1150"/>
      <c r="C10" s="1150"/>
      <c r="D10" s="1150"/>
      <c r="E10" s="1151"/>
    </row>
    <row r="11" spans="1:5" ht="15.75" thickBot="1" x14ac:dyDescent="0.3">
      <c r="A11" s="1149"/>
      <c r="B11" s="1150"/>
      <c r="C11" s="1150"/>
      <c r="D11" s="1150"/>
      <c r="E11" s="1151"/>
    </row>
    <row r="12" spans="1:5" ht="38.25" customHeight="1" thickBot="1" x14ac:dyDescent="0.3">
      <c r="A12" s="3" t="s">
        <v>5</v>
      </c>
      <c r="B12" s="1210" t="s">
        <v>165</v>
      </c>
      <c r="C12" s="1211"/>
      <c r="D12" s="1211"/>
      <c r="E12" s="1212"/>
    </row>
    <row r="13" spans="1:5" ht="23.25" customHeight="1" x14ac:dyDescent="0.25">
      <c r="A13" s="1049" t="s">
        <v>6</v>
      </c>
      <c r="B13" s="761">
        <v>2019</v>
      </c>
      <c r="C13" s="761">
        <v>2020</v>
      </c>
      <c r="D13" s="761">
        <v>2021</v>
      </c>
      <c r="E13" s="761">
        <v>2022</v>
      </c>
    </row>
    <row r="14" spans="1:5" ht="15.75" thickBot="1" x14ac:dyDescent="0.3">
      <c r="A14" s="1050"/>
      <c r="B14" s="762" t="s">
        <v>7</v>
      </c>
      <c r="C14" s="762" t="s">
        <v>8</v>
      </c>
      <c r="D14" s="762" t="s">
        <v>8</v>
      </c>
      <c r="E14" s="762" t="s">
        <v>8</v>
      </c>
    </row>
    <row r="15" spans="1:5" ht="18.75" customHeight="1" thickBot="1" x14ac:dyDescent="0.3">
      <c r="A15" s="5" t="s">
        <v>88</v>
      </c>
      <c r="B15" s="76" t="s">
        <v>67</v>
      </c>
      <c r="C15" s="76" t="s">
        <v>68</v>
      </c>
      <c r="D15" s="76" t="s">
        <v>68</v>
      </c>
      <c r="E15" s="76" t="s">
        <v>68</v>
      </c>
    </row>
    <row r="16" spans="1:5" ht="15.75" thickBot="1" x14ac:dyDescent="0.3">
      <c r="A16" s="5" t="s">
        <v>89</v>
      </c>
      <c r="B16" s="76" t="s">
        <v>67</v>
      </c>
      <c r="C16" s="76" t="s">
        <v>68</v>
      </c>
      <c r="D16" s="76" t="s">
        <v>68</v>
      </c>
      <c r="E16" s="76" t="s">
        <v>68</v>
      </c>
    </row>
    <row r="17" spans="1:5" ht="23.25" thickBot="1" x14ac:dyDescent="0.3">
      <c r="A17" s="5" t="s">
        <v>66</v>
      </c>
      <c r="B17" s="76" t="s">
        <v>67</v>
      </c>
      <c r="C17" s="76" t="s">
        <v>68</v>
      </c>
      <c r="D17" s="76" t="s">
        <v>68</v>
      </c>
      <c r="E17" s="76" t="s">
        <v>68</v>
      </c>
    </row>
    <row r="18" spans="1:5" ht="32.25" customHeight="1" thickBot="1" x14ac:dyDescent="0.3">
      <c r="A18" s="6" t="s">
        <v>9</v>
      </c>
      <c r="B18" s="1153" t="s">
        <v>1268</v>
      </c>
      <c r="C18" s="1154"/>
      <c r="D18" s="1154"/>
      <c r="E18" s="1155"/>
    </row>
    <row r="19" spans="1:5" ht="23.25" customHeight="1" thickBot="1" x14ac:dyDescent="0.3">
      <c r="A19" s="1105" t="s">
        <v>10</v>
      </c>
      <c r="B19" s="1106"/>
      <c r="C19" s="1106"/>
      <c r="D19" s="1106"/>
      <c r="E19" s="1107"/>
    </row>
    <row r="20" spans="1:5" ht="27" customHeight="1" thickBot="1" x14ac:dyDescent="0.3">
      <c r="A20" s="5" t="s">
        <v>166</v>
      </c>
      <c r="B20" s="95">
        <v>2</v>
      </c>
      <c r="C20" s="95">
        <v>2</v>
      </c>
      <c r="D20" s="95">
        <v>2</v>
      </c>
      <c r="E20" s="95">
        <v>2</v>
      </c>
    </row>
    <row r="21" spans="1:5" ht="30.75" customHeight="1" thickBot="1" x14ac:dyDescent="0.3">
      <c r="A21" s="5" t="s">
        <v>66</v>
      </c>
      <c r="B21" s="212" t="s">
        <v>67</v>
      </c>
      <c r="C21" s="213" t="s">
        <v>68</v>
      </c>
      <c r="D21" s="213" t="s">
        <v>68</v>
      </c>
      <c r="E21" s="213" t="s">
        <v>68</v>
      </c>
    </row>
    <row r="22" spans="1:5" ht="24" customHeight="1" thickBot="1" x14ac:dyDescent="0.3">
      <c r="A22" s="1108" t="s">
        <v>11</v>
      </c>
      <c r="B22" s="1109"/>
      <c r="C22" s="1109"/>
      <c r="D22" s="1109"/>
      <c r="E22" s="1110"/>
    </row>
    <row r="23" spans="1:5" ht="15.75" thickBot="1" x14ac:dyDescent="0.3">
      <c r="A23" s="1111" t="s">
        <v>12</v>
      </c>
      <c r="B23" s="1112"/>
      <c r="C23" s="1112"/>
      <c r="D23" s="1112"/>
      <c r="E23" s="1113"/>
    </row>
    <row r="24" spans="1:5" ht="18.75" customHeight="1" thickBot="1" x14ac:dyDescent="0.3">
      <c r="A24" s="7" t="s">
        <v>13</v>
      </c>
      <c r="B24" s="1091" t="s">
        <v>1269</v>
      </c>
      <c r="C24" s="1092"/>
      <c r="D24" s="1092"/>
      <c r="E24" s="1093"/>
    </row>
    <row r="25" spans="1:5" ht="31.5" customHeight="1" thickBot="1" x14ac:dyDescent="0.3">
      <c r="A25" s="5" t="s">
        <v>14</v>
      </c>
      <c r="B25" s="1780" t="s">
        <v>195</v>
      </c>
      <c r="C25" s="1781"/>
      <c r="D25" s="1781"/>
      <c r="E25" s="1782"/>
    </row>
    <row r="26" spans="1:5" ht="15.75" thickBot="1" x14ac:dyDescent="0.3">
      <c r="A26" s="5" t="s">
        <v>15</v>
      </c>
      <c r="B26" s="1783" t="s">
        <v>167</v>
      </c>
      <c r="C26" s="1784"/>
      <c r="D26" s="1784"/>
      <c r="E26" s="1785"/>
    </row>
    <row r="27" spans="1:5" ht="12.75" customHeight="1" x14ac:dyDescent="0.25">
      <c r="A27" s="1049"/>
      <c r="B27" s="8">
        <v>2019</v>
      </c>
      <c r="C27" s="8">
        <v>2020</v>
      </c>
      <c r="D27" s="8">
        <v>2021</v>
      </c>
      <c r="E27" s="8">
        <v>2022</v>
      </c>
    </row>
    <row r="28" spans="1:5" ht="9" customHeight="1" thickBot="1" x14ac:dyDescent="0.3">
      <c r="A28" s="1050"/>
      <c r="B28" s="764" t="s">
        <v>7</v>
      </c>
      <c r="C28" s="764" t="s">
        <v>8</v>
      </c>
      <c r="D28" s="764" t="s">
        <v>8</v>
      </c>
      <c r="E28" s="764" t="s">
        <v>8</v>
      </c>
    </row>
    <row r="29" spans="1:5" ht="15.75" thickBot="1" x14ac:dyDescent="0.3">
      <c r="A29" s="5" t="s">
        <v>16</v>
      </c>
      <c r="B29" s="9">
        <v>4</v>
      </c>
      <c r="C29" s="9">
        <v>5</v>
      </c>
      <c r="D29" s="9">
        <v>5</v>
      </c>
      <c r="E29" s="9">
        <v>5</v>
      </c>
    </row>
    <row r="30" spans="1:5" ht="15.75" thickBot="1" x14ac:dyDescent="0.3">
      <c r="A30" s="5" t="s">
        <v>17</v>
      </c>
      <c r="B30" s="9">
        <f>B59</f>
        <v>121255</v>
      </c>
      <c r="C30" s="9">
        <f>C59</f>
        <v>125255</v>
      </c>
      <c r="D30" s="9">
        <f t="shared" ref="D30:E30" si="0">D59</f>
        <v>125255</v>
      </c>
      <c r="E30" s="9">
        <f t="shared" si="0"/>
        <v>125255</v>
      </c>
    </row>
    <row r="31" spans="1:5" ht="15.75" thickBot="1" x14ac:dyDescent="0.3">
      <c r="A31" s="5" t="s">
        <v>18</v>
      </c>
      <c r="B31" s="9">
        <f>B30/B29</f>
        <v>30313.75</v>
      </c>
      <c r="C31" s="9">
        <f t="shared" ref="C31:E31" si="1">C30/C29</f>
        <v>25051</v>
      </c>
      <c r="D31" s="9">
        <f t="shared" si="1"/>
        <v>25051</v>
      </c>
      <c r="E31" s="9">
        <f t="shared" si="1"/>
        <v>25051</v>
      </c>
    </row>
    <row r="32" spans="1:5" ht="15.75" thickBot="1" x14ac:dyDescent="0.3">
      <c r="A32" s="5" t="s">
        <v>19</v>
      </c>
      <c r="B32" s="745" t="s">
        <v>20</v>
      </c>
      <c r="C32" s="10">
        <f>C29/B29-1</f>
        <v>0.25</v>
      </c>
      <c r="D32" s="10">
        <f t="shared" ref="D32:E34" si="2">D29/C29-1</f>
        <v>0</v>
      </c>
      <c r="E32" s="10">
        <f t="shared" si="2"/>
        <v>0</v>
      </c>
    </row>
    <row r="33" spans="1:5" ht="15.75" thickBot="1" x14ac:dyDescent="0.3">
      <c r="A33" s="5" t="s">
        <v>21</v>
      </c>
      <c r="B33" s="745" t="s">
        <v>20</v>
      </c>
      <c r="C33" s="10">
        <f>C30/B30-1</f>
        <v>3.298833037812865E-2</v>
      </c>
      <c r="D33" s="10">
        <f t="shared" si="2"/>
        <v>0</v>
      </c>
      <c r="E33" s="10">
        <f t="shared" si="2"/>
        <v>0</v>
      </c>
    </row>
    <row r="34" spans="1:5" ht="15.75" thickBot="1" x14ac:dyDescent="0.3">
      <c r="A34" s="5" t="s">
        <v>22</v>
      </c>
      <c r="B34" s="745" t="s">
        <v>20</v>
      </c>
      <c r="C34" s="10">
        <f>C31/B31-1</f>
        <v>-0.17360933569749704</v>
      </c>
      <c r="D34" s="10">
        <f t="shared" si="2"/>
        <v>0</v>
      </c>
      <c r="E34" s="10">
        <f t="shared" si="2"/>
        <v>0</v>
      </c>
    </row>
    <row r="35" spans="1:5" ht="15.75" thickBot="1" x14ac:dyDescent="0.3">
      <c r="A35" s="1046" t="s">
        <v>152</v>
      </c>
      <c r="B35" s="1047"/>
      <c r="C35" s="1047"/>
      <c r="D35" s="1047"/>
      <c r="E35" s="1048"/>
    </row>
    <row r="36" spans="1:5" ht="12.75" customHeight="1" x14ac:dyDescent="0.25">
      <c r="A36" s="1049"/>
      <c r="B36" s="8">
        <v>2019</v>
      </c>
      <c r="C36" s="8">
        <v>2020</v>
      </c>
      <c r="D36" s="8">
        <v>2021</v>
      </c>
      <c r="E36" s="8">
        <v>2022</v>
      </c>
    </row>
    <row r="37" spans="1:5" ht="9" customHeight="1" thickBot="1" x14ac:dyDescent="0.3">
      <c r="A37" s="1050"/>
      <c r="B37" s="764" t="s">
        <v>7</v>
      </c>
      <c r="C37" s="764" t="s">
        <v>8</v>
      </c>
      <c r="D37" s="764" t="s">
        <v>8</v>
      </c>
      <c r="E37" s="764" t="s">
        <v>8</v>
      </c>
    </row>
    <row r="38" spans="1:5" ht="15.75" thickBot="1" x14ac:dyDescent="0.3">
      <c r="A38" s="12" t="s">
        <v>23</v>
      </c>
      <c r="B38" s="13">
        <f>B39+B40</f>
        <v>10512</v>
      </c>
      <c r="C38" s="13">
        <f>C39+C40</f>
        <v>10512</v>
      </c>
      <c r="D38" s="13">
        <f t="shared" ref="D38:E38" si="3">D39+D40</f>
        <v>10512</v>
      </c>
      <c r="E38" s="13">
        <f t="shared" si="3"/>
        <v>10512</v>
      </c>
    </row>
    <row r="39" spans="1:5" ht="15.75" thickBot="1" x14ac:dyDescent="0.3">
      <c r="A39" s="25" t="s">
        <v>212</v>
      </c>
      <c r="B39" s="215">
        <v>10512</v>
      </c>
      <c r="C39" s="215">
        <v>10512</v>
      </c>
      <c r="D39" s="215">
        <v>10512</v>
      </c>
      <c r="E39" s="215">
        <v>10512</v>
      </c>
    </row>
    <row r="40" spans="1:5" ht="15.75" thickBot="1" x14ac:dyDescent="0.3">
      <c r="A40" s="25" t="s">
        <v>213</v>
      </c>
      <c r="B40" s="14"/>
      <c r="C40" s="14"/>
      <c r="D40" s="14"/>
      <c r="E40" s="14"/>
    </row>
    <row r="41" spans="1:5" ht="24.75" thickBot="1" x14ac:dyDescent="0.3">
      <c r="A41" s="12" t="s">
        <v>24</v>
      </c>
      <c r="B41" s="13">
        <f>B42+B43</f>
        <v>1743</v>
      </c>
      <c r="C41" s="13">
        <f>C42+C43</f>
        <v>1743</v>
      </c>
      <c r="D41" s="13">
        <f t="shared" ref="D41:E41" si="4">D42+D43</f>
        <v>1743</v>
      </c>
      <c r="E41" s="13">
        <f t="shared" si="4"/>
        <v>1743</v>
      </c>
    </row>
    <row r="42" spans="1:5" ht="15.75" thickBot="1" x14ac:dyDescent="0.3">
      <c r="A42" s="25" t="s">
        <v>212</v>
      </c>
      <c r="B42" s="215">
        <v>1743</v>
      </c>
      <c r="C42" s="215">
        <v>1743</v>
      </c>
      <c r="D42" s="215">
        <v>1743</v>
      </c>
      <c r="E42" s="215">
        <v>1743</v>
      </c>
    </row>
    <row r="43" spans="1:5" ht="15.75" thickBot="1" x14ac:dyDescent="0.3">
      <c r="A43" s="25" t="s">
        <v>213</v>
      </c>
      <c r="B43" s="14"/>
      <c r="C43" s="13"/>
      <c r="D43" s="13"/>
      <c r="E43" s="13"/>
    </row>
    <row r="44" spans="1:5" ht="15.75" thickBot="1" x14ac:dyDescent="0.3">
      <c r="A44" s="12" t="s">
        <v>25</v>
      </c>
      <c r="B44" s="14">
        <f>B45+B46</f>
        <v>0</v>
      </c>
      <c r="C44" s="13">
        <f>C45+C46</f>
        <v>0</v>
      </c>
      <c r="D44" s="13">
        <f t="shared" ref="D44:E44" si="5">D45+D46</f>
        <v>0</v>
      </c>
      <c r="E44" s="13">
        <f t="shared" si="5"/>
        <v>0</v>
      </c>
    </row>
    <row r="45" spans="1:5" ht="15.75" thickBot="1" x14ac:dyDescent="0.3">
      <c r="A45" s="25" t="s">
        <v>212</v>
      </c>
      <c r="B45" s="215"/>
      <c r="C45" s="13">
        <v>0</v>
      </c>
      <c r="D45" s="30">
        <v>0</v>
      </c>
      <c r="E45" s="30">
        <v>0</v>
      </c>
    </row>
    <row r="46" spans="1:5" ht="15.75" thickBot="1" x14ac:dyDescent="0.3">
      <c r="A46" s="25" t="s">
        <v>213</v>
      </c>
      <c r="B46" s="14"/>
      <c r="C46" s="13"/>
      <c r="D46" s="13"/>
      <c r="E46" s="13"/>
    </row>
    <row r="47" spans="1:5" ht="15.75" thickBot="1" x14ac:dyDescent="0.3">
      <c r="A47" s="12" t="s">
        <v>26</v>
      </c>
      <c r="B47" s="14"/>
      <c r="C47" s="13"/>
      <c r="D47" s="13"/>
      <c r="E47" s="13"/>
    </row>
    <row r="48" spans="1:5" ht="15.75" thickBot="1" x14ac:dyDescent="0.3">
      <c r="A48" s="25" t="s">
        <v>212</v>
      </c>
      <c r="B48" s="14"/>
      <c r="C48" s="13"/>
      <c r="D48" s="13"/>
      <c r="E48" s="13"/>
    </row>
    <row r="49" spans="1:5" ht="15.75" thickBot="1" x14ac:dyDescent="0.3">
      <c r="A49" s="25" t="s">
        <v>213</v>
      </c>
      <c r="B49" s="14"/>
      <c r="C49" s="13"/>
      <c r="D49" s="13"/>
      <c r="E49" s="13"/>
    </row>
    <row r="50" spans="1:5" ht="15.75" thickBot="1" x14ac:dyDescent="0.3">
      <c r="A50" s="12" t="s">
        <v>27</v>
      </c>
      <c r="B50" s="14">
        <f>B51</f>
        <v>109000</v>
      </c>
      <c r="C50" s="14">
        <f t="shared" ref="C50:E50" si="6">C51</f>
        <v>113000</v>
      </c>
      <c r="D50" s="14">
        <f t="shared" si="6"/>
        <v>113000</v>
      </c>
      <c r="E50" s="14">
        <f t="shared" si="6"/>
        <v>113000</v>
      </c>
    </row>
    <row r="51" spans="1:5" ht="15.75" thickBot="1" x14ac:dyDescent="0.3">
      <c r="A51" s="25" t="s">
        <v>212</v>
      </c>
      <c r="B51" s="14">
        <v>109000</v>
      </c>
      <c r="C51" s="13">
        <v>113000</v>
      </c>
      <c r="D51" s="13">
        <v>113000</v>
      </c>
      <c r="E51" s="13">
        <v>113000</v>
      </c>
    </row>
    <row r="52" spans="1:5" ht="15.75" thickBot="1" x14ac:dyDescent="0.3">
      <c r="A52" s="25" t="s">
        <v>213</v>
      </c>
      <c r="B52" s="14"/>
      <c r="C52" s="13"/>
      <c r="D52" s="13"/>
      <c r="E52" s="13"/>
    </row>
    <row r="53" spans="1:5" ht="15.75" thickBot="1" x14ac:dyDescent="0.3">
      <c r="A53" s="12" t="s">
        <v>28</v>
      </c>
      <c r="B53" s="14">
        <f>B54+B55</f>
        <v>0</v>
      </c>
      <c r="C53" s="13">
        <f t="shared" ref="C53:E53" si="7">C54+C55</f>
        <v>0</v>
      </c>
      <c r="D53" s="13">
        <f t="shared" si="7"/>
        <v>0</v>
      </c>
      <c r="E53" s="13">
        <f t="shared" si="7"/>
        <v>0</v>
      </c>
    </row>
    <row r="54" spans="1:5" ht="15.75" thickBot="1" x14ac:dyDescent="0.3">
      <c r="A54" s="25" t="s">
        <v>212</v>
      </c>
      <c r="B54" s="215"/>
      <c r="C54" s="13">
        <v>0</v>
      </c>
      <c r="D54" s="30">
        <v>0</v>
      </c>
      <c r="E54" s="30">
        <v>0</v>
      </c>
    </row>
    <row r="55" spans="1:5" ht="15.75" thickBot="1" x14ac:dyDescent="0.3">
      <c r="A55" s="25" t="s">
        <v>213</v>
      </c>
      <c r="B55" s="14"/>
      <c r="C55" s="13"/>
      <c r="D55" s="13"/>
      <c r="E55" s="13"/>
    </row>
    <row r="56" spans="1:5" ht="24.75" thickBot="1" x14ac:dyDescent="0.3">
      <c r="A56" s="12" t="s">
        <v>29</v>
      </c>
      <c r="B56" s="14">
        <v>0</v>
      </c>
      <c r="C56" s="13">
        <v>0</v>
      </c>
      <c r="D56" s="13">
        <f>C56*1.03*0.99</f>
        <v>0</v>
      </c>
      <c r="E56" s="13">
        <f>D56*1.03*0.99</f>
        <v>0</v>
      </c>
    </row>
    <row r="57" spans="1:5" ht="15.75" thickBot="1" x14ac:dyDescent="0.3">
      <c r="A57" s="25" t="s">
        <v>212</v>
      </c>
      <c r="B57" s="14"/>
      <c r="C57" s="39"/>
      <c r="D57" s="39"/>
      <c r="E57" s="39"/>
    </row>
    <row r="58" spans="1:5" ht="15.75" thickBot="1" x14ac:dyDescent="0.3">
      <c r="A58" s="25" t="s">
        <v>213</v>
      </c>
      <c r="B58" s="14"/>
      <c r="C58" s="83"/>
      <c r="D58" s="39"/>
      <c r="E58" s="39"/>
    </row>
    <row r="59" spans="1:5" ht="15.75" thickBot="1" x14ac:dyDescent="0.3">
      <c r="A59" s="15" t="s">
        <v>30</v>
      </c>
      <c r="B59" s="14">
        <f>B56+B53+B50+B47+B44+B41+B38</f>
        <v>121255</v>
      </c>
      <c r="C59" s="14">
        <f>C56+C53+C50+C47+C44+C41+C38</f>
        <v>125255</v>
      </c>
      <c r="D59" s="14">
        <f t="shared" ref="D59:E59" si="8">D56+D53+D50+D47+D44+D41+D38</f>
        <v>125255</v>
      </c>
      <c r="E59" s="14">
        <f t="shared" si="8"/>
        <v>125255</v>
      </c>
    </row>
    <row r="60" spans="1:5" ht="15.75" thickBot="1" x14ac:dyDescent="0.3">
      <c r="A60" s="16" t="s">
        <v>31</v>
      </c>
      <c r="B60" s="17">
        <f>IF(B59-B30=0,0,"Error")</f>
        <v>0</v>
      </c>
      <c r="C60" s="17">
        <f>IF(C59-C30=0,0,"Error")</f>
        <v>0</v>
      </c>
      <c r="D60" s="17">
        <f>IF(D59-D30=0,0,"Error")</f>
        <v>0</v>
      </c>
      <c r="E60" s="17">
        <f>IF(E59-E30=0,0,"Error")</f>
        <v>0</v>
      </c>
    </row>
    <row r="61" spans="1:5" ht="15.75" hidden="1" thickBot="1" x14ac:dyDescent="0.3">
      <c r="A61" s="36" t="s">
        <v>238</v>
      </c>
      <c r="B61" s="1114"/>
      <c r="C61" s="1092"/>
      <c r="D61" s="1092"/>
      <c r="E61" s="1093"/>
    </row>
    <row r="62" spans="1:5" ht="26.25" hidden="1" customHeight="1" thickBot="1" x14ac:dyDescent="0.3">
      <c r="A62" s="5" t="s">
        <v>14</v>
      </c>
      <c r="B62" s="1105"/>
      <c r="C62" s="1106"/>
      <c r="D62" s="1106"/>
      <c r="E62" s="1107"/>
    </row>
    <row r="63" spans="1:5" ht="15.75" hidden="1" thickBot="1" x14ac:dyDescent="0.3">
      <c r="A63" s="5" t="s">
        <v>15</v>
      </c>
      <c r="B63" s="1097"/>
      <c r="C63" s="1098"/>
      <c r="D63" s="1098"/>
      <c r="E63" s="1099"/>
    </row>
    <row r="64" spans="1:5" ht="12.75" hidden="1" customHeight="1" x14ac:dyDescent="0.25">
      <c r="A64" s="1049"/>
      <c r="B64" s="8">
        <v>2018</v>
      </c>
      <c r="C64" s="8">
        <v>2019</v>
      </c>
      <c r="D64" s="8">
        <v>2020</v>
      </c>
      <c r="E64" s="8">
        <v>2021</v>
      </c>
    </row>
    <row r="65" spans="1:5" ht="9" hidden="1" customHeight="1" thickBot="1" x14ac:dyDescent="0.3">
      <c r="A65" s="1050"/>
      <c r="B65" s="764" t="s">
        <v>7</v>
      </c>
      <c r="C65" s="764" t="s">
        <v>8</v>
      </c>
      <c r="D65" s="764" t="s">
        <v>8</v>
      </c>
      <c r="E65" s="764" t="s">
        <v>8</v>
      </c>
    </row>
    <row r="66" spans="1:5" ht="15.75" hidden="1" thickBot="1" x14ac:dyDescent="0.3">
      <c r="A66" s="5" t="s">
        <v>16</v>
      </c>
      <c r="B66" s="5"/>
      <c r="C66" s="5"/>
      <c r="D66" s="5"/>
      <c r="E66" s="5"/>
    </row>
    <row r="67" spans="1:5" ht="15.75" hidden="1" thickBot="1" x14ac:dyDescent="0.3">
      <c r="A67" s="5" t="s">
        <v>17</v>
      </c>
      <c r="B67" s="9">
        <f>B96</f>
        <v>0</v>
      </c>
      <c r="C67" s="9">
        <f t="shared" ref="C67:E67" si="9">C96</f>
        <v>0</v>
      </c>
      <c r="D67" s="9">
        <f t="shared" si="9"/>
        <v>0</v>
      </c>
      <c r="E67" s="9">
        <f t="shared" si="9"/>
        <v>0</v>
      </c>
    </row>
    <row r="68" spans="1:5" ht="15.75" hidden="1" thickBot="1" x14ac:dyDescent="0.3">
      <c r="A68" s="5" t="s">
        <v>18</v>
      </c>
      <c r="B68" s="9" t="e">
        <f>B67/B66</f>
        <v>#DIV/0!</v>
      </c>
      <c r="C68" s="9" t="e">
        <f>C67/C66</f>
        <v>#DIV/0!</v>
      </c>
      <c r="D68" s="9" t="e">
        <f>D67/D66</f>
        <v>#DIV/0!</v>
      </c>
      <c r="E68" s="9" t="e">
        <f>E67/E66</f>
        <v>#DIV/0!</v>
      </c>
    </row>
    <row r="69" spans="1:5" ht="15.75" hidden="1" thickBot="1" x14ac:dyDescent="0.3">
      <c r="A69" s="5" t="s">
        <v>19</v>
      </c>
      <c r="B69" s="745"/>
      <c r="C69" s="10" t="e">
        <f>C66/B66-1</f>
        <v>#DIV/0!</v>
      </c>
      <c r="D69" s="10" t="e">
        <f>D66/C66-1</f>
        <v>#DIV/0!</v>
      </c>
      <c r="E69" s="10" t="e">
        <f>E66/D66-1</f>
        <v>#DIV/0!</v>
      </c>
    </row>
    <row r="70" spans="1:5" ht="15.75" hidden="1" thickBot="1" x14ac:dyDescent="0.3">
      <c r="A70" s="5" t="s">
        <v>21</v>
      </c>
      <c r="B70" s="745"/>
      <c r="C70" s="10" t="e">
        <f>C67/B67-1</f>
        <v>#DIV/0!</v>
      </c>
      <c r="D70" s="10" t="e">
        <f t="shared" ref="D70:E71" si="10">D67/C67-1</f>
        <v>#DIV/0!</v>
      </c>
      <c r="E70" s="10" t="e">
        <f t="shared" si="10"/>
        <v>#DIV/0!</v>
      </c>
    </row>
    <row r="71" spans="1:5" ht="15.75" hidden="1" thickBot="1" x14ac:dyDescent="0.3">
      <c r="A71" s="5" t="s">
        <v>22</v>
      </c>
      <c r="B71" s="745"/>
      <c r="C71" s="10" t="e">
        <f>C68/B68-1</f>
        <v>#DIV/0!</v>
      </c>
      <c r="D71" s="10" t="e">
        <f t="shared" si="10"/>
        <v>#DIV/0!</v>
      </c>
      <c r="E71" s="10" t="e">
        <f t="shared" si="10"/>
        <v>#DIV/0!</v>
      </c>
    </row>
    <row r="72" spans="1:5" ht="24.75" hidden="1" customHeight="1" thickBot="1" x14ac:dyDescent="0.3">
      <c r="A72" s="1046" t="s">
        <v>169</v>
      </c>
      <c r="B72" s="1047"/>
      <c r="C72" s="1047"/>
      <c r="D72" s="1047"/>
      <c r="E72" s="1048"/>
    </row>
    <row r="73" spans="1:5" ht="12.75" hidden="1" customHeight="1" x14ac:dyDescent="0.25">
      <c r="A73" s="1049"/>
      <c r="B73" s="8">
        <v>2018</v>
      </c>
      <c r="C73" s="8">
        <v>2019</v>
      </c>
      <c r="D73" s="8">
        <v>2020</v>
      </c>
      <c r="E73" s="8">
        <v>2021</v>
      </c>
    </row>
    <row r="74" spans="1:5" ht="9" hidden="1" customHeight="1" thickBot="1" x14ac:dyDescent="0.3">
      <c r="A74" s="1050"/>
      <c r="B74" s="764" t="s">
        <v>7</v>
      </c>
      <c r="C74" s="764" t="s">
        <v>8</v>
      </c>
      <c r="D74" s="764" t="s">
        <v>8</v>
      </c>
      <c r="E74" s="764" t="s">
        <v>8</v>
      </c>
    </row>
    <row r="75" spans="1:5" ht="24.75" hidden="1" customHeight="1" thickBot="1" x14ac:dyDescent="0.3">
      <c r="A75" s="12" t="s">
        <v>23</v>
      </c>
      <c r="B75" s="13"/>
      <c r="C75" s="13"/>
      <c r="D75" s="13"/>
      <c r="E75" s="13"/>
    </row>
    <row r="76" spans="1:5" ht="38.25" hidden="1" customHeight="1" thickBot="1" x14ac:dyDescent="0.3">
      <c r="A76" s="25" t="s">
        <v>212</v>
      </c>
      <c r="B76" s="14"/>
      <c r="C76" s="26"/>
      <c r="D76" s="26"/>
      <c r="E76" s="26"/>
    </row>
    <row r="77" spans="1:5" ht="24.75" hidden="1" customHeight="1" thickBot="1" x14ac:dyDescent="0.3">
      <c r="A77" s="25" t="s">
        <v>213</v>
      </c>
      <c r="B77" s="14"/>
      <c r="C77" s="26"/>
      <c r="D77" s="26"/>
      <c r="E77" s="26"/>
    </row>
    <row r="78" spans="1:5" ht="24.75" hidden="1" customHeight="1" thickBot="1" x14ac:dyDescent="0.3">
      <c r="A78" s="12" t="s">
        <v>24</v>
      </c>
      <c r="B78" s="13"/>
      <c r="C78" s="13"/>
      <c r="D78" s="13"/>
      <c r="E78" s="13"/>
    </row>
    <row r="79" spans="1:5" ht="15.75" hidden="1" thickBot="1" x14ac:dyDescent="0.3">
      <c r="A79" s="25" t="s">
        <v>212</v>
      </c>
      <c r="B79" s="14"/>
      <c r="C79" s="13"/>
      <c r="D79" s="13"/>
      <c r="E79" s="13"/>
    </row>
    <row r="80" spans="1:5" ht="15.75" hidden="1" thickBot="1" x14ac:dyDescent="0.3">
      <c r="A80" s="25" t="s">
        <v>213</v>
      </c>
      <c r="B80" s="14"/>
      <c r="C80" s="13"/>
      <c r="D80" s="13"/>
      <c r="E80" s="13"/>
    </row>
    <row r="81" spans="1:5" ht="24.75" hidden="1" customHeight="1" thickBot="1" x14ac:dyDescent="0.3">
      <c r="A81" s="12" t="s">
        <v>25</v>
      </c>
      <c r="B81" s="14">
        <v>0</v>
      </c>
      <c r="C81" s="13">
        <v>0</v>
      </c>
      <c r="D81" s="13">
        <v>0</v>
      </c>
      <c r="E81" s="13">
        <v>0</v>
      </c>
    </row>
    <row r="82" spans="1:5" ht="15.75" hidden="1" thickBot="1" x14ac:dyDescent="0.3">
      <c r="A82" s="25" t="s">
        <v>212</v>
      </c>
      <c r="B82" s="14"/>
      <c r="C82" s="13"/>
      <c r="D82" s="13"/>
      <c r="E82" s="13"/>
    </row>
    <row r="83" spans="1:5" ht="15.75" hidden="1" thickBot="1" x14ac:dyDescent="0.3">
      <c r="A83" s="25" t="s">
        <v>213</v>
      </c>
      <c r="B83" s="14"/>
      <c r="C83" s="13"/>
      <c r="D83" s="13"/>
      <c r="E83" s="13"/>
    </row>
    <row r="84" spans="1:5" ht="15.75" hidden="1" thickBot="1" x14ac:dyDescent="0.3">
      <c r="A84" s="12" t="s">
        <v>26</v>
      </c>
      <c r="B84" s="14"/>
      <c r="C84" s="13"/>
      <c r="D84" s="13"/>
      <c r="E84" s="13"/>
    </row>
    <row r="85" spans="1:5" ht="15.75" hidden="1" thickBot="1" x14ac:dyDescent="0.3">
      <c r="A85" s="25" t="s">
        <v>212</v>
      </c>
      <c r="B85" s="14"/>
      <c r="C85" s="13"/>
      <c r="D85" s="13"/>
      <c r="E85" s="13"/>
    </row>
    <row r="86" spans="1:5" ht="15.75" hidden="1" thickBot="1" x14ac:dyDescent="0.3">
      <c r="A86" s="25" t="s">
        <v>213</v>
      </c>
      <c r="B86" s="14"/>
      <c r="C86" s="13"/>
      <c r="D86" s="13"/>
      <c r="E86" s="13"/>
    </row>
    <row r="87" spans="1:5" ht="15.75" hidden="1" thickBot="1" x14ac:dyDescent="0.3">
      <c r="A87" s="12" t="s">
        <v>27</v>
      </c>
      <c r="B87" s="14"/>
      <c r="C87" s="13"/>
      <c r="D87" s="13"/>
      <c r="E87" s="13"/>
    </row>
    <row r="88" spans="1:5" ht="15.75" hidden="1" thickBot="1" x14ac:dyDescent="0.3">
      <c r="A88" s="25" t="s">
        <v>212</v>
      </c>
      <c r="B88" s="14"/>
      <c r="C88" s="13"/>
      <c r="D88" s="13"/>
      <c r="E88" s="13"/>
    </row>
    <row r="89" spans="1:5" ht="15.75" hidden="1" thickBot="1" x14ac:dyDescent="0.3">
      <c r="A89" s="25" t="s">
        <v>213</v>
      </c>
      <c r="B89" s="14"/>
      <c r="C89" s="13"/>
      <c r="D89" s="13"/>
      <c r="E89" s="13"/>
    </row>
    <row r="90" spans="1:5" ht="15.75" hidden="1" thickBot="1" x14ac:dyDescent="0.3">
      <c r="A90" s="12" t="s">
        <v>28</v>
      </c>
      <c r="B90" s="14"/>
      <c r="C90" s="13"/>
      <c r="D90" s="13"/>
      <c r="E90" s="13"/>
    </row>
    <row r="91" spans="1:5" ht="15.75" hidden="1" thickBot="1" x14ac:dyDescent="0.3">
      <c r="A91" s="25" t="s">
        <v>212</v>
      </c>
      <c r="B91" s="14"/>
      <c r="C91" s="13"/>
      <c r="D91" s="13"/>
      <c r="E91" s="13"/>
    </row>
    <row r="92" spans="1:5" ht="15.75" hidden="1" thickBot="1" x14ac:dyDescent="0.3">
      <c r="A92" s="25" t="s">
        <v>213</v>
      </c>
      <c r="B92" s="14"/>
      <c r="C92" s="13"/>
      <c r="D92" s="13"/>
      <c r="E92" s="13"/>
    </row>
    <row r="93" spans="1:5" ht="24.75" hidden="1" thickBot="1" x14ac:dyDescent="0.3">
      <c r="A93" s="12" t="s">
        <v>29</v>
      </c>
      <c r="B93" s="14"/>
      <c r="C93" s="13"/>
      <c r="D93" s="13"/>
      <c r="E93" s="13"/>
    </row>
    <row r="94" spans="1:5" ht="15.75" hidden="1" thickBot="1" x14ac:dyDescent="0.3">
      <c r="A94" s="25" t="s">
        <v>212</v>
      </c>
      <c r="B94" s="14"/>
      <c r="C94" s="13"/>
      <c r="D94" s="13"/>
      <c r="E94" s="13"/>
    </row>
    <row r="95" spans="1:5" ht="15.75" hidden="1" thickBot="1" x14ac:dyDescent="0.3">
      <c r="A95" s="25" t="s">
        <v>213</v>
      </c>
      <c r="B95" s="14"/>
      <c r="C95" s="13"/>
      <c r="D95" s="13"/>
      <c r="E95" s="13"/>
    </row>
    <row r="96" spans="1:5" ht="15.75" hidden="1" thickBot="1" x14ac:dyDescent="0.3">
      <c r="A96" s="34" t="s">
        <v>52</v>
      </c>
      <c r="B96" s="14">
        <f>B93+B90+B87+B84+B81+B78+B75</f>
        <v>0</v>
      </c>
      <c r="C96" s="14">
        <f t="shared" ref="C96:E96" si="11">C93+C90+C87+C84+C81+C78+C75</f>
        <v>0</v>
      </c>
      <c r="D96" s="14">
        <f t="shared" si="11"/>
        <v>0</v>
      </c>
      <c r="E96" s="14">
        <f t="shared" si="11"/>
        <v>0</v>
      </c>
    </row>
    <row r="97" spans="1:5" ht="17.25" hidden="1" customHeight="1" thickBot="1" x14ac:dyDescent="0.3">
      <c r="A97" s="16" t="s">
        <v>31</v>
      </c>
      <c r="B97" s="17">
        <f>IF(B96-B67=0,0,"Error")</f>
        <v>0</v>
      </c>
      <c r="C97" s="17">
        <f>IF(C96-C67=0,0,"Error")</f>
        <v>0</v>
      </c>
      <c r="D97" s="17">
        <f>IF(D96-D67=0,0,"Error")</f>
        <v>0</v>
      </c>
      <c r="E97" s="17">
        <f>IF(E96-E67=0,0,"Error")</f>
        <v>0</v>
      </c>
    </row>
    <row r="98" spans="1:5" ht="15.75" hidden="1" thickBot="1" x14ac:dyDescent="0.3">
      <c r="A98" s="36" t="s">
        <v>239</v>
      </c>
      <c r="B98" s="1114"/>
      <c r="C98" s="1092"/>
      <c r="D98" s="1092"/>
      <c r="E98" s="1093"/>
    </row>
    <row r="99" spans="1:5" ht="26.25" hidden="1" customHeight="1" thickBot="1" x14ac:dyDescent="0.3">
      <c r="A99" s="5" t="s">
        <v>14</v>
      </c>
      <c r="B99" s="1105"/>
      <c r="C99" s="1106"/>
      <c r="D99" s="1106"/>
      <c r="E99" s="1107"/>
    </row>
    <row r="100" spans="1:5" ht="15.75" hidden="1" thickBot="1" x14ac:dyDescent="0.3">
      <c r="A100" s="5" t="s">
        <v>15</v>
      </c>
      <c r="B100" s="1097"/>
      <c r="C100" s="1098"/>
      <c r="D100" s="1098"/>
      <c r="E100" s="1099"/>
    </row>
    <row r="101" spans="1:5" ht="12.75" hidden="1" customHeight="1" x14ac:dyDescent="0.25">
      <c r="A101" s="1049"/>
      <c r="B101" s="8">
        <v>2018</v>
      </c>
      <c r="C101" s="8">
        <v>2019</v>
      </c>
      <c r="D101" s="8">
        <v>2020</v>
      </c>
      <c r="E101" s="8">
        <v>2021</v>
      </c>
    </row>
    <row r="102" spans="1:5" ht="9" hidden="1" customHeight="1" thickBot="1" x14ac:dyDescent="0.3">
      <c r="A102" s="1050"/>
      <c r="B102" s="764" t="s">
        <v>7</v>
      </c>
      <c r="C102" s="764" t="s">
        <v>8</v>
      </c>
      <c r="D102" s="764" t="s">
        <v>8</v>
      </c>
      <c r="E102" s="764" t="s">
        <v>8</v>
      </c>
    </row>
    <row r="103" spans="1:5" ht="15.75" hidden="1" thickBot="1" x14ac:dyDescent="0.3">
      <c r="A103" s="5" t="s">
        <v>16</v>
      </c>
      <c r="B103" s="40"/>
      <c r="C103" s="40"/>
      <c r="D103" s="40"/>
      <c r="E103" s="40"/>
    </row>
    <row r="104" spans="1:5" ht="15.75" hidden="1" thickBot="1" x14ac:dyDescent="0.3">
      <c r="A104" s="5" t="s">
        <v>17</v>
      </c>
      <c r="B104" s="9">
        <f>B133</f>
        <v>0</v>
      </c>
      <c r="C104" s="9">
        <f t="shared" ref="C104:E104" si="12">C133</f>
        <v>0</v>
      </c>
      <c r="D104" s="9">
        <f t="shared" si="12"/>
        <v>0</v>
      </c>
      <c r="E104" s="9">
        <f t="shared" si="12"/>
        <v>0</v>
      </c>
    </row>
    <row r="105" spans="1:5" ht="15.75" hidden="1" thickBot="1" x14ac:dyDescent="0.3">
      <c r="A105" s="5" t="s">
        <v>18</v>
      </c>
      <c r="B105" s="9" t="e">
        <f>B104/B103</f>
        <v>#DIV/0!</v>
      </c>
      <c r="C105" s="9" t="e">
        <f>C104/C103</f>
        <v>#DIV/0!</v>
      </c>
      <c r="D105" s="9" t="e">
        <f>D104/D103</f>
        <v>#DIV/0!</v>
      </c>
      <c r="E105" s="9" t="e">
        <f>E104/E103</f>
        <v>#DIV/0!</v>
      </c>
    </row>
    <row r="106" spans="1:5" ht="15.75" hidden="1" thickBot="1" x14ac:dyDescent="0.3">
      <c r="A106" s="5" t="s">
        <v>19</v>
      </c>
      <c r="B106" s="745"/>
      <c r="C106" s="10" t="e">
        <f>C103/B103-1</f>
        <v>#DIV/0!</v>
      </c>
      <c r="D106" s="10" t="e">
        <f>D103/C103-1</f>
        <v>#DIV/0!</v>
      </c>
      <c r="E106" s="10" t="e">
        <f>E103/D103-1</f>
        <v>#DIV/0!</v>
      </c>
    </row>
    <row r="107" spans="1:5" ht="15.75" hidden="1" thickBot="1" x14ac:dyDescent="0.3">
      <c r="A107" s="5" t="s">
        <v>21</v>
      </c>
      <c r="B107" s="745"/>
      <c r="C107" s="10" t="e">
        <f>C104/B104-1</f>
        <v>#DIV/0!</v>
      </c>
      <c r="D107" s="10" t="e">
        <f t="shared" ref="D107:E108" si="13">D104/C104-1</f>
        <v>#DIV/0!</v>
      </c>
      <c r="E107" s="10" t="e">
        <f t="shared" si="13"/>
        <v>#DIV/0!</v>
      </c>
    </row>
    <row r="108" spans="1:5" ht="15.75" hidden="1" thickBot="1" x14ac:dyDescent="0.3">
      <c r="A108" s="5" t="s">
        <v>22</v>
      </c>
      <c r="B108" s="745"/>
      <c r="C108" s="10" t="e">
        <f>C105/B105-1</f>
        <v>#DIV/0!</v>
      </c>
      <c r="D108" s="10" t="e">
        <f t="shared" si="13"/>
        <v>#DIV/0!</v>
      </c>
      <c r="E108" s="10" t="e">
        <f t="shared" si="13"/>
        <v>#DIV/0!</v>
      </c>
    </row>
    <row r="109" spans="1:5" ht="24.75" hidden="1" customHeight="1" thickBot="1" x14ac:dyDescent="0.3">
      <c r="A109" s="1046" t="s">
        <v>169</v>
      </c>
      <c r="B109" s="1047"/>
      <c r="C109" s="1047"/>
      <c r="D109" s="1047"/>
      <c r="E109" s="1048"/>
    </row>
    <row r="110" spans="1:5" ht="12.75" hidden="1" customHeight="1" x14ac:dyDescent="0.25">
      <c r="A110" s="1049"/>
      <c r="B110" s="8">
        <v>2018</v>
      </c>
      <c r="C110" s="8">
        <v>2019</v>
      </c>
      <c r="D110" s="8">
        <v>2020</v>
      </c>
      <c r="E110" s="8">
        <v>2021</v>
      </c>
    </row>
    <row r="111" spans="1:5" ht="9" hidden="1" customHeight="1" thickBot="1" x14ac:dyDescent="0.3">
      <c r="A111" s="1050"/>
      <c r="B111" s="764" t="s">
        <v>7</v>
      </c>
      <c r="C111" s="764" t="s">
        <v>8</v>
      </c>
      <c r="D111" s="764" t="s">
        <v>8</v>
      </c>
      <c r="E111" s="764" t="s">
        <v>8</v>
      </c>
    </row>
    <row r="112" spans="1:5" ht="24.75" hidden="1" customHeight="1" thickBot="1" x14ac:dyDescent="0.3">
      <c r="A112" s="12" t="s">
        <v>23</v>
      </c>
      <c r="B112" s="13"/>
      <c r="C112" s="13"/>
      <c r="D112" s="13"/>
      <c r="E112" s="13"/>
    </row>
    <row r="113" spans="1:5" ht="15.75" hidden="1" thickBot="1" x14ac:dyDescent="0.3">
      <c r="A113" s="25" t="s">
        <v>212</v>
      </c>
      <c r="B113" s="14"/>
      <c r="C113" s="26"/>
      <c r="D113" s="26"/>
      <c r="E113" s="26"/>
    </row>
    <row r="114" spans="1:5" ht="15.75" hidden="1" thickBot="1" x14ac:dyDescent="0.3">
      <c r="A114" s="25" t="s">
        <v>213</v>
      </c>
      <c r="B114" s="14"/>
      <c r="C114" s="26"/>
      <c r="D114" s="26"/>
      <c r="E114" s="26"/>
    </row>
    <row r="115" spans="1:5" ht="24.75" hidden="1" customHeight="1" thickBot="1" x14ac:dyDescent="0.3">
      <c r="A115" s="12" t="s">
        <v>24</v>
      </c>
      <c r="B115" s="13"/>
      <c r="C115" s="13"/>
      <c r="D115" s="13"/>
      <c r="E115" s="13"/>
    </row>
    <row r="116" spans="1:5" ht="15.75" hidden="1" thickBot="1" x14ac:dyDescent="0.3">
      <c r="A116" s="25" t="s">
        <v>212</v>
      </c>
      <c r="B116" s="14"/>
      <c r="C116" s="13"/>
      <c r="D116" s="13"/>
      <c r="E116" s="13"/>
    </row>
    <row r="117" spans="1:5" ht="15.75" hidden="1" thickBot="1" x14ac:dyDescent="0.3">
      <c r="A117" s="25" t="s">
        <v>213</v>
      </c>
      <c r="B117" s="14"/>
      <c r="C117" s="13"/>
      <c r="D117" s="13"/>
      <c r="E117" s="13"/>
    </row>
    <row r="118" spans="1:5" ht="24.75" hidden="1" customHeight="1" thickBot="1" x14ac:dyDescent="0.3">
      <c r="A118" s="12" t="s">
        <v>25</v>
      </c>
      <c r="B118" s="41">
        <v>0</v>
      </c>
      <c r="C118" s="42">
        <v>0</v>
      </c>
      <c r="D118" s="42">
        <v>0</v>
      </c>
      <c r="E118" s="42">
        <v>0</v>
      </c>
    </row>
    <row r="119" spans="1:5" ht="15.75" hidden="1" thickBot="1" x14ac:dyDescent="0.3">
      <c r="A119" s="25" t="s">
        <v>212</v>
      </c>
      <c r="B119" s="14"/>
      <c r="C119" s="13"/>
      <c r="D119" s="13"/>
      <c r="E119" s="13"/>
    </row>
    <row r="120" spans="1:5" ht="15.75" hidden="1" thickBot="1" x14ac:dyDescent="0.3">
      <c r="A120" s="25" t="s">
        <v>213</v>
      </c>
      <c r="B120" s="14"/>
      <c r="C120" s="13"/>
      <c r="D120" s="13"/>
      <c r="E120" s="13"/>
    </row>
    <row r="121" spans="1:5" ht="15.75" hidden="1" thickBot="1" x14ac:dyDescent="0.3">
      <c r="A121" s="12" t="s">
        <v>26</v>
      </c>
      <c r="B121" s="14"/>
      <c r="C121" s="13"/>
      <c r="D121" s="13"/>
      <c r="E121" s="13"/>
    </row>
    <row r="122" spans="1:5" ht="15.75" hidden="1" thickBot="1" x14ac:dyDescent="0.3">
      <c r="A122" s="25" t="s">
        <v>212</v>
      </c>
      <c r="B122" s="14"/>
      <c r="C122" s="13"/>
      <c r="D122" s="13"/>
      <c r="E122" s="13"/>
    </row>
    <row r="123" spans="1:5" ht="15.75" hidden="1" thickBot="1" x14ac:dyDescent="0.3">
      <c r="A123" s="25" t="s">
        <v>213</v>
      </c>
      <c r="B123" s="14"/>
      <c r="C123" s="13"/>
      <c r="D123" s="13"/>
      <c r="E123" s="13"/>
    </row>
    <row r="124" spans="1:5" ht="15.75" hidden="1" thickBot="1" x14ac:dyDescent="0.3">
      <c r="A124" s="12" t="s">
        <v>27</v>
      </c>
      <c r="B124" s="14"/>
      <c r="C124" s="13"/>
      <c r="D124" s="13"/>
      <c r="E124" s="13"/>
    </row>
    <row r="125" spans="1:5" ht="15.75" hidden="1" thickBot="1" x14ac:dyDescent="0.3">
      <c r="A125" s="25" t="s">
        <v>212</v>
      </c>
      <c r="B125" s="14"/>
      <c r="C125" s="13"/>
      <c r="D125" s="13"/>
      <c r="E125" s="13"/>
    </row>
    <row r="126" spans="1:5" ht="15" hidden="1" customHeight="1" thickBot="1" x14ac:dyDescent="0.3">
      <c r="A126" s="25" t="s">
        <v>213</v>
      </c>
      <c r="B126" s="14"/>
      <c r="C126" s="13"/>
      <c r="D126" s="13"/>
      <c r="E126" s="13"/>
    </row>
    <row r="127" spans="1:5" ht="15.75" hidden="1" thickBot="1" x14ac:dyDescent="0.3">
      <c r="A127" s="12" t="s">
        <v>28</v>
      </c>
      <c r="B127" s="14">
        <v>0</v>
      </c>
      <c r="C127" s="13">
        <v>0</v>
      </c>
      <c r="D127" s="13">
        <v>0</v>
      </c>
      <c r="E127" s="13">
        <v>0</v>
      </c>
    </row>
    <row r="128" spans="1:5" ht="15.75" hidden="1" thickBot="1" x14ac:dyDescent="0.3">
      <c r="A128" s="25" t="s">
        <v>212</v>
      </c>
      <c r="B128" s="14"/>
      <c r="C128" s="13"/>
      <c r="D128" s="13"/>
      <c r="E128" s="13"/>
    </row>
    <row r="129" spans="1:5" ht="15.75" hidden="1" thickBot="1" x14ac:dyDescent="0.3">
      <c r="A129" s="25" t="s">
        <v>213</v>
      </c>
      <c r="B129" s="14"/>
      <c r="C129" s="13"/>
      <c r="D129" s="13"/>
      <c r="E129" s="13"/>
    </row>
    <row r="130" spans="1:5" ht="24.75" hidden="1" thickBot="1" x14ac:dyDescent="0.3">
      <c r="A130" s="12" t="s">
        <v>29</v>
      </c>
      <c r="B130" s="14"/>
      <c r="C130" s="13"/>
      <c r="D130" s="13"/>
      <c r="E130" s="13"/>
    </row>
    <row r="131" spans="1:5" ht="15.75" hidden="1" thickBot="1" x14ac:dyDescent="0.3">
      <c r="A131" s="25" t="s">
        <v>212</v>
      </c>
      <c r="B131" s="14"/>
      <c r="C131" s="13"/>
      <c r="D131" s="13"/>
      <c r="E131" s="13"/>
    </row>
    <row r="132" spans="1:5" ht="15.75" hidden="1" thickBot="1" x14ac:dyDescent="0.3">
      <c r="A132" s="25" t="s">
        <v>213</v>
      </c>
      <c r="B132" s="14"/>
      <c r="C132" s="13"/>
      <c r="D132" s="13"/>
      <c r="E132" s="13"/>
    </row>
    <row r="133" spans="1:5" ht="15.75" hidden="1" thickBot="1" x14ac:dyDescent="0.3">
      <c r="A133" s="34" t="s">
        <v>52</v>
      </c>
      <c r="B133" s="14">
        <f>B130+B127+B124+B121+B118+B115+B112</f>
        <v>0</v>
      </c>
      <c r="C133" s="14">
        <f t="shared" ref="C133:E133" si="14">C130+C127+C124+C121+C118+C115+C112</f>
        <v>0</v>
      </c>
      <c r="D133" s="14">
        <f t="shared" si="14"/>
        <v>0</v>
      </c>
      <c r="E133" s="14">
        <f t="shared" si="14"/>
        <v>0</v>
      </c>
    </row>
    <row r="134" spans="1:5" ht="17.25" hidden="1" customHeight="1" thickBot="1" x14ac:dyDescent="0.3">
      <c r="A134" s="16" t="s">
        <v>31</v>
      </c>
      <c r="B134" s="17">
        <f>IF(B133-B104=0,0,"Error")</f>
        <v>0</v>
      </c>
      <c r="C134" s="17">
        <f>IF(C133-C104=0,0,"Error")</f>
        <v>0</v>
      </c>
      <c r="D134" s="17">
        <f>IF(D133-D104=0,0,"Error")</f>
        <v>0</v>
      </c>
      <c r="E134" s="17">
        <f>IF(E133-E104=0,0,"Error")</f>
        <v>0</v>
      </c>
    </row>
    <row r="135" spans="1:5" ht="18.75" customHeight="1" thickBot="1" x14ac:dyDescent="0.3">
      <c r="A135" s="7" t="s">
        <v>32</v>
      </c>
      <c r="B135" s="1091" t="s">
        <v>1270</v>
      </c>
      <c r="C135" s="1092"/>
      <c r="D135" s="1092"/>
      <c r="E135" s="1093"/>
    </row>
    <row r="136" spans="1:5" ht="31.5" customHeight="1" thickBot="1" x14ac:dyDescent="0.3">
      <c r="A136" s="5" t="s">
        <v>14</v>
      </c>
      <c r="B136" s="1780" t="s">
        <v>501</v>
      </c>
      <c r="C136" s="1788"/>
      <c r="D136" s="1788"/>
      <c r="E136" s="1789"/>
    </row>
    <row r="137" spans="1:5" ht="15.75" thickBot="1" x14ac:dyDescent="0.3">
      <c r="A137" s="5" t="s">
        <v>15</v>
      </c>
      <c r="B137" s="1770" t="s">
        <v>502</v>
      </c>
      <c r="C137" s="1771"/>
      <c r="D137" s="1771"/>
      <c r="E137" s="1772"/>
    </row>
    <row r="138" spans="1:5" ht="12.75" customHeight="1" x14ac:dyDescent="0.25">
      <c r="A138" s="1049"/>
      <c r="B138" s="8">
        <v>2019</v>
      </c>
      <c r="C138" s="8">
        <v>2020</v>
      </c>
      <c r="D138" s="8">
        <v>2021</v>
      </c>
      <c r="E138" s="8">
        <v>2022</v>
      </c>
    </row>
    <row r="139" spans="1:5" ht="9" customHeight="1" thickBot="1" x14ac:dyDescent="0.3">
      <c r="A139" s="1050"/>
      <c r="B139" s="764" t="s">
        <v>7</v>
      </c>
      <c r="C139" s="764" t="s">
        <v>8</v>
      </c>
      <c r="D139" s="764" t="s">
        <v>8</v>
      </c>
      <c r="E139" s="764" t="s">
        <v>8</v>
      </c>
    </row>
    <row r="140" spans="1:5" ht="15.75" thickBot="1" x14ac:dyDescent="0.3">
      <c r="A140" s="5" t="s">
        <v>16</v>
      </c>
      <c r="B140" s="9">
        <v>1</v>
      </c>
      <c r="C140" s="9">
        <v>1</v>
      </c>
      <c r="D140" s="9">
        <v>1</v>
      </c>
      <c r="E140" s="9">
        <v>1</v>
      </c>
    </row>
    <row r="141" spans="1:5" ht="15.75" thickBot="1" x14ac:dyDescent="0.3">
      <c r="A141" s="5" t="s">
        <v>17</v>
      </c>
      <c r="B141" s="9">
        <f>B170</f>
        <v>7145</v>
      </c>
      <c r="C141" s="9">
        <f>C170</f>
        <v>6145</v>
      </c>
      <c r="D141" s="9">
        <f t="shared" ref="D141:E141" si="15">D170</f>
        <v>7745</v>
      </c>
      <c r="E141" s="9">
        <f t="shared" si="15"/>
        <v>8245</v>
      </c>
    </row>
    <row r="142" spans="1:5" ht="15.75" thickBot="1" x14ac:dyDescent="0.3">
      <c r="A142" s="5" t="s">
        <v>18</v>
      </c>
      <c r="B142" s="9">
        <f>B141/B140</f>
        <v>7145</v>
      </c>
      <c r="C142" s="9">
        <f t="shared" ref="C142:E142" si="16">C141/C140</f>
        <v>6145</v>
      </c>
      <c r="D142" s="9">
        <f t="shared" si="16"/>
        <v>7745</v>
      </c>
      <c r="E142" s="9">
        <f t="shared" si="16"/>
        <v>8245</v>
      </c>
    </row>
    <row r="143" spans="1:5" ht="15.75" thickBot="1" x14ac:dyDescent="0.3">
      <c r="A143" s="5" t="s">
        <v>19</v>
      </c>
      <c r="B143" s="745" t="s">
        <v>20</v>
      </c>
      <c r="C143" s="10">
        <f>C140/B140-1</f>
        <v>0</v>
      </c>
      <c r="D143" s="10">
        <f t="shared" ref="D143:E145" si="17">D140/C140-1</f>
        <v>0</v>
      </c>
      <c r="E143" s="10">
        <f t="shared" si="17"/>
        <v>0</v>
      </c>
    </row>
    <row r="144" spans="1:5" ht="15.75" thickBot="1" x14ac:dyDescent="0.3">
      <c r="A144" s="5" t="s">
        <v>21</v>
      </c>
      <c r="B144" s="745" t="s">
        <v>20</v>
      </c>
      <c r="C144" s="10">
        <f>C141/B141-1</f>
        <v>-0.13995801259622109</v>
      </c>
      <c r="D144" s="10">
        <f t="shared" si="17"/>
        <v>0.26037428803905605</v>
      </c>
      <c r="E144" s="10">
        <f t="shared" si="17"/>
        <v>6.4557779212395028E-2</v>
      </c>
    </row>
    <row r="145" spans="1:5" ht="15.75" thickBot="1" x14ac:dyDescent="0.3">
      <c r="A145" s="5" t="s">
        <v>22</v>
      </c>
      <c r="B145" s="745" t="s">
        <v>20</v>
      </c>
      <c r="C145" s="10">
        <f>C142/B142-1</f>
        <v>-0.13995801259622109</v>
      </c>
      <c r="D145" s="10">
        <f t="shared" si="17"/>
        <v>0.26037428803905605</v>
      </c>
      <c r="E145" s="10">
        <f t="shared" si="17"/>
        <v>6.4557779212395028E-2</v>
      </c>
    </row>
    <row r="146" spans="1:5" ht="15.75" thickBot="1" x14ac:dyDescent="0.3">
      <c r="A146" s="1046" t="s">
        <v>152</v>
      </c>
      <c r="B146" s="1047"/>
      <c r="C146" s="1047"/>
      <c r="D146" s="1047"/>
      <c r="E146" s="1048"/>
    </row>
    <row r="147" spans="1:5" ht="12.75" customHeight="1" x14ac:dyDescent="0.25">
      <c r="A147" s="1049"/>
      <c r="B147" s="8">
        <v>2019</v>
      </c>
      <c r="C147" s="8">
        <v>2020</v>
      </c>
      <c r="D147" s="8">
        <v>2021</v>
      </c>
      <c r="E147" s="8">
        <v>2022</v>
      </c>
    </row>
    <row r="148" spans="1:5" ht="9" customHeight="1" thickBot="1" x14ac:dyDescent="0.3">
      <c r="A148" s="1050"/>
      <c r="B148" s="764" t="s">
        <v>7</v>
      </c>
      <c r="C148" s="764" t="s">
        <v>8</v>
      </c>
      <c r="D148" s="764" t="s">
        <v>8</v>
      </c>
      <c r="E148" s="764" t="s">
        <v>8</v>
      </c>
    </row>
    <row r="149" spans="1:5" ht="15.75" thickBot="1" x14ac:dyDescent="0.3">
      <c r="A149" s="12" t="s">
        <v>23</v>
      </c>
      <c r="B149" s="13">
        <f>B150+B151</f>
        <v>0</v>
      </c>
      <c r="C149" s="13">
        <f>C150+C151</f>
        <v>0</v>
      </c>
      <c r="D149" s="13">
        <f t="shared" ref="D149:E149" si="18">D150+D151</f>
        <v>0</v>
      </c>
      <c r="E149" s="13">
        <f t="shared" si="18"/>
        <v>0</v>
      </c>
    </row>
    <row r="150" spans="1:5" ht="15.75" thickBot="1" x14ac:dyDescent="0.3">
      <c r="A150" s="25" t="s">
        <v>212</v>
      </c>
      <c r="B150" s="215"/>
      <c r="C150" s="215"/>
      <c r="D150" s="215"/>
      <c r="E150" s="215"/>
    </row>
    <row r="151" spans="1:5" ht="15.75" thickBot="1" x14ac:dyDescent="0.3">
      <c r="A151" s="25" t="s">
        <v>213</v>
      </c>
      <c r="B151" s="14"/>
      <c r="C151" s="14"/>
      <c r="D151" s="14"/>
      <c r="E151" s="14"/>
    </row>
    <row r="152" spans="1:5" ht="24.75" thickBot="1" x14ac:dyDescent="0.3">
      <c r="A152" s="12" t="s">
        <v>24</v>
      </c>
      <c r="B152" s="13">
        <f>B153+B154</f>
        <v>0</v>
      </c>
      <c r="C152" s="13">
        <f>C153+C154</f>
        <v>0</v>
      </c>
      <c r="D152" s="13">
        <f t="shared" ref="D152:E152" si="19">D153+D154</f>
        <v>0</v>
      </c>
      <c r="E152" s="13">
        <f t="shared" si="19"/>
        <v>0</v>
      </c>
    </row>
    <row r="153" spans="1:5" ht="15.75" thickBot="1" x14ac:dyDescent="0.3">
      <c r="A153" s="25" t="s">
        <v>212</v>
      </c>
      <c r="B153" s="215"/>
      <c r="C153" s="215"/>
      <c r="D153" s="215"/>
      <c r="E153" s="215"/>
    </row>
    <row r="154" spans="1:5" ht="15.75" thickBot="1" x14ac:dyDescent="0.3">
      <c r="A154" s="25" t="s">
        <v>213</v>
      </c>
      <c r="B154" s="14"/>
      <c r="C154" s="13"/>
      <c r="D154" s="13"/>
      <c r="E154" s="13"/>
    </row>
    <row r="155" spans="1:5" ht="15.75" thickBot="1" x14ac:dyDescent="0.3">
      <c r="A155" s="12" t="s">
        <v>25</v>
      </c>
      <c r="B155" s="14">
        <f>B156+B157</f>
        <v>7145</v>
      </c>
      <c r="C155" s="13">
        <f>C156+C157</f>
        <v>6145</v>
      </c>
      <c r="D155" s="13">
        <f t="shared" ref="D155:E155" si="20">D156+D157</f>
        <v>7745</v>
      </c>
      <c r="E155" s="13">
        <f t="shared" si="20"/>
        <v>8245</v>
      </c>
    </row>
    <row r="156" spans="1:5" ht="15.75" thickBot="1" x14ac:dyDescent="0.3">
      <c r="A156" s="25" t="s">
        <v>212</v>
      </c>
      <c r="B156" s="215">
        <v>7145</v>
      </c>
      <c r="C156" s="13">
        <v>6145</v>
      </c>
      <c r="D156" s="30">
        <v>7745</v>
      </c>
      <c r="E156" s="30">
        <v>8245</v>
      </c>
    </row>
    <row r="157" spans="1:5" ht="15.75" thickBot="1" x14ac:dyDescent="0.3">
      <c r="A157" s="25" t="s">
        <v>213</v>
      </c>
      <c r="B157" s="14"/>
      <c r="C157" s="13"/>
      <c r="D157" s="13"/>
      <c r="E157" s="13"/>
    </row>
    <row r="158" spans="1:5" ht="15.75" thickBot="1" x14ac:dyDescent="0.3">
      <c r="A158" s="12" t="s">
        <v>26</v>
      </c>
      <c r="B158" s="14"/>
      <c r="C158" s="13"/>
      <c r="D158" s="13"/>
      <c r="E158" s="13"/>
    </row>
    <row r="159" spans="1:5" ht="15.75" thickBot="1" x14ac:dyDescent="0.3">
      <c r="A159" s="25" t="s">
        <v>212</v>
      </c>
      <c r="B159" s="14"/>
      <c r="C159" s="13"/>
      <c r="D159" s="13"/>
      <c r="E159" s="13"/>
    </row>
    <row r="160" spans="1:5" ht="15.75" thickBot="1" x14ac:dyDescent="0.3">
      <c r="A160" s="25" t="s">
        <v>213</v>
      </c>
      <c r="B160" s="14"/>
      <c r="C160" s="13"/>
      <c r="D160" s="13"/>
      <c r="E160" s="13"/>
    </row>
    <row r="161" spans="1:5" ht="15.75" thickBot="1" x14ac:dyDescent="0.3">
      <c r="A161" s="12" t="s">
        <v>27</v>
      </c>
      <c r="B161" s="14">
        <f>B162</f>
        <v>0</v>
      </c>
      <c r="C161" s="14">
        <f t="shared" ref="C161:E161" si="21">C162</f>
        <v>0</v>
      </c>
      <c r="D161" s="14">
        <f t="shared" si="21"/>
        <v>0</v>
      </c>
      <c r="E161" s="14">
        <f t="shared" si="21"/>
        <v>0</v>
      </c>
    </row>
    <row r="162" spans="1:5" ht="15.75" thickBot="1" x14ac:dyDescent="0.3">
      <c r="A162" s="25" t="s">
        <v>212</v>
      </c>
      <c r="B162" s="14"/>
      <c r="C162" s="13"/>
      <c r="D162" s="13"/>
      <c r="E162" s="13"/>
    </row>
    <row r="163" spans="1:5" ht="15.75" thickBot="1" x14ac:dyDescent="0.3">
      <c r="A163" s="25" t="s">
        <v>213</v>
      </c>
      <c r="B163" s="14"/>
      <c r="C163" s="13"/>
      <c r="D163" s="13"/>
      <c r="E163" s="13"/>
    </row>
    <row r="164" spans="1:5" ht="15.75" thickBot="1" x14ac:dyDescent="0.3">
      <c r="A164" s="12" t="s">
        <v>28</v>
      </c>
      <c r="B164" s="14">
        <f>B165+B166</f>
        <v>0</v>
      </c>
      <c r="C164" s="13">
        <f t="shared" ref="C164:E164" si="22">C165+C166</f>
        <v>0</v>
      </c>
      <c r="D164" s="13">
        <f t="shared" si="22"/>
        <v>0</v>
      </c>
      <c r="E164" s="13">
        <f t="shared" si="22"/>
        <v>0</v>
      </c>
    </row>
    <row r="165" spans="1:5" ht="15.75" thickBot="1" x14ac:dyDescent="0.3">
      <c r="A165" s="25" t="s">
        <v>212</v>
      </c>
      <c r="B165" s="215"/>
      <c r="C165" s="13">
        <v>0</v>
      </c>
      <c r="D165" s="30">
        <v>0</v>
      </c>
      <c r="E165" s="30">
        <v>0</v>
      </c>
    </row>
    <row r="166" spans="1:5" ht="15.75" thickBot="1" x14ac:dyDescent="0.3">
      <c r="A166" s="25" t="s">
        <v>213</v>
      </c>
      <c r="B166" s="14"/>
      <c r="C166" s="13"/>
      <c r="D166" s="13"/>
      <c r="E166" s="13"/>
    </row>
    <row r="167" spans="1:5" ht="24.75" thickBot="1" x14ac:dyDescent="0.3">
      <c r="A167" s="12" t="s">
        <v>29</v>
      </c>
      <c r="B167" s="14">
        <v>0</v>
      </c>
      <c r="C167" s="13">
        <v>0</v>
      </c>
      <c r="D167" s="13">
        <f>C167*1.03*0.99</f>
        <v>0</v>
      </c>
      <c r="E167" s="13">
        <f>D167*1.03*0.99</f>
        <v>0</v>
      </c>
    </row>
    <row r="168" spans="1:5" ht="15.75" thickBot="1" x14ac:dyDescent="0.3">
      <c r="A168" s="25" t="s">
        <v>212</v>
      </c>
      <c r="B168" s="14"/>
      <c r="C168" s="39"/>
      <c r="D168" s="39"/>
      <c r="E168" s="39"/>
    </row>
    <row r="169" spans="1:5" ht="15.75" thickBot="1" x14ac:dyDescent="0.3">
      <c r="A169" s="25" t="s">
        <v>213</v>
      </c>
      <c r="B169" s="14"/>
      <c r="C169" s="83"/>
      <c r="D169" s="39"/>
      <c r="E169" s="39"/>
    </row>
    <row r="170" spans="1:5" ht="15.75" thickBot="1" x14ac:dyDescent="0.3">
      <c r="A170" s="15" t="s">
        <v>30</v>
      </c>
      <c r="B170" s="14">
        <f>B167+B164+B161+B158+B155+B152+B149</f>
        <v>7145</v>
      </c>
      <c r="C170" s="14">
        <f>C167+C164+C161+C158+C155+C152+C149</f>
        <v>6145</v>
      </c>
      <c r="D170" s="14">
        <f t="shared" ref="D170:E170" si="23">D167+D164+D161+D158+D155+D152+D149</f>
        <v>7745</v>
      </c>
      <c r="E170" s="14">
        <f t="shared" si="23"/>
        <v>8245</v>
      </c>
    </row>
    <row r="171" spans="1:5" ht="15.75" thickBot="1" x14ac:dyDescent="0.3">
      <c r="A171" s="16" t="s">
        <v>31</v>
      </c>
      <c r="B171" s="17">
        <f>IF(B170-B141=0,0,"Error")</f>
        <v>0</v>
      </c>
      <c r="C171" s="17">
        <f>IF(C170-C141=0,0,"Error")</f>
        <v>0</v>
      </c>
      <c r="D171" s="17">
        <f>IF(D170-D141=0,0,"Error")</f>
        <v>0</v>
      </c>
      <c r="E171" s="17">
        <f>IF(E170-E141=0,0,"Error")</f>
        <v>0</v>
      </c>
    </row>
    <row r="172" spans="1:5" ht="15.75" thickBot="1" x14ac:dyDescent="0.3">
      <c r="A172" s="1111" t="s">
        <v>38</v>
      </c>
      <c r="B172" s="1112"/>
      <c r="C172" s="1112"/>
      <c r="D172" s="1112"/>
      <c r="E172" s="1113"/>
    </row>
    <row r="173" spans="1:5" ht="15.75" thickBot="1" x14ac:dyDescent="0.3">
      <c r="A173" s="1111" t="s">
        <v>39</v>
      </c>
      <c r="B173" s="1112"/>
      <c r="C173" s="1112"/>
      <c r="D173" s="1112"/>
      <c r="E173" s="1113"/>
    </row>
    <row r="174" spans="1:5" ht="15.75" thickBot="1" x14ac:dyDescent="0.3">
      <c r="A174" s="7" t="s">
        <v>55</v>
      </c>
      <c r="B174" s="1137" t="s">
        <v>710</v>
      </c>
      <c r="C174" s="1162"/>
      <c r="D174" s="1138"/>
      <c r="E174" s="1139"/>
    </row>
    <row r="175" spans="1:5" ht="30.75" customHeight="1" thickBot="1" x14ac:dyDescent="0.3">
      <c r="A175" s="7" t="s">
        <v>79</v>
      </c>
      <c r="B175" s="7" t="s">
        <v>1271</v>
      </c>
      <c r="C175" s="86" t="s">
        <v>217</v>
      </c>
      <c r="D175" s="1786" t="s">
        <v>1272</v>
      </c>
      <c r="E175" s="1787"/>
    </row>
    <row r="176" spans="1:5" ht="15.75" thickBot="1" x14ac:dyDescent="0.3">
      <c r="A176" s="96"/>
      <c r="B176" s="1118"/>
      <c r="C176" s="1122"/>
      <c r="D176" s="1120"/>
      <c r="E176" s="1121"/>
    </row>
    <row r="177" spans="1:5" ht="17.25" customHeight="1" thickBot="1" x14ac:dyDescent="0.3">
      <c r="A177" s="5" t="s">
        <v>14</v>
      </c>
      <c r="B177" s="1105" t="s">
        <v>1273</v>
      </c>
      <c r="C177" s="1106"/>
      <c r="D177" s="1106"/>
      <c r="E177" s="1107"/>
    </row>
    <row r="178" spans="1:5" ht="15.75" thickBot="1" x14ac:dyDescent="0.3">
      <c r="A178" s="5" t="s">
        <v>15</v>
      </c>
      <c r="B178" s="1097" t="s">
        <v>1274</v>
      </c>
      <c r="C178" s="1098"/>
      <c r="D178" s="1098"/>
      <c r="E178" s="1099"/>
    </row>
    <row r="179" spans="1:5" ht="12.75" customHeight="1" x14ac:dyDescent="0.25">
      <c r="A179" s="1049"/>
      <c r="B179" s="8">
        <v>2019</v>
      </c>
      <c r="C179" s="8">
        <v>2020</v>
      </c>
      <c r="D179" s="8">
        <v>2021</v>
      </c>
      <c r="E179" s="8">
        <v>2022</v>
      </c>
    </row>
    <row r="180" spans="1:5" ht="9" customHeight="1" thickBot="1" x14ac:dyDescent="0.3">
      <c r="A180" s="1050"/>
      <c r="B180" s="764" t="s">
        <v>7</v>
      </c>
      <c r="C180" s="764" t="s">
        <v>8</v>
      </c>
      <c r="D180" s="764" t="s">
        <v>8</v>
      </c>
      <c r="E180" s="764" t="s">
        <v>8</v>
      </c>
    </row>
    <row r="181" spans="1:5" ht="15.75" thickBot="1" x14ac:dyDescent="0.3">
      <c r="A181" s="5" t="s">
        <v>16</v>
      </c>
      <c r="B181" s="9">
        <v>2</v>
      </c>
      <c r="C181" s="9">
        <v>0</v>
      </c>
      <c r="D181" s="9">
        <v>2</v>
      </c>
      <c r="E181" s="9">
        <v>2</v>
      </c>
    </row>
    <row r="182" spans="1:5" ht="15.75" thickBot="1" x14ac:dyDescent="0.3">
      <c r="A182" s="5" t="s">
        <v>17</v>
      </c>
      <c r="B182" s="9">
        <f>B200</f>
        <v>200</v>
      </c>
      <c r="C182" s="9">
        <f t="shared" ref="C182:E182" si="24">C200</f>
        <v>0</v>
      </c>
      <c r="D182" s="9">
        <f t="shared" si="24"/>
        <v>400</v>
      </c>
      <c r="E182" s="9">
        <f t="shared" si="24"/>
        <v>400</v>
      </c>
    </row>
    <row r="183" spans="1:5" ht="15.75" thickBot="1" x14ac:dyDescent="0.3">
      <c r="A183" s="5" t="s">
        <v>18</v>
      </c>
      <c r="B183" s="9">
        <f>B182/B181</f>
        <v>100</v>
      </c>
      <c r="C183" s="9" t="e">
        <f t="shared" ref="C183:E183" si="25">C182/C181</f>
        <v>#DIV/0!</v>
      </c>
      <c r="D183" s="9">
        <f t="shared" si="25"/>
        <v>200</v>
      </c>
      <c r="E183" s="9">
        <f t="shared" si="25"/>
        <v>200</v>
      </c>
    </row>
    <row r="184" spans="1:5" ht="15.75" thickBot="1" x14ac:dyDescent="0.3">
      <c r="A184" s="5" t="s">
        <v>19</v>
      </c>
      <c r="B184" s="745" t="s">
        <v>20</v>
      </c>
      <c r="C184" s="10">
        <f>C181/B181-1</f>
        <v>-1</v>
      </c>
      <c r="D184" s="10" t="e">
        <f t="shared" ref="D184:E186" si="26">D181/C181-1</f>
        <v>#DIV/0!</v>
      </c>
      <c r="E184" s="10">
        <f t="shared" si="26"/>
        <v>0</v>
      </c>
    </row>
    <row r="185" spans="1:5" ht="15.75" thickBot="1" x14ac:dyDescent="0.3">
      <c r="A185" s="5" t="s">
        <v>21</v>
      </c>
      <c r="B185" s="745" t="s">
        <v>20</v>
      </c>
      <c r="C185" s="10">
        <f>C182/B182-1</f>
        <v>-1</v>
      </c>
      <c r="D185" s="10" t="e">
        <f t="shared" si="26"/>
        <v>#DIV/0!</v>
      </c>
      <c r="E185" s="10">
        <f t="shared" si="26"/>
        <v>0</v>
      </c>
    </row>
    <row r="186" spans="1:5" ht="15.75" thickBot="1" x14ac:dyDescent="0.3">
      <c r="A186" s="5" t="s">
        <v>22</v>
      </c>
      <c r="B186" s="745" t="s">
        <v>20</v>
      </c>
      <c r="C186" s="10" t="e">
        <f>C183/B183-1</f>
        <v>#DIV/0!</v>
      </c>
      <c r="D186" s="10" t="e">
        <f t="shared" si="26"/>
        <v>#DIV/0!</v>
      </c>
      <c r="E186" s="10">
        <f t="shared" si="26"/>
        <v>0</v>
      </c>
    </row>
    <row r="187" spans="1:5" ht="15.75" thickBot="1" x14ac:dyDescent="0.3">
      <c r="A187" s="1046" t="s">
        <v>155</v>
      </c>
      <c r="B187" s="1047"/>
      <c r="C187" s="1047"/>
      <c r="D187" s="1047"/>
      <c r="E187" s="1048"/>
    </row>
    <row r="188" spans="1:5" ht="12.75" customHeight="1" x14ac:dyDescent="0.25">
      <c r="A188" s="1049"/>
      <c r="B188" s="8">
        <v>2018</v>
      </c>
      <c r="C188" s="8">
        <v>2019</v>
      </c>
      <c r="D188" s="8">
        <v>2020</v>
      </c>
      <c r="E188" s="8">
        <v>2021</v>
      </c>
    </row>
    <row r="189" spans="1:5" ht="9" customHeight="1" thickBot="1" x14ac:dyDescent="0.3">
      <c r="A189" s="1050"/>
      <c r="B189" s="764" t="s">
        <v>7</v>
      </c>
      <c r="C189" s="764" t="s">
        <v>8</v>
      </c>
      <c r="D189" s="764" t="s">
        <v>8</v>
      </c>
      <c r="E189" s="764" t="s">
        <v>8</v>
      </c>
    </row>
    <row r="190" spans="1:5" ht="15.75" thickBot="1" x14ac:dyDescent="0.3">
      <c r="A190" s="12" t="s">
        <v>41</v>
      </c>
      <c r="B190" s="13">
        <f>B191+B192+B193+B194</f>
        <v>0</v>
      </c>
      <c r="C190" s="13">
        <f t="shared" ref="C190:E190" si="27">C191+C192+C193+C194</f>
        <v>0</v>
      </c>
      <c r="D190" s="13">
        <f t="shared" si="27"/>
        <v>0</v>
      </c>
      <c r="E190" s="13">
        <f t="shared" si="27"/>
        <v>0</v>
      </c>
    </row>
    <row r="191" spans="1:5" ht="15.75" thickBot="1" x14ac:dyDescent="0.3">
      <c r="A191" s="25" t="s">
        <v>212</v>
      </c>
      <c r="B191" s="13"/>
      <c r="C191" s="13"/>
      <c r="D191" s="13"/>
      <c r="E191" s="13"/>
    </row>
    <row r="192" spans="1:5" ht="15.75" thickBot="1" x14ac:dyDescent="0.3">
      <c r="A192" s="25" t="s">
        <v>222</v>
      </c>
      <c r="B192" s="13"/>
      <c r="C192" s="13"/>
      <c r="D192" s="13"/>
      <c r="E192" s="13"/>
    </row>
    <row r="193" spans="1:5" ht="15.75" thickBot="1" x14ac:dyDescent="0.3">
      <c r="A193" s="25" t="s">
        <v>223</v>
      </c>
      <c r="B193" s="13"/>
      <c r="C193" s="13"/>
      <c r="D193" s="13"/>
      <c r="E193" s="13"/>
    </row>
    <row r="194" spans="1:5" ht="15.75" thickBot="1" x14ac:dyDescent="0.3">
      <c r="A194" s="25" t="s">
        <v>224</v>
      </c>
      <c r="B194" s="13"/>
      <c r="C194" s="13"/>
      <c r="D194" s="13"/>
      <c r="E194" s="13"/>
    </row>
    <row r="195" spans="1:5" ht="15.75" thickBot="1" x14ac:dyDescent="0.3">
      <c r="A195" s="12" t="s">
        <v>42</v>
      </c>
      <c r="B195" s="14">
        <f>B196+B197+B198+B199</f>
        <v>200</v>
      </c>
      <c r="C195" s="14">
        <f t="shared" ref="C195:E195" si="28">C196+C197+C198+C199</f>
        <v>0</v>
      </c>
      <c r="D195" s="14">
        <f t="shared" si="28"/>
        <v>400</v>
      </c>
      <c r="E195" s="14">
        <f t="shared" si="28"/>
        <v>400</v>
      </c>
    </row>
    <row r="196" spans="1:5" ht="15.75" thickBot="1" x14ac:dyDescent="0.3">
      <c r="A196" s="25" t="s">
        <v>212</v>
      </c>
      <c r="B196" s="14">
        <v>200</v>
      </c>
      <c r="C196" s="13">
        <v>0</v>
      </c>
      <c r="D196" s="13">
        <v>400</v>
      </c>
      <c r="E196" s="13">
        <v>400</v>
      </c>
    </row>
    <row r="197" spans="1:5" ht="15.75" thickBot="1" x14ac:dyDescent="0.3">
      <c r="A197" s="25" t="s">
        <v>222</v>
      </c>
      <c r="B197" s="14"/>
      <c r="C197" s="13"/>
      <c r="D197" s="13"/>
      <c r="E197" s="13"/>
    </row>
    <row r="198" spans="1:5" ht="15.75" thickBot="1" x14ac:dyDescent="0.3">
      <c r="A198" s="25" t="s">
        <v>223</v>
      </c>
      <c r="B198" s="14"/>
      <c r="C198" s="13"/>
      <c r="D198" s="13"/>
      <c r="E198" s="13"/>
    </row>
    <row r="199" spans="1:5" ht="15.75" thickBot="1" x14ac:dyDescent="0.3">
      <c r="A199" s="25" t="s">
        <v>224</v>
      </c>
      <c r="B199" s="14"/>
      <c r="C199" s="13"/>
      <c r="D199" s="13"/>
      <c r="E199" s="13"/>
    </row>
    <row r="200" spans="1:5" ht="15.75" thickBot="1" x14ac:dyDescent="0.3">
      <c r="A200" s="87" t="s">
        <v>30</v>
      </c>
      <c r="B200" s="14">
        <f>B190+B195</f>
        <v>200</v>
      </c>
      <c r="C200" s="14">
        <f t="shared" ref="C200:E200" si="29">C190+C195</f>
        <v>0</v>
      </c>
      <c r="D200" s="14">
        <f t="shared" si="29"/>
        <v>400</v>
      </c>
      <c r="E200" s="14">
        <f t="shared" si="29"/>
        <v>400</v>
      </c>
    </row>
    <row r="201" spans="1:5" ht="34.5" thickBot="1" x14ac:dyDescent="0.3">
      <c r="A201" s="7" t="s">
        <v>32</v>
      </c>
      <c r="B201" s="7" t="s">
        <v>1275</v>
      </c>
      <c r="C201" s="86" t="s">
        <v>217</v>
      </c>
      <c r="D201" s="1786" t="s">
        <v>1276</v>
      </c>
      <c r="E201" s="1787"/>
    </row>
    <row r="202" spans="1:5" ht="17.25" customHeight="1" thickBot="1" x14ac:dyDescent="0.3">
      <c r="A202" s="5" t="s">
        <v>14</v>
      </c>
      <c r="B202" s="1105" t="s">
        <v>1277</v>
      </c>
      <c r="C202" s="1106"/>
      <c r="D202" s="1106"/>
      <c r="E202" s="1107"/>
    </row>
    <row r="203" spans="1:5" ht="15.75" thickBot="1" x14ac:dyDescent="0.3">
      <c r="A203" s="5" t="s">
        <v>15</v>
      </c>
      <c r="B203" s="1097" t="s">
        <v>254</v>
      </c>
      <c r="C203" s="1098"/>
      <c r="D203" s="1098"/>
      <c r="E203" s="1099"/>
    </row>
    <row r="204" spans="1:5" ht="12.75" customHeight="1" x14ac:dyDescent="0.25">
      <c r="A204" s="1049"/>
      <c r="B204" s="8">
        <v>2019</v>
      </c>
      <c r="C204" s="8">
        <v>2020</v>
      </c>
      <c r="D204" s="8">
        <v>2021</v>
      </c>
      <c r="E204" s="8">
        <v>2022</v>
      </c>
    </row>
    <row r="205" spans="1:5" ht="9" customHeight="1" thickBot="1" x14ac:dyDescent="0.3">
      <c r="A205" s="1050"/>
      <c r="B205" s="764" t="s">
        <v>7</v>
      </c>
      <c r="C205" s="764" t="s">
        <v>8</v>
      </c>
      <c r="D205" s="764" t="s">
        <v>8</v>
      </c>
      <c r="E205" s="764" t="s">
        <v>8</v>
      </c>
    </row>
    <row r="206" spans="1:5" ht="15.75" thickBot="1" x14ac:dyDescent="0.3">
      <c r="A206" s="5" t="s">
        <v>16</v>
      </c>
      <c r="B206" s="745">
        <v>10</v>
      </c>
      <c r="C206" s="745">
        <v>0</v>
      </c>
      <c r="D206" s="745">
        <v>5</v>
      </c>
      <c r="E206" s="745">
        <v>5</v>
      </c>
    </row>
    <row r="207" spans="1:5" ht="15.75" thickBot="1" x14ac:dyDescent="0.3">
      <c r="A207" s="5" t="s">
        <v>17</v>
      </c>
      <c r="B207" s="9">
        <f>B225</f>
        <v>800</v>
      </c>
      <c r="C207" s="9">
        <f t="shared" ref="C207:E207" si="30">C225</f>
        <v>0</v>
      </c>
      <c r="D207" s="9">
        <f t="shared" si="30"/>
        <v>600</v>
      </c>
      <c r="E207" s="9">
        <f t="shared" si="30"/>
        <v>600</v>
      </c>
    </row>
    <row r="208" spans="1:5" ht="15.75" thickBot="1" x14ac:dyDescent="0.3">
      <c r="A208" s="5" t="s">
        <v>18</v>
      </c>
      <c r="B208" s="9">
        <f>B207/B206</f>
        <v>80</v>
      </c>
      <c r="C208" s="9" t="e">
        <f t="shared" ref="C208:E208" si="31">C207/C206</f>
        <v>#DIV/0!</v>
      </c>
      <c r="D208" s="9">
        <f t="shared" si="31"/>
        <v>120</v>
      </c>
      <c r="E208" s="9">
        <f t="shared" si="31"/>
        <v>120</v>
      </c>
    </row>
    <row r="209" spans="1:5" ht="15.75" thickBot="1" x14ac:dyDescent="0.3">
      <c r="A209" s="5" t="s">
        <v>19</v>
      </c>
      <c r="B209" s="745" t="s">
        <v>20</v>
      </c>
      <c r="C209" s="10">
        <f>C206/B206-1</f>
        <v>-1</v>
      </c>
      <c r="D209" s="10" t="e">
        <f t="shared" ref="D209:E211" si="32">D206/C206-1</f>
        <v>#DIV/0!</v>
      </c>
      <c r="E209" s="10">
        <f t="shared" si="32"/>
        <v>0</v>
      </c>
    </row>
    <row r="210" spans="1:5" ht="15.75" thickBot="1" x14ac:dyDescent="0.3">
      <c r="A210" s="5" t="s">
        <v>21</v>
      </c>
      <c r="B210" s="745" t="s">
        <v>20</v>
      </c>
      <c r="C210" s="10">
        <f>C207/B207-1</f>
        <v>-1</v>
      </c>
      <c r="D210" s="10" t="e">
        <f t="shared" si="32"/>
        <v>#DIV/0!</v>
      </c>
      <c r="E210" s="10">
        <f t="shared" si="32"/>
        <v>0</v>
      </c>
    </row>
    <row r="211" spans="1:5" ht="15.75" thickBot="1" x14ac:dyDescent="0.3">
      <c r="A211" s="5" t="s">
        <v>22</v>
      </c>
      <c r="B211" s="745" t="s">
        <v>20</v>
      </c>
      <c r="C211" s="10" t="e">
        <f>C208/B208-1</f>
        <v>#DIV/0!</v>
      </c>
      <c r="D211" s="10" t="e">
        <f t="shared" si="32"/>
        <v>#DIV/0!</v>
      </c>
      <c r="E211" s="10">
        <f t="shared" si="32"/>
        <v>0</v>
      </c>
    </row>
    <row r="212" spans="1:5" ht="15.75" thickBot="1" x14ac:dyDescent="0.3">
      <c r="A212" s="1046" t="s">
        <v>172</v>
      </c>
      <c r="B212" s="1047"/>
      <c r="C212" s="1047"/>
      <c r="D212" s="1047"/>
      <c r="E212" s="1048"/>
    </row>
    <row r="213" spans="1:5" ht="12.75" customHeight="1" x14ac:dyDescent="0.25">
      <c r="A213" s="1049"/>
      <c r="B213" s="8">
        <v>2019</v>
      </c>
      <c r="C213" s="8">
        <v>2020</v>
      </c>
      <c r="D213" s="8">
        <v>2021</v>
      </c>
      <c r="E213" s="8">
        <v>2022</v>
      </c>
    </row>
    <row r="214" spans="1:5" ht="9" customHeight="1" thickBot="1" x14ac:dyDescent="0.3">
      <c r="A214" s="1050"/>
      <c r="B214" s="764" t="s">
        <v>7</v>
      </c>
      <c r="C214" s="764" t="s">
        <v>8</v>
      </c>
      <c r="D214" s="764" t="s">
        <v>8</v>
      </c>
      <c r="E214" s="764" t="s">
        <v>8</v>
      </c>
    </row>
    <row r="215" spans="1:5" ht="15.75" thickBot="1" x14ac:dyDescent="0.3">
      <c r="A215" s="12" t="s">
        <v>41</v>
      </c>
      <c r="B215" s="13">
        <f>B216+B217+B218+B219</f>
        <v>0</v>
      </c>
      <c r="C215" s="13">
        <f t="shared" ref="C215:E215" si="33">C216+C217+C218+C219</f>
        <v>0</v>
      </c>
      <c r="D215" s="13">
        <f t="shared" si="33"/>
        <v>0</v>
      </c>
      <c r="E215" s="13">
        <f t="shared" si="33"/>
        <v>0</v>
      </c>
    </row>
    <row r="216" spans="1:5" ht="15.75" thickBot="1" x14ac:dyDescent="0.3">
      <c r="A216" s="25" t="s">
        <v>212</v>
      </c>
      <c r="B216" s="13"/>
      <c r="C216" s="13"/>
      <c r="D216" s="13"/>
      <c r="E216" s="13"/>
    </row>
    <row r="217" spans="1:5" ht="15.75" thickBot="1" x14ac:dyDescent="0.3">
      <c r="A217" s="25" t="s">
        <v>222</v>
      </c>
      <c r="B217" s="13"/>
      <c r="C217" s="13"/>
      <c r="D217" s="13"/>
      <c r="E217" s="13"/>
    </row>
    <row r="218" spans="1:5" ht="15.75" thickBot="1" x14ac:dyDescent="0.3">
      <c r="A218" s="25" t="s">
        <v>223</v>
      </c>
      <c r="B218" s="13"/>
      <c r="C218" s="13"/>
      <c r="D218" s="13"/>
      <c r="E218" s="13"/>
    </row>
    <row r="219" spans="1:5" ht="15.75" thickBot="1" x14ac:dyDescent="0.3">
      <c r="A219" s="25" t="s">
        <v>224</v>
      </c>
      <c r="B219" s="13"/>
      <c r="C219" s="13"/>
      <c r="D219" s="13"/>
      <c r="E219" s="13"/>
    </row>
    <row r="220" spans="1:5" ht="15.75" thickBot="1" x14ac:dyDescent="0.3">
      <c r="A220" s="12" t="s">
        <v>42</v>
      </c>
      <c r="B220" s="14">
        <f>B221+B222+B223+B224</f>
        <v>800</v>
      </c>
      <c r="C220" s="14">
        <f t="shared" ref="C220:E220" si="34">C221+C222+C223+C224</f>
        <v>0</v>
      </c>
      <c r="D220" s="14">
        <f t="shared" si="34"/>
        <v>600</v>
      </c>
      <c r="E220" s="14">
        <f t="shared" si="34"/>
        <v>600</v>
      </c>
    </row>
    <row r="221" spans="1:5" ht="15.75" thickBot="1" x14ac:dyDescent="0.3">
      <c r="A221" s="25" t="s">
        <v>212</v>
      </c>
      <c r="B221" s="14">
        <v>800</v>
      </c>
      <c r="C221" s="30">
        <v>0</v>
      </c>
      <c r="D221" s="13">
        <v>600</v>
      </c>
      <c r="E221" s="13">
        <v>600</v>
      </c>
    </row>
    <row r="222" spans="1:5" ht="15.75" thickBot="1" x14ac:dyDescent="0.3">
      <c r="A222" s="25" t="s">
        <v>222</v>
      </c>
      <c r="B222" s="14"/>
      <c r="C222" s="13"/>
      <c r="D222" s="13"/>
      <c r="E222" s="13"/>
    </row>
    <row r="223" spans="1:5" ht="15.75" thickBot="1" x14ac:dyDescent="0.3">
      <c r="A223" s="25" t="s">
        <v>223</v>
      </c>
      <c r="B223" s="14"/>
      <c r="C223" s="13"/>
      <c r="D223" s="13"/>
      <c r="E223" s="13"/>
    </row>
    <row r="224" spans="1:5" ht="15.75" thickBot="1" x14ac:dyDescent="0.3">
      <c r="A224" s="25" t="s">
        <v>224</v>
      </c>
      <c r="B224" s="14"/>
      <c r="C224" s="13"/>
      <c r="D224" s="13"/>
      <c r="E224" s="13"/>
    </row>
    <row r="225" spans="1:5" ht="15.75" thickBot="1" x14ac:dyDescent="0.3">
      <c r="A225" s="87" t="s">
        <v>226</v>
      </c>
      <c r="B225" s="14">
        <f>B215+B220</f>
        <v>800</v>
      </c>
      <c r="C225" s="14">
        <f t="shared" ref="C225:E225" si="35">C215+C220</f>
        <v>0</v>
      </c>
      <c r="D225" s="14">
        <f t="shared" si="35"/>
        <v>600</v>
      </c>
      <c r="E225" s="14">
        <f t="shared" si="35"/>
        <v>600</v>
      </c>
    </row>
    <row r="226" spans="1:5" ht="34.5" hidden="1" thickBot="1" x14ac:dyDescent="0.3">
      <c r="A226" s="7" t="s">
        <v>73</v>
      </c>
      <c r="B226" s="90"/>
      <c r="C226" s="88" t="s">
        <v>217</v>
      </c>
      <c r="D226" s="91"/>
      <c r="E226" s="92"/>
    </row>
    <row r="227" spans="1:5" ht="17.25" hidden="1" customHeight="1" thickBot="1" x14ac:dyDescent="0.3">
      <c r="A227" s="5" t="s">
        <v>14</v>
      </c>
      <c r="B227" s="1105"/>
      <c r="C227" s="1106"/>
      <c r="D227" s="1106"/>
      <c r="E227" s="1107"/>
    </row>
    <row r="228" spans="1:5" ht="15.75" hidden="1" thickBot="1" x14ac:dyDescent="0.3">
      <c r="A228" s="5" t="s">
        <v>15</v>
      </c>
      <c r="B228" s="1097"/>
      <c r="C228" s="1098"/>
      <c r="D228" s="1098"/>
      <c r="E228" s="1099"/>
    </row>
    <row r="229" spans="1:5" ht="12.75" hidden="1" customHeight="1" x14ac:dyDescent="0.25">
      <c r="A229" s="1049"/>
      <c r="B229" s="8">
        <v>2018</v>
      </c>
      <c r="C229" s="8">
        <v>2019</v>
      </c>
      <c r="D229" s="8">
        <v>2020</v>
      </c>
      <c r="E229" s="8">
        <v>2021</v>
      </c>
    </row>
    <row r="230" spans="1:5" ht="9" hidden="1" customHeight="1" thickBot="1" x14ac:dyDescent="0.3">
      <c r="A230" s="1050"/>
      <c r="B230" s="764" t="s">
        <v>7</v>
      </c>
      <c r="C230" s="764" t="s">
        <v>8</v>
      </c>
      <c r="D230" s="764" t="s">
        <v>8</v>
      </c>
      <c r="E230" s="764" t="s">
        <v>8</v>
      </c>
    </row>
    <row r="231" spans="1:5" ht="15.75" hidden="1" thickBot="1" x14ac:dyDescent="0.3">
      <c r="A231" s="5" t="s">
        <v>16</v>
      </c>
      <c r="B231" s="5"/>
      <c r="C231" s="5"/>
      <c r="D231" s="5"/>
      <c r="E231" s="5"/>
    </row>
    <row r="232" spans="1:5" ht="15.75" hidden="1" thickBot="1" x14ac:dyDescent="0.3">
      <c r="A232" s="5" t="s">
        <v>17</v>
      </c>
      <c r="B232" s="9">
        <f>B250</f>
        <v>0</v>
      </c>
      <c r="C232" s="9">
        <f t="shared" ref="C232:E232" si="36">C250</f>
        <v>0</v>
      </c>
      <c r="D232" s="9">
        <f t="shared" si="36"/>
        <v>0</v>
      </c>
      <c r="E232" s="9">
        <f t="shared" si="36"/>
        <v>0</v>
      </c>
    </row>
    <row r="233" spans="1:5" ht="15.75" hidden="1" thickBot="1" x14ac:dyDescent="0.3">
      <c r="A233" s="5" t="s">
        <v>18</v>
      </c>
      <c r="B233" s="9" t="e">
        <f>B232/B231</f>
        <v>#DIV/0!</v>
      </c>
      <c r="C233" s="9" t="e">
        <f t="shared" ref="C233:E233" si="37">C232/C231</f>
        <v>#DIV/0!</v>
      </c>
      <c r="D233" s="9" t="e">
        <f t="shared" si="37"/>
        <v>#DIV/0!</v>
      </c>
      <c r="E233" s="9" t="e">
        <f t="shared" si="37"/>
        <v>#DIV/0!</v>
      </c>
    </row>
    <row r="234" spans="1:5" ht="15.75" hidden="1" thickBot="1" x14ac:dyDescent="0.3">
      <c r="A234" s="5" t="s">
        <v>19</v>
      </c>
      <c r="B234" s="745" t="s">
        <v>20</v>
      </c>
      <c r="C234" s="10" t="e">
        <f>C231/B231-1</f>
        <v>#DIV/0!</v>
      </c>
      <c r="D234" s="10" t="e">
        <f t="shared" ref="D234:E236" si="38">D231/C231-1</f>
        <v>#DIV/0!</v>
      </c>
      <c r="E234" s="10" t="e">
        <f t="shared" si="38"/>
        <v>#DIV/0!</v>
      </c>
    </row>
    <row r="235" spans="1:5" ht="15.75" hidden="1" thickBot="1" x14ac:dyDescent="0.3">
      <c r="A235" s="5" t="s">
        <v>21</v>
      </c>
      <c r="B235" s="745" t="s">
        <v>20</v>
      </c>
      <c r="C235" s="10" t="e">
        <f>C232/B232-1</f>
        <v>#DIV/0!</v>
      </c>
      <c r="D235" s="10" t="e">
        <f t="shared" si="38"/>
        <v>#DIV/0!</v>
      </c>
      <c r="E235" s="10" t="e">
        <f t="shared" si="38"/>
        <v>#DIV/0!</v>
      </c>
    </row>
    <row r="236" spans="1:5" ht="15.75" hidden="1" thickBot="1" x14ac:dyDescent="0.3">
      <c r="A236" s="5" t="s">
        <v>22</v>
      </c>
      <c r="B236" s="745" t="s">
        <v>20</v>
      </c>
      <c r="C236" s="10" t="e">
        <f>C233/B233-1</f>
        <v>#DIV/0!</v>
      </c>
      <c r="D236" s="10" t="e">
        <f t="shared" si="38"/>
        <v>#DIV/0!</v>
      </c>
      <c r="E236" s="10" t="e">
        <f t="shared" si="38"/>
        <v>#DIV/0!</v>
      </c>
    </row>
    <row r="237" spans="1:5" ht="15.75" hidden="1" thickBot="1" x14ac:dyDescent="0.3">
      <c r="A237" s="1046" t="s">
        <v>235</v>
      </c>
      <c r="B237" s="1047"/>
      <c r="C237" s="1047"/>
      <c r="D237" s="1047"/>
      <c r="E237" s="1048"/>
    </row>
    <row r="238" spans="1:5" ht="12.75" hidden="1" customHeight="1" x14ac:dyDescent="0.25">
      <c r="A238" s="1049"/>
      <c r="B238" s="8">
        <v>2018</v>
      </c>
      <c r="C238" s="8">
        <v>2019</v>
      </c>
      <c r="D238" s="8">
        <v>2020</v>
      </c>
      <c r="E238" s="8">
        <v>2021</v>
      </c>
    </row>
    <row r="239" spans="1:5" ht="9" hidden="1" customHeight="1" thickBot="1" x14ac:dyDescent="0.3">
      <c r="A239" s="1050"/>
      <c r="B239" s="764" t="s">
        <v>7</v>
      </c>
      <c r="C239" s="764" t="s">
        <v>8</v>
      </c>
      <c r="D239" s="764" t="s">
        <v>8</v>
      </c>
      <c r="E239" s="764" t="s">
        <v>8</v>
      </c>
    </row>
    <row r="240" spans="1:5" ht="15.75" hidden="1" thickBot="1" x14ac:dyDescent="0.3">
      <c r="A240" s="12" t="s">
        <v>41</v>
      </c>
      <c r="B240" s="13">
        <f>B241+B242+B243+B244</f>
        <v>0</v>
      </c>
      <c r="C240" s="13">
        <f t="shared" ref="C240:E240" si="39">C241+C242+C243+C244</f>
        <v>0</v>
      </c>
      <c r="D240" s="13">
        <f t="shared" si="39"/>
        <v>0</v>
      </c>
      <c r="E240" s="13">
        <f t="shared" si="39"/>
        <v>0</v>
      </c>
    </row>
    <row r="241" spans="1:5" ht="15.75" hidden="1" thickBot="1" x14ac:dyDescent="0.3">
      <c r="A241" s="25" t="s">
        <v>212</v>
      </c>
      <c r="B241" s="13"/>
      <c r="C241" s="13"/>
      <c r="D241" s="13"/>
      <c r="E241" s="13"/>
    </row>
    <row r="242" spans="1:5" ht="15.75" hidden="1" thickBot="1" x14ac:dyDescent="0.3">
      <c r="A242" s="25" t="s">
        <v>222</v>
      </c>
      <c r="B242" s="13"/>
      <c r="C242" s="13"/>
      <c r="D242" s="13"/>
      <c r="E242" s="13"/>
    </row>
    <row r="243" spans="1:5" ht="15.75" hidden="1" thickBot="1" x14ac:dyDescent="0.3">
      <c r="A243" s="25" t="s">
        <v>223</v>
      </c>
      <c r="B243" s="13"/>
      <c r="C243" s="13"/>
      <c r="D243" s="13"/>
      <c r="E243" s="13"/>
    </row>
    <row r="244" spans="1:5" ht="15.75" hidden="1" thickBot="1" x14ac:dyDescent="0.3">
      <c r="A244" s="25" t="s">
        <v>224</v>
      </c>
      <c r="B244" s="13"/>
      <c r="C244" s="13"/>
      <c r="D244" s="13"/>
      <c r="E244" s="13"/>
    </row>
    <row r="245" spans="1:5" ht="15.75" hidden="1" thickBot="1" x14ac:dyDescent="0.3">
      <c r="A245" s="12" t="s">
        <v>42</v>
      </c>
      <c r="B245" s="14">
        <f>B246+B247+B248+B249</f>
        <v>0</v>
      </c>
      <c r="C245" s="14">
        <f t="shared" ref="C245:E245" si="40">C246+C247+C248+C249</f>
        <v>0</v>
      </c>
      <c r="D245" s="14">
        <f t="shared" si="40"/>
        <v>0</v>
      </c>
      <c r="E245" s="14">
        <f t="shared" si="40"/>
        <v>0</v>
      </c>
    </row>
    <row r="246" spans="1:5" ht="15.75" hidden="1" thickBot="1" x14ac:dyDescent="0.3">
      <c r="A246" s="25" t="s">
        <v>212</v>
      </c>
      <c r="B246" s="14"/>
      <c r="C246" s="13"/>
      <c r="D246" s="13"/>
      <c r="E246" s="13"/>
    </row>
    <row r="247" spans="1:5" ht="15.75" hidden="1" thickBot="1" x14ac:dyDescent="0.3">
      <c r="A247" s="25" t="s">
        <v>222</v>
      </c>
      <c r="B247" s="14"/>
      <c r="C247" s="13"/>
      <c r="D247" s="13"/>
      <c r="E247" s="13"/>
    </row>
    <row r="248" spans="1:5" ht="15.75" hidden="1" thickBot="1" x14ac:dyDescent="0.3">
      <c r="A248" s="25" t="s">
        <v>223</v>
      </c>
      <c r="B248" s="14"/>
      <c r="C248" s="13"/>
      <c r="D248" s="13"/>
      <c r="E248" s="13"/>
    </row>
    <row r="249" spans="1:5" ht="15.75" hidden="1" thickBot="1" x14ac:dyDescent="0.3">
      <c r="A249" s="25" t="s">
        <v>224</v>
      </c>
      <c r="B249" s="14"/>
      <c r="C249" s="13"/>
      <c r="D249" s="13"/>
      <c r="E249" s="13"/>
    </row>
    <row r="250" spans="1:5" ht="15.75" hidden="1" thickBot="1" x14ac:dyDescent="0.3">
      <c r="A250" s="15" t="s">
        <v>236</v>
      </c>
      <c r="B250" s="14">
        <f>B240+B245</f>
        <v>0</v>
      </c>
      <c r="C250" s="14">
        <f t="shared" ref="C250:E250" si="41">C240+C245</f>
        <v>0</v>
      </c>
      <c r="D250" s="14">
        <f t="shared" si="41"/>
        <v>0</v>
      </c>
      <c r="E250" s="14">
        <f t="shared" si="41"/>
        <v>0</v>
      </c>
    </row>
    <row r="251" spans="1:5" ht="25.5" hidden="1" customHeight="1" thickBot="1" x14ac:dyDescent="0.3">
      <c r="A251" s="93" t="s">
        <v>44</v>
      </c>
      <c r="B251" s="1118"/>
      <c r="C251" s="1120"/>
      <c r="D251" s="1120"/>
      <c r="E251" s="1121"/>
    </row>
    <row r="252" spans="1:5" ht="34.5" hidden="1" thickBot="1" x14ac:dyDescent="0.3">
      <c r="A252" s="7" t="s">
        <v>163</v>
      </c>
      <c r="B252" s="90"/>
      <c r="C252" s="88" t="s">
        <v>217</v>
      </c>
      <c r="D252" s="91"/>
      <c r="E252" s="92"/>
    </row>
    <row r="253" spans="1:5" ht="17.25" hidden="1" customHeight="1" thickBot="1" x14ac:dyDescent="0.3">
      <c r="A253" s="5" t="s">
        <v>14</v>
      </c>
      <c r="B253" s="1105"/>
      <c r="C253" s="1106"/>
      <c r="D253" s="1106"/>
      <c r="E253" s="1107"/>
    </row>
    <row r="254" spans="1:5" ht="15.75" hidden="1" thickBot="1" x14ac:dyDescent="0.3">
      <c r="A254" s="5" t="s">
        <v>15</v>
      </c>
      <c r="B254" s="1214"/>
      <c r="C254" s="1098"/>
      <c r="D254" s="1098"/>
      <c r="E254" s="1099"/>
    </row>
    <row r="255" spans="1:5" ht="12.75" hidden="1" customHeight="1" x14ac:dyDescent="0.25">
      <c r="A255" s="1049"/>
      <c r="B255" s="8">
        <v>2019</v>
      </c>
      <c r="C255" s="8">
        <v>2020</v>
      </c>
      <c r="D255" s="8">
        <v>2021</v>
      </c>
      <c r="E255" s="8">
        <v>2022</v>
      </c>
    </row>
    <row r="256" spans="1:5" ht="9" hidden="1" customHeight="1" thickBot="1" x14ac:dyDescent="0.3">
      <c r="A256" s="1050"/>
      <c r="B256" s="764" t="s">
        <v>7</v>
      </c>
      <c r="C256" s="764" t="s">
        <v>8</v>
      </c>
      <c r="D256" s="764" t="s">
        <v>8</v>
      </c>
      <c r="E256" s="764" t="s">
        <v>8</v>
      </c>
    </row>
    <row r="257" spans="1:5" ht="15.75" hidden="1" thickBot="1" x14ac:dyDescent="0.3">
      <c r="A257" s="5" t="s">
        <v>16</v>
      </c>
      <c r="B257" s="5">
        <v>0</v>
      </c>
      <c r="C257" s="745">
        <v>0</v>
      </c>
      <c r="D257" s="745">
        <v>0</v>
      </c>
      <c r="E257" s="5">
        <v>0</v>
      </c>
    </row>
    <row r="258" spans="1:5" ht="15.75" hidden="1" thickBot="1" x14ac:dyDescent="0.3">
      <c r="A258" s="5" t="s">
        <v>17</v>
      </c>
      <c r="B258" s="9">
        <f>B276</f>
        <v>0</v>
      </c>
      <c r="C258" s="9">
        <f t="shared" ref="C258:E258" si="42">C276</f>
        <v>0</v>
      </c>
      <c r="D258" s="9">
        <f t="shared" si="42"/>
        <v>0</v>
      </c>
      <c r="E258" s="9">
        <f t="shared" si="42"/>
        <v>0</v>
      </c>
    </row>
    <row r="259" spans="1:5" ht="15.75" hidden="1" thickBot="1" x14ac:dyDescent="0.3">
      <c r="A259" s="5" t="s">
        <v>18</v>
      </c>
      <c r="B259" s="9" t="e">
        <f>B258/B257</f>
        <v>#DIV/0!</v>
      </c>
      <c r="C259" s="9" t="e">
        <f t="shared" ref="C259:E259" si="43">C258/C257</f>
        <v>#DIV/0!</v>
      </c>
      <c r="D259" s="9" t="e">
        <f t="shared" si="43"/>
        <v>#DIV/0!</v>
      </c>
      <c r="E259" s="9" t="e">
        <f t="shared" si="43"/>
        <v>#DIV/0!</v>
      </c>
    </row>
    <row r="260" spans="1:5" ht="15.75" hidden="1" thickBot="1" x14ac:dyDescent="0.3">
      <c r="A260" s="5" t="s">
        <v>19</v>
      </c>
      <c r="B260" s="745" t="s">
        <v>20</v>
      </c>
      <c r="C260" s="10" t="e">
        <f>C257/B257-1</f>
        <v>#DIV/0!</v>
      </c>
      <c r="D260" s="10" t="e">
        <f t="shared" ref="D260:E262" si="44">D257/C257-1</f>
        <v>#DIV/0!</v>
      </c>
      <c r="E260" s="10" t="e">
        <f t="shared" si="44"/>
        <v>#DIV/0!</v>
      </c>
    </row>
    <row r="261" spans="1:5" ht="15.75" hidden="1" thickBot="1" x14ac:dyDescent="0.3">
      <c r="A261" s="5" t="s">
        <v>21</v>
      </c>
      <c r="B261" s="745" t="s">
        <v>20</v>
      </c>
      <c r="C261" s="10" t="e">
        <f>C258/B258-1</f>
        <v>#DIV/0!</v>
      </c>
      <c r="D261" s="10" t="e">
        <f t="shared" si="44"/>
        <v>#DIV/0!</v>
      </c>
      <c r="E261" s="10" t="e">
        <f t="shared" si="44"/>
        <v>#DIV/0!</v>
      </c>
    </row>
    <row r="262" spans="1:5" ht="15.75" hidden="1" thickBot="1" x14ac:dyDescent="0.3">
      <c r="A262" s="5" t="s">
        <v>22</v>
      </c>
      <c r="B262" s="745" t="s">
        <v>20</v>
      </c>
      <c r="C262" s="10" t="e">
        <f>C259/B259-1</f>
        <v>#DIV/0!</v>
      </c>
      <c r="D262" s="10" t="e">
        <f t="shared" si="44"/>
        <v>#DIV/0!</v>
      </c>
      <c r="E262" s="10" t="e">
        <f t="shared" si="44"/>
        <v>#DIV/0!</v>
      </c>
    </row>
    <row r="263" spans="1:5" ht="15.75" hidden="1" thickBot="1" x14ac:dyDescent="0.3">
      <c r="A263" s="1046" t="s">
        <v>154</v>
      </c>
      <c r="B263" s="1047"/>
      <c r="C263" s="1047"/>
      <c r="D263" s="1047"/>
      <c r="E263" s="1048"/>
    </row>
    <row r="264" spans="1:5" ht="12.75" hidden="1" customHeight="1" x14ac:dyDescent="0.25">
      <c r="A264" s="1049"/>
      <c r="B264" s="8">
        <v>2019</v>
      </c>
      <c r="C264" s="8">
        <v>2020</v>
      </c>
      <c r="D264" s="8">
        <v>2021</v>
      </c>
      <c r="E264" s="8">
        <v>2022</v>
      </c>
    </row>
    <row r="265" spans="1:5" ht="9" hidden="1" customHeight="1" thickBot="1" x14ac:dyDescent="0.3">
      <c r="A265" s="1050"/>
      <c r="B265" s="764" t="s">
        <v>7</v>
      </c>
      <c r="C265" s="764" t="s">
        <v>8</v>
      </c>
      <c r="D265" s="764" t="s">
        <v>8</v>
      </c>
      <c r="E265" s="764" t="s">
        <v>8</v>
      </c>
    </row>
    <row r="266" spans="1:5" ht="15.75" hidden="1" thickBot="1" x14ac:dyDescent="0.3">
      <c r="A266" s="12" t="s">
        <v>41</v>
      </c>
      <c r="B266" s="13">
        <f>B267+B268+B269+B270</f>
        <v>0</v>
      </c>
      <c r="C266" s="13">
        <f t="shared" ref="C266:E266" si="45">C267+C268+C269+C270</f>
        <v>0</v>
      </c>
      <c r="D266" s="13">
        <f t="shared" si="45"/>
        <v>0</v>
      </c>
      <c r="E266" s="13">
        <f t="shared" si="45"/>
        <v>0</v>
      </c>
    </row>
    <row r="267" spans="1:5" ht="15.75" hidden="1" thickBot="1" x14ac:dyDescent="0.3">
      <c r="A267" s="25" t="s">
        <v>212</v>
      </c>
      <c r="B267" s="13"/>
      <c r="C267" s="13"/>
      <c r="D267" s="13"/>
      <c r="E267" s="13"/>
    </row>
    <row r="268" spans="1:5" ht="15.75" hidden="1" thickBot="1" x14ac:dyDescent="0.3">
      <c r="A268" s="25" t="s">
        <v>222</v>
      </c>
      <c r="B268" s="13"/>
      <c r="C268" s="13"/>
      <c r="D268" s="13"/>
      <c r="E268" s="13"/>
    </row>
    <row r="269" spans="1:5" ht="15.75" hidden="1" thickBot="1" x14ac:dyDescent="0.3">
      <c r="A269" s="25" t="s">
        <v>223</v>
      </c>
      <c r="B269" s="13"/>
      <c r="C269" s="13"/>
      <c r="D269" s="13"/>
      <c r="E269" s="13"/>
    </row>
    <row r="270" spans="1:5" ht="15.75" hidden="1" thickBot="1" x14ac:dyDescent="0.3">
      <c r="A270" s="25" t="s">
        <v>224</v>
      </c>
      <c r="B270" s="13"/>
      <c r="C270" s="13"/>
      <c r="D270" s="13"/>
      <c r="E270" s="13"/>
    </row>
    <row r="271" spans="1:5" ht="15.75" hidden="1" thickBot="1" x14ac:dyDescent="0.3">
      <c r="A271" s="12" t="s">
        <v>42</v>
      </c>
      <c r="B271" s="14">
        <f>B272+B273+B274+B275</f>
        <v>0</v>
      </c>
      <c r="C271" s="14">
        <f t="shared" ref="C271:E271" si="46">C272+C273+C274+C275</f>
        <v>0</v>
      </c>
      <c r="D271" s="14">
        <f t="shared" si="46"/>
        <v>0</v>
      </c>
      <c r="E271" s="14">
        <f t="shared" si="46"/>
        <v>0</v>
      </c>
    </row>
    <row r="272" spans="1:5" ht="15.75" hidden="1" thickBot="1" x14ac:dyDescent="0.3">
      <c r="A272" s="25" t="s">
        <v>212</v>
      </c>
      <c r="B272" s="14"/>
      <c r="C272" s="14">
        <v>0</v>
      </c>
      <c r="D272" s="14">
        <v>0</v>
      </c>
      <c r="E272" s="14"/>
    </row>
    <row r="273" spans="1:5" ht="15.75" hidden="1" thickBot="1" x14ac:dyDescent="0.3">
      <c r="A273" s="25" t="s">
        <v>222</v>
      </c>
      <c r="B273" s="14"/>
      <c r="C273" s="14"/>
      <c r="D273" s="14"/>
      <c r="E273" s="14"/>
    </row>
    <row r="274" spans="1:5" ht="15.75" hidden="1" thickBot="1" x14ac:dyDescent="0.3">
      <c r="A274" s="25" t="s">
        <v>223</v>
      </c>
      <c r="B274" s="14"/>
      <c r="C274" s="14"/>
      <c r="D274" s="14"/>
      <c r="E274" s="14"/>
    </row>
    <row r="275" spans="1:5" ht="15.75" hidden="1" thickBot="1" x14ac:dyDescent="0.3">
      <c r="A275" s="25" t="s">
        <v>224</v>
      </c>
      <c r="B275" s="14"/>
      <c r="C275" s="14"/>
      <c r="D275" s="14"/>
      <c r="E275" s="14"/>
    </row>
    <row r="276" spans="1:5" ht="15.75" hidden="1" thickBot="1" x14ac:dyDescent="0.3">
      <c r="A276" s="15" t="s">
        <v>52</v>
      </c>
      <c r="B276" s="14">
        <f>B266+B271</f>
        <v>0</v>
      </c>
      <c r="C276" s="14">
        <f t="shared" ref="C276:E276" si="47">C266+C271</f>
        <v>0</v>
      </c>
      <c r="D276" s="14">
        <f t="shared" si="47"/>
        <v>0</v>
      </c>
      <c r="E276" s="14">
        <f t="shared" si="47"/>
        <v>0</v>
      </c>
    </row>
    <row r="277" spans="1:5" ht="15.75" hidden="1" thickBot="1" x14ac:dyDescent="0.3">
      <c r="A277" s="1111" t="s">
        <v>45</v>
      </c>
      <c r="B277" s="1112"/>
      <c r="C277" s="1112"/>
      <c r="D277" s="1112"/>
      <c r="E277" s="1113"/>
    </row>
    <row r="278" spans="1:5" ht="15.75" hidden="1" thickBot="1" x14ac:dyDescent="0.3">
      <c r="A278" s="1111" t="s">
        <v>46</v>
      </c>
      <c r="B278" s="1112"/>
      <c r="C278" s="1112"/>
      <c r="D278" s="1112"/>
      <c r="E278" s="1113"/>
    </row>
    <row r="279" spans="1:5" ht="15.75" hidden="1" thickBot="1" x14ac:dyDescent="0.3">
      <c r="A279" s="7" t="s">
        <v>55</v>
      </c>
      <c r="B279" s="1140"/>
      <c r="C279" s="1141"/>
      <c r="D279" s="1141"/>
      <c r="E279" s="1142"/>
    </row>
    <row r="280" spans="1:5" ht="30.75" hidden="1" customHeight="1" thickBot="1" x14ac:dyDescent="0.3">
      <c r="A280" s="7" t="s">
        <v>79</v>
      </c>
      <c r="B280" s="7"/>
      <c r="C280" s="86" t="s">
        <v>217</v>
      </c>
      <c r="D280" s="1120"/>
      <c r="E280" s="1121"/>
    </row>
    <row r="281" spans="1:5" ht="15.75" hidden="1" customHeight="1" thickBot="1" x14ac:dyDescent="0.3">
      <c r="A281" s="96"/>
      <c r="B281" s="1118"/>
      <c r="C281" s="1122"/>
      <c r="D281" s="1120"/>
      <c r="E281" s="1121"/>
    </row>
    <row r="282" spans="1:5" ht="17.25" hidden="1" customHeight="1" thickBot="1" x14ac:dyDescent="0.3">
      <c r="A282" s="5" t="s">
        <v>14</v>
      </c>
      <c r="B282" s="1105"/>
      <c r="C282" s="1106"/>
      <c r="D282" s="1106"/>
      <c r="E282" s="1107"/>
    </row>
    <row r="283" spans="1:5" ht="15.75" hidden="1" thickBot="1" x14ac:dyDescent="0.3">
      <c r="A283" s="5" t="s">
        <v>15</v>
      </c>
      <c r="B283" s="1097"/>
      <c r="C283" s="1098"/>
      <c r="D283" s="1098"/>
      <c r="E283" s="1099"/>
    </row>
    <row r="284" spans="1:5" ht="12.75" hidden="1" customHeight="1" x14ac:dyDescent="0.25">
      <c r="A284" s="1049"/>
      <c r="B284" s="8">
        <v>2019</v>
      </c>
      <c r="C284" s="8">
        <v>2020</v>
      </c>
      <c r="D284" s="8">
        <v>2021</v>
      </c>
      <c r="E284" s="8">
        <v>2022</v>
      </c>
    </row>
    <row r="285" spans="1:5" ht="9" hidden="1" customHeight="1" thickBot="1" x14ac:dyDescent="0.3">
      <c r="A285" s="1050"/>
      <c r="B285" s="764" t="s">
        <v>7</v>
      </c>
      <c r="C285" s="764" t="s">
        <v>8</v>
      </c>
      <c r="D285" s="764" t="s">
        <v>8</v>
      </c>
      <c r="E285" s="764" t="s">
        <v>8</v>
      </c>
    </row>
    <row r="286" spans="1:5" ht="15.75" hidden="1" thickBot="1" x14ac:dyDescent="0.3">
      <c r="A286" s="5" t="s">
        <v>16</v>
      </c>
      <c r="B286" s="9"/>
      <c r="C286" s="9"/>
      <c r="D286" s="9"/>
      <c r="E286" s="9"/>
    </row>
    <row r="287" spans="1:5" ht="15.75" hidden="1" thickBot="1" x14ac:dyDescent="0.3">
      <c r="A287" s="5" t="s">
        <v>17</v>
      </c>
      <c r="B287" s="9">
        <f>B350-B312</f>
        <v>0</v>
      </c>
      <c r="C287" s="9">
        <f t="shared" ref="C287:D287" si="48">C350-C312</f>
        <v>0</v>
      </c>
      <c r="D287" s="9">
        <f t="shared" si="48"/>
        <v>0</v>
      </c>
      <c r="E287" s="9">
        <f>E305</f>
        <v>0</v>
      </c>
    </row>
    <row r="288" spans="1:5" ht="15.75" hidden="1" thickBot="1" x14ac:dyDescent="0.3">
      <c r="A288" s="5" t="s">
        <v>18</v>
      </c>
      <c r="B288" s="9" t="e">
        <f>B287/B286</f>
        <v>#DIV/0!</v>
      </c>
      <c r="C288" s="9" t="e">
        <f t="shared" ref="C288:E288" si="49">C287/C286</f>
        <v>#DIV/0!</v>
      </c>
      <c r="D288" s="9" t="e">
        <f t="shared" si="49"/>
        <v>#DIV/0!</v>
      </c>
      <c r="E288" s="9" t="e">
        <f t="shared" si="49"/>
        <v>#DIV/0!</v>
      </c>
    </row>
    <row r="289" spans="1:5" ht="15.75" hidden="1" thickBot="1" x14ac:dyDescent="0.3">
      <c r="A289" s="5" t="s">
        <v>19</v>
      </c>
      <c r="B289" s="745" t="s">
        <v>20</v>
      </c>
      <c r="C289" s="10" t="e">
        <f>C286/B286-1</f>
        <v>#DIV/0!</v>
      </c>
      <c r="D289" s="10" t="e">
        <f t="shared" ref="D289:E291" si="50">D286/C286-1</f>
        <v>#DIV/0!</v>
      </c>
      <c r="E289" s="10" t="e">
        <f t="shared" si="50"/>
        <v>#DIV/0!</v>
      </c>
    </row>
    <row r="290" spans="1:5" ht="15.75" hidden="1" thickBot="1" x14ac:dyDescent="0.3">
      <c r="A290" s="5" t="s">
        <v>21</v>
      </c>
      <c r="B290" s="745" t="s">
        <v>20</v>
      </c>
      <c r="C290" s="10" t="e">
        <f>C287/B287-1</f>
        <v>#DIV/0!</v>
      </c>
      <c r="D290" s="10" t="e">
        <f t="shared" si="50"/>
        <v>#DIV/0!</v>
      </c>
      <c r="E290" s="10" t="e">
        <f t="shared" si="50"/>
        <v>#DIV/0!</v>
      </c>
    </row>
    <row r="291" spans="1:5" ht="15.75" hidden="1" thickBot="1" x14ac:dyDescent="0.3">
      <c r="A291" s="5" t="s">
        <v>22</v>
      </c>
      <c r="B291" s="745" t="s">
        <v>20</v>
      </c>
      <c r="C291" s="10" t="e">
        <f>C288/B288-1</f>
        <v>#DIV/0!</v>
      </c>
      <c r="D291" s="10" t="e">
        <f t="shared" si="50"/>
        <v>#DIV/0!</v>
      </c>
      <c r="E291" s="10" t="e">
        <f t="shared" si="50"/>
        <v>#DIV/0!</v>
      </c>
    </row>
    <row r="292" spans="1:5" ht="15.75" hidden="1" thickBot="1" x14ac:dyDescent="0.3">
      <c r="A292" s="1046" t="s">
        <v>155</v>
      </c>
      <c r="B292" s="1047"/>
      <c r="C292" s="1047"/>
      <c r="D292" s="1047"/>
      <c r="E292" s="1048"/>
    </row>
    <row r="293" spans="1:5" ht="12.75" hidden="1" customHeight="1" x14ac:dyDescent="0.25">
      <c r="A293" s="1049"/>
      <c r="B293" s="8">
        <v>2019</v>
      </c>
      <c r="C293" s="8">
        <v>2020</v>
      </c>
      <c r="D293" s="8">
        <v>2021</v>
      </c>
      <c r="E293" s="8">
        <v>2022</v>
      </c>
    </row>
    <row r="294" spans="1:5" ht="9" hidden="1" customHeight="1" thickBot="1" x14ac:dyDescent="0.3">
      <c r="A294" s="1050"/>
      <c r="B294" s="764" t="s">
        <v>7</v>
      </c>
      <c r="C294" s="764" t="s">
        <v>8</v>
      </c>
      <c r="D294" s="764" t="s">
        <v>8</v>
      </c>
      <c r="E294" s="764" t="s">
        <v>8</v>
      </c>
    </row>
    <row r="295" spans="1:5" ht="15.75" hidden="1" thickBot="1" x14ac:dyDescent="0.3">
      <c r="A295" s="12" t="s">
        <v>41</v>
      </c>
      <c r="B295" s="13">
        <f>B296+B297+B298+B299</f>
        <v>0</v>
      </c>
      <c r="C295" s="13">
        <f t="shared" ref="C295:E295" si="51">C296+C297+C298+C299</f>
        <v>0</v>
      </c>
      <c r="D295" s="13">
        <f t="shared" si="51"/>
        <v>0</v>
      </c>
      <c r="E295" s="13">
        <f t="shared" si="51"/>
        <v>0</v>
      </c>
    </row>
    <row r="296" spans="1:5" ht="15.75" hidden="1" thickBot="1" x14ac:dyDescent="0.3">
      <c r="A296" s="25" t="s">
        <v>212</v>
      </c>
      <c r="B296" s="13"/>
      <c r="C296" s="13"/>
      <c r="D296" s="13"/>
      <c r="E296" s="13"/>
    </row>
    <row r="297" spans="1:5" ht="15.75" hidden="1" thickBot="1" x14ac:dyDescent="0.3">
      <c r="A297" s="25" t="s">
        <v>222</v>
      </c>
      <c r="B297" s="13"/>
      <c r="C297" s="13"/>
      <c r="D297" s="13"/>
      <c r="E297" s="13"/>
    </row>
    <row r="298" spans="1:5" ht="15.75" hidden="1" thickBot="1" x14ac:dyDescent="0.3">
      <c r="A298" s="25" t="s">
        <v>223</v>
      </c>
      <c r="B298" s="13"/>
      <c r="C298" s="13"/>
      <c r="D298" s="13"/>
      <c r="E298" s="13"/>
    </row>
    <row r="299" spans="1:5" ht="15.75" hidden="1" thickBot="1" x14ac:dyDescent="0.3">
      <c r="A299" s="25" t="s">
        <v>224</v>
      </c>
      <c r="B299" s="13"/>
      <c r="C299" s="13"/>
      <c r="D299" s="13"/>
      <c r="E299" s="13"/>
    </row>
    <row r="300" spans="1:5" ht="15.75" hidden="1" thickBot="1" x14ac:dyDescent="0.3">
      <c r="A300" s="12" t="s">
        <v>42</v>
      </c>
      <c r="B300" s="14">
        <f>B301+B302+B303+B304</f>
        <v>0</v>
      </c>
      <c r="C300" s="14">
        <f t="shared" ref="C300:E300" si="52">C301+C302+C303+C304</f>
        <v>0</v>
      </c>
      <c r="D300" s="14">
        <f t="shared" si="52"/>
        <v>0</v>
      </c>
      <c r="E300" s="14">
        <f t="shared" si="52"/>
        <v>0</v>
      </c>
    </row>
    <row r="301" spans="1:5" ht="15.75" hidden="1" thickBot="1" x14ac:dyDescent="0.3">
      <c r="A301" s="25" t="s">
        <v>212</v>
      </c>
      <c r="B301" s="14"/>
      <c r="C301" s="13"/>
      <c r="D301" s="13"/>
      <c r="E301" s="13">
        <v>0</v>
      </c>
    </row>
    <row r="302" spans="1:5" ht="15.75" hidden="1" thickBot="1" x14ac:dyDescent="0.3">
      <c r="A302" s="25" t="s">
        <v>222</v>
      </c>
      <c r="B302" s="14"/>
      <c r="C302" s="13"/>
      <c r="D302" s="13"/>
      <c r="E302" s="13"/>
    </row>
    <row r="303" spans="1:5" ht="15.75" hidden="1" thickBot="1" x14ac:dyDescent="0.3">
      <c r="A303" s="25" t="s">
        <v>223</v>
      </c>
      <c r="B303" s="14"/>
      <c r="C303" s="13"/>
      <c r="D303" s="13"/>
      <c r="E303" s="13"/>
    </row>
    <row r="304" spans="1:5" ht="15.75" hidden="1" thickBot="1" x14ac:dyDescent="0.3">
      <c r="A304" s="25" t="s">
        <v>224</v>
      </c>
      <c r="B304" s="14"/>
      <c r="C304" s="13"/>
      <c r="D304" s="13"/>
      <c r="E304" s="13"/>
    </row>
    <row r="305" spans="1:5" ht="15.75" hidden="1" thickBot="1" x14ac:dyDescent="0.3">
      <c r="A305" s="87" t="s">
        <v>30</v>
      </c>
      <c r="B305" s="14">
        <f>B295+B300</f>
        <v>0</v>
      </c>
      <c r="C305" s="14">
        <f t="shared" ref="C305:E305" si="53">C295+C300</f>
        <v>0</v>
      </c>
      <c r="D305" s="14">
        <f t="shared" si="53"/>
        <v>0</v>
      </c>
      <c r="E305" s="14">
        <f t="shared" si="53"/>
        <v>0</v>
      </c>
    </row>
    <row r="306" spans="1:5" ht="34.5" hidden="1" thickBot="1" x14ac:dyDescent="0.3">
      <c r="A306" s="7" t="s">
        <v>32</v>
      </c>
      <c r="B306" s="7"/>
      <c r="C306" s="86" t="s">
        <v>217</v>
      </c>
      <c r="D306" s="1120"/>
      <c r="E306" s="1121"/>
    </row>
    <row r="307" spans="1:5" ht="17.25" hidden="1" customHeight="1" thickBot="1" x14ac:dyDescent="0.3">
      <c r="A307" s="5" t="s">
        <v>14</v>
      </c>
      <c r="B307" s="1105"/>
      <c r="C307" s="1106"/>
      <c r="D307" s="1106"/>
      <c r="E307" s="1107"/>
    </row>
    <row r="308" spans="1:5" ht="15.75" hidden="1" thickBot="1" x14ac:dyDescent="0.3">
      <c r="A308" s="5" t="s">
        <v>15</v>
      </c>
      <c r="B308" s="1097"/>
      <c r="C308" s="1098"/>
      <c r="D308" s="1098"/>
      <c r="E308" s="1099"/>
    </row>
    <row r="309" spans="1:5" ht="12.75" hidden="1" customHeight="1" x14ac:dyDescent="0.25">
      <c r="A309" s="1049"/>
      <c r="B309" s="8">
        <v>2019</v>
      </c>
      <c r="C309" s="8">
        <v>2020</v>
      </c>
      <c r="D309" s="8">
        <v>2021</v>
      </c>
      <c r="E309" s="8">
        <v>2022</v>
      </c>
    </row>
    <row r="310" spans="1:5" ht="9" hidden="1" customHeight="1" thickBot="1" x14ac:dyDescent="0.3">
      <c r="A310" s="1050"/>
      <c r="B310" s="764" t="s">
        <v>7</v>
      </c>
      <c r="C310" s="764" t="s">
        <v>8</v>
      </c>
      <c r="D310" s="764" t="s">
        <v>8</v>
      </c>
      <c r="E310" s="764" t="s">
        <v>8</v>
      </c>
    </row>
    <row r="311" spans="1:5" ht="15.75" hidden="1" thickBot="1" x14ac:dyDescent="0.3">
      <c r="A311" s="5" t="s">
        <v>16</v>
      </c>
      <c r="B311" s="5"/>
      <c r="C311" s="5"/>
      <c r="D311" s="5"/>
      <c r="E311" s="5"/>
    </row>
    <row r="312" spans="1:5" ht="15.75" hidden="1" thickBot="1" x14ac:dyDescent="0.3">
      <c r="A312" s="5" t="s">
        <v>17</v>
      </c>
      <c r="B312" s="9"/>
      <c r="C312" s="9"/>
      <c r="D312" s="9"/>
      <c r="E312" s="9"/>
    </row>
    <row r="313" spans="1:5" ht="15.75" hidden="1" thickBot="1" x14ac:dyDescent="0.3">
      <c r="A313" s="5" t="s">
        <v>18</v>
      </c>
      <c r="B313" s="9" t="e">
        <f>B312/B311</f>
        <v>#DIV/0!</v>
      </c>
      <c r="C313" s="9" t="e">
        <f t="shared" ref="C313:E313" si="54">C312/C311</f>
        <v>#DIV/0!</v>
      </c>
      <c r="D313" s="9" t="e">
        <f t="shared" si="54"/>
        <v>#DIV/0!</v>
      </c>
      <c r="E313" s="9" t="e">
        <f t="shared" si="54"/>
        <v>#DIV/0!</v>
      </c>
    </row>
    <row r="314" spans="1:5" ht="15.75" hidden="1" thickBot="1" x14ac:dyDescent="0.3">
      <c r="A314" s="5" t="s">
        <v>19</v>
      </c>
      <c r="B314" s="745" t="s">
        <v>20</v>
      </c>
      <c r="C314" s="10" t="e">
        <f>C311/B311-1</f>
        <v>#DIV/0!</v>
      </c>
      <c r="D314" s="10" t="e">
        <f t="shared" ref="D314:E316" si="55">D311/C311-1</f>
        <v>#DIV/0!</v>
      </c>
      <c r="E314" s="10" t="e">
        <f t="shared" si="55"/>
        <v>#DIV/0!</v>
      </c>
    </row>
    <row r="315" spans="1:5" ht="15.75" hidden="1" thickBot="1" x14ac:dyDescent="0.3">
      <c r="A315" s="5" t="s">
        <v>21</v>
      </c>
      <c r="B315" s="745" t="s">
        <v>20</v>
      </c>
      <c r="C315" s="10" t="e">
        <f>C312/B312-1</f>
        <v>#DIV/0!</v>
      </c>
      <c r="D315" s="10" t="e">
        <f t="shared" si="55"/>
        <v>#DIV/0!</v>
      </c>
      <c r="E315" s="10" t="e">
        <f t="shared" si="55"/>
        <v>#DIV/0!</v>
      </c>
    </row>
    <row r="316" spans="1:5" ht="15.75" hidden="1" thickBot="1" x14ac:dyDescent="0.3">
      <c r="A316" s="5" t="s">
        <v>22</v>
      </c>
      <c r="B316" s="745" t="s">
        <v>20</v>
      </c>
      <c r="C316" s="10" t="e">
        <f>C313/B313-1</f>
        <v>#DIV/0!</v>
      </c>
      <c r="D316" s="10" t="e">
        <f t="shared" si="55"/>
        <v>#DIV/0!</v>
      </c>
      <c r="E316" s="10" t="e">
        <f t="shared" si="55"/>
        <v>#DIV/0!</v>
      </c>
    </row>
    <row r="317" spans="1:5" ht="15.75" hidden="1" thickBot="1" x14ac:dyDescent="0.3">
      <c r="A317" s="1046" t="s">
        <v>172</v>
      </c>
      <c r="B317" s="1047"/>
      <c r="C317" s="1047"/>
      <c r="D317" s="1047"/>
      <c r="E317" s="1048"/>
    </row>
    <row r="318" spans="1:5" ht="12.75" hidden="1" customHeight="1" x14ac:dyDescent="0.25">
      <c r="A318" s="1049"/>
      <c r="B318" s="8">
        <v>2019</v>
      </c>
      <c r="C318" s="8">
        <v>2020</v>
      </c>
      <c r="D318" s="8">
        <v>2021</v>
      </c>
      <c r="E318" s="8">
        <v>2022</v>
      </c>
    </row>
    <row r="319" spans="1:5" ht="9" hidden="1" customHeight="1" thickBot="1" x14ac:dyDescent="0.3">
      <c r="A319" s="1050"/>
      <c r="B319" s="764" t="s">
        <v>7</v>
      </c>
      <c r="C319" s="764" t="s">
        <v>8</v>
      </c>
      <c r="D319" s="764" t="s">
        <v>8</v>
      </c>
      <c r="E319" s="764" t="s">
        <v>8</v>
      </c>
    </row>
    <row r="320" spans="1:5" ht="15.75" hidden="1" thickBot="1" x14ac:dyDescent="0.3">
      <c r="A320" s="12" t="s">
        <v>41</v>
      </c>
      <c r="B320" s="13">
        <f>B321+B322+B323+B324</f>
        <v>0</v>
      </c>
      <c r="C320" s="13">
        <f t="shared" ref="C320:E320" si="56">C321+C322+C323+C324</f>
        <v>0</v>
      </c>
      <c r="D320" s="13">
        <f t="shared" si="56"/>
        <v>0</v>
      </c>
      <c r="E320" s="13">
        <f t="shared" si="56"/>
        <v>0</v>
      </c>
    </row>
    <row r="321" spans="1:5" ht="15.75" hidden="1" thickBot="1" x14ac:dyDescent="0.3">
      <c r="A321" s="25" t="s">
        <v>212</v>
      </c>
      <c r="B321" s="13"/>
      <c r="C321" s="13"/>
      <c r="D321" s="13"/>
      <c r="E321" s="13"/>
    </row>
    <row r="322" spans="1:5" ht="15.75" hidden="1" thickBot="1" x14ac:dyDescent="0.3">
      <c r="A322" s="25" t="s">
        <v>222</v>
      </c>
      <c r="B322" s="13"/>
      <c r="C322" s="13"/>
      <c r="D322" s="13"/>
      <c r="E322" s="13"/>
    </row>
    <row r="323" spans="1:5" ht="15.75" hidden="1" thickBot="1" x14ac:dyDescent="0.3">
      <c r="A323" s="25" t="s">
        <v>223</v>
      </c>
      <c r="B323" s="13"/>
      <c r="C323" s="13"/>
      <c r="D323" s="13"/>
      <c r="E323" s="13"/>
    </row>
    <row r="324" spans="1:5" ht="15.75" hidden="1" thickBot="1" x14ac:dyDescent="0.3">
      <c r="A324" s="25" t="s">
        <v>224</v>
      </c>
      <c r="B324" s="13"/>
      <c r="C324" s="13"/>
      <c r="D324" s="13"/>
      <c r="E324" s="13"/>
    </row>
    <row r="325" spans="1:5" ht="15.75" hidden="1" thickBot="1" x14ac:dyDescent="0.3">
      <c r="A325" s="12" t="s">
        <v>42</v>
      </c>
      <c r="B325" s="14">
        <f>B326+B327+B328+B329</f>
        <v>0</v>
      </c>
      <c r="C325" s="14">
        <f t="shared" ref="C325:E325" si="57">C326+C327+C328+C329</f>
        <v>0</v>
      </c>
      <c r="D325" s="14">
        <f t="shared" si="57"/>
        <v>0</v>
      </c>
      <c r="E325" s="14">
        <f t="shared" si="57"/>
        <v>0</v>
      </c>
    </row>
    <row r="326" spans="1:5" ht="15.75" hidden="1" thickBot="1" x14ac:dyDescent="0.3">
      <c r="A326" s="25" t="s">
        <v>212</v>
      </c>
      <c r="B326" s="14"/>
      <c r="C326" s="13"/>
      <c r="D326" s="13"/>
      <c r="E326" s="13"/>
    </row>
    <row r="327" spans="1:5" ht="15.75" hidden="1" thickBot="1" x14ac:dyDescent="0.3">
      <c r="A327" s="25" t="s">
        <v>222</v>
      </c>
      <c r="B327" s="14"/>
      <c r="C327" s="13"/>
      <c r="D327" s="13"/>
      <c r="E327" s="13"/>
    </row>
    <row r="328" spans="1:5" ht="15.75" hidden="1" thickBot="1" x14ac:dyDescent="0.3">
      <c r="A328" s="25" t="s">
        <v>223</v>
      </c>
      <c r="B328" s="14"/>
      <c r="C328" s="13"/>
      <c r="D328" s="13"/>
      <c r="E328" s="13"/>
    </row>
    <row r="329" spans="1:5" ht="15.75" hidden="1" thickBot="1" x14ac:dyDescent="0.3">
      <c r="A329" s="25" t="s">
        <v>224</v>
      </c>
      <c r="B329" s="14"/>
      <c r="C329" s="13"/>
      <c r="D329" s="13"/>
      <c r="E329" s="13"/>
    </row>
    <row r="330" spans="1:5" ht="15.75" hidden="1" thickBot="1" x14ac:dyDescent="0.3">
      <c r="A330" s="87" t="s">
        <v>226</v>
      </c>
      <c r="B330" s="14">
        <f>B320+B325</f>
        <v>0</v>
      </c>
      <c r="C330" s="14">
        <f t="shared" ref="C330:E330" si="58">C320+C325</f>
        <v>0</v>
      </c>
      <c r="D330" s="14">
        <f t="shared" si="58"/>
        <v>0</v>
      </c>
      <c r="E330" s="14">
        <f t="shared" si="58"/>
        <v>0</v>
      </c>
    </row>
    <row r="331" spans="1:5" ht="34.5" hidden="1" thickBot="1" x14ac:dyDescent="0.3">
      <c r="A331" s="7" t="s">
        <v>73</v>
      </c>
      <c r="B331" s="90"/>
      <c r="C331" s="88" t="s">
        <v>217</v>
      </c>
      <c r="D331" s="91"/>
      <c r="E331" s="92"/>
    </row>
    <row r="332" spans="1:5" ht="17.25" hidden="1" customHeight="1" thickBot="1" x14ac:dyDescent="0.3">
      <c r="A332" s="5" t="s">
        <v>14</v>
      </c>
      <c r="B332" s="1105"/>
      <c r="C332" s="1106"/>
      <c r="D332" s="1106"/>
      <c r="E332" s="1107"/>
    </row>
    <row r="333" spans="1:5" ht="15.75" hidden="1" thickBot="1" x14ac:dyDescent="0.3">
      <c r="A333" s="5" t="s">
        <v>15</v>
      </c>
      <c r="B333" s="1097"/>
      <c r="C333" s="1098"/>
      <c r="D333" s="1098"/>
      <c r="E333" s="1099"/>
    </row>
    <row r="334" spans="1:5" ht="12.75" hidden="1" customHeight="1" x14ac:dyDescent="0.25">
      <c r="A334" s="1049"/>
      <c r="B334" s="8">
        <v>2019</v>
      </c>
      <c r="C334" s="8">
        <v>2020</v>
      </c>
      <c r="D334" s="8">
        <v>2021</v>
      </c>
      <c r="E334" s="8">
        <v>2022</v>
      </c>
    </row>
    <row r="335" spans="1:5" ht="9" hidden="1" customHeight="1" thickBot="1" x14ac:dyDescent="0.3">
      <c r="A335" s="1050"/>
      <c r="B335" s="764" t="s">
        <v>7</v>
      </c>
      <c r="C335" s="764" t="s">
        <v>8</v>
      </c>
      <c r="D335" s="764" t="s">
        <v>8</v>
      </c>
      <c r="E335" s="764" t="s">
        <v>8</v>
      </c>
    </row>
    <row r="336" spans="1:5" ht="15.75" hidden="1" thickBot="1" x14ac:dyDescent="0.3">
      <c r="A336" s="5" t="s">
        <v>16</v>
      </c>
      <c r="B336" s="5"/>
      <c r="C336" s="5"/>
      <c r="D336" s="5"/>
      <c r="E336" s="5"/>
    </row>
    <row r="337" spans="1:5" ht="15.75" hidden="1" thickBot="1" x14ac:dyDescent="0.3">
      <c r="A337" s="5" t="s">
        <v>17</v>
      </c>
      <c r="B337" s="9">
        <f>B355</f>
        <v>0</v>
      </c>
      <c r="C337" s="9">
        <f t="shared" ref="C337:E337" si="59">C355</f>
        <v>0</v>
      </c>
      <c r="D337" s="9">
        <f t="shared" si="59"/>
        <v>0</v>
      </c>
      <c r="E337" s="9">
        <f t="shared" si="59"/>
        <v>0</v>
      </c>
    </row>
    <row r="338" spans="1:5" ht="15.75" hidden="1" thickBot="1" x14ac:dyDescent="0.3">
      <c r="A338" s="5" t="s">
        <v>18</v>
      </c>
      <c r="B338" s="9" t="e">
        <f>B337/B336</f>
        <v>#DIV/0!</v>
      </c>
      <c r="C338" s="9" t="e">
        <f t="shared" ref="C338:E338" si="60">C337/C336</f>
        <v>#DIV/0!</v>
      </c>
      <c r="D338" s="9" t="e">
        <f t="shared" si="60"/>
        <v>#DIV/0!</v>
      </c>
      <c r="E338" s="9" t="e">
        <f t="shared" si="60"/>
        <v>#DIV/0!</v>
      </c>
    </row>
    <row r="339" spans="1:5" ht="15.75" hidden="1" thickBot="1" x14ac:dyDescent="0.3">
      <c r="A339" s="5" t="s">
        <v>19</v>
      </c>
      <c r="B339" s="745" t="s">
        <v>20</v>
      </c>
      <c r="C339" s="10" t="e">
        <f>C336/B336-1</f>
        <v>#DIV/0!</v>
      </c>
      <c r="D339" s="10" t="e">
        <f t="shared" ref="D339:E341" si="61">D336/C336-1</f>
        <v>#DIV/0!</v>
      </c>
      <c r="E339" s="10" t="e">
        <f t="shared" si="61"/>
        <v>#DIV/0!</v>
      </c>
    </row>
    <row r="340" spans="1:5" ht="15.75" hidden="1" thickBot="1" x14ac:dyDescent="0.3">
      <c r="A340" s="5" t="s">
        <v>21</v>
      </c>
      <c r="B340" s="745" t="s">
        <v>20</v>
      </c>
      <c r="C340" s="10" t="e">
        <f>C337/B337-1</f>
        <v>#DIV/0!</v>
      </c>
      <c r="D340" s="10" t="e">
        <f t="shared" si="61"/>
        <v>#DIV/0!</v>
      </c>
      <c r="E340" s="10" t="e">
        <f t="shared" si="61"/>
        <v>#DIV/0!</v>
      </c>
    </row>
    <row r="341" spans="1:5" ht="15.75" hidden="1" thickBot="1" x14ac:dyDescent="0.3">
      <c r="A341" s="5" t="s">
        <v>22</v>
      </c>
      <c r="B341" s="745" t="s">
        <v>20</v>
      </c>
      <c r="C341" s="10" t="e">
        <f>C338/B338-1</f>
        <v>#DIV/0!</v>
      </c>
      <c r="D341" s="10" t="e">
        <f t="shared" si="61"/>
        <v>#DIV/0!</v>
      </c>
      <c r="E341" s="10" t="e">
        <f t="shared" si="61"/>
        <v>#DIV/0!</v>
      </c>
    </row>
    <row r="342" spans="1:5" ht="15.75" hidden="1" thickBot="1" x14ac:dyDescent="0.3">
      <c r="A342" s="1046" t="s">
        <v>264</v>
      </c>
      <c r="B342" s="1047"/>
      <c r="C342" s="1047"/>
      <c r="D342" s="1047"/>
      <c r="E342" s="1048"/>
    </row>
    <row r="343" spans="1:5" ht="12.75" hidden="1" customHeight="1" x14ac:dyDescent="0.25">
      <c r="A343" s="1049"/>
      <c r="B343" s="8">
        <v>2018</v>
      </c>
      <c r="C343" s="8">
        <v>2019</v>
      </c>
      <c r="D343" s="8">
        <v>2020</v>
      </c>
      <c r="E343" s="8">
        <v>2021</v>
      </c>
    </row>
    <row r="344" spans="1:5" ht="9" hidden="1" customHeight="1" thickBot="1" x14ac:dyDescent="0.3">
      <c r="A344" s="1050"/>
      <c r="B344" s="764" t="s">
        <v>7</v>
      </c>
      <c r="C344" s="764" t="s">
        <v>8</v>
      </c>
      <c r="D344" s="764" t="s">
        <v>8</v>
      </c>
      <c r="E344" s="764" t="s">
        <v>8</v>
      </c>
    </row>
    <row r="345" spans="1:5" ht="15.75" hidden="1" thickBot="1" x14ac:dyDescent="0.3">
      <c r="A345" s="12" t="s">
        <v>41</v>
      </c>
      <c r="B345" s="13">
        <f>B346+B347+B348+B349</f>
        <v>0</v>
      </c>
      <c r="C345" s="13">
        <f t="shared" ref="C345:E345" si="62">C346+C347+C348+C349</f>
        <v>0</v>
      </c>
      <c r="D345" s="13">
        <f t="shared" si="62"/>
        <v>0</v>
      </c>
      <c r="E345" s="13">
        <f t="shared" si="62"/>
        <v>0</v>
      </c>
    </row>
    <row r="346" spans="1:5" ht="15.75" hidden="1" thickBot="1" x14ac:dyDescent="0.3">
      <c r="A346" s="25" t="s">
        <v>212</v>
      </c>
      <c r="B346" s="13"/>
      <c r="C346" s="13"/>
      <c r="D346" s="13"/>
      <c r="E346" s="13"/>
    </row>
    <row r="347" spans="1:5" ht="15.75" hidden="1" thickBot="1" x14ac:dyDescent="0.3">
      <c r="A347" s="25" t="s">
        <v>222</v>
      </c>
      <c r="B347" s="13"/>
      <c r="C347" s="13"/>
      <c r="D347" s="13"/>
      <c r="E347" s="13"/>
    </row>
    <row r="348" spans="1:5" ht="15.75" hidden="1" thickBot="1" x14ac:dyDescent="0.3">
      <c r="A348" s="25" t="s">
        <v>223</v>
      </c>
      <c r="B348" s="13"/>
      <c r="C348" s="13"/>
      <c r="D348" s="13"/>
      <c r="E348" s="13"/>
    </row>
    <row r="349" spans="1:5" ht="15.75" hidden="1" thickBot="1" x14ac:dyDescent="0.3">
      <c r="A349" s="25" t="s">
        <v>224</v>
      </c>
      <c r="B349" s="13"/>
      <c r="C349" s="13"/>
      <c r="D349" s="13"/>
      <c r="E349" s="13"/>
    </row>
    <row r="350" spans="1:5" ht="15.75" hidden="1" thickBot="1" x14ac:dyDescent="0.3">
      <c r="A350" s="12" t="s">
        <v>42</v>
      </c>
      <c r="B350" s="14">
        <f>B351+B352+B353+B354</f>
        <v>0</v>
      </c>
      <c r="C350" s="14">
        <f t="shared" ref="C350:E350" si="63">C351+C352+C353+C354</f>
        <v>0</v>
      </c>
      <c r="D350" s="14">
        <f t="shared" si="63"/>
        <v>0</v>
      </c>
      <c r="E350" s="14">
        <f t="shared" si="63"/>
        <v>0</v>
      </c>
    </row>
    <row r="351" spans="1:5" ht="15.75" hidden="1" thickBot="1" x14ac:dyDescent="0.3">
      <c r="A351" s="25" t="s">
        <v>212</v>
      </c>
      <c r="B351" s="14"/>
      <c r="C351" s="13"/>
      <c r="D351" s="13"/>
      <c r="E351" s="13"/>
    </row>
    <row r="352" spans="1:5" ht="15.75" hidden="1" thickBot="1" x14ac:dyDescent="0.3">
      <c r="A352" s="25" t="s">
        <v>222</v>
      </c>
      <c r="B352" s="14"/>
      <c r="C352" s="13"/>
      <c r="D352" s="13"/>
      <c r="E352" s="13"/>
    </row>
    <row r="353" spans="1:5" ht="15.75" hidden="1" thickBot="1" x14ac:dyDescent="0.3">
      <c r="A353" s="25" t="s">
        <v>223</v>
      </c>
      <c r="B353" s="14"/>
      <c r="C353" s="13"/>
      <c r="D353" s="13"/>
      <c r="E353" s="13"/>
    </row>
    <row r="354" spans="1:5" ht="15.75" hidden="1" thickBot="1" x14ac:dyDescent="0.3">
      <c r="A354" s="25" t="s">
        <v>224</v>
      </c>
      <c r="B354" s="14"/>
      <c r="C354" s="13"/>
      <c r="D354" s="13"/>
      <c r="E354" s="13"/>
    </row>
    <row r="355" spans="1:5" ht="15.75" hidden="1" thickBot="1" x14ac:dyDescent="0.3">
      <c r="A355" s="15" t="s">
        <v>229</v>
      </c>
      <c r="B355" s="14">
        <f>B345+B350</f>
        <v>0</v>
      </c>
      <c r="C355" s="14">
        <f t="shared" ref="C355:E355" si="64">C345+C350</f>
        <v>0</v>
      </c>
      <c r="D355" s="14">
        <f t="shared" si="64"/>
        <v>0</v>
      </c>
      <c r="E355" s="14">
        <f t="shared" si="64"/>
        <v>0</v>
      </c>
    </row>
    <row r="356" spans="1:5" ht="25.5" hidden="1" customHeight="1" thickBot="1" x14ac:dyDescent="0.3">
      <c r="A356" s="93" t="s">
        <v>44</v>
      </c>
      <c r="B356" s="1118"/>
      <c r="C356" s="1120"/>
      <c r="D356" s="1120"/>
      <c r="E356" s="1121"/>
    </row>
    <row r="357" spans="1:5" ht="34.5" hidden="1" thickBot="1" x14ac:dyDescent="0.3">
      <c r="A357" s="7" t="s">
        <v>73</v>
      </c>
      <c r="B357" s="90"/>
      <c r="C357" s="88" t="s">
        <v>217</v>
      </c>
      <c r="D357" s="91"/>
      <c r="E357" s="92"/>
    </row>
    <row r="358" spans="1:5" ht="17.25" hidden="1" customHeight="1" thickBot="1" x14ac:dyDescent="0.3">
      <c r="A358" s="5" t="s">
        <v>14</v>
      </c>
      <c r="B358" s="1105"/>
      <c r="C358" s="1106"/>
      <c r="D358" s="1106"/>
      <c r="E358" s="1107"/>
    </row>
    <row r="359" spans="1:5" ht="15.75" hidden="1" thickBot="1" x14ac:dyDescent="0.3">
      <c r="A359" s="5" t="s">
        <v>15</v>
      </c>
      <c r="B359" s="1097"/>
      <c r="C359" s="1098"/>
      <c r="D359" s="1098"/>
      <c r="E359" s="1099"/>
    </row>
    <row r="360" spans="1:5" ht="12.75" hidden="1" customHeight="1" x14ac:dyDescent="0.25">
      <c r="A360" s="1049"/>
      <c r="B360" s="8">
        <v>2019</v>
      </c>
      <c r="C360" s="8">
        <v>2020</v>
      </c>
      <c r="D360" s="8">
        <v>2021</v>
      </c>
      <c r="E360" s="8">
        <v>2022</v>
      </c>
    </row>
    <row r="361" spans="1:5" ht="9" hidden="1" customHeight="1" thickBot="1" x14ac:dyDescent="0.3">
      <c r="A361" s="1050"/>
      <c r="B361" s="764" t="s">
        <v>7</v>
      </c>
      <c r="C361" s="764" t="s">
        <v>8</v>
      </c>
      <c r="D361" s="764" t="s">
        <v>8</v>
      </c>
      <c r="E361" s="764" t="s">
        <v>8</v>
      </c>
    </row>
    <row r="362" spans="1:5" ht="15.75" hidden="1" thickBot="1" x14ac:dyDescent="0.3">
      <c r="A362" s="5" t="s">
        <v>16</v>
      </c>
      <c r="B362" s="5"/>
      <c r="C362" s="5"/>
      <c r="D362" s="5"/>
      <c r="E362" s="5"/>
    </row>
    <row r="363" spans="1:5" ht="15.75" hidden="1" thickBot="1" x14ac:dyDescent="0.3">
      <c r="A363" s="5" t="s">
        <v>17</v>
      </c>
      <c r="B363" s="9">
        <f>B381</f>
        <v>0</v>
      </c>
      <c r="C363" s="9">
        <f t="shared" ref="C363:E363" si="65">C381</f>
        <v>0</v>
      </c>
      <c r="D363" s="9">
        <f t="shared" si="65"/>
        <v>0</v>
      </c>
      <c r="E363" s="9">
        <f t="shared" si="65"/>
        <v>0</v>
      </c>
    </row>
    <row r="364" spans="1:5" ht="15.75" hidden="1" thickBot="1" x14ac:dyDescent="0.3">
      <c r="A364" s="5" t="s">
        <v>18</v>
      </c>
      <c r="B364" s="9" t="e">
        <f>B363/B362</f>
        <v>#DIV/0!</v>
      </c>
      <c r="C364" s="9" t="e">
        <f t="shared" ref="C364:E364" si="66">C363/C362</f>
        <v>#DIV/0!</v>
      </c>
      <c r="D364" s="9" t="e">
        <f t="shared" si="66"/>
        <v>#DIV/0!</v>
      </c>
      <c r="E364" s="9" t="e">
        <f t="shared" si="66"/>
        <v>#DIV/0!</v>
      </c>
    </row>
    <row r="365" spans="1:5" ht="15.75" hidden="1" thickBot="1" x14ac:dyDescent="0.3">
      <c r="A365" s="5" t="s">
        <v>19</v>
      </c>
      <c r="B365" s="745" t="s">
        <v>20</v>
      </c>
      <c r="C365" s="10" t="e">
        <f>C362/B362-1</f>
        <v>#DIV/0!</v>
      </c>
      <c r="D365" s="10" t="e">
        <f t="shared" ref="D365:E367" si="67">D362/C362-1</f>
        <v>#DIV/0!</v>
      </c>
      <c r="E365" s="10" t="e">
        <f t="shared" si="67"/>
        <v>#DIV/0!</v>
      </c>
    </row>
    <row r="366" spans="1:5" ht="15.75" hidden="1" thickBot="1" x14ac:dyDescent="0.3">
      <c r="A366" s="5" t="s">
        <v>21</v>
      </c>
      <c r="B366" s="745" t="s">
        <v>20</v>
      </c>
      <c r="C366" s="10" t="e">
        <f>C363/B363-1</f>
        <v>#DIV/0!</v>
      </c>
      <c r="D366" s="10" t="e">
        <f t="shared" si="67"/>
        <v>#DIV/0!</v>
      </c>
      <c r="E366" s="10" t="e">
        <f t="shared" si="67"/>
        <v>#DIV/0!</v>
      </c>
    </row>
    <row r="367" spans="1:5" ht="15.75" hidden="1" thickBot="1" x14ac:dyDescent="0.3">
      <c r="A367" s="5" t="s">
        <v>22</v>
      </c>
      <c r="B367" s="745" t="s">
        <v>20</v>
      </c>
      <c r="C367" s="10" t="e">
        <f>C364/B364-1</f>
        <v>#DIV/0!</v>
      </c>
      <c r="D367" s="10" t="e">
        <f t="shared" si="67"/>
        <v>#DIV/0!</v>
      </c>
      <c r="E367" s="10" t="e">
        <f t="shared" si="67"/>
        <v>#DIV/0!</v>
      </c>
    </row>
    <row r="368" spans="1:5" ht="15.75" hidden="1" thickBot="1" x14ac:dyDescent="0.3">
      <c r="A368" s="1046" t="s">
        <v>154</v>
      </c>
      <c r="B368" s="1047"/>
      <c r="C368" s="1047"/>
      <c r="D368" s="1047"/>
      <c r="E368" s="1048"/>
    </row>
    <row r="369" spans="1:5" ht="12.75" hidden="1" customHeight="1" x14ac:dyDescent="0.25">
      <c r="A369" s="1049"/>
      <c r="B369" s="8">
        <v>2019</v>
      </c>
      <c r="C369" s="8">
        <v>2020</v>
      </c>
      <c r="D369" s="8">
        <v>2021</v>
      </c>
      <c r="E369" s="8">
        <v>2022</v>
      </c>
    </row>
    <row r="370" spans="1:5" ht="9" hidden="1" customHeight="1" thickBot="1" x14ac:dyDescent="0.3">
      <c r="A370" s="1050"/>
      <c r="B370" s="764" t="s">
        <v>7</v>
      </c>
      <c r="C370" s="764" t="s">
        <v>8</v>
      </c>
      <c r="D370" s="764" t="s">
        <v>8</v>
      </c>
      <c r="E370" s="764" t="s">
        <v>8</v>
      </c>
    </row>
    <row r="371" spans="1:5" ht="15.75" hidden="1" thickBot="1" x14ac:dyDescent="0.3">
      <c r="A371" s="12" t="s">
        <v>41</v>
      </c>
      <c r="B371" s="13">
        <f>B372+B373+B374+B375</f>
        <v>0</v>
      </c>
      <c r="C371" s="13">
        <f t="shared" ref="C371:E371" si="68">C372+C373+C374+C375</f>
        <v>0</v>
      </c>
      <c r="D371" s="13">
        <f t="shared" si="68"/>
        <v>0</v>
      </c>
      <c r="E371" s="13">
        <f t="shared" si="68"/>
        <v>0</v>
      </c>
    </row>
    <row r="372" spans="1:5" ht="15.75" hidden="1" thickBot="1" x14ac:dyDescent="0.3">
      <c r="A372" s="25" t="s">
        <v>212</v>
      </c>
      <c r="B372" s="13"/>
      <c r="C372" s="13"/>
      <c r="D372" s="13"/>
      <c r="E372" s="13"/>
    </row>
    <row r="373" spans="1:5" ht="15.75" hidden="1" thickBot="1" x14ac:dyDescent="0.3">
      <c r="A373" s="25" t="s">
        <v>222</v>
      </c>
      <c r="B373" s="13"/>
      <c r="C373" s="13"/>
      <c r="D373" s="13"/>
      <c r="E373" s="13"/>
    </row>
    <row r="374" spans="1:5" ht="15.75" hidden="1" thickBot="1" x14ac:dyDescent="0.3">
      <c r="A374" s="25" t="s">
        <v>223</v>
      </c>
      <c r="B374" s="13"/>
      <c r="C374" s="13"/>
      <c r="D374" s="13"/>
      <c r="E374" s="13"/>
    </row>
    <row r="375" spans="1:5" ht="15.75" hidden="1" thickBot="1" x14ac:dyDescent="0.3">
      <c r="A375" s="25" t="s">
        <v>224</v>
      </c>
      <c r="B375" s="13"/>
      <c r="C375" s="13"/>
      <c r="D375" s="13"/>
      <c r="E375" s="13"/>
    </row>
    <row r="376" spans="1:5" ht="15.75" hidden="1" thickBot="1" x14ac:dyDescent="0.3">
      <c r="A376" s="12" t="s">
        <v>42</v>
      </c>
      <c r="B376" s="14">
        <f>B377+B378+B379+B380</f>
        <v>0</v>
      </c>
      <c r="C376" s="14">
        <f t="shared" ref="C376:E376" si="69">C377+C378+C379+C380</f>
        <v>0</v>
      </c>
      <c r="D376" s="14">
        <f t="shared" si="69"/>
        <v>0</v>
      </c>
      <c r="E376" s="14">
        <f t="shared" si="69"/>
        <v>0</v>
      </c>
    </row>
    <row r="377" spans="1:5" ht="15.75" hidden="1" thickBot="1" x14ac:dyDescent="0.3">
      <c r="A377" s="25" t="s">
        <v>212</v>
      </c>
      <c r="B377" s="14"/>
      <c r="C377" s="14"/>
      <c r="D377" s="14"/>
      <c r="E377" s="14"/>
    </row>
    <row r="378" spans="1:5" ht="15.75" hidden="1" thickBot="1" x14ac:dyDescent="0.3">
      <c r="A378" s="25" t="s">
        <v>222</v>
      </c>
      <c r="B378" s="14"/>
      <c r="C378" s="14"/>
      <c r="D378" s="14"/>
      <c r="E378" s="14"/>
    </row>
    <row r="379" spans="1:5" ht="15.75" hidden="1" thickBot="1" x14ac:dyDescent="0.3">
      <c r="A379" s="25" t="s">
        <v>223</v>
      </c>
      <c r="B379" s="14"/>
      <c r="C379" s="14"/>
      <c r="D379" s="14"/>
      <c r="E379" s="14"/>
    </row>
    <row r="380" spans="1:5" ht="15.75" hidden="1" thickBot="1" x14ac:dyDescent="0.3">
      <c r="A380" s="25" t="s">
        <v>224</v>
      </c>
      <c r="B380" s="14"/>
      <c r="C380" s="14"/>
      <c r="D380" s="14"/>
      <c r="E380" s="14"/>
    </row>
    <row r="381" spans="1:5" ht="15.75" hidden="1" thickBot="1" x14ac:dyDescent="0.3">
      <c r="A381" s="15" t="s">
        <v>52</v>
      </c>
      <c r="B381" s="14">
        <f>B371+B376</f>
        <v>0</v>
      </c>
      <c r="C381" s="14">
        <f t="shared" ref="C381:E381" si="70">C371+C376</f>
        <v>0</v>
      </c>
      <c r="D381" s="14">
        <f t="shared" si="70"/>
        <v>0</v>
      </c>
      <c r="E381" s="14">
        <f t="shared" si="70"/>
        <v>0</v>
      </c>
    </row>
    <row r="382" spans="1:5" ht="15.75" thickBot="1" x14ac:dyDescent="0.3">
      <c r="A382" s="19"/>
      <c r="B382" s="20"/>
      <c r="C382" s="20"/>
      <c r="D382" s="20"/>
      <c r="E382" s="20"/>
    </row>
    <row r="383" spans="1:5" ht="27" customHeight="1" thickBot="1" x14ac:dyDescent="0.3">
      <c r="A383" s="6" t="s">
        <v>56</v>
      </c>
      <c r="B383" s="21">
        <f>B30+B141+B182+B207</f>
        <v>129400</v>
      </c>
      <c r="C383" s="21">
        <f t="shared" ref="C383:E383" si="71">C30+C141+C182+C207</f>
        <v>131400</v>
      </c>
      <c r="D383" s="21">
        <f t="shared" si="71"/>
        <v>134000</v>
      </c>
      <c r="E383" s="21">
        <f t="shared" si="71"/>
        <v>134500</v>
      </c>
    </row>
    <row r="384" spans="1:5" ht="24.75" thickBot="1" x14ac:dyDescent="0.3">
      <c r="A384" s="6" t="s">
        <v>57</v>
      </c>
      <c r="B384" s="21">
        <f>+B225+B200+B170+B59</f>
        <v>129400</v>
      </c>
      <c r="C384" s="21">
        <f t="shared" ref="C384:E384" si="72">+C225+C200+C170+C59</f>
        <v>131400</v>
      </c>
      <c r="D384" s="21">
        <f t="shared" si="72"/>
        <v>134000</v>
      </c>
      <c r="E384" s="21">
        <f t="shared" si="72"/>
        <v>134500</v>
      </c>
    </row>
    <row r="385" spans="1:5" ht="15.75" thickBot="1" x14ac:dyDescent="0.3">
      <c r="A385" s="12" t="s">
        <v>23</v>
      </c>
      <c r="B385" s="35">
        <f>B386+B387</f>
        <v>10512</v>
      </c>
      <c r="C385" s="35">
        <f t="shared" ref="C385:E385" si="73">C386+C387</f>
        <v>10512</v>
      </c>
      <c r="D385" s="35">
        <f t="shared" si="73"/>
        <v>10512</v>
      </c>
      <c r="E385" s="35">
        <f t="shared" si="73"/>
        <v>10512</v>
      </c>
    </row>
    <row r="386" spans="1:5" ht="15.75" thickBot="1" x14ac:dyDescent="0.3">
      <c r="A386" s="25" t="s">
        <v>212</v>
      </c>
      <c r="B386" s="14">
        <f t="shared" ref="B386:E387" si="74">B39+B76+B113</f>
        <v>10512</v>
      </c>
      <c r="C386" s="14">
        <f t="shared" si="74"/>
        <v>10512</v>
      </c>
      <c r="D386" s="14">
        <f t="shared" si="74"/>
        <v>10512</v>
      </c>
      <c r="E386" s="14">
        <f t="shared" si="74"/>
        <v>10512</v>
      </c>
    </row>
    <row r="387" spans="1:5" ht="15.75" thickBot="1" x14ac:dyDescent="0.3">
      <c r="A387" s="25" t="s">
        <v>230</v>
      </c>
      <c r="B387" s="14">
        <f t="shared" si="74"/>
        <v>0</v>
      </c>
      <c r="C387" s="14">
        <f t="shared" si="74"/>
        <v>0</v>
      </c>
      <c r="D387" s="14">
        <f t="shared" si="74"/>
        <v>0</v>
      </c>
      <c r="E387" s="14">
        <f t="shared" si="74"/>
        <v>0</v>
      </c>
    </row>
    <row r="388" spans="1:5" ht="24.75" thickBot="1" x14ac:dyDescent="0.3">
      <c r="A388" s="12" t="s">
        <v>24</v>
      </c>
      <c r="B388" s="35">
        <f>B389+B390</f>
        <v>1743</v>
      </c>
      <c r="C388" s="35">
        <f t="shared" ref="C388:E388" si="75">C389+C390</f>
        <v>1743</v>
      </c>
      <c r="D388" s="35">
        <f t="shared" si="75"/>
        <v>1743</v>
      </c>
      <c r="E388" s="35">
        <f t="shared" si="75"/>
        <v>1743</v>
      </c>
    </row>
    <row r="389" spans="1:5" ht="15.75" thickBot="1" x14ac:dyDescent="0.3">
      <c r="A389" s="25" t="s">
        <v>212</v>
      </c>
      <c r="B389" s="13">
        <f>B42+B79+B116</f>
        <v>1743</v>
      </c>
      <c r="C389" s="13">
        <f>C42+C79+C116</f>
        <v>1743</v>
      </c>
      <c r="D389" s="13">
        <f>D42+D79+D116</f>
        <v>1743</v>
      </c>
      <c r="E389" s="13">
        <f>E42+E79+E116</f>
        <v>1743</v>
      </c>
    </row>
    <row r="390" spans="1:5" ht="15.75" thickBot="1" x14ac:dyDescent="0.3">
      <c r="A390" s="25" t="s">
        <v>230</v>
      </c>
      <c r="B390" s="14">
        <f>B43+B80+B114</f>
        <v>0</v>
      </c>
      <c r="C390" s="14">
        <f>C43+C80+C114</f>
        <v>0</v>
      </c>
      <c r="D390" s="14">
        <f>D43+D80+D114</f>
        <v>0</v>
      </c>
      <c r="E390" s="14">
        <f>E43+E80+E114</f>
        <v>0</v>
      </c>
    </row>
    <row r="391" spans="1:5" ht="15.75" thickBot="1" x14ac:dyDescent="0.3">
      <c r="A391" s="12" t="s">
        <v>25</v>
      </c>
      <c r="B391" s="35">
        <f>B392+B393</f>
        <v>0</v>
      </c>
      <c r="C391" s="35">
        <f t="shared" ref="C391:E391" si="76">C392+C393</f>
        <v>0</v>
      </c>
      <c r="D391" s="35">
        <f t="shared" si="76"/>
        <v>0</v>
      </c>
      <c r="E391" s="35">
        <f t="shared" si="76"/>
        <v>0</v>
      </c>
    </row>
    <row r="392" spans="1:5" ht="15.75" thickBot="1" x14ac:dyDescent="0.3">
      <c r="A392" s="25" t="s">
        <v>212</v>
      </c>
      <c r="B392" s="14">
        <f t="shared" ref="B392:E393" si="77">B45+B82+B119</f>
        <v>0</v>
      </c>
      <c r="C392" s="14">
        <f t="shared" si="77"/>
        <v>0</v>
      </c>
      <c r="D392" s="14">
        <f t="shared" si="77"/>
        <v>0</v>
      </c>
      <c r="E392" s="14">
        <f t="shared" si="77"/>
        <v>0</v>
      </c>
    </row>
    <row r="393" spans="1:5" ht="15.75" thickBot="1" x14ac:dyDescent="0.3">
      <c r="A393" s="25" t="s">
        <v>230</v>
      </c>
      <c r="B393" s="14">
        <f t="shared" si="77"/>
        <v>0</v>
      </c>
      <c r="C393" s="14">
        <f t="shared" si="77"/>
        <v>0</v>
      </c>
      <c r="D393" s="14">
        <f t="shared" si="77"/>
        <v>0</v>
      </c>
      <c r="E393" s="14">
        <f t="shared" si="77"/>
        <v>0</v>
      </c>
    </row>
    <row r="394" spans="1:5" ht="15.75" thickBot="1" x14ac:dyDescent="0.3">
      <c r="A394" s="12" t="s">
        <v>26</v>
      </c>
      <c r="B394" s="35">
        <f>B395+B396</f>
        <v>0</v>
      </c>
      <c r="C394" s="35">
        <f t="shared" ref="C394:E394" si="78">C395+C396</f>
        <v>0</v>
      </c>
      <c r="D394" s="35">
        <f t="shared" si="78"/>
        <v>0</v>
      </c>
      <c r="E394" s="35">
        <f t="shared" si="78"/>
        <v>0</v>
      </c>
    </row>
    <row r="395" spans="1:5" ht="15.75" thickBot="1" x14ac:dyDescent="0.3">
      <c r="A395" s="25" t="s">
        <v>212</v>
      </c>
      <c r="B395" s="13">
        <f t="shared" ref="B395:E396" si="79">B48+B85+B122</f>
        <v>0</v>
      </c>
      <c r="C395" s="13">
        <f t="shared" si="79"/>
        <v>0</v>
      </c>
      <c r="D395" s="13">
        <f t="shared" si="79"/>
        <v>0</v>
      </c>
      <c r="E395" s="13">
        <f t="shared" si="79"/>
        <v>0</v>
      </c>
    </row>
    <row r="396" spans="1:5" ht="15.75" thickBot="1" x14ac:dyDescent="0.3">
      <c r="A396" s="25" t="s">
        <v>230</v>
      </c>
      <c r="B396" s="14">
        <f t="shared" si="79"/>
        <v>0</v>
      </c>
      <c r="C396" s="14">
        <f t="shared" si="79"/>
        <v>0</v>
      </c>
      <c r="D396" s="14">
        <f t="shared" si="79"/>
        <v>0</v>
      </c>
      <c r="E396" s="14">
        <f t="shared" si="79"/>
        <v>0</v>
      </c>
    </row>
    <row r="397" spans="1:5" ht="15.75" thickBot="1" x14ac:dyDescent="0.3">
      <c r="A397" s="12" t="s">
        <v>27</v>
      </c>
      <c r="B397" s="35">
        <f>B398+B399</f>
        <v>109000</v>
      </c>
      <c r="C397" s="35">
        <f t="shared" ref="C397:E397" si="80">C398+C399</f>
        <v>113000</v>
      </c>
      <c r="D397" s="35">
        <f t="shared" si="80"/>
        <v>113000</v>
      </c>
      <c r="E397" s="35">
        <f t="shared" si="80"/>
        <v>113000</v>
      </c>
    </row>
    <row r="398" spans="1:5" ht="15.75" thickBot="1" x14ac:dyDescent="0.3">
      <c r="A398" s="25" t="s">
        <v>212</v>
      </c>
      <c r="B398" s="13">
        <f t="shared" ref="B398:E399" si="81">B51+B88+B125</f>
        <v>109000</v>
      </c>
      <c r="C398" s="13">
        <f t="shared" si="81"/>
        <v>113000</v>
      </c>
      <c r="D398" s="13">
        <f t="shared" si="81"/>
        <v>113000</v>
      </c>
      <c r="E398" s="13">
        <f t="shared" si="81"/>
        <v>113000</v>
      </c>
    </row>
    <row r="399" spans="1:5" ht="15.75" thickBot="1" x14ac:dyDescent="0.3">
      <c r="A399" s="25" t="s">
        <v>230</v>
      </c>
      <c r="B399" s="14">
        <f t="shared" si="81"/>
        <v>0</v>
      </c>
      <c r="C399" s="14">
        <f t="shared" si="81"/>
        <v>0</v>
      </c>
      <c r="D399" s="14">
        <f t="shared" si="81"/>
        <v>0</v>
      </c>
      <c r="E399" s="14">
        <f t="shared" si="81"/>
        <v>0</v>
      </c>
    </row>
    <row r="400" spans="1:5" ht="15.75" thickBot="1" x14ac:dyDescent="0.3">
      <c r="A400" s="12" t="s">
        <v>28</v>
      </c>
      <c r="B400" s="35">
        <f>B401+B402</f>
        <v>0</v>
      </c>
      <c r="C400" s="35">
        <f>C401+C402</f>
        <v>0</v>
      </c>
      <c r="D400" s="35">
        <f t="shared" ref="D400:E400" si="82">D401+D402</f>
        <v>0</v>
      </c>
      <c r="E400" s="35">
        <f t="shared" si="82"/>
        <v>0</v>
      </c>
    </row>
    <row r="401" spans="1:5" ht="15.75" thickBot="1" x14ac:dyDescent="0.3">
      <c r="A401" s="25" t="s">
        <v>212</v>
      </c>
      <c r="B401" s="13">
        <f t="shared" ref="B401:E402" si="83">B54+B91+B128</f>
        <v>0</v>
      </c>
      <c r="C401" s="13">
        <f t="shared" si="83"/>
        <v>0</v>
      </c>
      <c r="D401" s="13">
        <f t="shared" si="83"/>
        <v>0</v>
      </c>
      <c r="E401" s="13">
        <f t="shared" si="83"/>
        <v>0</v>
      </c>
    </row>
    <row r="402" spans="1:5" ht="15.75" thickBot="1" x14ac:dyDescent="0.3">
      <c r="A402" s="25" t="s">
        <v>230</v>
      </c>
      <c r="B402" s="14">
        <f t="shared" si="83"/>
        <v>0</v>
      </c>
      <c r="C402" s="14">
        <f t="shared" si="83"/>
        <v>0</v>
      </c>
      <c r="D402" s="14">
        <f t="shared" si="83"/>
        <v>0</v>
      </c>
      <c r="E402" s="14">
        <f t="shared" si="83"/>
        <v>0</v>
      </c>
    </row>
    <row r="403" spans="1:5" ht="24.75" thickBot="1" x14ac:dyDescent="0.3">
      <c r="A403" s="12" t="s">
        <v>29</v>
      </c>
      <c r="B403" s="35">
        <f>B93+B56</f>
        <v>0</v>
      </c>
      <c r="C403" s="35">
        <f>C93+C56</f>
        <v>0</v>
      </c>
      <c r="D403" s="35">
        <f>D93+D56</f>
        <v>0</v>
      </c>
      <c r="E403" s="35">
        <f>E93+E56</f>
        <v>0</v>
      </c>
    </row>
    <row r="404" spans="1:5" ht="15.75" thickBot="1" x14ac:dyDescent="0.3">
      <c r="A404" s="25" t="s">
        <v>212</v>
      </c>
      <c r="B404" s="13">
        <f t="shared" ref="B404:E405" si="84">B57+B94+B131</f>
        <v>0</v>
      </c>
      <c r="C404" s="13">
        <f t="shared" si="84"/>
        <v>0</v>
      </c>
      <c r="D404" s="13">
        <f t="shared" si="84"/>
        <v>0</v>
      </c>
      <c r="E404" s="13">
        <f t="shared" si="84"/>
        <v>0</v>
      </c>
    </row>
    <row r="405" spans="1:5" ht="15.75" thickBot="1" x14ac:dyDescent="0.3">
      <c r="A405" s="25" t="s">
        <v>230</v>
      </c>
      <c r="B405" s="14">
        <f t="shared" si="84"/>
        <v>0</v>
      </c>
      <c r="C405" s="14">
        <f t="shared" si="84"/>
        <v>0</v>
      </c>
      <c r="D405" s="14">
        <f t="shared" si="84"/>
        <v>0</v>
      </c>
      <c r="E405" s="14">
        <f t="shared" si="84"/>
        <v>0</v>
      </c>
    </row>
    <row r="406" spans="1:5" ht="15.75" thickBot="1" x14ac:dyDescent="0.3">
      <c r="A406" s="12" t="s">
        <v>58</v>
      </c>
      <c r="B406" s="35">
        <f>B407+B408+B409+B410</f>
        <v>0</v>
      </c>
      <c r="C406" s="35">
        <f t="shared" ref="C406:E406" si="85">C407+C408+C409+C410</f>
        <v>0</v>
      </c>
      <c r="D406" s="35">
        <f t="shared" si="85"/>
        <v>0</v>
      </c>
      <c r="E406" s="35">
        <f t="shared" si="85"/>
        <v>0</v>
      </c>
    </row>
    <row r="407" spans="1:5" ht="15.75" thickBot="1" x14ac:dyDescent="0.3">
      <c r="A407" s="25" t="s">
        <v>212</v>
      </c>
      <c r="B407" s="13">
        <f t="shared" ref="B407:E410" si="86">B191+B216+B241+B267+B296+B321+B346+B372</f>
        <v>0</v>
      </c>
      <c r="C407" s="13">
        <f t="shared" si="86"/>
        <v>0</v>
      </c>
      <c r="D407" s="13">
        <f t="shared" si="86"/>
        <v>0</v>
      </c>
      <c r="E407" s="13">
        <f t="shared" si="86"/>
        <v>0</v>
      </c>
    </row>
    <row r="408" spans="1:5" ht="15.75" thickBot="1" x14ac:dyDescent="0.3">
      <c r="A408" s="25" t="s">
        <v>231</v>
      </c>
      <c r="B408" s="13">
        <f t="shared" si="86"/>
        <v>0</v>
      </c>
      <c r="C408" s="13">
        <f t="shared" si="86"/>
        <v>0</v>
      </c>
      <c r="D408" s="13">
        <f t="shared" si="86"/>
        <v>0</v>
      </c>
      <c r="E408" s="13">
        <f t="shared" si="86"/>
        <v>0</v>
      </c>
    </row>
    <row r="409" spans="1:5" ht="15.75" thickBot="1" x14ac:dyDescent="0.3">
      <c r="A409" s="25" t="s">
        <v>223</v>
      </c>
      <c r="B409" s="13">
        <f t="shared" si="86"/>
        <v>0</v>
      </c>
      <c r="C409" s="13">
        <f t="shared" si="86"/>
        <v>0</v>
      </c>
      <c r="D409" s="13">
        <f t="shared" si="86"/>
        <v>0</v>
      </c>
      <c r="E409" s="13">
        <f t="shared" si="86"/>
        <v>0</v>
      </c>
    </row>
    <row r="410" spans="1:5" ht="15.75" thickBot="1" x14ac:dyDescent="0.3">
      <c r="A410" s="25" t="s">
        <v>224</v>
      </c>
      <c r="B410" s="13">
        <f t="shared" si="86"/>
        <v>0</v>
      </c>
      <c r="C410" s="13">
        <f t="shared" si="86"/>
        <v>0</v>
      </c>
      <c r="D410" s="13">
        <f t="shared" si="86"/>
        <v>0</v>
      </c>
      <c r="E410" s="13">
        <f t="shared" si="86"/>
        <v>0</v>
      </c>
    </row>
    <row r="411" spans="1:5" ht="15.75" thickBot="1" x14ac:dyDescent="0.3">
      <c r="A411" s="12" t="s">
        <v>59</v>
      </c>
      <c r="B411" s="35">
        <f>B412+B413+B414+B415</f>
        <v>1000</v>
      </c>
      <c r="C411" s="35">
        <f t="shared" ref="C411:E411" si="87">C412+C413+C414+C415</f>
        <v>0</v>
      </c>
      <c r="D411" s="35">
        <f t="shared" si="87"/>
        <v>1000</v>
      </c>
      <c r="E411" s="35">
        <f t="shared" si="87"/>
        <v>1000</v>
      </c>
    </row>
    <row r="412" spans="1:5" ht="15.75" thickBot="1" x14ac:dyDescent="0.3">
      <c r="A412" s="25" t="s">
        <v>212</v>
      </c>
      <c r="B412" s="13">
        <f t="shared" ref="B412:E415" si="88">B196+B221+B246+B272+B301+B326+B351+B377</f>
        <v>1000</v>
      </c>
      <c r="C412" s="13">
        <f t="shared" si="88"/>
        <v>0</v>
      </c>
      <c r="D412" s="13">
        <f t="shared" si="88"/>
        <v>1000</v>
      </c>
      <c r="E412" s="13">
        <f t="shared" si="88"/>
        <v>1000</v>
      </c>
    </row>
    <row r="413" spans="1:5" ht="15.75" thickBot="1" x14ac:dyDescent="0.3">
      <c r="A413" s="25" t="s">
        <v>231</v>
      </c>
      <c r="B413" s="13">
        <f t="shared" si="88"/>
        <v>0</v>
      </c>
      <c r="C413" s="13">
        <f t="shared" si="88"/>
        <v>0</v>
      </c>
      <c r="D413" s="13">
        <f t="shared" si="88"/>
        <v>0</v>
      </c>
      <c r="E413" s="13">
        <f t="shared" si="88"/>
        <v>0</v>
      </c>
    </row>
    <row r="414" spans="1:5" ht="15.75" thickBot="1" x14ac:dyDescent="0.3">
      <c r="A414" s="25" t="s">
        <v>223</v>
      </c>
      <c r="B414" s="13">
        <f t="shared" si="88"/>
        <v>0</v>
      </c>
      <c r="C414" s="13">
        <f t="shared" si="88"/>
        <v>0</v>
      </c>
      <c r="D414" s="13">
        <f t="shared" si="88"/>
        <v>0</v>
      </c>
      <c r="E414" s="13">
        <f t="shared" si="88"/>
        <v>0</v>
      </c>
    </row>
    <row r="415" spans="1:5" ht="15.75" thickBot="1" x14ac:dyDescent="0.3">
      <c r="A415" s="25" t="s">
        <v>224</v>
      </c>
      <c r="B415" s="13">
        <f t="shared" si="88"/>
        <v>0</v>
      </c>
      <c r="C415" s="13">
        <f t="shared" si="88"/>
        <v>0</v>
      </c>
      <c r="D415" s="13">
        <f t="shared" si="88"/>
        <v>0</v>
      </c>
      <c r="E415" s="13">
        <f t="shared" si="88"/>
        <v>0</v>
      </c>
    </row>
    <row r="416" spans="1:5" ht="15.75" thickBot="1" x14ac:dyDescent="0.3">
      <c r="A416" s="16" t="s">
        <v>31</v>
      </c>
      <c r="B416" s="17">
        <f>IF(B384-B383=0,0,"Error")</f>
        <v>0</v>
      </c>
      <c r="C416" s="17">
        <f>IF(C384-C383=0,0,"Error")</f>
        <v>0</v>
      </c>
      <c r="D416" s="17">
        <f>IF(D384-D383=0,0,"Error")</f>
        <v>0</v>
      </c>
      <c r="E416" s="17">
        <f>IF(E384-E383=0,0,"Error")</f>
        <v>0</v>
      </c>
    </row>
  </sheetData>
  <mergeCells count="92">
    <mergeCell ref="A360:A361"/>
    <mergeCell ref="A368:E368"/>
    <mergeCell ref="A369:A370"/>
    <mergeCell ref="A334:A335"/>
    <mergeCell ref="A342:E342"/>
    <mergeCell ref="A343:A344"/>
    <mergeCell ref="B356:E356"/>
    <mergeCell ref="B358:E358"/>
    <mergeCell ref="B359:E359"/>
    <mergeCell ref="B333:E333"/>
    <mergeCell ref="B283:E283"/>
    <mergeCell ref="A284:A285"/>
    <mergeCell ref="A292:E292"/>
    <mergeCell ref="A293:A294"/>
    <mergeCell ref="D306:E306"/>
    <mergeCell ref="B307:E307"/>
    <mergeCell ref="B308:E308"/>
    <mergeCell ref="A309:A310"/>
    <mergeCell ref="A317:E317"/>
    <mergeCell ref="A318:A319"/>
    <mergeCell ref="B332:E332"/>
    <mergeCell ref="B282:E282"/>
    <mergeCell ref="B251:E251"/>
    <mergeCell ref="B253:E253"/>
    <mergeCell ref="B254:E254"/>
    <mergeCell ref="A255:A256"/>
    <mergeCell ref="A263:E263"/>
    <mergeCell ref="A264:A265"/>
    <mergeCell ref="A277:E277"/>
    <mergeCell ref="A278:E278"/>
    <mergeCell ref="B279:E279"/>
    <mergeCell ref="D280:E280"/>
    <mergeCell ref="B281:E281"/>
    <mergeCell ref="A238:A239"/>
    <mergeCell ref="A188:A189"/>
    <mergeCell ref="D201:E201"/>
    <mergeCell ref="B202:E202"/>
    <mergeCell ref="B203:E203"/>
    <mergeCell ref="A204:A205"/>
    <mergeCell ref="A212:E212"/>
    <mergeCell ref="A213:A214"/>
    <mergeCell ref="B227:E227"/>
    <mergeCell ref="B228:E228"/>
    <mergeCell ref="A229:A230"/>
    <mergeCell ref="A237:E237"/>
    <mergeCell ref="B176:E176"/>
    <mergeCell ref="B177:E177"/>
    <mergeCell ref="B178:E178"/>
    <mergeCell ref="A179:A180"/>
    <mergeCell ref="A187:E187"/>
    <mergeCell ref="D175:E175"/>
    <mergeCell ref="A109:E109"/>
    <mergeCell ref="A110:A111"/>
    <mergeCell ref="B135:E135"/>
    <mergeCell ref="B136:E136"/>
    <mergeCell ref="B137:E137"/>
    <mergeCell ref="A138:A139"/>
    <mergeCell ref="A146:E146"/>
    <mergeCell ref="A147:A148"/>
    <mergeCell ref="A172:E172"/>
    <mergeCell ref="A173:E173"/>
    <mergeCell ref="B174:E174"/>
    <mergeCell ref="A101:A102"/>
    <mergeCell ref="A35:E35"/>
    <mergeCell ref="A36:A37"/>
    <mergeCell ref="B61:E61"/>
    <mergeCell ref="B62:E62"/>
    <mergeCell ref="B63:E63"/>
    <mergeCell ref="A64:A65"/>
    <mergeCell ref="A72:E72"/>
    <mergeCell ref="A73:A74"/>
    <mergeCell ref="B98:E98"/>
    <mergeCell ref="B99:E99"/>
    <mergeCell ref="B100:E100"/>
    <mergeCell ref="A27:A28"/>
    <mergeCell ref="A8:E8"/>
    <mergeCell ref="A9:E11"/>
    <mergeCell ref="B12:E12"/>
    <mergeCell ref="A13:A14"/>
    <mergeCell ref="B18:E18"/>
    <mergeCell ref="A19:E19"/>
    <mergeCell ref="A22:E22"/>
    <mergeCell ref="A23:E23"/>
    <mergeCell ref="B24:E24"/>
    <mergeCell ref="B25:E25"/>
    <mergeCell ref="B26:E26"/>
    <mergeCell ref="A1:E1"/>
    <mergeCell ref="A3:E3"/>
    <mergeCell ref="B5:E5"/>
    <mergeCell ref="B6:E6"/>
    <mergeCell ref="B7:E7"/>
    <mergeCell ref="A2:E2"/>
  </mergeCells>
  <pageMargins left="0.7" right="0.7" top="0.75" bottom="0.75" header="0.3" footer="0.3"/>
  <pageSetup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5"/>
  <sheetViews>
    <sheetView topLeftCell="A402" zoomScale="140" zoomScaleNormal="140" zoomScaleSheetLayoutView="140" workbookViewId="0">
      <selection activeCell="E421" sqref="E421"/>
    </sheetView>
  </sheetViews>
  <sheetFormatPr defaultRowHeight="15" x14ac:dyDescent="0.25"/>
  <cols>
    <col min="1" max="1" width="26.85546875" customWidth="1"/>
    <col min="2" max="2" width="11.7109375" customWidth="1"/>
    <col min="3" max="3" width="10.5703125" customWidth="1"/>
    <col min="4" max="4" width="10.42578125" customWidth="1"/>
    <col min="5" max="5" width="15.5703125" customWidth="1"/>
  </cols>
  <sheetData>
    <row r="1" spans="1:5" ht="15.75" x14ac:dyDescent="0.25">
      <c r="A1" s="1175" t="s">
        <v>988</v>
      </c>
      <c r="B1" s="1175"/>
      <c r="C1" s="1175"/>
      <c r="D1" s="1175"/>
      <c r="E1" s="1175"/>
    </row>
    <row r="2" spans="1:5" ht="33.75" customHeight="1" x14ac:dyDescent="0.25">
      <c r="A2" s="1145" t="s">
        <v>555</v>
      </c>
      <c r="B2" s="1145"/>
      <c r="C2" s="1145"/>
      <c r="D2" s="1145"/>
      <c r="E2" s="1145"/>
    </row>
    <row r="3" spans="1:5" ht="18" customHeight="1" x14ac:dyDescent="0.25">
      <c r="A3" s="1028" t="s">
        <v>536</v>
      </c>
      <c r="B3" s="1028"/>
      <c r="C3" s="1028"/>
      <c r="D3" s="1028"/>
      <c r="E3" s="1028"/>
    </row>
    <row r="4" spans="1:5" ht="15.75" thickBot="1" x14ac:dyDescent="0.3"/>
    <row r="5" spans="1:5" ht="15.75" thickBot="1" x14ac:dyDescent="0.3">
      <c r="A5" s="2" t="s">
        <v>0</v>
      </c>
      <c r="B5" s="1078" t="s">
        <v>514</v>
      </c>
      <c r="C5" s="1078"/>
      <c r="D5" s="1078"/>
      <c r="E5" s="1078"/>
    </row>
    <row r="6" spans="1:5" ht="15.75" thickBot="1" x14ac:dyDescent="0.3">
      <c r="A6" s="2" t="s">
        <v>1</v>
      </c>
      <c r="B6" s="1079" t="s">
        <v>118</v>
      </c>
      <c r="C6" s="1080"/>
      <c r="D6" s="1080"/>
      <c r="E6" s="1081"/>
    </row>
    <row r="7" spans="1:5" ht="15.75" thickBot="1" x14ac:dyDescent="0.3">
      <c r="A7" s="2" t="s">
        <v>3</v>
      </c>
      <c r="B7" s="1082" t="s">
        <v>535</v>
      </c>
      <c r="C7" s="1083"/>
      <c r="D7" s="1083"/>
      <c r="E7" s="1084"/>
    </row>
    <row r="8" spans="1:5" ht="15.75" thickBot="1" x14ac:dyDescent="0.3">
      <c r="A8" s="1085" t="s">
        <v>4</v>
      </c>
      <c r="B8" s="1086"/>
      <c r="C8" s="1086"/>
      <c r="D8" s="1086"/>
      <c r="E8" s="1087"/>
    </row>
    <row r="9" spans="1:5" ht="15.75" customHeight="1" x14ac:dyDescent="0.25">
      <c r="A9" s="1790" t="s">
        <v>1237</v>
      </c>
      <c r="B9" s="1791"/>
      <c r="C9" s="1791"/>
      <c r="D9" s="1791"/>
      <c r="E9" s="1792"/>
    </row>
    <row r="10" spans="1:5" ht="36.75" customHeight="1" x14ac:dyDescent="0.25">
      <c r="A10" s="1793"/>
      <c r="B10" s="1794"/>
      <c r="C10" s="1794"/>
      <c r="D10" s="1794"/>
      <c r="E10" s="1795"/>
    </row>
    <row r="11" spans="1:5" ht="15.75" thickBot="1" x14ac:dyDescent="0.3">
      <c r="A11" s="1796"/>
      <c r="B11" s="1797"/>
      <c r="C11" s="1797"/>
      <c r="D11" s="1797"/>
      <c r="E11" s="1798"/>
    </row>
    <row r="12" spans="1:5" ht="38.25" customHeight="1" thickBot="1" x14ac:dyDescent="0.3">
      <c r="A12" s="3" t="s">
        <v>5</v>
      </c>
      <c r="B12" s="1210" t="s">
        <v>866</v>
      </c>
      <c r="C12" s="1211"/>
      <c r="D12" s="1211"/>
      <c r="E12" s="1212"/>
    </row>
    <row r="13" spans="1:5" ht="23.25" customHeight="1" x14ac:dyDescent="0.25">
      <c r="A13" s="1049" t="s">
        <v>6</v>
      </c>
      <c r="B13" s="761">
        <v>2019</v>
      </c>
      <c r="C13" s="761">
        <v>2020</v>
      </c>
      <c r="D13" s="761">
        <v>2021</v>
      </c>
      <c r="E13" s="761">
        <v>2022</v>
      </c>
    </row>
    <row r="14" spans="1:5" ht="15.75" thickBot="1" x14ac:dyDescent="0.3">
      <c r="A14" s="1050"/>
      <c r="B14" s="762" t="s">
        <v>7</v>
      </c>
      <c r="C14" s="762" t="s">
        <v>8</v>
      </c>
      <c r="D14" s="762" t="s">
        <v>8</v>
      </c>
      <c r="E14" s="762" t="s">
        <v>8</v>
      </c>
    </row>
    <row r="15" spans="1:5" ht="18.75" customHeight="1" thickBot="1" x14ac:dyDescent="0.3">
      <c r="A15" s="5" t="s">
        <v>88</v>
      </c>
      <c r="B15" s="4" t="s">
        <v>867</v>
      </c>
      <c r="C15" s="4" t="s">
        <v>868</v>
      </c>
      <c r="D15" s="4" t="s">
        <v>868</v>
      </c>
      <c r="E15" s="4" t="s">
        <v>868</v>
      </c>
    </row>
    <row r="16" spans="1:5" ht="15.75" thickBot="1" x14ac:dyDescent="0.3">
      <c r="A16" s="5" t="s">
        <v>89</v>
      </c>
      <c r="B16" s="4"/>
      <c r="C16" s="4"/>
      <c r="D16" s="4"/>
      <c r="E16" s="4"/>
    </row>
    <row r="17" spans="1:5" ht="23.25" thickBot="1" x14ac:dyDescent="0.3">
      <c r="A17" s="5" t="s">
        <v>66</v>
      </c>
      <c r="B17" s="4"/>
      <c r="C17" s="4"/>
      <c r="D17" s="4"/>
      <c r="E17" s="4"/>
    </row>
    <row r="18" spans="1:5" ht="38.25" customHeight="1" thickBot="1" x14ac:dyDescent="0.3">
      <c r="A18" s="6" t="s">
        <v>9</v>
      </c>
      <c r="B18" s="1153" t="s">
        <v>515</v>
      </c>
      <c r="C18" s="1154"/>
      <c r="D18" s="1154"/>
      <c r="E18" s="1155"/>
    </row>
    <row r="19" spans="1:5" ht="23.25" customHeight="1" thickBot="1" x14ac:dyDescent="0.3">
      <c r="A19" s="1105" t="s">
        <v>10</v>
      </c>
      <c r="B19" s="1106"/>
      <c r="C19" s="1106"/>
      <c r="D19" s="1106"/>
      <c r="E19" s="1107"/>
    </row>
    <row r="20" spans="1:5" ht="27" customHeight="1" thickBot="1" x14ac:dyDescent="0.3">
      <c r="A20" s="5" t="s">
        <v>88</v>
      </c>
      <c r="B20" s="95" t="s">
        <v>867</v>
      </c>
      <c r="C20" s="95" t="s">
        <v>868</v>
      </c>
      <c r="D20" s="95" t="s">
        <v>868</v>
      </c>
      <c r="E20" s="95" t="s">
        <v>868</v>
      </c>
    </row>
    <row r="21" spans="1:5" ht="30.75" customHeight="1" thickBot="1" x14ac:dyDescent="0.3">
      <c r="A21" s="5" t="s">
        <v>66</v>
      </c>
      <c r="B21" s="212"/>
      <c r="C21" s="213"/>
      <c r="D21" s="213"/>
      <c r="E21" s="213"/>
    </row>
    <row r="22" spans="1:5" ht="24" customHeight="1" thickBot="1" x14ac:dyDescent="0.3">
      <c r="A22" s="1108" t="s">
        <v>11</v>
      </c>
      <c r="B22" s="1109"/>
      <c r="C22" s="1109"/>
      <c r="D22" s="1109"/>
      <c r="E22" s="1110"/>
    </row>
    <row r="23" spans="1:5" ht="15.75" thickBot="1" x14ac:dyDescent="0.3">
      <c r="A23" s="1111" t="s">
        <v>12</v>
      </c>
      <c r="B23" s="1112"/>
      <c r="C23" s="1112"/>
      <c r="D23" s="1112"/>
      <c r="E23" s="1113"/>
    </row>
    <row r="24" spans="1:5" ht="45" customHeight="1" thickBot="1" x14ac:dyDescent="0.3">
      <c r="A24" s="7" t="s">
        <v>13</v>
      </c>
      <c r="B24" s="1091" t="s">
        <v>869</v>
      </c>
      <c r="C24" s="1092"/>
      <c r="D24" s="1092"/>
      <c r="E24" s="1093"/>
    </row>
    <row r="25" spans="1:5" ht="126" customHeight="1" thickBot="1" x14ac:dyDescent="0.3">
      <c r="A25" s="5" t="s">
        <v>14</v>
      </c>
      <c r="B25" s="1094" t="s">
        <v>870</v>
      </c>
      <c r="C25" s="1095"/>
      <c r="D25" s="1095"/>
      <c r="E25" s="1096"/>
    </row>
    <row r="26" spans="1:5" ht="15.75" thickBot="1" x14ac:dyDescent="0.3">
      <c r="A26" s="5" t="s">
        <v>15</v>
      </c>
      <c r="B26" s="1097" t="s">
        <v>871</v>
      </c>
      <c r="C26" s="1098"/>
      <c r="D26" s="1098"/>
      <c r="E26" s="1099"/>
    </row>
    <row r="27" spans="1:5" ht="12.75" customHeight="1" x14ac:dyDescent="0.25">
      <c r="A27" s="1049"/>
      <c r="B27" s="8">
        <v>2019</v>
      </c>
      <c r="C27" s="8">
        <v>2020</v>
      </c>
      <c r="D27" s="8">
        <v>2021</v>
      </c>
      <c r="E27" s="8">
        <v>2022</v>
      </c>
    </row>
    <row r="28" spans="1:5" ht="12.75" customHeight="1" thickBot="1" x14ac:dyDescent="0.3">
      <c r="A28" s="1050"/>
      <c r="B28" s="764" t="s">
        <v>7</v>
      </c>
      <c r="C28" s="764" t="s">
        <v>8</v>
      </c>
      <c r="D28" s="764" t="s">
        <v>8</v>
      </c>
      <c r="E28" s="764" t="s">
        <v>8</v>
      </c>
    </row>
    <row r="29" spans="1:5" ht="15.75" thickBot="1" x14ac:dyDescent="0.3">
      <c r="A29" s="5" t="s">
        <v>16</v>
      </c>
      <c r="B29" s="9">
        <v>600</v>
      </c>
      <c r="C29" s="9">
        <v>650</v>
      </c>
      <c r="D29" s="9">
        <v>650</v>
      </c>
      <c r="E29" s="9">
        <v>650</v>
      </c>
    </row>
    <row r="30" spans="1:5" ht="15.75" thickBot="1" x14ac:dyDescent="0.3">
      <c r="A30" s="5" t="s">
        <v>17</v>
      </c>
      <c r="B30" s="9">
        <f>B59</f>
        <v>200000</v>
      </c>
      <c r="C30" s="9">
        <f t="shared" ref="C30:E30" si="0">C59</f>
        <v>200000</v>
      </c>
      <c r="D30" s="9">
        <f t="shared" si="0"/>
        <v>200000</v>
      </c>
      <c r="E30" s="9">
        <f t="shared" si="0"/>
        <v>200000</v>
      </c>
    </row>
    <row r="31" spans="1:5" ht="15.75" thickBot="1" x14ac:dyDescent="0.3">
      <c r="A31" s="5" t="s">
        <v>18</v>
      </c>
      <c r="B31" s="9">
        <f>B30/B29</f>
        <v>333.33333333333331</v>
      </c>
      <c r="C31" s="9">
        <f t="shared" ref="C31:E31" si="1">C30/C29</f>
        <v>307.69230769230768</v>
      </c>
      <c r="D31" s="9">
        <f t="shared" si="1"/>
        <v>307.69230769230768</v>
      </c>
      <c r="E31" s="9">
        <f t="shared" si="1"/>
        <v>307.69230769230768</v>
      </c>
    </row>
    <row r="32" spans="1:5" ht="15.75" thickBot="1" x14ac:dyDescent="0.3">
      <c r="A32" s="5" t="s">
        <v>19</v>
      </c>
      <c r="B32" s="745" t="s">
        <v>20</v>
      </c>
      <c r="C32" s="10">
        <f>C29/B29-1</f>
        <v>8.3333333333333259E-2</v>
      </c>
      <c r="D32" s="10">
        <f t="shared" ref="D32:E34" si="2">D29/C29-1</f>
        <v>0</v>
      </c>
      <c r="E32" s="10">
        <f t="shared" si="2"/>
        <v>0</v>
      </c>
    </row>
    <row r="33" spans="1:5" ht="15.75" thickBot="1" x14ac:dyDescent="0.3">
      <c r="A33" s="5" t="s">
        <v>21</v>
      </c>
      <c r="B33" s="745" t="s">
        <v>20</v>
      </c>
      <c r="C33" s="10">
        <f>C30/B30-1</f>
        <v>0</v>
      </c>
      <c r="D33" s="10">
        <f t="shared" si="2"/>
        <v>0</v>
      </c>
      <c r="E33" s="10">
        <f t="shared" si="2"/>
        <v>0</v>
      </c>
    </row>
    <row r="34" spans="1:5" ht="15.75" thickBot="1" x14ac:dyDescent="0.3">
      <c r="A34" s="5" t="s">
        <v>22</v>
      </c>
      <c r="B34" s="745" t="s">
        <v>20</v>
      </c>
      <c r="C34" s="10">
        <f>C31/B31-1</f>
        <v>-7.6923076923076872E-2</v>
      </c>
      <c r="D34" s="10">
        <f t="shared" si="2"/>
        <v>0</v>
      </c>
      <c r="E34" s="10">
        <f t="shared" si="2"/>
        <v>0</v>
      </c>
    </row>
    <row r="35" spans="1:5" ht="15.75" customHeight="1" thickBot="1" x14ac:dyDescent="0.3">
      <c r="A35" s="1046" t="s">
        <v>152</v>
      </c>
      <c r="B35" s="1047"/>
      <c r="C35" s="1047"/>
      <c r="D35" s="1047"/>
      <c r="E35" s="1048"/>
    </row>
    <row r="36" spans="1:5" ht="12.75" customHeight="1" x14ac:dyDescent="0.25">
      <c r="A36" s="1049"/>
      <c r="B36" s="8">
        <v>2019</v>
      </c>
      <c r="C36" s="8">
        <v>2020</v>
      </c>
      <c r="D36" s="8">
        <v>2021</v>
      </c>
      <c r="E36" s="8">
        <v>2022</v>
      </c>
    </row>
    <row r="37" spans="1:5" ht="9" customHeight="1" thickBot="1" x14ac:dyDescent="0.3">
      <c r="A37" s="1050"/>
      <c r="B37" s="764" t="s">
        <v>7</v>
      </c>
      <c r="C37" s="764" t="s">
        <v>8</v>
      </c>
      <c r="D37" s="764" t="s">
        <v>8</v>
      </c>
      <c r="E37" s="764" t="s">
        <v>8</v>
      </c>
    </row>
    <row r="38" spans="1:5" ht="15.75" thickBot="1" x14ac:dyDescent="0.3">
      <c r="A38" s="12" t="s">
        <v>23</v>
      </c>
      <c r="B38" s="13"/>
      <c r="C38" s="13"/>
      <c r="D38" s="13"/>
      <c r="E38" s="13"/>
    </row>
    <row r="39" spans="1:5" ht="15.75" thickBot="1" x14ac:dyDescent="0.3">
      <c r="A39" s="25" t="s">
        <v>212</v>
      </c>
      <c r="B39" s="215"/>
      <c r="C39" s="14">
        <v>0</v>
      </c>
      <c r="D39" s="14">
        <v>0</v>
      </c>
      <c r="E39" s="14">
        <v>0</v>
      </c>
    </row>
    <row r="40" spans="1:5" ht="15.75" thickBot="1" x14ac:dyDescent="0.3">
      <c r="A40" s="25" t="s">
        <v>213</v>
      </c>
      <c r="B40" s="14"/>
      <c r="C40" s="14"/>
      <c r="D40" s="14"/>
      <c r="E40" s="14"/>
    </row>
    <row r="41" spans="1:5" ht="24.75" thickBot="1" x14ac:dyDescent="0.3">
      <c r="A41" s="12" t="s">
        <v>24</v>
      </c>
      <c r="B41" s="13"/>
      <c r="C41" s="13"/>
      <c r="D41" s="13"/>
      <c r="E41" s="13"/>
    </row>
    <row r="42" spans="1:5" ht="15.75" thickBot="1" x14ac:dyDescent="0.3">
      <c r="A42" s="25" t="s">
        <v>212</v>
      </c>
      <c r="B42" s="215"/>
      <c r="C42" s="13">
        <v>0</v>
      </c>
      <c r="D42" s="13">
        <v>0</v>
      </c>
      <c r="E42" s="13">
        <v>0</v>
      </c>
    </row>
    <row r="43" spans="1:5" ht="15.75" thickBot="1" x14ac:dyDescent="0.3">
      <c r="A43" s="25" t="s">
        <v>213</v>
      </c>
      <c r="B43" s="14"/>
      <c r="C43" s="13"/>
      <c r="D43" s="13"/>
      <c r="E43" s="13"/>
    </row>
    <row r="44" spans="1:5" ht="15.75" thickBot="1" x14ac:dyDescent="0.3">
      <c r="A44" s="12" t="s">
        <v>25</v>
      </c>
      <c r="B44" s="14"/>
      <c r="C44" s="13"/>
      <c r="D44" s="13"/>
      <c r="E44" s="13"/>
    </row>
    <row r="45" spans="1:5" ht="15.75" thickBot="1" x14ac:dyDescent="0.3">
      <c r="A45" s="25" t="s">
        <v>212</v>
      </c>
      <c r="B45" s="215"/>
      <c r="C45" s="13">
        <v>0</v>
      </c>
      <c r="D45" s="30">
        <v>0</v>
      </c>
      <c r="E45" s="30">
        <v>0</v>
      </c>
    </row>
    <row r="46" spans="1:5" ht="15.75" thickBot="1" x14ac:dyDescent="0.3">
      <c r="A46" s="25" t="s">
        <v>213</v>
      </c>
      <c r="B46" s="14"/>
      <c r="C46" s="13"/>
      <c r="D46" s="13"/>
      <c r="E46" s="13"/>
    </row>
    <row r="47" spans="1:5" ht="15.75" thickBot="1" x14ac:dyDescent="0.3">
      <c r="A47" s="12" t="s">
        <v>26</v>
      </c>
      <c r="B47" s="14">
        <f>B48</f>
        <v>200000</v>
      </c>
      <c r="C47" s="14">
        <f t="shared" ref="C47:E47" si="3">C48</f>
        <v>200000</v>
      </c>
      <c r="D47" s="14">
        <f t="shared" si="3"/>
        <v>200000</v>
      </c>
      <c r="E47" s="14">
        <f t="shared" si="3"/>
        <v>200000</v>
      </c>
    </row>
    <row r="48" spans="1:5" ht="15.75" thickBot="1" x14ac:dyDescent="0.3">
      <c r="A48" s="25" t="s">
        <v>212</v>
      </c>
      <c r="B48" s="14">
        <v>200000</v>
      </c>
      <c r="C48" s="14">
        <v>200000</v>
      </c>
      <c r="D48" s="14">
        <v>200000</v>
      </c>
      <c r="E48" s="14">
        <v>200000</v>
      </c>
    </row>
    <row r="49" spans="1:5" ht="15.75" thickBot="1" x14ac:dyDescent="0.3">
      <c r="A49" s="25" t="s">
        <v>213</v>
      </c>
      <c r="B49" s="14"/>
      <c r="C49" s="13"/>
      <c r="D49" s="13"/>
      <c r="E49" s="13"/>
    </row>
    <row r="50" spans="1:5" ht="15.75" thickBot="1" x14ac:dyDescent="0.3">
      <c r="A50" s="12" t="s">
        <v>27</v>
      </c>
      <c r="B50" s="14"/>
      <c r="C50" s="13"/>
      <c r="D50" s="13"/>
      <c r="E50" s="13"/>
    </row>
    <row r="51" spans="1:5" ht="15.75" thickBot="1" x14ac:dyDescent="0.3">
      <c r="A51" s="25" t="s">
        <v>212</v>
      </c>
      <c r="B51" s="14"/>
      <c r="C51" s="13"/>
      <c r="D51" s="13"/>
      <c r="E51" s="13"/>
    </row>
    <row r="52" spans="1:5" ht="15.75" thickBot="1" x14ac:dyDescent="0.3">
      <c r="A52" s="25" t="s">
        <v>213</v>
      </c>
      <c r="B52" s="14"/>
      <c r="C52" s="13"/>
      <c r="D52" s="13"/>
      <c r="E52" s="13"/>
    </row>
    <row r="53" spans="1:5" ht="15.75" thickBot="1" x14ac:dyDescent="0.3">
      <c r="A53" s="12" t="s">
        <v>28</v>
      </c>
      <c r="B53" s="14">
        <f>B54+B55</f>
        <v>0</v>
      </c>
      <c r="C53" s="13">
        <f t="shared" ref="C53:E53" si="4">C54+C55</f>
        <v>0</v>
      </c>
      <c r="D53" s="13">
        <f t="shared" si="4"/>
        <v>0</v>
      </c>
      <c r="E53" s="13">
        <f t="shared" si="4"/>
        <v>0</v>
      </c>
    </row>
    <row r="54" spans="1:5" ht="15.75" thickBot="1" x14ac:dyDescent="0.3">
      <c r="A54" s="25" t="s">
        <v>212</v>
      </c>
      <c r="B54" s="215"/>
      <c r="C54" s="13">
        <v>0</v>
      </c>
      <c r="D54" s="30">
        <v>0</v>
      </c>
      <c r="E54" s="30">
        <v>0</v>
      </c>
    </row>
    <row r="55" spans="1:5" ht="15.75" thickBot="1" x14ac:dyDescent="0.3">
      <c r="A55" s="25" t="s">
        <v>213</v>
      </c>
      <c r="B55" s="14"/>
      <c r="C55" s="13"/>
      <c r="D55" s="13"/>
      <c r="E55" s="13"/>
    </row>
    <row r="56" spans="1:5" ht="24.75" thickBot="1" x14ac:dyDescent="0.3">
      <c r="A56" s="12" t="s">
        <v>29</v>
      </c>
      <c r="B56" s="14">
        <v>0</v>
      </c>
      <c r="C56" s="13">
        <v>0</v>
      </c>
      <c r="D56" s="13">
        <f>C56*1.03*0.99</f>
        <v>0</v>
      </c>
      <c r="E56" s="13">
        <f>D56*1.03*0.99</f>
        <v>0</v>
      </c>
    </row>
    <row r="57" spans="1:5" ht="15.75" thickBot="1" x14ac:dyDescent="0.3">
      <c r="A57" s="25" t="s">
        <v>212</v>
      </c>
      <c r="B57" s="14"/>
      <c r="C57" s="39"/>
      <c r="D57" s="39"/>
      <c r="E57" s="39"/>
    </row>
    <row r="58" spans="1:5" ht="15.75" thickBot="1" x14ac:dyDescent="0.3">
      <c r="A58" s="25" t="s">
        <v>213</v>
      </c>
      <c r="B58" s="14"/>
      <c r="C58" s="83"/>
      <c r="D58" s="39"/>
      <c r="E58" s="39"/>
    </row>
    <row r="59" spans="1:5" ht="15.75" thickBot="1" x14ac:dyDescent="0.3">
      <c r="A59" s="15" t="s">
        <v>30</v>
      </c>
      <c r="B59" s="14">
        <f>B56+B53+B50+B47+B44+B41+B38</f>
        <v>200000</v>
      </c>
      <c r="C59" s="14">
        <f t="shared" ref="C59:E59" si="5">C56+C53+C50+C47+C44+C41+C38</f>
        <v>200000</v>
      </c>
      <c r="D59" s="14">
        <f t="shared" si="5"/>
        <v>200000</v>
      </c>
      <c r="E59" s="14">
        <f t="shared" si="5"/>
        <v>200000</v>
      </c>
    </row>
    <row r="60" spans="1:5" ht="15.75" thickBot="1" x14ac:dyDescent="0.3">
      <c r="A60" s="16" t="s">
        <v>31</v>
      </c>
      <c r="B60" s="17">
        <f>IF(B59-B30=0,0,"Error")</f>
        <v>0</v>
      </c>
      <c r="C60" s="17">
        <f>IF(C59-C30=0,0,"Error")</f>
        <v>0</v>
      </c>
      <c r="D60" s="17">
        <f>IF(D59-D30=0,0,"Error")</f>
        <v>0</v>
      </c>
      <c r="E60" s="17">
        <f>IF(E59-E30=0,0,"Error")</f>
        <v>0</v>
      </c>
    </row>
    <row r="61" spans="1:5" ht="15.75" hidden="1" thickBot="1" x14ac:dyDescent="0.3">
      <c r="A61" s="36" t="s">
        <v>238</v>
      </c>
      <c r="B61" s="1114"/>
      <c r="C61" s="1092"/>
      <c r="D61" s="1092"/>
      <c r="E61" s="1093"/>
    </row>
    <row r="62" spans="1:5" ht="26.25" hidden="1" customHeight="1" thickBot="1" x14ac:dyDescent="0.3">
      <c r="A62" s="5" t="s">
        <v>14</v>
      </c>
      <c r="B62" s="1105"/>
      <c r="C62" s="1106"/>
      <c r="D62" s="1106"/>
      <c r="E62" s="1107"/>
    </row>
    <row r="63" spans="1:5" ht="15.75" hidden="1" thickBot="1" x14ac:dyDescent="0.3">
      <c r="A63" s="5" t="s">
        <v>15</v>
      </c>
      <c r="B63" s="1097"/>
      <c r="C63" s="1098"/>
      <c r="D63" s="1098"/>
      <c r="E63" s="1099"/>
    </row>
    <row r="64" spans="1:5" ht="12.75" hidden="1" customHeight="1" x14ac:dyDescent="0.25">
      <c r="A64" s="1049"/>
      <c r="B64" s="8">
        <v>2018</v>
      </c>
      <c r="C64" s="8">
        <v>2019</v>
      </c>
      <c r="D64" s="8">
        <v>2020</v>
      </c>
      <c r="E64" s="8">
        <v>2021</v>
      </c>
    </row>
    <row r="65" spans="1:5" ht="9" hidden="1" customHeight="1" thickBot="1" x14ac:dyDescent="0.3">
      <c r="A65" s="1050"/>
      <c r="B65" s="764" t="s">
        <v>7</v>
      </c>
      <c r="C65" s="764" t="s">
        <v>8</v>
      </c>
      <c r="D65" s="764" t="s">
        <v>8</v>
      </c>
      <c r="E65" s="764" t="s">
        <v>8</v>
      </c>
    </row>
    <row r="66" spans="1:5" ht="15.75" hidden="1" customHeight="1" thickBot="1" x14ac:dyDescent="0.3">
      <c r="A66" s="5" t="s">
        <v>16</v>
      </c>
      <c r="B66" s="5"/>
      <c r="C66" s="5"/>
      <c r="D66" s="5"/>
      <c r="E66" s="5"/>
    </row>
    <row r="67" spans="1:5" ht="15.75" hidden="1" customHeight="1" thickBot="1" x14ac:dyDescent="0.3">
      <c r="A67" s="5" t="s">
        <v>17</v>
      </c>
      <c r="B67" s="9">
        <f>B96</f>
        <v>0</v>
      </c>
      <c r="C67" s="9">
        <f t="shared" ref="C67:E67" si="6">C96</f>
        <v>0</v>
      </c>
      <c r="D67" s="9">
        <f t="shared" si="6"/>
        <v>0</v>
      </c>
      <c r="E67" s="9">
        <f t="shared" si="6"/>
        <v>0</v>
      </c>
    </row>
    <row r="68" spans="1:5" ht="15.75" hidden="1" customHeight="1" thickBot="1" x14ac:dyDescent="0.3">
      <c r="A68" s="5" t="s">
        <v>18</v>
      </c>
      <c r="B68" s="9" t="e">
        <f>B67/B66</f>
        <v>#DIV/0!</v>
      </c>
      <c r="C68" s="9" t="e">
        <f>C67/C66</f>
        <v>#DIV/0!</v>
      </c>
      <c r="D68" s="9" t="e">
        <f>D67/D66</f>
        <v>#DIV/0!</v>
      </c>
      <c r="E68" s="9" t="e">
        <f>E67/E66</f>
        <v>#DIV/0!</v>
      </c>
    </row>
    <row r="69" spans="1:5" ht="15.75" hidden="1" customHeight="1" thickBot="1" x14ac:dyDescent="0.3">
      <c r="A69" s="5" t="s">
        <v>19</v>
      </c>
      <c r="B69" s="745"/>
      <c r="C69" s="10" t="e">
        <f>C66/B66-1</f>
        <v>#DIV/0!</v>
      </c>
      <c r="D69" s="10" t="e">
        <f>D66/C66-1</f>
        <v>#DIV/0!</v>
      </c>
      <c r="E69" s="10" t="e">
        <f>E66/D66-1</f>
        <v>#DIV/0!</v>
      </c>
    </row>
    <row r="70" spans="1:5" ht="15.75" hidden="1" customHeight="1" thickBot="1" x14ac:dyDescent="0.3">
      <c r="A70" s="5" t="s">
        <v>21</v>
      </c>
      <c r="B70" s="745"/>
      <c r="C70" s="10" t="e">
        <f>C67/B67-1</f>
        <v>#DIV/0!</v>
      </c>
      <c r="D70" s="10" t="e">
        <f t="shared" ref="D70:E71" si="7">D67/C67-1</f>
        <v>#DIV/0!</v>
      </c>
      <c r="E70" s="10" t="e">
        <f t="shared" si="7"/>
        <v>#DIV/0!</v>
      </c>
    </row>
    <row r="71" spans="1:5" ht="15.75" hidden="1" customHeight="1" thickBot="1" x14ac:dyDescent="0.3">
      <c r="A71" s="5" t="s">
        <v>22</v>
      </c>
      <c r="B71" s="745"/>
      <c r="C71" s="10" t="e">
        <f>C68/B68-1</f>
        <v>#DIV/0!</v>
      </c>
      <c r="D71" s="10" t="e">
        <f t="shared" si="7"/>
        <v>#DIV/0!</v>
      </c>
      <c r="E71" s="10" t="e">
        <f t="shared" si="7"/>
        <v>#DIV/0!</v>
      </c>
    </row>
    <row r="72" spans="1:5" ht="24.75" hidden="1" customHeight="1" thickBot="1" x14ac:dyDescent="0.3">
      <c r="A72" s="1046" t="s">
        <v>169</v>
      </c>
      <c r="B72" s="1047"/>
      <c r="C72" s="1047"/>
      <c r="D72" s="1047"/>
      <c r="E72" s="1048"/>
    </row>
    <row r="73" spans="1:5" ht="12.75" hidden="1" customHeight="1" x14ac:dyDescent="0.25">
      <c r="A73" s="1049"/>
      <c r="B73" s="8">
        <v>2018</v>
      </c>
      <c r="C73" s="8">
        <v>2019</v>
      </c>
      <c r="D73" s="8">
        <v>2020</v>
      </c>
      <c r="E73" s="8">
        <v>2021</v>
      </c>
    </row>
    <row r="74" spans="1:5" ht="9" hidden="1" customHeight="1" thickBot="1" x14ac:dyDescent="0.3">
      <c r="A74" s="1050"/>
      <c r="B74" s="764" t="s">
        <v>7</v>
      </c>
      <c r="C74" s="764" t="s">
        <v>8</v>
      </c>
      <c r="D74" s="764" t="s">
        <v>8</v>
      </c>
      <c r="E74" s="764" t="s">
        <v>8</v>
      </c>
    </row>
    <row r="75" spans="1:5" ht="24.75" hidden="1" customHeight="1" thickBot="1" x14ac:dyDescent="0.3">
      <c r="A75" s="12" t="s">
        <v>23</v>
      </c>
      <c r="B75" s="13"/>
      <c r="C75" s="13"/>
      <c r="D75" s="13"/>
      <c r="E75" s="13"/>
    </row>
    <row r="76" spans="1:5" ht="38.25" hidden="1" customHeight="1" thickBot="1" x14ac:dyDescent="0.3">
      <c r="A76" s="25" t="s">
        <v>212</v>
      </c>
      <c r="B76" s="14"/>
      <c r="C76" s="26"/>
      <c r="D76" s="26"/>
      <c r="E76" s="26"/>
    </row>
    <row r="77" spans="1:5" ht="24.75" hidden="1" customHeight="1" thickBot="1" x14ac:dyDescent="0.3">
      <c r="A77" s="25" t="s">
        <v>213</v>
      </c>
      <c r="B77" s="14"/>
      <c r="C77" s="26"/>
      <c r="D77" s="26"/>
      <c r="E77" s="26"/>
    </row>
    <row r="78" spans="1:5" ht="24.75" hidden="1" customHeight="1" thickBot="1" x14ac:dyDescent="0.3">
      <c r="A78" s="12" t="s">
        <v>24</v>
      </c>
      <c r="B78" s="13"/>
      <c r="C78" s="13"/>
      <c r="D78" s="13"/>
      <c r="E78" s="13"/>
    </row>
    <row r="79" spans="1:5" ht="15.75" hidden="1" customHeight="1" thickBot="1" x14ac:dyDescent="0.3">
      <c r="A79" s="25" t="s">
        <v>212</v>
      </c>
      <c r="B79" s="14"/>
      <c r="C79" s="13"/>
      <c r="D79" s="13"/>
      <c r="E79" s="13"/>
    </row>
    <row r="80" spans="1:5" ht="15.75" hidden="1" customHeight="1" thickBot="1" x14ac:dyDescent="0.3">
      <c r="A80" s="25" t="s">
        <v>213</v>
      </c>
      <c r="B80" s="14"/>
      <c r="C80" s="13"/>
      <c r="D80" s="13"/>
      <c r="E80" s="13"/>
    </row>
    <row r="81" spans="1:5" ht="24.75" hidden="1" customHeight="1" thickBot="1" x14ac:dyDescent="0.3">
      <c r="A81" s="12" t="s">
        <v>25</v>
      </c>
      <c r="B81" s="14">
        <v>0</v>
      </c>
      <c r="C81" s="13">
        <v>0</v>
      </c>
      <c r="D81" s="13">
        <v>0</v>
      </c>
      <c r="E81" s="13">
        <v>0</v>
      </c>
    </row>
    <row r="82" spans="1:5" ht="15.75" hidden="1" customHeight="1" thickBot="1" x14ac:dyDescent="0.3">
      <c r="A82" s="25" t="s">
        <v>212</v>
      </c>
      <c r="B82" s="14"/>
      <c r="C82" s="13"/>
      <c r="D82" s="13"/>
      <c r="E82" s="13"/>
    </row>
    <row r="83" spans="1:5" ht="15.75" hidden="1" customHeight="1" thickBot="1" x14ac:dyDescent="0.3">
      <c r="A83" s="25" t="s">
        <v>213</v>
      </c>
      <c r="B83" s="14"/>
      <c r="C83" s="13"/>
      <c r="D83" s="13"/>
      <c r="E83" s="13"/>
    </row>
    <row r="84" spans="1:5" ht="15.75" hidden="1" customHeight="1" thickBot="1" x14ac:dyDescent="0.3">
      <c r="A84" s="12" t="s">
        <v>26</v>
      </c>
      <c r="B84" s="14"/>
      <c r="C84" s="13"/>
      <c r="D84" s="13"/>
      <c r="E84" s="13"/>
    </row>
    <row r="85" spans="1:5" ht="15.75" hidden="1" customHeight="1" thickBot="1" x14ac:dyDescent="0.3">
      <c r="A85" s="25" t="s">
        <v>212</v>
      </c>
      <c r="B85" s="14"/>
      <c r="C85" s="13"/>
      <c r="D85" s="13"/>
      <c r="E85" s="13"/>
    </row>
    <row r="86" spans="1:5" ht="15.75" hidden="1" customHeight="1" thickBot="1" x14ac:dyDescent="0.3">
      <c r="A86" s="25" t="s">
        <v>213</v>
      </c>
      <c r="B86" s="14"/>
      <c r="C86" s="13"/>
      <c r="D86" s="13"/>
      <c r="E86" s="13"/>
    </row>
    <row r="87" spans="1:5" ht="15.75" hidden="1" customHeight="1" thickBot="1" x14ac:dyDescent="0.3">
      <c r="A87" s="12" t="s">
        <v>27</v>
      </c>
      <c r="B87" s="14"/>
      <c r="C87" s="13"/>
      <c r="D87" s="13"/>
      <c r="E87" s="13"/>
    </row>
    <row r="88" spans="1:5" ht="15.75" hidden="1" customHeight="1" thickBot="1" x14ac:dyDescent="0.3">
      <c r="A88" s="25" t="s">
        <v>212</v>
      </c>
      <c r="B88" s="14"/>
      <c r="C88" s="13"/>
      <c r="D88" s="13"/>
      <c r="E88" s="13"/>
    </row>
    <row r="89" spans="1:5" ht="15.75" hidden="1" customHeight="1" thickBot="1" x14ac:dyDescent="0.3">
      <c r="A89" s="25" t="s">
        <v>213</v>
      </c>
      <c r="B89" s="14"/>
      <c r="C89" s="13"/>
      <c r="D89" s="13"/>
      <c r="E89" s="13"/>
    </row>
    <row r="90" spans="1:5" ht="15.75" hidden="1" customHeight="1" thickBot="1" x14ac:dyDescent="0.3">
      <c r="A90" s="12" t="s">
        <v>28</v>
      </c>
      <c r="B90" s="14"/>
      <c r="C90" s="13"/>
      <c r="D90" s="13"/>
      <c r="E90" s="13"/>
    </row>
    <row r="91" spans="1:5" ht="15.75" hidden="1" customHeight="1" thickBot="1" x14ac:dyDescent="0.3">
      <c r="A91" s="25" t="s">
        <v>212</v>
      </c>
      <c r="B91" s="14"/>
      <c r="C91" s="13"/>
      <c r="D91" s="13"/>
      <c r="E91" s="13"/>
    </row>
    <row r="92" spans="1:5" ht="15.75" hidden="1" customHeight="1" thickBot="1" x14ac:dyDescent="0.3">
      <c r="A92" s="25" t="s">
        <v>213</v>
      </c>
      <c r="B92" s="14"/>
      <c r="C92" s="13"/>
      <c r="D92" s="13"/>
      <c r="E92" s="13"/>
    </row>
    <row r="93" spans="1:5" ht="24.75" hidden="1" customHeight="1" thickBot="1" x14ac:dyDescent="0.3">
      <c r="A93" s="12" t="s">
        <v>29</v>
      </c>
      <c r="B93" s="14"/>
      <c r="C93" s="13"/>
      <c r="D93" s="13"/>
      <c r="E93" s="13"/>
    </row>
    <row r="94" spans="1:5" ht="15.75" hidden="1" customHeight="1" thickBot="1" x14ac:dyDescent="0.3">
      <c r="A94" s="25" t="s">
        <v>212</v>
      </c>
      <c r="B94" s="14"/>
      <c r="C94" s="13"/>
      <c r="D94" s="13"/>
      <c r="E94" s="13"/>
    </row>
    <row r="95" spans="1:5" ht="15.75" hidden="1" customHeight="1" thickBot="1" x14ac:dyDescent="0.3">
      <c r="A95" s="25" t="s">
        <v>213</v>
      </c>
      <c r="B95" s="14"/>
      <c r="C95" s="13"/>
      <c r="D95" s="13"/>
      <c r="E95" s="13"/>
    </row>
    <row r="96" spans="1:5" ht="15.75" hidden="1" customHeight="1" thickBot="1" x14ac:dyDescent="0.3">
      <c r="A96" s="34" t="s">
        <v>52</v>
      </c>
      <c r="B96" s="14">
        <f>B93+B90+B87+B84+B81+B78+B75</f>
        <v>0</v>
      </c>
      <c r="C96" s="14">
        <f t="shared" ref="C96:E96" si="8">C93+C90+C87+C84+C81+C78+C75</f>
        <v>0</v>
      </c>
      <c r="D96" s="14">
        <f t="shared" si="8"/>
        <v>0</v>
      </c>
      <c r="E96" s="14">
        <f t="shared" si="8"/>
        <v>0</v>
      </c>
    </row>
    <row r="97" spans="1:5" ht="17.25" hidden="1" customHeight="1" thickBot="1" x14ac:dyDescent="0.3">
      <c r="A97" s="16" t="s">
        <v>31</v>
      </c>
      <c r="B97" s="17">
        <f>IF(B96-B67=0,0,"Error")</f>
        <v>0</v>
      </c>
      <c r="C97" s="17">
        <f>IF(C96-C67=0,0,"Error")</f>
        <v>0</v>
      </c>
      <c r="D97" s="17">
        <f>IF(D96-D67=0,0,"Error")</f>
        <v>0</v>
      </c>
      <c r="E97" s="17">
        <f>IF(E96-E67=0,0,"Error")</f>
        <v>0</v>
      </c>
    </row>
    <row r="98" spans="1:5" ht="15.75" hidden="1" customHeight="1" thickBot="1" x14ac:dyDescent="0.3">
      <c r="A98" s="36" t="s">
        <v>239</v>
      </c>
      <c r="B98" s="1114"/>
      <c r="C98" s="1092"/>
      <c r="D98" s="1092"/>
      <c r="E98" s="1093"/>
    </row>
    <row r="99" spans="1:5" ht="26.25" hidden="1" customHeight="1" thickBot="1" x14ac:dyDescent="0.3">
      <c r="A99" s="5" t="s">
        <v>14</v>
      </c>
      <c r="B99" s="1105"/>
      <c r="C99" s="1106"/>
      <c r="D99" s="1106"/>
      <c r="E99" s="1107"/>
    </row>
    <row r="100" spans="1:5" ht="15.75" hidden="1" customHeight="1" thickBot="1" x14ac:dyDescent="0.3">
      <c r="A100" s="5" t="s">
        <v>15</v>
      </c>
      <c r="B100" s="1097"/>
      <c r="C100" s="1098"/>
      <c r="D100" s="1098"/>
      <c r="E100" s="1099"/>
    </row>
    <row r="101" spans="1:5" ht="12.75" hidden="1" customHeight="1" x14ac:dyDescent="0.25">
      <c r="A101" s="1049"/>
      <c r="B101" s="8">
        <v>2018</v>
      </c>
      <c r="C101" s="8">
        <v>2019</v>
      </c>
      <c r="D101" s="8">
        <v>2020</v>
      </c>
      <c r="E101" s="8">
        <v>2021</v>
      </c>
    </row>
    <row r="102" spans="1:5" ht="9" hidden="1" customHeight="1" thickBot="1" x14ac:dyDescent="0.3">
      <c r="A102" s="1050"/>
      <c r="B102" s="764" t="s">
        <v>7</v>
      </c>
      <c r="C102" s="764" t="s">
        <v>8</v>
      </c>
      <c r="D102" s="764" t="s">
        <v>8</v>
      </c>
      <c r="E102" s="764" t="s">
        <v>8</v>
      </c>
    </row>
    <row r="103" spans="1:5" ht="15.75" hidden="1" customHeight="1" thickBot="1" x14ac:dyDescent="0.3">
      <c r="A103" s="5" t="s">
        <v>16</v>
      </c>
      <c r="B103" s="40"/>
      <c r="C103" s="40"/>
      <c r="D103" s="40"/>
      <c r="E103" s="40"/>
    </row>
    <row r="104" spans="1:5" ht="15.75" hidden="1" customHeight="1" thickBot="1" x14ac:dyDescent="0.3">
      <c r="A104" s="5" t="s">
        <v>17</v>
      </c>
      <c r="B104" s="9">
        <f>B133</f>
        <v>0</v>
      </c>
      <c r="C104" s="9">
        <f t="shared" ref="C104:E104" si="9">C133</f>
        <v>0</v>
      </c>
      <c r="D104" s="9">
        <f t="shared" si="9"/>
        <v>0</v>
      </c>
      <c r="E104" s="9">
        <f t="shared" si="9"/>
        <v>0</v>
      </c>
    </row>
    <row r="105" spans="1:5" ht="15.75" hidden="1" customHeight="1" thickBot="1" x14ac:dyDescent="0.3">
      <c r="A105" s="5" t="s">
        <v>18</v>
      </c>
      <c r="B105" s="9" t="e">
        <f>B104/B103</f>
        <v>#DIV/0!</v>
      </c>
      <c r="C105" s="9" t="e">
        <f>C104/C103</f>
        <v>#DIV/0!</v>
      </c>
      <c r="D105" s="9" t="e">
        <f>D104/D103</f>
        <v>#DIV/0!</v>
      </c>
      <c r="E105" s="9" t="e">
        <f>E104/E103</f>
        <v>#DIV/0!</v>
      </c>
    </row>
    <row r="106" spans="1:5" ht="15.75" hidden="1" customHeight="1" thickBot="1" x14ac:dyDescent="0.3">
      <c r="A106" s="5" t="s">
        <v>19</v>
      </c>
      <c r="B106" s="745"/>
      <c r="C106" s="10" t="e">
        <f>C103/B103-1</f>
        <v>#DIV/0!</v>
      </c>
      <c r="D106" s="10" t="e">
        <f>D103/C103-1</f>
        <v>#DIV/0!</v>
      </c>
      <c r="E106" s="10" t="e">
        <f>E103/D103-1</f>
        <v>#DIV/0!</v>
      </c>
    </row>
    <row r="107" spans="1:5" ht="15.75" hidden="1" customHeight="1" thickBot="1" x14ac:dyDescent="0.3">
      <c r="A107" s="5" t="s">
        <v>21</v>
      </c>
      <c r="B107" s="745"/>
      <c r="C107" s="10" t="e">
        <f>C104/B104-1</f>
        <v>#DIV/0!</v>
      </c>
      <c r="D107" s="10" t="e">
        <f t="shared" ref="D107:E108" si="10">D104/C104-1</f>
        <v>#DIV/0!</v>
      </c>
      <c r="E107" s="10" t="e">
        <f t="shared" si="10"/>
        <v>#DIV/0!</v>
      </c>
    </row>
    <row r="108" spans="1:5" ht="15.75" hidden="1" customHeight="1" thickBot="1" x14ac:dyDescent="0.3">
      <c r="A108" s="5" t="s">
        <v>22</v>
      </c>
      <c r="B108" s="745"/>
      <c r="C108" s="10" t="e">
        <f>C105/B105-1</f>
        <v>#DIV/0!</v>
      </c>
      <c r="D108" s="10" t="e">
        <f t="shared" si="10"/>
        <v>#DIV/0!</v>
      </c>
      <c r="E108" s="10" t="e">
        <f t="shared" si="10"/>
        <v>#DIV/0!</v>
      </c>
    </row>
    <row r="109" spans="1:5" ht="24.75" hidden="1" customHeight="1" thickBot="1" x14ac:dyDescent="0.3">
      <c r="A109" s="1046" t="s">
        <v>169</v>
      </c>
      <c r="B109" s="1047"/>
      <c r="C109" s="1047"/>
      <c r="D109" s="1047"/>
      <c r="E109" s="1048"/>
    </row>
    <row r="110" spans="1:5" ht="12.75" hidden="1" customHeight="1" x14ac:dyDescent="0.25">
      <c r="A110" s="1049"/>
      <c r="B110" s="8">
        <v>2018</v>
      </c>
      <c r="C110" s="8">
        <v>2019</v>
      </c>
      <c r="D110" s="8">
        <v>2020</v>
      </c>
      <c r="E110" s="8">
        <v>2021</v>
      </c>
    </row>
    <row r="111" spans="1:5" ht="9" hidden="1" customHeight="1" thickBot="1" x14ac:dyDescent="0.3">
      <c r="A111" s="1050"/>
      <c r="B111" s="764" t="s">
        <v>7</v>
      </c>
      <c r="C111" s="764" t="s">
        <v>8</v>
      </c>
      <c r="D111" s="764" t="s">
        <v>8</v>
      </c>
      <c r="E111" s="764" t="s">
        <v>8</v>
      </c>
    </row>
    <row r="112" spans="1:5" ht="24.75" hidden="1" customHeight="1" thickBot="1" x14ac:dyDescent="0.3">
      <c r="A112" s="12" t="s">
        <v>23</v>
      </c>
      <c r="B112" s="13"/>
      <c r="C112" s="13"/>
      <c r="D112" s="13"/>
      <c r="E112" s="13"/>
    </row>
    <row r="113" spans="1:5" ht="15.75" hidden="1" customHeight="1" thickBot="1" x14ac:dyDescent="0.3">
      <c r="A113" s="25" t="s">
        <v>212</v>
      </c>
      <c r="B113" s="14"/>
      <c r="C113" s="26"/>
      <c r="D113" s="26"/>
      <c r="E113" s="26"/>
    </row>
    <row r="114" spans="1:5" ht="15.75" hidden="1" customHeight="1" thickBot="1" x14ac:dyDescent="0.3">
      <c r="A114" s="25" t="s">
        <v>213</v>
      </c>
      <c r="B114" s="14"/>
      <c r="C114" s="26"/>
      <c r="D114" s="26"/>
      <c r="E114" s="26"/>
    </row>
    <row r="115" spans="1:5" ht="24.75" hidden="1" customHeight="1" thickBot="1" x14ac:dyDescent="0.3">
      <c r="A115" s="12" t="s">
        <v>24</v>
      </c>
      <c r="B115" s="13"/>
      <c r="C115" s="13"/>
      <c r="D115" s="13"/>
      <c r="E115" s="13"/>
    </row>
    <row r="116" spans="1:5" ht="15.75" hidden="1" customHeight="1" thickBot="1" x14ac:dyDescent="0.3">
      <c r="A116" s="25" t="s">
        <v>212</v>
      </c>
      <c r="B116" s="14"/>
      <c r="C116" s="13"/>
      <c r="D116" s="13"/>
      <c r="E116" s="13"/>
    </row>
    <row r="117" spans="1:5" ht="15.75" hidden="1" customHeight="1" thickBot="1" x14ac:dyDescent="0.3">
      <c r="A117" s="25" t="s">
        <v>213</v>
      </c>
      <c r="B117" s="14"/>
      <c r="C117" s="13"/>
      <c r="D117" s="13"/>
      <c r="E117" s="13"/>
    </row>
    <row r="118" spans="1:5" ht="24.75" hidden="1" customHeight="1" thickBot="1" x14ac:dyDescent="0.3">
      <c r="A118" s="12" t="s">
        <v>25</v>
      </c>
      <c r="B118" s="41">
        <v>0</v>
      </c>
      <c r="C118" s="42">
        <v>0</v>
      </c>
      <c r="D118" s="42">
        <v>0</v>
      </c>
      <c r="E118" s="42">
        <v>0</v>
      </c>
    </row>
    <row r="119" spans="1:5" ht="15.75" hidden="1" customHeight="1" thickBot="1" x14ac:dyDescent="0.3">
      <c r="A119" s="25" t="s">
        <v>212</v>
      </c>
      <c r="B119" s="14"/>
      <c r="C119" s="13"/>
      <c r="D119" s="13"/>
      <c r="E119" s="13"/>
    </row>
    <row r="120" spans="1:5" ht="15.75" hidden="1" customHeight="1" thickBot="1" x14ac:dyDescent="0.3">
      <c r="A120" s="25" t="s">
        <v>213</v>
      </c>
      <c r="B120" s="14"/>
      <c r="C120" s="13"/>
      <c r="D120" s="13"/>
      <c r="E120" s="13"/>
    </row>
    <row r="121" spans="1:5" ht="15.75" hidden="1" customHeight="1" thickBot="1" x14ac:dyDescent="0.3">
      <c r="A121" s="12" t="s">
        <v>26</v>
      </c>
      <c r="B121" s="14"/>
      <c r="C121" s="13"/>
      <c r="D121" s="13"/>
      <c r="E121" s="13"/>
    </row>
    <row r="122" spans="1:5" ht="15.75" hidden="1" customHeight="1" thickBot="1" x14ac:dyDescent="0.3">
      <c r="A122" s="25" t="s">
        <v>212</v>
      </c>
      <c r="B122" s="14"/>
      <c r="C122" s="13"/>
      <c r="D122" s="13"/>
      <c r="E122" s="13"/>
    </row>
    <row r="123" spans="1:5" ht="15.75" hidden="1" customHeight="1" thickBot="1" x14ac:dyDescent="0.3">
      <c r="A123" s="25" t="s">
        <v>213</v>
      </c>
      <c r="B123" s="14"/>
      <c r="C123" s="13"/>
      <c r="D123" s="13"/>
      <c r="E123" s="13"/>
    </row>
    <row r="124" spans="1:5" ht="15.75" hidden="1" customHeight="1" thickBot="1" x14ac:dyDescent="0.3">
      <c r="A124" s="12" t="s">
        <v>27</v>
      </c>
      <c r="B124" s="14"/>
      <c r="C124" s="13"/>
      <c r="D124" s="13"/>
      <c r="E124" s="13"/>
    </row>
    <row r="125" spans="1:5" ht="15.75" hidden="1" customHeight="1" thickBot="1" x14ac:dyDescent="0.3">
      <c r="A125" s="25" t="s">
        <v>212</v>
      </c>
      <c r="B125" s="14"/>
      <c r="C125" s="13"/>
      <c r="D125" s="13"/>
      <c r="E125" s="13"/>
    </row>
    <row r="126" spans="1:5" ht="15" hidden="1" customHeight="1" thickBot="1" x14ac:dyDescent="0.3">
      <c r="A126" s="25" t="s">
        <v>213</v>
      </c>
      <c r="B126" s="14"/>
      <c r="C126" s="13"/>
      <c r="D126" s="13"/>
      <c r="E126" s="13"/>
    </row>
    <row r="127" spans="1:5" ht="15.75" hidden="1" customHeight="1" thickBot="1" x14ac:dyDescent="0.3">
      <c r="A127" s="12" t="s">
        <v>28</v>
      </c>
      <c r="B127" s="14">
        <v>0</v>
      </c>
      <c r="C127" s="13">
        <v>0</v>
      </c>
      <c r="D127" s="13">
        <v>0</v>
      </c>
      <c r="E127" s="13">
        <v>0</v>
      </c>
    </row>
    <row r="128" spans="1:5" ht="15.75" hidden="1" customHeight="1" thickBot="1" x14ac:dyDescent="0.3">
      <c r="A128" s="25" t="s">
        <v>212</v>
      </c>
      <c r="B128" s="14"/>
      <c r="C128" s="13"/>
      <c r="D128" s="13"/>
      <c r="E128" s="13"/>
    </row>
    <row r="129" spans="1:5" ht="15.75" hidden="1" customHeight="1" thickBot="1" x14ac:dyDescent="0.3">
      <c r="A129" s="25" t="s">
        <v>213</v>
      </c>
      <c r="B129" s="14"/>
      <c r="C129" s="13"/>
      <c r="D129" s="13"/>
      <c r="E129" s="13"/>
    </row>
    <row r="130" spans="1:5" ht="24.75" hidden="1" customHeight="1" thickBot="1" x14ac:dyDescent="0.3">
      <c r="A130" s="12" t="s">
        <v>29</v>
      </c>
      <c r="B130" s="14"/>
      <c r="C130" s="13"/>
      <c r="D130" s="13"/>
      <c r="E130" s="13"/>
    </row>
    <row r="131" spans="1:5" ht="15.75" hidden="1" customHeight="1" thickBot="1" x14ac:dyDescent="0.3">
      <c r="A131" s="25" t="s">
        <v>212</v>
      </c>
      <c r="B131" s="14"/>
      <c r="C131" s="13"/>
      <c r="D131" s="13"/>
      <c r="E131" s="13"/>
    </row>
    <row r="132" spans="1:5" ht="15.75" hidden="1" customHeight="1" thickBot="1" x14ac:dyDescent="0.3">
      <c r="A132" s="25" t="s">
        <v>213</v>
      </c>
      <c r="B132" s="14"/>
      <c r="C132" s="13"/>
      <c r="D132" s="13"/>
      <c r="E132" s="13"/>
    </row>
    <row r="133" spans="1:5" ht="15.75" hidden="1" customHeight="1" thickBot="1" x14ac:dyDescent="0.3">
      <c r="A133" s="34" t="s">
        <v>52</v>
      </c>
      <c r="B133" s="14">
        <f>B130+B127+B124+B121+B118+B115+B112</f>
        <v>0</v>
      </c>
      <c r="C133" s="14">
        <f t="shared" ref="C133:E133" si="11">C130+C127+C124+C121+C118+C115+C112</f>
        <v>0</v>
      </c>
      <c r="D133" s="14">
        <f t="shared" si="11"/>
        <v>0</v>
      </c>
      <c r="E133" s="14">
        <f t="shared" si="11"/>
        <v>0</v>
      </c>
    </row>
    <row r="134" spans="1:5" ht="17.25" hidden="1" customHeight="1" thickBot="1" x14ac:dyDescent="0.3">
      <c r="A134" s="16" t="s">
        <v>31</v>
      </c>
      <c r="B134" s="17">
        <f>IF(B133-B104=0,0,"Error")</f>
        <v>0</v>
      </c>
      <c r="C134" s="17">
        <f>IF(C133-C104=0,0,"Error")</f>
        <v>0</v>
      </c>
      <c r="D134" s="17">
        <f>IF(D133-D104=0,0,"Error")</f>
        <v>0</v>
      </c>
      <c r="E134" s="17">
        <f>IF(E133-E104=0,0,"Error")</f>
        <v>0</v>
      </c>
    </row>
    <row r="135" spans="1:5" ht="15.75" hidden="1" thickBot="1" x14ac:dyDescent="0.3">
      <c r="A135" s="1111" t="s">
        <v>38</v>
      </c>
      <c r="B135" s="1112"/>
      <c r="C135" s="1112"/>
      <c r="D135" s="1112"/>
      <c r="E135" s="1113"/>
    </row>
    <row r="136" spans="1:5" ht="15.75" hidden="1" thickBot="1" x14ac:dyDescent="0.3">
      <c r="A136" s="1111" t="s">
        <v>39</v>
      </c>
      <c r="B136" s="1112"/>
      <c r="C136" s="1112"/>
      <c r="D136" s="1112"/>
      <c r="E136" s="1113"/>
    </row>
    <row r="137" spans="1:5" ht="15.75" hidden="1" thickBot="1" x14ac:dyDescent="0.3">
      <c r="A137" s="7" t="s">
        <v>55</v>
      </c>
      <c r="B137" s="1137"/>
      <c r="C137" s="1162"/>
      <c r="D137" s="1138"/>
      <c r="E137" s="1139"/>
    </row>
    <row r="138" spans="1:5" ht="36" hidden="1" customHeight="1" thickBot="1" x14ac:dyDescent="0.3">
      <c r="A138" s="7" t="s">
        <v>79</v>
      </c>
      <c r="B138" s="46"/>
      <c r="C138" s="86" t="s">
        <v>217</v>
      </c>
      <c r="D138" s="1786" t="s">
        <v>637</v>
      </c>
      <c r="E138" s="1787"/>
    </row>
    <row r="139" spans="1:5" ht="15.75" hidden="1" customHeight="1" thickBot="1" x14ac:dyDescent="0.3">
      <c r="A139" s="96"/>
      <c r="B139" s="1118"/>
      <c r="C139" s="1122"/>
      <c r="D139" s="1120"/>
      <c r="E139" s="1121"/>
    </row>
    <row r="140" spans="1:5" ht="17.25" hidden="1" customHeight="1" thickBot="1" x14ac:dyDescent="0.3">
      <c r="A140" s="5" t="s">
        <v>14</v>
      </c>
      <c r="B140" s="1105" t="s">
        <v>534</v>
      </c>
      <c r="C140" s="1106"/>
      <c r="D140" s="1106"/>
      <c r="E140" s="1107"/>
    </row>
    <row r="141" spans="1:5" ht="15.75" hidden="1" thickBot="1" x14ac:dyDescent="0.3">
      <c r="A141" s="5" t="s">
        <v>15</v>
      </c>
      <c r="B141" s="1097" t="s">
        <v>516</v>
      </c>
      <c r="C141" s="1098"/>
      <c r="D141" s="1098"/>
      <c r="E141" s="1099"/>
    </row>
    <row r="142" spans="1:5" ht="12.75" hidden="1" customHeight="1" x14ac:dyDescent="0.25">
      <c r="A142" s="1049"/>
      <c r="B142" s="8">
        <v>2019</v>
      </c>
      <c r="C142" s="8">
        <v>2020</v>
      </c>
      <c r="D142" s="8">
        <v>2021</v>
      </c>
      <c r="E142" s="8">
        <v>2022</v>
      </c>
    </row>
    <row r="143" spans="1:5" ht="13.5" hidden="1" customHeight="1" thickBot="1" x14ac:dyDescent="0.3">
      <c r="A143" s="1050"/>
      <c r="B143" s="764" t="s">
        <v>7</v>
      </c>
      <c r="C143" s="764" t="s">
        <v>8</v>
      </c>
      <c r="D143" s="764" t="s">
        <v>8</v>
      </c>
      <c r="E143" s="764" t="s">
        <v>8</v>
      </c>
    </row>
    <row r="144" spans="1:5" ht="15.75" hidden="1" thickBot="1" x14ac:dyDescent="0.3">
      <c r="A144" s="5" t="s">
        <v>16</v>
      </c>
      <c r="B144" s="9">
        <v>0</v>
      </c>
      <c r="C144" s="9">
        <v>0</v>
      </c>
      <c r="D144" s="9">
        <v>0</v>
      </c>
      <c r="E144" s="9">
        <v>0</v>
      </c>
    </row>
    <row r="145" spans="1:5" ht="15.75" hidden="1" thickBot="1" x14ac:dyDescent="0.3">
      <c r="A145" s="5" t="s">
        <v>17</v>
      </c>
      <c r="B145" s="9">
        <f>B163</f>
        <v>0</v>
      </c>
      <c r="C145" s="9">
        <f t="shared" ref="C145:E145" si="12">C163</f>
        <v>0</v>
      </c>
      <c r="D145" s="9">
        <f t="shared" si="12"/>
        <v>0</v>
      </c>
      <c r="E145" s="9">
        <f t="shared" si="12"/>
        <v>0</v>
      </c>
    </row>
    <row r="146" spans="1:5" ht="15.75" hidden="1" thickBot="1" x14ac:dyDescent="0.3">
      <c r="A146" s="5" t="s">
        <v>18</v>
      </c>
      <c r="B146" s="9" t="e">
        <f>B145/B144</f>
        <v>#DIV/0!</v>
      </c>
      <c r="C146" s="9" t="e">
        <f t="shared" ref="C146:E146" si="13">C145/C144</f>
        <v>#DIV/0!</v>
      </c>
      <c r="D146" s="9" t="e">
        <f t="shared" si="13"/>
        <v>#DIV/0!</v>
      </c>
      <c r="E146" s="9" t="e">
        <f t="shared" si="13"/>
        <v>#DIV/0!</v>
      </c>
    </row>
    <row r="147" spans="1:5" ht="15.75" hidden="1" thickBot="1" x14ac:dyDescent="0.3">
      <c r="A147" s="5" t="s">
        <v>19</v>
      </c>
      <c r="B147" s="745" t="s">
        <v>20</v>
      </c>
      <c r="C147" s="10" t="e">
        <f>C144/B144-1</f>
        <v>#DIV/0!</v>
      </c>
      <c r="D147" s="10" t="e">
        <f t="shared" ref="D147:E149" si="14">D144/C144-1</f>
        <v>#DIV/0!</v>
      </c>
      <c r="E147" s="10" t="e">
        <f t="shared" si="14"/>
        <v>#DIV/0!</v>
      </c>
    </row>
    <row r="148" spans="1:5" ht="15.75" hidden="1" thickBot="1" x14ac:dyDescent="0.3">
      <c r="A148" s="5" t="s">
        <v>21</v>
      </c>
      <c r="B148" s="745" t="s">
        <v>20</v>
      </c>
      <c r="C148" s="10" t="e">
        <f>C145/B145-1</f>
        <v>#DIV/0!</v>
      </c>
      <c r="D148" s="10" t="e">
        <f t="shared" si="14"/>
        <v>#DIV/0!</v>
      </c>
      <c r="E148" s="10" t="e">
        <f t="shared" si="14"/>
        <v>#DIV/0!</v>
      </c>
    </row>
    <row r="149" spans="1:5" ht="15.75" hidden="1" thickBot="1" x14ac:dyDescent="0.3">
      <c r="A149" s="5" t="s">
        <v>22</v>
      </c>
      <c r="B149" s="745" t="s">
        <v>20</v>
      </c>
      <c r="C149" s="10" t="e">
        <f>C146/B146-1</f>
        <v>#DIV/0!</v>
      </c>
      <c r="D149" s="10" t="e">
        <f t="shared" si="14"/>
        <v>#DIV/0!</v>
      </c>
      <c r="E149" s="10" t="e">
        <f t="shared" si="14"/>
        <v>#DIV/0!</v>
      </c>
    </row>
    <row r="150" spans="1:5" ht="15.75" hidden="1" customHeight="1" thickBot="1" x14ac:dyDescent="0.3">
      <c r="A150" s="1046" t="s">
        <v>155</v>
      </c>
      <c r="B150" s="1047"/>
      <c r="C150" s="1047"/>
      <c r="D150" s="1047"/>
      <c r="E150" s="1048"/>
    </row>
    <row r="151" spans="1:5" ht="12.75" hidden="1" customHeight="1" x14ac:dyDescent="0.25">
      <c r="A151" s="1049"/>
      <c r="B151" s="8">
        <v>2019</v>
      </c>
      <c r="C151" s="8">
        <v>2020</v>
      </c>
      <c r="D151" s="8">
        <v>2021</v>
      </c>
      <c r="E151" s="8">
        <v>2022</v>
      </c>
    </row>
    <row r="152" spans="1:5" ht="9" hidden="1" customHeight="1" thickBot="1" x14ac:dyDescent="0.3">
      <c r="A152" s="1050"/>
      <c r="B152" s="764" t="s">
        <v>7</v>
      </c>
      <c r="C152" s="764" t="s">
        <v>8</v>
      </c>
      <c r="D152" s="764" t="s">
        <v>8</v>
      </c>
      <c r="E152" s="764" t="s">
        <v>8</v>
      </c>
    </row>
    <row r="153" spans="1:5" ht="15.75" hidden="1" thickBot="1" x14ac:dyDescent="0.3">
      <c r="A153" s="12" t="s">
        <v>41</v>
      </c>
      <c r="B153" s="13">
        <f>B154+B155+B156+B157</f>
        <v>0</v>
      </c>
      <c r="C153" s="13">
        <f t="shared" ref="C153:E153" si="15">C154+C155+C156+C157</f>
        <v>0</v>
      </c>
      <c r="D153" s="13">
        <f t="shared" si="15"/>
        <v>0</v>
      </c>
      <c r="E153" s="13">
        <f t="shared" si="15"/>
        <v>0</v>
      </c>
    </row>
    <row r="154" spans="1:5" ht="15.75" hidden="1" thickBot="1" x14ac:dyDescent="0.3">
      <c r="A154" s="25" t="s">
        <v>212</v>
      </c>
      <c r="B154" s="13"/>
      <c r="C154" s="13"/>
      <c r="D154" s="13"/>
      <c r="E154" s="13"/>
    </row>
    <row r="155" spans="1:5" ht="15.75" hidden="1" thickBot="1" x14ac:dyDescent="0.3">
      <c r="A155" s="25" t="s">
        <v>222</v>
      </c>
      <c r="B155" s="13"/>
      <c r="C155" s="13"/>
      <c r="D155" s="13"/>
      <c r="E155" s="13"/>
    </row>
    <row r="156" spans="1:5" ht="15.75" hidden="1" thickBot="1" x14ac:dyDescent="0.3">
      <c r="A156" s="25" t="s">
        <v>223</v>
      </c>
      <c r="B156" s="13"/>
      <c r="C156" s="13"/>
      <c r="D156" s="13"/>
      <c r="E156" s="13"/>
    </row>
    <row r="157" spans="1:5" ht="15.75" hidden="1" thickBot="1" x14ac:dyDescent="0.3">
      <c r="A157" s="25" t="s">
        <v>224</v>
      </c>
      <c r="B157" s="13"/>
      <c r="C157" s="13"/>
      <c r="D157" s="13"/>
      <c r="E157" s="13"/>
    </row>
    <row r="158" spans="1:5" ht="15.75" hidden="1" thickBot="1" x14ac:dyDescent="0.3">
      <c r="A158" s="12" t="s">
        <v>42</v>
      </c>
      <c r="B158" s="14">
        <f>B159+B160+B161+B162</f>
        <v>0</v>
      </c>
      <c r="C158" s="14">
        <f t="shared" ref="C158:E158" si="16">C159+C160+C161+C162</f>
        <v>0</v>
      </c>
      <c r="D158" s="14">
        <f t="shared" si="16"/>
        <v>0</v>
      </c>
      <c r="E158" s="14">
        <f t="shared" si="16"/>
        <v>0</v>
      </c>
    </row>
    <row r="159" spans="1:5" ht="15.75" hidden="1" thickBot="1" x14ac:dyDescent="0.3">
      <c r="A159" s="25" t="s">
        <v>212</v>
      </c>
      <c r="B159" s="14">
        <v>0</v>
      </c>
      <c r="C159" s="13">
        <v>0</v>
      </c>
      <c r="D159" s="13">
        <v>0</v>
      </c>
      <c r="E159" s="13"/>
    </row>
    <row r="160" spans="1:5" ht="15.75" hidden="1" thickBot="1" x14ac:dyDescent="0.3">
      <c r="A160" s="25" t="s">
        <v>222</v>
      </c>
      <c r="B160" s="14"/>
      <c r="C160" s="13"/>
      <c r="D160" s="13"/>
      <c r="E160" s="13"/>
    </row>
    <row r="161" spans="1:5" ht="15.75" hidden="1" thickBot="1" x14ac:dyDescent="0.3">
      <c r="A161" s="25" t="s">
        <v>223</v>
      </c>
      <c r="B161" s="14"/>
      <c r="C161" s="13"/>
      <c r="D161" s="13"/>
      <c r="E161" s="13"/>
    </row>
    <row r="162" spans="1:5" ht="15.75" hidden="1" thickBot="1" x14ac:dyDescent="0.3">
      <c r="A162" s="25" t="s">
        <v>224</v>
      </c>
      <c r="B162" s="14"/>
      <c r="C162" s="13"/>
      <c r="D162" s="13"/>
      <c r="E162" s="13"/>
    </row>
    <row r="163" spans="1:5" ht="15.75" hidden="1" thickBot="1" x14ac:dyDescent="0.3">
      <c r="A163" s="87" t="s">
        <v>30</v>
      </c>
      <c r="B163" s="14">
        <f>B153+B158</f>
        <v>0</v>
      </c>
      <c r="C163" s="14">
        <f t="shared" ref="C163:E163" si="17">C153+C158</f>
        <v>0</v>
      </c>
      <c r="D163" s="14">
        <f t="shared" si="17"/>
        <v>0</v>
      </c>
      <c r="E163" s="14">
        <f t="shared" si="17"/>
        <v>0</v>
      </c>
    </row>
    <row r="164" spans="1:5" ht="45.75" hidden="1" thickBot="1" x14ac:dyDescent="0.3">
      <c r="A164" s="7" t="s">
        <v>32</v>
      </c>
      <c r="B164" s="7"/>
      <c r="C164" s="86" t="s">
        <v>217</v>
      </c>
      <c r="D164" s="1120"/>
      <c r="E164" s="1121"/>
    </row>
    <row r="165" spans="1:5" ht="17.25" hidden="1" customHeight="1" thickBot="1" x14ac:dyDescent="0.3">
      <c r="A165" s="5" t="s">
        <v>14</v>
      </c>
      <c r="B165" s="1105" t="s">
        <v>61</v>
      </c>
      <c r="C165" s="1106"/>
      <c r="D165" s="1106"/>
      <c r="E165" s="1107"/>
    </row>
    <row r="166" spans="1:5" ht="15.75" hidden="1" thickBot="1" x14ac:dyDescent="0.3">
      <c r="A166" s="5" t="s">
        <v>15</v>
      </c>
      <c r="B166" s="1097"/>
      <c r="C166" s="1098"/>
      <c r="D166" s="1098"/>
      <c r="E166" s="1099"/>
    </row>
    <row r="167" spans="1:5" ht="12.75" hidden="1" customHeight="1" x14ac:dyDescent="0.25">
      <c r="A167" s="1049"/>
      <c r="B167" s="8">
        <v>2019</v>
      </c>
      <c r="C167" s="8">
        <v>2020</v>
      </c>
      <c r="D167" s="8">
        <v>2021</v>
      </c>
      <c r="E167" s="8">
        <v>2022</v>
      </c>
    </row>
    <row r="168" spans="1:5" ht="9" hidden="1" customHeight="1" thickBot="1" x14ac:dyDescent="0.3">
      <c r="A168" s="1050"/>
      <c r="B168" s="764" t="s">
        <v>7</v>
      </c>
      <c r="C168" s="764" t="s">
        <v>8</v>
      </c>
      <c r="D168" s="764" t="s">
        <v>8</v>
      </c>
      <c r="E168" s="764" t="s">
        <v>8</v>
      </c>
    </row>
    <row r="169" spans="1:5" ht="15.75" hidden="1" thickBot="1" x14ac:dyDescent="0.3">
      <c r="A169" s="5" t="s">
        <v>16</v>
      </c>
      <c r="B169" s="5"/>
      <c r="C169" s="745">
        <v>0</v>
      </c>
      <c r="D169" s="5"/>
      <c r="E169" s="5"/>
    </row>
    <row r="170" spans="1:5" ht="15.75" hidden="1" thickBot="1" x14ac:dyDescent="0.3">
      <c r="A170" s="5" t="s">
        <v>17</v>
      </c>
      <c r="B170" s="9"/>
      <c r="C170" s="9">
        <f>C188</f>
        <v>0</v>
      </c>
      <c r="D170" s="9"/>
      <c r="E170" s="9"/>
    </row>
    <row r="171" spans="1:5" ht="15.75" hidden="1" thickBot="1" x14ac:dyDescent="0.3">
      <c r="A171" s="5" t="s">
        <v>18</v>
      </c>
      <c r="B171" s="9" t="e">
        <f>B170/B169</f>
        <v>#DIV/0!</v>
      </c>
      <c r="C171" s="9" t="e">
        <f t="shared" ref="C171:E171" si="18">C170/C169</f>
        <v>#DIV/0!</v>
      </c>
      <c r="D171" s="9" t="e">
        <f t="shared" si="18"/>
        <v>#DIV/0!</v>
      </c>
      <c r="E171" s="9" t="e">
        <f t="shared" si="18"/>
        <v>#DIV/0!</v>
      </c>
    </row>
    <row r="172" spans="1:5" ht="15.75" hidden="1" thickBot="1" x14ac:dyDescent="0.3">
      <c r="A172" s="5" t="s">
        <v>19</v>
      </c>
      <c r="B172" s="745" t="s">
        <v>20</v>
      </c>
      <c r="C172" s="10" t="e">
        <f>C169/B169-1</f>
        <v>#DIV/0!</v>
      </c>
      <c r="D172" s="10" t="e">
        <f t="shared" ref="D172:E174" si="19">D169/C169-1</f>
        <v>#DIV/0!</v>
      </c>
      <c r="E172" s="10" t="e">
        <f t="shared" si="19"/>
        <v>#DIV/0!</v>
      </c>
    </row>
    <row r="173" spans="1:5" ht="15.75" hidden="1" thickBot="1" x14ac:dyDescent="0.3">
      <c r="A173" s="5" t="s">
        <v>21</v>
      </c>
      <c r="B173" s="745" t="s">
        <v>20</v>
      </c>
      <c r="C173" s="10" t="e">
        <f>C170/B170-1</f>
        <v>#DIV/0!</v>
      </c>
      <c r="D173" s="10" t="e">
        <f t="shared" si="19"/>
        <v>#DIV/0!</v>
      </c>
      <c r="E173" s="10" t="e">
        <f t="shared" si="19"/>
        <v>#DIV/0!</v>
      </c>
    </row>
    <row r="174" spans="1:5" ht="15.75" hidden="1" thickBot="1" x14ac:dyDescent="0.3">
      <c r="A174" s="5" t="s">
        <v>22</v>
      </c>
      <c r="B174" s="745" t="s">
        <v>20</v>
      </c>
      <c r="C174" s="10" t="e">
        <f>C171/B171-1</f>
        <v>#DIV/0!</v>
      </c>
      <c r="D174" s="10" t="e">
        <f t="shared" si="19"/>
        <v>#DIV/0!</v>
      </c>
      <c r="E174" s="10" t="e">
        <f t="shared" si="19"/>
        <v>#DIV/0!</v>
      </c>
    </row>
    <row r="175" spans="1:5" ht="15.75" hidden="1" customHeight="1" thickBot="1" x14ac:dyDescent="0.3">
      <c r="A175" s="1046" t="s">
        <v>172</v>
      </c>
      <c r="B175" s="1047"/>
      <c r="C175" s="1047"/>
      <c r="D175" s="1047"/>
      <c r="E175" s="1048"/>
    </row>
    <row r="176" spans="1:5" ht="12.75" hidden="1" customHeight="1" x14ac:dyDescent="0.25">
      <c r="A176" s="1049"/>
      <c r="B176" s="8">
        <v>2019</v>
      </c>
      <c r="C176" s="8">
        <v>2020</v>
      </c>
      <c r="D176" s="8">
        <v>2021</v>
      </c>
      <c r="E176" s="8">
        <v>2022</v>
      </c>
    </row>
    <row r="177" spans="1:5" ht="9" hidden="1" customHeight="1" thickBot="1" x14ac:dyDescent="0.3">
      <c r="A177" s="1050"/>
      <c r="B177" s="764" t="s">
        <v>7</v>
      </c>
      <c r="C177" s="764" t="s">
        <v>8</v>
      </c>
      <c r="D177" s="764" t="s">
        <v>8</v>
      </c>
      <c r="E177" s="764" t="s">
        <v>8</v>
      </c>
    </row>
    <row r="178" spans="1:5" ht="15.75" hidden="1" thickBot="1" x14ac:dyDescent="0.3">
      <c r="A178" s="12" t="s">
        <v>41</v>
      </c>
      <c r="B178" s="13">
        <f>B179+B180+B181+B182</f>
        <v>0</v>
      </c>
      <c r="C178" s="13">
        <f t="shared" ref="C178:E178" si="20">C179+C180+C181+C182</f>
        <v>0</v>
      </c>
      <c r="D178" s="13">
        <f t="shared" si="20"/>
        <v>0</v>
      </c>
      <c r="E178" s="13">
        <f t="shared" si="20"/>
        <v>0</v>
      </c>
    </row>
    <row r="179" spans="1:5" ht="15.75" hidden="1" thickBot="1" x14ac:dyDescent="0.3">
      <c r="A179" s="25" t="s">
        <v>212</v>
      </c>
      <c r="B179" s="13"/>
      <c r="C179" s="13"/>
      <c r="D179" s="13"/>
      <c r="E179" s="13"/>
    </row>
    <row r="180" spans="1:5" ht="15.75" hidden="1" thickBot="1" x14ac:dyDescent="0.3">
      <c r="A180" s="25" t="s">
        <v>222</v>
      </c>
      <c r="B180" s="13"/>
      <c r="C180" s="13"/>
      <c r="D180" s="13"/>
      <c r="E180" s="13"/>
    </row>
    <row r="181" spans="1:5" ht="15.75" hidden="1" thickBot="1" x14ac:dyDescent="0.3">
      <c r="A181" s="25" t="s">
        <v>223</v>
      </c>
      <c r="B181" s="13"/>
      <c r="C181" s="13"/>
      <c r="D181" s="13"/>
      <c r="E181" s="13"/>
    </row>
    <row r="182" spans="1:5" ht="15.75" hidden="1" thickBot="1" x14ac:dyDescent="0.3">
      <c r="A182" s="25" t="s">
        <v>224</v>
      </c>
      <c r="B182" s="13"/>
      <c r="C182" s="13"/>
      <c r="D182" s="13"/>
      <c r="E182" s="13"/>
    </row>
    <row r="183" spans="1:5" ht="15.75" hidden="1" thickBot="1" x14ac:dyDescent="0.3">
      <c r="A183" s="12" t="s">
        <v>42</v>
      </c>
      <c r="B183" s="14">
        <f>B184+B185+B186+B187</f>
        <v>0</v>
      </c>
      <c r="C183" s="14">
        <f t="shared" ref="C183:E183" si="21">C184+C185+C186+C187</f>
        <v>0</v>
      </c>
      <c r="D183" s="14">
        <f t="shared" si="21"/>
        <v>0</v>
      </c>
      <c r="E183" s="14">
        <f t="shared" si="21"/>
        <v>0</v>
      </c>
    </row>
    <row r="184" spans="1:5" ht="15.75" hidden="1" thickBot="1" x14ac:dyDescent="0.3">
      <c r="A184" s="25" t="s">
        <v>212</v>
      </c>
      <c r="B184" s="14"/>
      <c r="C184" s="30">
        <v>0</v>
      </c>
      <c r="D184" s="13"/>
      <c r="E184" s="13"/>
    </row>
    <row r="185" spans="1:5" ht="15.75" hidden="1" thickBot="1" x14ac:dyDescent="0.3">
      <c r="A185" s="25" t="s">
        <v>222</v>
      </c>
      <c r="B185" s="14"/>
      <c r="C185" s="13"/>
      <c r="D185" s="13"/>
      <c r="E185" s="13"/>
    </row>
    <row r="186" spans="1:5" ht="15.75" hidden="1" thickBot="1" x14ac:dyDescent="0.3">
      <c r="A186" s="25" t="s">
        <v>223</v>
      </c>
      <c r="B186" s="14"/>
      <c r="C186" s="13"/>
      <c r="D186" s="13"/>
      <c r="E186" s="13"/>
    </row>
    <row r="187" spans="1:5" ht="15.75" hidden="1" thickBot="1" x14ac:dyDescent="0.3">
      <c r="A187" s="25" t="s">
        <v>224</v>
      </c>
      <c r="B187" s="14"/>
      <c r="C187" s="13"/>
      <c r="D187" s="13"/>
      <c r="E187" s="13"/>
    </row>
    <row r="188" spans="1:5" ht="15.75" hidden="1" thickBot="1" x14ac:dyDescent="0.3">
      <c r="A188" s="87" t="s">
        <v>226</v>
      </c>
      <c r="B188" s="14">
        <f>B178+B183</f>
        <v>0</v>
      </c>
      <c r="C188" s="14">
        <f t="shared" ref="C188:E188" si="22">C178+C183</f>
        <v>0</v>
      </c>
      <c r="D188" s="14">
        <f t="shared" si="22"/>
        <v>0</v>
      </c>
      <c r="E188" s="14">
        <f t="shared" si="22"/>
        <v>0</v>
      </c>
    </row>
    <row r="189" spans="1:5" ht="34.5" hidden="1" customHeight="1" thickBot="1" x14ac:dyDescent="0.3">
      <c r="A189" s="7" t="s">
        <v>73</v>
      </c>
      <c r="B189" s="90"/>
      <c r="C189" s="88" t="s">
        <v>217</v>
      </c>
      <c r="D189" s="91"/>
      <c r="E189" s="92"/>
    </row>
    <row r="190" spans="1:5" ht="17.25" hidden="1" customHeight="1" thickBot="1" x14ac:dyDescent="0.3">
      <c r="A190" s="5" t="s">
        <v>14</v>
      </c>
      <c r="B190" s="1105"/>
      <c r="C190" s="1106"/>
      <c r="D190" s="1106"/>
      <c r="E190" s="1107"/>
    </row>
    <row r="191" spans="1:5" ht="15.75" hidden="1" customHeight="1" thickBot="1" x14ac:dyDescent="0.3">
      <c r="A191" s="5" t="s">
        <v>15</v>
      </c>
      <c r="B191" s="1097"/>
      <c r="C191" s="1098"/>
      <c r="D191" s="1098"/>
      <c r="E191" s="1099"/>
    </row>
    <row r="192" spans="1:5" ht="12.75" hidden="1" customHeight="1" x14ac:dyDescent="0.25">
      <c r="A192" s="1049"/>
      <c r="B192" s="8">
        <v>2018</v>
      </c>
      <c r="C192" s="8">
        <v>2019</v>
      </c>
      <c r="D192" s="8">
        <v>2020</v>
      </c>
      <c r="E192" s="8">
        <v>2021</v>
      </c>
    </row>
    <row r="193" spans="1:5" ht="9" hidden="1" customHeight="1" thickBot="1" x14ac:dyDescent="0.3">
      <c r="A193" s="1050"/>
      <c r="B193" s="764" t="s">
        <v>7</v>
      </c>
      <c r="C193" s="764" t="s">
        <v>8</v>
      </c>
      <c r="D193" s="764" t="s">
        <v>8</v>
      </c>
      <c r="E193" s="764" t="s">
        <v>8</v>
      </c>
    </row>
    <row r="194" spans="1:5" ht="15.75" hidden="1" customHeight="1" thickBot="1" x14ac:dyDescent="0.3">
      <c r="A194" s="5" t="s">
        <v>16</v>
      </c>
      <c r="B194" s="5"/>
      <c r="C194" s="5"/>
      <c r="D194" s="5"/>
      <c r="E194" s="5"/>
    </row>
    <row r="195" spans="1:5" ht="15.75" hidden="1" customHeight="1" thickBot="1" x14ac:dyDescent="0.3">
      <c r="A195" s="5" t="s">
        <v>17</v>
      </c>
      <c r="B195" s="9">
        <f>B213</f>
        <v>0</v>
      </c>
      <c r="C195" s="9">
        <f t="shared" ref="C195:E195" si="23">C213</f>
        <v>0</v>
      </c>
      <c r="D195" s="9">
        <f t="shared" si="23"/>
        <v>0</v>
      </c>
      <c r="E195" s="9">
        <f t="shared" si="23"/>
        <v>0</v>
      </c>
    </row>
    <row r="196" spans="1:5" ht="15.75" hidden="1" customHeight="1" thickBot="1" x14ac:dyDescent="0.3">
      <c r="A196" s="5" t="s">
        <v>18</v>
      </c>
      <c r="B196" s="9" t="e">
        <f>B195/B194</f>
        <v>#DIV/0!</v>
      </c>
      <c r="C196" s="9" t="e">
        <f t="shared" ref="C196:E196" si="24">C195/C194</f>
        <v>#DIV/0!</v>
      </c>
      <c r="D196" s="9" t="e">
        <f t="shared" si="24"/>
        <v>#DIV/0!</v>
      </c>
      <c r="E196" s="9" t="e">
        <f t="shared" si="24"/>
        <v>#DIV/0!</v>
      </c>
    </row>
    <row r="197" spans="1:5" ht="15.75" hidden="1" customHeight="1" thickBot="1" x14ac:dyDescent="0.3">
      <c r="A197" s="5" t="s">
        <v>19</v>
      </c>
      <c r="B197" s="745" t="s">
        <v>20</v>
      </c>
      <c r="C197" s="10" t="e">
        <f>C194/B194-1</f>
        <v>#DIV/0!</v>
      </c>
      <c r="D197" s="10" t="e">
        <f t="shared" ref="D197:E199" si="25">D194/C194-1</f>
        <v>#DIV/0!</v>
      </c>
      <c r="E197" s="10" t="e">
        <f t="shared" si="25"/>
        <v>#DIV/0!</v>
      </c>
    </row>
    <row r="198" spans="1:5" ht="15.75" hidden="1" customHeight="1" thickBot="1" x14ac:dyDescent="0.3">
      <c r="A198" s="5" t="s">
        <v>21</v>
      </c>
      <c r="B198" s="745" t="s">
        <v>20</v>
      </c>
      <c r="C198" s="10" t="e">
        <f>C195/B195-1</f>
        <v>#DIV/0!</v>
      </c>
      <c r="D198" s="10" t="e">
        <f t="shared" si="25"/>
        <v>#DIV/0!</v>
      </c>
      <c r="E198" s="10" t="e">
        <f t="shared" si="25"/>
        <v>#DIV/0!</v>
      </c>
    </row>
    <row r="199" spans="1:5" ht="15.75" hidden="1" customHeight="1" thickBot="1" x14ac:dyDescent="0.3">
      <c r="A199" s="5" t="s">
        <v>22</v>
      </c>
      <c r="B199" s="745" t="s">
        <v>20</v>
      </c>
      <c r="C199" s="10" t="e">
        <f>C196/B196-1</f>
        <v>#DIV/0!</v>
      </c>
      <c r="D199" s="10" t="e">
        <f t="shared" si="25"/>
        <v>#DIV/0!</v>
      </c>
      <c r="E199" s="10" t="e">
        <f t="shared" si="25"/>
        <v>#DIV/0!</v>
      </c>
    </row>
    <row r="200" spans="1:5" ht="15.75" hidden="1" customHeight="1" thickBot="1" x14ac:dyDescent="0.3">
      <c r="A200" s="1046" t="s">
        <v>235</v>
      </c>
      <c r="B200" s="1047"/>
      <c r="C200" s="1047"/>
      <c r="D200" s="1047"/>
      <c r="E200" s="1048"/>
    </row>
    <row r="201" spans="1:5" ht="12.75" hidden="1" customHeight="1" x14ac:dyDescent="0.25">
      <c r="A201" s="1049"/>
      <c r="B201" s="8">
        <v>2018</v>
      </c>
      <c r="C201" s="8">
        <v>2019</v>
      </c>
      <c r="D201" s="8">
        <v>2020</v>
      </c>
      <c r="E201" s="8">
        <v>2021</v>
      </c>
    </row>
    <row r="202" spans="1:5" ht="9" hidden="1" customHeight="1" thickBot="1" x14ac:dyDescent="0.3">
      <c r="A202" s="1050"/>
      <c r="B202" s="764" t="s">
        <v>7</v>
      </c>
      <c r="C202" s="764" t="s">
        <v>8</v>
      </c>
      <c r="D202" s="764" t="s">
        <v>8</v>
      </c>
      <c r="E202" s="764" t="s">
        <v>8</v>
      </c>
    </row>
    <row r="203" spans="1:5" ht="15.75" hidden="1" customHeight="1" thickBot="1" x14ac:dyDescent="0.3">
      <c r="A203" s="12" t="s">
        <v>41</v>
      </c>
      <c r="B203" s="13">
        <f>B204+B205+B206+B207</f>
        <v>0</v>
      </c>
      <c r="C203" s="13">
        <f t="shared" ref="C203:E203" si="26">C204+C205+C206+C207</f>
        <v>0</v>
      </c>
      <c r="D203" s="13">
        <f t="shared" si="26"/>
        <v>0</v>
      </c>
      <c r="E203" s="13">
        <f t="shared" si="26"/>
        <v>0</v>
      </c>
    </row>
    <row r="204" spans="1:5" ht="15.75" hidden="1" customHeight="1" thickBot="1" x14ac:dyDescent="0.3">
      <c r="A204" s="25" t="s">
        <v>212</v>
      </c>
      <c r="B204" s="13"/>
      <c r="C204" s="13"/>
      <c r="D204" s="13"/>
      <c r="E204" s="13"/>
    </row>
    <row r="205" spans="1:5" ht="15.75" hidden="1" customHeight="1" thickBot="1" x14ac:dyDescent="0.3">
      <c r="A205" s="25" t="s">
        <v>222</v>
      </c>
      <c r="B205" s="13"/>
      <c r="C205" s="13"/>
      <c r="D205" s="13"/>
      <c r="E205" s="13"/>
    </row>
    <row r="206" spans="1:5" ht="15.75" hidden="1" customHeight="1" thickBot="1" x14ac:dyDescent="0.3">
      <c r="A206" s="25" t="s">
        <v>223</v>
      </c>
      <c r="B206" s="13"/>
      <c r="C206" s="13"/>
      <c r="D206" s="13"/>
      <c r="E206" s="13"/>
    </row>
    <row r="207" spans="1:5" ht="15.75" hidden="1" customHeight="1" thickBot="1" x14ac:dyDescent="0.3">
      <c r="A207" s="25" t="s">
        <v>224</v>
      </c>
      <c r="B207" s="13"/>
      <c r="C207" s="13"/>
      <c r="D207" s="13"/>
      <c r="E207" s="13"/>
    </row>
    <row r="208" spans="1:5" ht="15.75" hidden="1" customHeight="1" thickBot="1" x14ac:dyDescent="0.3">
      <c r="A208" s="12" t="s">
        <v>42</v>
      </c>
      <c r="B208" s="14">
        <f>B209+B210+B211+B212</f>
        <v>0</v>
      </c>
      <c r="C208" s="14">
        <f t="shared" ref="C208:E208" si="27">C209+C210+C211+C212</f>
        <v>0</v>
      </c>
      <c r="D208" s="14">
        <f t="shared" si="27"/>
        <v>0</v>
      </c>
      <c r="E208" s="14">
        <f t="shared" si="27"/>
        <v>0</v>
      </c>
    </row>
    <row r="209" spans="1:5" ht="15.75" hidden="1" customHeight="1" thickBot="1" x14ac:dyDescent="0.3">
      <c r="A209" s="25" t="s">
        <v>212</v>
      </c>
      <c r="B209" s="14"/>
      <c r="C209" s="13"/>
      <c r="D209" s="13"/>
      <c r="E209" s="13"/>
    </row>
    <row r="210" spans="1:5" ht="15.75" hidden="1" customHeight="1" thickBot="1" x14ac:dyDescent="0.3">
      <c r="A210" s="25" t="s">
        <v>222</v>
      </c>
      <c r="B210" s="14"/>
      <c r="C210" s="13"/>
      <c r="D210" s="13"/>
      <c r="E210" s="13"/>
    </row>
    <row r="211" spans="1:5" ht="15.75" hidden="1" customHeight="1" thickBot="1" x14ac:dyDescent="0.3">
      <c r="A211" s="25" t="s">
        <v>223</v>
      </c>
      <c r="B211" s="14"/>
      <c r="C211" s="13"/>
      <c r="D211" s="13"/>
      <c r="E211" s="13"/>
    </row>
    <row r="212" spans="1:5" ht="15.75" hidden="1" customHeight="1" thickBot="1" x14ac:dyDescent="0.3">
      <c r="A212" s="25" t="s">
        <v>224</v>
      </c>
      <c r="B212" s="14"/>
      <c r="C212" s="13"/>
      <c r="D212" s="13"/>
      <c r="E212" s="13"/>
    </row>
    <row r="213" spans="1:5" ht="15.75" hidden="1" customHeight="1" thickBot="1" x14ac:dyDescent="0.3">
      <c r="A213" s="15" t="s">
        <v>236</v>
      </c>
      <c r="B213" s="14">
        <f>B203+B208</f>
        <v>0</v>
      </c>
      <c r="C213" s="14">
        <f t="shared" ref="C213:E213" si="28">C203+C208</f>
        <v>0</v>
      </c>
      <c r="D213" s="14">
        <f t="shared" si="28"/>
        <v>0</v>
      </c>
      <c r="E213" s="14">
        <f t="shared" si="28"/>
        <v>0</v>
      </c>
    </row>
    <row r="214" spans="1:5" ht="25.5" hidden="1" customHeight="1" thickBot="1" x14ac:dyDescent="0.3">
      <c r="A214" s="93" t="s">
        <v>44</v>
      </c>
      <c r="B214" s="1118"/>
      <c r="C214" s="1120"/>
      <c r="D214" s="1120"/>
      <c r="E214" s="1121"/>
    </row>
    <row r="215" spans="1:5" ht="45.75" hidden="1" thickBot="1" x14ac:dyDescent="0.3">
      <c r="A215" s="7" t="s">
        <v>163</v>
      </c>
      <c r="B215" s="90"/>
      <c r="C215" s="88" t="s">
        <v>217</v>
      </c>
      <c r="D215" s="91"/>
      <c r="E215" s="92"/>
    </row>
    <row r="216" spans="1:5" ht="17.25" hidden="1" customHeight="1" thickBot="1" x14ac:dyDescent="0.3">
      <c r="A216" s="5" t="s">
        <v>14</v>
      </c>
      <c r="B216" s="1105"/>
      <c r="C216" s="1106"/>
      <c r="D216" s="1106"/>
      <c r="E216" s="1107"/>
    </row>
    <row r="217" spans="1:5" ht="15.75" hidden="1" thickBot="1" x14ac:dyDescent="0.3">
      <c r="A217" s="5" t="s">
        <v>15</v>
      </c>
      <c r="B217" s="1214"/>
      <c r="C217" s="1098"/>
      <c r="D217" s="1098"/>
      <c r="E217" s="1099"/>
    </row>
    <row r="218" spans="1:5" ht="12.75" hidden="1" customHeight="1" x14ac:dyDescent="0.25">
      <c r="A218" s="1049"/>
      <c r="B218" s="8">
        <v>2019</v>
      </c>
      <c r="C218" s="8">
        <v>2020</v>
      </c>
      <c r="D218" s="8">
        <v>2021</v>
      </c>
      <c r="E218" s="8">
        <v>2022</v>
      </c>
    </row>
    <row r="219" spans="1:5" ht="9" hidden="1" customHeight="1" thickBot="1" x14ac:dyDescent="0.3">
      <c r="A219" s="1050"/>
      <c r="B219" s="764" t="s">
        <v>7</v>
      </c>
      <c r="C219" s="764" t="s">
        <v>8</v>
      </c>
      <c r="D219" s="764" t="s">
        <v>8</v>
      </c>
      <c r="E219" s="764" t="s">
        <v>8</v>
      </c>
    </row>
    <row r="220" spans="1:5" ht="15.75" hidden="1" thickBot="1" x14ac:dyDescent="0.3">
      <c r="A220" s="5" t="s">
        <v>16</v>
      </c>
      <c r="B220" s="5">
        <v>0</v>
      </c>
      <c r="C220" s="745">
        <v>0</v>
      </c>
      <c r="D220" s="745">
        <v>0</v>
      </c>
      <c r="E220" s="5">
        <v>0</v>
      </c>
    </row>
    <row r="221" spans="1:5" ht="15.75" hidden="1" thickBot="1" x14ac:dyDescent="0.3">
      <c r="A221" s="5" t="s">
        <v>17</v>
      </c>
      <c r="B221" s="9">
        <f>B239</f>
        <v>0</v>
      </c>
      <c r="C221" s="9">
        <f t="shared" ref="C221:E221" si="29">C239</f>
        <v>0</v>
      </c>
      <c r="D221" s="9">
        <f t="shared" si="29"/>
        <v>0</v>
      </c>
      <c r="E221" s="9">
        <f t="shared" si="29"/>
        <v>0</v>
      </c>
    </row>
    <row r="222" spans="1:5" ht="15.75" hidden="1" thickBot="1" x14ac:dyDescent="0.3">
      <c r="A222" s="5" t="s">
        <v>18</v>
      </c>
      <c r="B222" s="9" t="e">
        <f>B221/B220</f>
        <v>#DIV/0!</v>
      </c>
      <c r="C222" s="9" t="e">
        <f t="shared" ref="C222:E222" si="30">C221/C220</f>
        <v>#DIV/0!</v>
      </c>
      <c r="D222" s="9" t="e">
        <f t="shared" si="30"/>
        <v>#DIV/0!</v>
      </c>
      <c r="E222" s="9" t="e">
        <f t="shared" si="30"/>
        <v>#DIV/0!</v>
      </c>
    </row>
    <row r="223" spans="1:5" ht="15.75" hidden="1" thickBot="1" x14ac:dyDescent="0.3">
      <c r="A223" s="5" t="s">
        <v>19</v>
      </c>
      <c r="B223" s="745" t="s">
        <v>20</v>
      </c>
      <c r="C223" s="10" t="e">
        <f>C220/B220-1</f>
        <v>#DIV/0!</v>
      </c>
      <c r="D223" s="10" t="e">
        <f t="shared" ref="D223:E225" si="31">D220/C220-1</f>
        <v>#DIV/0!</v>
      </c>
      <c r="E223" s="10" t="e">
        <f t="shared" si="31"/>
        <v>#DIV/0!</v>
      </c>
    </row>
    <row r="224" spans="1:5" ht="15.75" hidden="1" thickBot="1" x14ac:dyDescent="0.3">
      <c r="A224" s="5" t="s">
        <v>21</v>
      </c>
      <c r="B224" s="745" t="s">
        <v>20</v>
      </c>
      <c r="C224" s="10" t="e">
        <f>C221/B221-1</f>
        <v>#DIV/0!</v>
      </c>
      <c r="D224" s="10" t="e">
        <f t="shared" si="31"/>
        <v>#DIV/0!</v>
      </c>
      <c r="E224" s="10" t="e">
        <f t="shared" si="31"/>
        <v>#DIV/0!</v>
      </c>
    </row>
    <row r="225" spans="1:5" ht="15.75" hidden="1" thickBot="1" x14ac:dyDescent="0.3">
      <c r="A225" s="5" t="s">
        <v>22</v>
      </c>
      <c r="B225" s="745" t="s">
        <v>20</v>
      </c>
      <c r="C225" s="10" t="e">
        <f>C222/B222-1</f>
        <v>#DIV/0!</v>
      </c>
      <c r="D225" s="10" t="e">
        <f t="shared" si="31"/>
        <v>#DIV/0!</v>
      </c>
      <c r="E225" s="10" t="e">
        <f t="shared" si="31"/>
        <v>#DIV/0!</v>
      </c>
    </row>
    <row r="226" spans="1:5" ht="15.75" hidden="1" customHeight="1" thickBot="1" x14ac:dyDescent="0.3">
      <c r="A226" s="1046" t="s">
        <v>154</v>
      </c>
      <c r="B226" s="1047"/>
      <c r="C226" s="1047"/>
      <c r="D226" s="1047"/>
      <c r="E226" s="1048"/>
    </row>
    <row r="227" spans="1:5" ht="12.75" hidden="1" customHeight="1" x14ac:dyDescent="0.25">
      <c r="A227" s="1049"/>
      <c r="B227" s="8">
        <v>2019</v>
      </c>
      <c r="C227" s="8">
        <v>2020</v>
      </c>
      <c r="D227" s="8">
        <v>2021</v>
      </c>
      <c r="E227" s="8">
        <v>2022</v>
      </c>
    </row>
    <row r="228" spans="1:5" ht="9" hidden="1" customHeight="1" thickBot="1" x14ac:dyDescent="0.3">
      <c r="A228" s="1050"/>
      <c r="B228" s="764" t="s">
        <v>7</v>
      </c>
      <c r="C228" s="764" t="s">
        <v>8</v>
      </c>
      <c r="D228" s="764" t="s">
        <v>8</v>
      </c>
      <c r="E228" s="764" t="s">
        <v>8</v>
      </c>
    </row>
    <row r="229" spans="1:5" ht="15.75" hidden="1" thickBot="1" x14ac:dyDescent="0.3">
      <c r="A229" s="12" t="s">
        <v>41</v>
      </c>
      <c r="B229" s="13">
        <f>B230+B231+B232+B233</f>
        <v>0</v>
      </c>
      <c r="C229" s="13">
        <f t="shared" ref="C229:E229" si="32">C230+C231+C232+C233</f>
        <v>0</v>
      </c>
      <c r="D229" s="13">
        <f t="shared" si="32"/>
        <v>0</v>
      </c>
      <c r="E229" s="13">
        <f t="shared" si="32"/>
        <v>0</v>
      </c>
    </row>
    <row r="230" spans="1:5" ht="15.75" hidden="1" thickBot="1" x14ac:dyDescent="0.3">
      <c r="A230" s="25" t="s">
        <v>212</v>
      </c>
      <c r="B230" s="13"/>
      <c r="C230" s="13"/>
      <c r="D230" s="13"/>
      <c r="E230" s="13"/>
    </row>
    <row r="231" spans="1:5" ht="15.75" hidden="1" thickBot="1" x14ac:dyDescent="0.3">
      <c r="A231" s="25" t="s">
        <v>222</v>
      </c>
      <c r="B231" s="13"/>
      <c r="C231" s="13"/>
      <c r="D231" s="13"/>
      <c r="E231" s="13"/>
    </row>
    <row r="232" spans="1:5" ht="15.75" hidden="1" thickBot="1" x14ac:dyDescent="0.3">
      <c r="A232" s="25" t="s">
        <v>223</v>
      </c>
      <c r="B232" s="13"/>
      <c r="C232" s="13"/>
      <c r="D232" s="13"/>
      <c r="E232" s="13"/>
    </row>
    <row r="233" spans="1:5" ht="15.75" hidden="1" thickBot="1" x14ac:dyDescent="0.3">
      <c r="A233" s="25" t="s">
        <v>224</v>
      </c>
      <c r="B233" s="13"/>
      <c r="C233" s="13"/>
      <c r="D233" s="13"/>
      <c r="E233" s="13"/>
    </row>
    <row r="234" spans="1:5" ht="15.75" hidden="1" thickBot="1" x14ac:dyDescent="0.3">
      <c r="A234" s="12" t="s">
        <v>42</v>
      </c>
      <c r="B234" s="14">
        <f>B235+B236+B237+B238</f>
        <v>0</v>
      </c>
      <c r="C234" s="14">
        <f t="shared" ref="C234:E234" si="33">C235+C236+C237+C238</f>
        <v>0</v>
      </c>
      <c r="D234" s="14">
        <f t="shared" si="33"/>
        <v>0</v>
      </c>
      <c r="E234" s="14">
        <f t="shared" si="33"/>
        <v>0</v>
      </c>
    </row>
    <row r="235" spans="1:5" ht="15.75" hidden="1" thickBot="1" x14ac:dyDescent="0.3">
      <c r="A235" s="25" t="s">
        <v>212</v>
      </c>
      <c r="B235" s="14"/>
      <c r="C235" s="14">
        <v>0</v>
      </c>
      <c r="D235" s="14">
        <v>0</v>
      </c>
      <c r="E235" s="14"/>
    </row>
    <row r="236" spans="1:5" ht="15.75" hidden="1" thickBot="1" x14ac:dyDescent="0.3">
      <c r="A236" s="25" t="s">
        <v>222</v>
      </c>
      <c r="B236" s="14"/>
      <c r="C236" s="14"/>
      <c r="D236" s="14"/>
      <c r="E236" s="14"/>
    </row>
    <row r="237" spans="1:5" ht="15.75" hidden="1" thickBot="1" x14ac:dyDescent="0.3">
      <c r="A237" s="25" t="s">
        <v>223</v>
      </c>
      <c r="B237" s="14"/>
      <c r="C237" s="14"/>
      <c r="D237" s="14"/>
      <c r="E237" s="14"/>
    </row>
    <row r="238" spans="1:5" ht="15.75" hidden="1" thickBot="1" x14ac:dyDescent="0.3">
      <c r="A238" s="25" t="s">
        <v>224</v>
      </c>
      <c r="B238" s="14"/>
      <c r="C238" s="14"/>
      <c r="D238" s="14"/>
      <c r="E238" s="14"/>
    </row>
    <row r="239" spans="1:5" ht="15.75" hidden="1" thickBot="1" x14ac:dyDescent="0.3">
      <c r="A239" s="15" t="s">
        <v>52</v>
      </c>
      <c r="B239" s="14">
        <f>B229+B234</f>
        <v>0</v>
      </c>
      <c r="C239" s="14">
        <f t="shared" ref="C239:E239" si="34">C229+C234</f>
        <v>0</v>
      </c>
      <c r="D239" s="14">
        <f t="shared" si="34"/>
        <v>0</v>
      </c>
      <c r="E239" s="14">
        <f t="shared" si="34"/>
        <v>0</v>
      </c>
    </row>
    <row r="240" spans="1:5" ht="15.75" thickBot="1" x14ac:dyDescent="0.3">
      <c r="A240" s="1111" t="s">
        <v>45</v>
      </c>
      <c r="B240" s="1112"/>
      <c r="C240" s="1112"/>
      <c r="D240" s="1112"/>
      <c r="E240" s="1113"/>
    </row>
    <row r="241" spans="1:5" ht="15.75" thickBot="1" x14ac:dyDescent="0.3">
      <c r="A241" s="1111" t="s">
        <v>46</v>
      </c>
      <c r="B241" s="1112"/>
      <c r="C241" s="1112"/>
      <c r="D241" s="1112"/>
      <c r="E241" s="1113"/>
    </row>
    <row r="242" spans="1:5" ht="15.75" thickBot="1" x14ac:dyDescent="0.3">
      <c r="A242" s="7" t="s">
        <v>55</v>
      </c>
      <c r="B242" s="1167" t="s">
        <v>872</v>
      </c>
      <c r="C242" s="1168"/>
      <c r="D242" s="1168"/>
      <c r="E242" s="1169"/>
    </row>
    <row r="243" spans="1:5" ht="66" customHeight="1" thickBot="1" x14ac:dyDescent="0.3">
      <c r="A243" s="7" t="s">
        <v>79</v>
      </c>
      <c r="B243" s="46" t="s">
        <v>1238</v>
      </c>
      <c r="C243" s="86" t="s">
        <v>217</v>
      </c>
      <c r="D243" s="1120"/>
      <c r="E243" s="1121"/>
    </row>
    <row r="244" spans="1:5" ht="15.75" thickBot="1" x14ac:dyDescent="0.3">
      <c r="A244" s="96"/>
      <c r="B244" s="1118"/>
      <c r="C244" s="1122"/>
      <c r="D244" s="1120"/>
      <c r="E244" s="1121"/>
    </row>
    <row r="245" spans="1:5" ht="34.5" customHeight="1" thickBot="1" x14ac:dyDescent="0.3">
      <c r="A245" s="5" t="s">
        <v>14</v>
      </c>
      <c r="B245" s="1105" t="s">
        <v>1239</v>
      </c>
      <c r="C245" s="1106"/>
      <c r="D245" s="1106"/>
      <c r="E245" s="1107"/>
    </row>
    <row r="246" spans="1:5" ht="15.75" thickBot="1" x14ac:dyDescent="0.3">
      <c r="A246" s="5" t="s">
        <v>15</v>
      </c>
      <c r="B246" s="1097" t="s">
        <v>873</v>
      </c>
      <c r="C246" s="1098"/>
      <c r="D246" s="1098"/>
      <c r="E246" s="1099"/>
    </row>
    <row r="247" spans="1:5" ht="12.75" customHeight="1" x14ac:dyDescent="0.25">
      <c r="A247" s="1049"/>
      <c r="B247" s="8">
        <v>2019</v>
      </c>
      <c r="C247" s="8">
        <v>2020</v>
      </c>
      <c r="D247" s="8">
        <v>2021</v>
      </c>
      <c r="E247" s="8">
        <v>2022</v>
      </c>
    </row>
    <row r="248" spans="1:5" ht="12" customHeight="1" thickBot="1" x14ac:dyDescent="0.3">
      <c r="A248" s="1050"/>
      <c r="B248" s="764" t="s">
        <v>7</v>
      </c>
      <c r="C248" s="764" t="s">
        <v>8</v>
      </c>
      <c r="D248" s="764" t="s">
        <v>8</v>
      </c>
      <c r="E248" s="764" t="s">
        <v>8</v>
      </c>
    </row>
    <row r="249" spans="1:5" ht="15.75" thickBot="1" x14ac:dyDescent="0.3">
      <c r="A249" s="5" t="s">
        <v>16</v>
      </c>
      <c r="B249" s="9"/>
      <c r="C249" s="9">
        <v>1610</v>
      </c>
      <c r="D249" s="9">
        <v>1610</v>
      </c>
      <c r="E249" s="9">
        <v>1610</v>
      </c>
    </row>
    <row r="250" spans="1:5" ht="15.75" thickBot="1" x14ac:dyDescent="0.3">
      <c r="A250" s="5" t="s">
        <v>17</v>
      </c>
      <c r="B250" s="9">
        <f>B264+B259</f>
        <v>0</v>
      </c>
      <c r="C250" s="9">
        <v>9303</v>
      </c>
      <c r="D250" s="9">
        <v>9303</v>
      </c>
      <c r="E250" s="9">
        <v>9303</v>
      </c>
    </row>
    <row r="251" spans="1:5" ht="15.75" thickBot="1" x14ac:dyDescent="0.3">
      <c r="A251" s="5" t="s">
        <v>18</v>
      </c>
      <c r="B251" s="9" t="e">
        <f>B250/B249</f>
        <v>#DIV/0!</v>
      </c>
      <c r="C251" s="9">
        <f t="shared" ref="C251:E251" si="35">C250/C249</f>
        <v>5.7782608695652176</v>
      </c>
      <c r="D251" s="9">
        <f t="shared" si="35"/>
        <v>5.7782608695652176</v>
      </c>
      <c r="E251" s="9">
        <f t="shared" si="35"/>
        <v>5.7782608695652176</v>
      </c>
    </row>
    <row r="252" spans="1:5" ht="15.75" thickBot="1" x14ac:dyDescent="0.3">
      <c r="A252" s="5" t="s">
        <v>19</v>
      </c>
      <c r="B252" s="745" t="s">
        <v>20</v>
      </c>
      <c r="C252" s="10" t="e">
        <f>C249/B249-1</f>
        <v>#DIV/0!</v>
      </c>
      <c r="D252" s="10">
        <f t="shared" ref="D252:E254" si="36">D249/C249-1</f>
        <v>0</v>
      </c>
      <c r="E252" s="10">
        <f t="shared" si="36"/>
        <v>0</v>
      </c>
    </row>
    <row r="253" spans="1:5" ht="15.75" thickBot="1" x14ac:dyDescent="0.3">
      <c r="A253" s="5" t="s">
        <v>21</v>
      </c>
      <c r="B253" s="745" t="s">
        <v>20</v>
      </c>
      <c r="C253" s="10" t="e">
        <f>C250/B250-1</f>
        <v>#DIV/0!</v>
      </c>
      <c r="D253" s="10">
        <f t="shared" si="36"/>
        <v>0</v>
      </c>
      <c r="E253" s="10">
        <f t="shared" si="36"/>
        <v>0</v>
      </c>
    </row>
    <row r="254" spans="1:5" ht="15.75" thickBot="1" x14ac:dyDescent="0.3">
      <c r="A254" s="5" t="s">
        <v>22</v>
      </c>
      <c r="B254" s="745" t="s">
        <v>20</v>
      </c>
      <c r="C254" s="10" t="e">
        <f>C251/B251-1</f>
        <v>#DIV/0!</v>
      </c>
      <c r="D254" s="10">
        <f t="shared" si="36"/>
        <v>0</v>
      </c>
      <c r="E254" s="10">
        <f t="shared" si="36"/>
        <v>0</v>
      </c>
    </row>
    <row r="255" spans="1:5" ht="15.75" customHeight="1" thickBot="1" x14ac:dyDescent="0.3">
      <c r="A255" s="1046" t="s">
        <v>155</v>
      </c>
      <c r="B255" s="1047"/>
      <c r="C255" s="1047"/>
      <c r="D255" s="1047"/>
      <c r="E255" s="1048"/>
    </row>
    <row r="256" spans="1:5" ht="12.75" customHeight="1" x14ac:dyDescent="0.25">
      <c r="A256" s="1049"/>
      <c r="B256" s="8">
        <v>2019</v>
      </c>
      <c r="C256" s="8">
        <v>2020</v>
      </c>
      <c r="D256" s="8">
        <v>2021</v>
      </c>
      <c r="E256" s="8">
        <v>2022</v>
      </c>
    </row>
    <row r="257" spans="1:5" ht="9" customHeight="1" thickBot="1" x14ac:dyDescent="0.3">
      <c r="A257" s="1050"/>
      <c r="B257" s="764" t="s">
        <v>7</v>
      </c>
      <c r="C257" s="764" t="s">
        <v>8</v>
      </c>
      <c r="D257" s="764" t="s">
        <v>8</v>
      </c>
      <c r="E257" s="764" t="s">
        <v>8</v>
      </c>
    </row>
    <row r="258" spans="1:5" ht="15.75" thickBot="1" x14ac:dyDescent="0.3">
      <c r="A258" s="12" t="s">
        <v>41</v>
      </c>
      <c r="B258" s="13">
        <f>B259+B260+B261+B262</f>
        <v>0</v>
      </c>
      <c r="C258" s="13">
        <f t="shared" ref="C258:E258" si="37">C259+C260+C261+C262</f>
        <v>0</v>
      </c>
      <c r="D258" s="13">
        <f t="shared" si="37"/>
        <v>0</v>
      </c>
      <c r="E258" s="13">
        <f t="shared" si="37"/>
        <v>0</v>
      </c>
    </row>
    <row r="259" spans="1:5" ht="15.75" thickBot="1" x14ac:dyDescent="0.3">
      <c r="A259" s="25" t="s">
        <v>212</v>
      </c>
      <c r="B259" s="13"/>
      <c r="C259" s="13"/>
      <c r="D259" s="13"/>
      <c r="E259" s="13"/>
    </row>
    <row r="260" spans="1:5" ht="15.75" thickBot="1" x14ac:dyDescent="0.3">
      <c r="A260" s="25" t="s">
        <v>222</v>
      </c>
      <c r="B260" s="13"/>
      <c r="C260" s="13"/>
      <c r="D260" s="13"/>
      <c r="E260" s="13"/>
    </row>
    <row r="261" spans="1:5" ht="15.75" thickBot="1" x14ac:dyDescent="0.3">
      <c r="A261" s="25" t="s">
        <v>223</v>
      </c>
      <c r="B261" s="13"/>
      <c r="C261" s="13"/>
      <c r="D261" s="13"/>
      <c r="E261" s="13"/>
    </row>
    <row r="262" spans="1:5" ht="15.75" thickBot="1" x14ac:dyDescent="0.3">
      <c r="A262" s="25" t="s">
        <v>224</v>
      </c>
      <c r="B262" s="13"/>
      <c r="C262" s="13"/>
      <c r="D262" s="13"/>
      <c r="E262" s="13"/>
    </row>
    <row r="263" spans="1:5" ht="15.75" thickBot="1" x14ac:dyDescent="0.3">
      <c r="A263" s="12" t="s">
        <v>42</v>
      </c>
      <c r="B263" s="14">
        <f>B264+B265+B266+B267</f>
        <v>0</v>
      </c>
      <c r="C263" s="14">
        <f t="shared" ref="C263:E263" si="38">C264+C265+C266+C267</f>
        <v>9303</v>
      </c>
      <c r="D263" s="14">
        <f t="shared" si="38"/>
        <v>9303</v>
      </c>
      <c r="E263" s="14">
        <f t="shared" si="38"/>
        <v>9303</v>
      </c>
    </row>
    <row r="264" spans="1:5" ht="15.75" thickBot="1" x14ac:dyDescent="0.3">
      <c r="A264" s="25" t="s">
        <v>212</v>
      </c>
      <c r="B264" s="14">
        <v>0</v>
      </c>
      <c r="C264" s="215">
        <v>9303</v>
      </c>
      <c r="D264" s="14">
        <v>9303</v>
      </c>
      <c r="E264" s="14">
        <v>9303</v>
      </c>
    </row>
    <row r="265" spans="1:5" ht="15.75" thickBot="1" x14ac:dyDescent="0.3">
      <c r="A265" s="25" t="s">
        <v>222</v>
      </c>
      <c r="B265" s="14"/>
      <c r="C265" s="13"/>
      <c r="D265" s="13"/>
      <c r="E265" s="13"/>
    </row>
    <row r="266" spans="1:5" ht="15.75" thickBot="1" x14ac:dyDescent="0.3">
      <c r="A266" s="25" t="s">
        <v>223</v>
      </c>
      <c r="B266" s="14"/>
      <c r="C266" s="13"/>
      <c r="D266" s="13"/>
      <c r="E266" s="13"/>
    </row>
    <row r="267" spans="1:5" ht="15.75" thickBot="1" x14ac:dyDescent="0.3">
      <c r="A267" s="25" t="s">
        <v>224</v>
      </c>
      <c r="B267" s="14"/>
      <c r="C267" s="13"/>
      <c r="D267" s="13"/>
      <c r="E267" s="13"/>
    </row>
    <row r="268" spans="1:5" ht="15.75" thickBot="1" x14ac:dyDescent="0.3">
      <c r="A268" s="87" t="s">
        <v>30</v>
      </c>
      <c r="B268" s="14">
        <f>B258+B263</f>
        <v>0</v>
      </c>
      <c r="C268" s="14">
        <f t="shared" ref="C268:E268" si="39">C258+C263</f>
        <v>9303</v>
      </c>
      <c r="D268" s="14">
        <f t="shared" si="39"/>
        <v>9303</v>
      </c>
      <c r="E268" s="14">
        <f t="shared" si="39"/>
        <v>9303</v>
      </c>
    </row>
    <row r="269" spans="1:5" ht="80.25" customHeight="1" thickBot="1" x14ac:dyDescent="0.3">
      <c r="A269" s="7" t="s">
        <v>32</v>
      </c>
      <c r="B269" s="201" t="s">
        <v>1240</v>
      </c>
      <c r="C269" s="86" t="s">
        <v>217</v>
      </c>
      <c r="D269" s="1120"/>
      <c r="E269" s="1121"/>
    </row>
    <row r="270" spans="1:5" ht="34.5" customHeight="1" thickBot="1" x14ac:dyDescent="0.3">
      <c r="A270" s="5" t="s">
        <v>14</v>
      </c>
      <c r="B270" s="1115" t="s">
        <v>1240</v>
      </c>
      <c r="C270" s="1116"/>
      <c r="D270" s="1116"/>
      <c r="E270" s="1117"/>
    </row>
    <row r="271" spans="1:5" ht="15.75" thickBot="1" x14ac:dyDescent="0.3">
      <c r="A271" s="5" t="s">
        <v>15</v>
      </c>
      <c r="B271" s="1097" t="s">
        <v>516</v>
      </c>
      <c r="C271" s="1098"/>
      <c r="D271" s="1098"/>
      <c r="E271" s="1099"/>
    </row>
    <row r="272" spans="1:5" ht="12.75" customHeight="1" x14ac:dyDescent="0.25">
      <c r="A272" s="1049"/>
      <c r="B272" s="8">
        <v>2019</v>
      </c>
      <c r="C272" s="8">
        <v>2020</v>
      </c>
      <c r="D272" s="8">
        <v>2021</v>
      </c>
      <c r="E272" s="8">
        <v>2022</v>
      </c>
    </row>
    <row r="273" spans="1:5" ht="9" customHeight="1" thickBot="1" x14ac:dyDescent="0.3">
      <c r="A273" s="1050"/>
      <c r="B273" s="764" t="s">
        <v>7</v>
      </c>
      <c r="C273" s="764" t="s">
        <v>8</v>
      </c>
      <c r="D273" s="764" t="s">
        <v>8</v>
      </c>
      <c r="E273" s="764" t="s">
        <v>8</v>
      </c>
    </row>
    <row r="274" spans="1:5" ht="15.75" thickBot="1" x14ac:dyDescent="0.3">
      <c r="A274" s="5" t="s">
        <v>16</v>
      </c>
      <c r="B274" s="5"/>
      <c r="C274" s="745">
        <v>210</v>
      </c>
      <c r="D274" s="745">
        <v>210</v>
      </c>
      <c r="E274" s="745">
        <v>210</v>
      </c>
    </row>
    <row r="275" spans="1:5" ht="15.75" thickBot="1" x14ac:dyDescent="0.3">
      <c r="A275" s="5" t="s">
        <v>17</v>
      </c>
      <c r="B275" s="9">
        <f>B284+B289</f>
        <v>0</v>
      </c>
      <c r="C275" s="9">
        <v>2117</v>
      </c>
      <c r="D275" s="9">
        <v>2117</v>
      </c>
      <c r="E275" s="9">
        <v>2117</v>
      </c>
    </row>
    <row r="276" spans="1:5" ht="15.75" thickBot="1" x14ac:dyDescent="0.3">
      <c r="A276" s="5" t="s">
        <v>18</v>
      </c>
      <c r="B276" s="9" t="e">
        <f>B275/B274</f>
        <v>#DIV/0!</v>
      </c>
      <c r="C276" s="9">
        <f t="shared" ref="C276:E276" si="40">C275/C274</f>
        <v>10.080952380952381</v>
      </c>
      <c r="D276" s="9">
        <f t="shared" si="40"/>
        <v>10.080952380952381</v>
      </c>
      <c r="E276" s="9">
        <f t="shared" si="40"/>
        <v>10.080952380952381</v>
      </c>
    </row>
    <row r="277" spans="1:5" ht="15.75" thickBot="1" x14ac:dyDescent="0.3">
      <c r="A277" s="5" t="s">
        <v>19</v>
      </c>
      <c r="B277" s="745" t="s">
        <v>20</v>
      </c>
      <c r="C277" s="10" t="e">
        <f>C274/B274-1</f>
        <v>#DIV/0!</v>
      </c>
      <c r="D277" s="10">
        <f t="shared" ref="D277:E279" si="41">D274/C274-1</f>
        <v>0</v>
      </c>
      <c r="E277" s="10">
        <f t="shared" si="41"/>
        <v>0</v>
      </c>
    </row>
    <row r="278" spans="1:5" ht="15.75" thickBot="1" x14ac:dyDescent="0.3">
      <c r="A278" s="5" t="s">
        <v>21</v>
      </c>
      <c r="B278" s="745" t="s">
        <v>20</v>
      </c>
      <c r="C278" s="10" t="e">
        <f>C275/B275-1</f>
        <v>#DIV/0!</v>
      </c>
      <c r="D278" s="10">
        <f t="shared" si="41"/>
        <v>0</v>
      </c>
      <c r="E278" s="10">
        <f t="shared" si="41"/>
        <v>0</v>
      </c>
    </row>
    <row r="279" spans="1:5" ht="15.75" thickBot="1" x14ac:dyDescent="0.3">
      <c r="A279" s="5" t="s">
        <v>22</v>
      </c>
      <c r="B279" s="745" t="s">
        <v>20</v>
      </c>
      <c r="C279" s="10" t="e">
        <f>C276/B276-1</f>
        <v>#DIV/0!</v>
      </c>
      <c r="D279" s="10">
        <f t="shared" si="41"/>
        <v>0</v>
      </c>
      <c r="E279" s="10">
        <f t="shared" si="41"/>
        <v>0</v>
      </c>
    </row>
    <row r="280" spans="1:5" ht="15.75" customHeight="1" thickBot="1" x14ac:dyDescent="0.3">
      <c r="A280" s="1046" t="s">
        <v>172</v>
      </c>
      <c r="B280" s="1047"/>
      <c r="C280" s="1047"/>
      <c r="D280" s="1047"/>
      <c r="E280" s="1048"/>
    </row>
    <row r="281" spans="1:5" ht="12.75" customHeight="1" x14ac:dyDescent="0.25">
      <c r="A281" s="1049"/>
      <c r="B281" s="8">
        <v>2019</v>
      </c>
      <c r="C281" s="8">
        <v>2020</v>
      </c>
      <c r="D281" s="8">
        <v>2021</v>
      </c>
      <c r="E281" s="8">
        <v>2022</v>
      </c>
    </row>
    <row r="282" spans="1:5" ht="9" customHeight="1" thickBot="1" x14ac:dyDescent="0.3">
      <c r="A282" s="1050"/>
      <c r="B282" s="764" t="s">
        <v>7</v>
      </c>
      <c r="C282" s="764" t="s">
        <v>8</v>
      </c>
      <c r="D282" s="764" t="s">
        <v>8</v>
      </c>
      <c r="E282" s="764" t="s">
        <v>8</v>
      </c>
    </row>
    <row r="283" spans="1:5" ht="15.75" thickBot="1" x14ac:dyDescent="0.3">
      <c r="A283" s="12" t="s">
        <v>41</v>
      </c>
      <c r="B283" s="13">
        <f>B284+B285+B286+B287</f>
        <v>0</v>
      </c>
      <c r="C283" s="13">
        <f t="shared" ref="C283:E283" si="42">C284+C285+C286+C287</f>
        <v>0</v>
      </c>
      <c r="D283" s="13">
        <f t="shared" si="42"/>
        <v>0</v>
      </c>
      <c r="E283" s="13">
        <f t="shared" si="42"/>
        <v>0</v>
      </c>
    </row>
    <row r="284" spans="1:5" ht="15.75" thickBot="1" x14ac:dyDescent="0.3">
      <c r="A284" s="25" t="s">
        <v>212</v>
      </c>
      <c r="B284" s="13"/>
      <c r="C284" s="13"/>
      <c r="D284" s="13"/>
      <c r="E284" s="13"/>
    </row>
    <row r="285" spans="1:5" ht="15.75" thickBot="1" x14ac:dyDescent="0.3">
      <c r="A285" s="25" t="s">
        <v>222</v>
      </c>
      <c r="B285" s="13"/>
      <c r="C285" s="13"/>
      <c r="D285" s="13"/>
      <c r="E285" s="13"/>
    </row>
    <row r="286" spans="1:5" ht="15.75" thickBot="1" x14ac:dyDescent="0.3">
      <c r="A286" s="25" t="s">
        <v>223</v>
      </c>
      <c r="B286" s="13"/>
      <c r="C286" s="13"/>
      <c r="D286" s="13"/>
      <c r="E286" s="13"/>
    </row>
    <row r="287" spans="1:5" ht="15.75" thickBot="1" x14ac:dyDescent="0.3">
      <c r="A287" s="25" t="s">
        <v>224</v>
      </c>
      <c r="B287" s="13"/>
      <c r="C287" s="13"/>
      <c r="D287" s="13"/>
      <c r="E287" s="13"/>
    </row>
    <row r="288" spans="1:5" ht="15.75" thickBot="1" x14ac:dyDescent="0.3">
      <c r="A288" s="12" t="s">
        <v>42</v>
      </c>
      <c r="B288" s="14">
        <f>B289+B290+B291+B292</f>
        <v>0</v>
      </c>
      <c r="C288" s="14">
        <f t="shared" ref="C288:E288" si="43">C289+C290+C291+C292</f>
        <v>2117</v>
      </c>
      <c r="D288" s="14">
        <f t="shared" si="43"/>
        <v>2117</v>
      </c>
      <c r="E288" s="14">
        <f t="shared" si="43"/>
        <v>2117</v>
      </c>
    </row>
    <row r="289" spans="1:5" ht="15.75" thickBot="1" x14ac:dyDescent="0.3">
      <c r="A289" s="25" t="s">
        <v>212</v>
      </c>
      <c r="B289" s="14">
        <v>0</v>
      </c>
      <c r="C289" s="13">
        <v>2117</v>
      </c>
      <c r="D289" s="13">
        <v>2117</v>
      </c>
      <c r="E289" s="13">
        <v>2117</v>
      </c>
    </row>
    <row r="290" spans="1:5" ht="15.75" thickBot="1" x14ac:dyDescent="0.3">
      <c r="A290" s="25" t="s">
        <v>222</v>
      </c>
      <c r="B290" s="14"/>
      <c r="C290" s="13"/>
      <c r="D290" s="13"/>
      <c r="E290" s="13"/>
    </row>
    <row r="291" spans="1:5" ht="15.75" thickBot="1" x14ac:dyDescent="0.3">
      <c r="A291" s="25" t="s">
        <v>223</v>
      </c>
      <c r="B291" s="14"/>
      <c r="C291" s="13"/>
      <c r="D291" s="13"/>
      <c r="E291" s="13"/>
    </row>
    <row r="292" spans="1:5" ht="15.75" thickBot="1" x14ac:dyDescent="0.3">
      <c r="A292" s="25" t="s">
        <v>224</v>
      </c>
      <c r="B292" s="14"/>
      <c r="C292" s="13"/>
      <c r="D292" s="13"/>
      <c r="E292" s="13"/>
    </row>
    <row r="293" spans="1:5" ht="15.75" thickBot="1" x14ac:dyDescent="0.3">
      <c r="A293" s="87" t="s">
        <v>226</v>
      </c>
      <c r="B293" s="14">
        <f>B283+B288</f>
        <v>0</v>
      </c>
      <c r="C293" s="14">
        <f t="shared" ref="C293:E293" si="44">C283+C288</f>
        <v>2117</v>
      </c>
      <c r="D293" s="14">
        <f t="shared" si="44"/>
        <v>2117</v>
      </c>
      <c r="E293" s="14">
        <f t="shared" si="44"/>
        <v>2117</v>
      </c>
    </row>
    <row r="294" spans="1:5" ht="72.75" customHeight="1" thickBot="1" x14ac:dyDescent="0.3">
      <c r="A294" s="7" t="s">
        <v>97</v>
      </c>
      <c r="B294" s="368" t="s">
        <v>1241</v>
      </c>
      <c r="C294" s="88" t="s">
        <v>217</v>
      </c>
      <c r="D294" s="91"/>
      <c r="E294" s="92"/>
    </row>
    <row r="295" spans="1:5" ht="30.75" customHeight="1" thickBot="1" x14ac:dyDescent="0.3">
      <c r="A295" s="5" t="s">
        <v>14</v>
      </c>
      <c r="B295" s="1105" t="s">
        <v>1242</v>
      </c>
      <c r="C295" s="1106"/>
      <c r="D295" s="1106"/>
      <c r="E295" s="1107"/>
    </row>
    <row r="296" spans="1:5" ht="15.75" thickBot="1" x14ac:dyDescent="0.3">
      <c r="A296" s="5" t="s">
        <v>15</v>
      </c>
      <c r="B296" s="1097" t="s">
        <v>516</v>
      </c>
      <c r="C296" s="1098"/>
      <c r="D296" s="1098"/>
      <c r="E296" s="1099"/>
    </row>
    <row r="297" spans="1:5" ht="12.75" customHeight="1" x14ac:dyDescent="0.25">
      <c r="A297" s="1049"/>
      <c r="B297" s="8">
        <v>2019</v>
      </c>
      <c r="C297" s="8">
        <v>2020</v>
      </c>
      <c r="D297" s="8">
        <v>2021</v>
      </c>
      <c r="E297" s="8">
        <v>2022</v>
      </c>
    </row>
    <row r="298" spans="1:5" ht="9" customHeight="1" thickBot="1" x14ac:dyDescent="0.3">
      <c r="A298" s="1050"/>
      <c r="B298" s="764" t="s">
        <v>7</v>
      </c>
      <c r="C298" s="764" t="s">
        <v>8</v>
      </c>
      <c r="D298" s="764" t="s">
        <v>8</v>
      </c>
      <c r="E298" s="764" t="s">
        <v>8</v>
      </c>
    </row>
    <row r="299" spans="1:5" ht="15.75" thickBot="1" x14ac:dyDescent="0.3">
      <c r="A299" s="5" t="s">
        <v>16</v>
      </c>
      <c r="B299" s="5"/>
      <c r="C299" s="745"/>
      <c r="D299" s="745"/>
      <c r="E299" s="745"/>
    </row>
    <row r="300" spans="1:5" ht="15.75" thickBot="1" x14ac:dyDescent="0.3">
      <c r="A300" s="5" t="s">
        <v>17</v>
      </c>
      <c r="B300" s="9">
        <f>B309+B314</f>
        <v>0</v>
      </c>
      <c r="C300" s="9">
        <v>3712</v>
      </c>
      <c r="D300" s="9">
        <v>3712</v>
      </c>
      <c r="E300" s="9">
        <v>3712</v>
      </c>
    </row>
    <row r="301" spans="1:5" ht="15.75" thickBot="1" x14ac:dyDescent="0.3">
      <c r="A301" s="5" t="s">
        <v>18</v>
      </c>
      <c r="B301" s="9" t="e">
        <f>B300/B299</f>
        <v>#DIV/0!</v>
      </c>
      <c r="C301" s="9" t="e">
        <f t="shared" ref="C301:E301" si="45">C300/C299</f>
        <v>#DIV/0!</v>
      </c>
      <c r="D301" s="9" t="e">
        <f t="shared" si="45"/>
        <v>#DIV/0!</v>
      </c>
      <c r="E301" s="9" t="e">
        <f t="shared" si="45"/>
        <v>#DIV/0!</v>
      </c>
    </row>
    <row r="302" spans="1:5" ht="15.75" thickBot="1" x14ac:dyDescent="0.3">
      <c r="A302" s="5" t="s">
        <v>19</v>
      </c>
      <c r="B302" s="745" t="s">
        <v>20</v>
      </c>
      <c r="C302" s="10" t="e">
        <f>C299/B299-1</f>
        <v>#DIV/0!</v>
      </c>
      <c r="D302" s="10" t="e">
        <f t="shared" ref="D302:E304" si="46">D299/C299-1</f>
        <v>#DIV/0!</v>
      </c>
      <c r="E302" s="10" t="e">
        <f t="shared" si="46"/>
        <v>#DIV/0!</v>
      </c>
    </row>
    <row r="303" spans="1:5" ht="15.75" thickBot="1" x14ac:dyDescent="0.3">
      <c r="A303" s="5" t="s">
        <v>21</v>
      </c>
      <c r="B303" s="745" t="s">
        <v>20</v>
      </c>
      <c r="C303" s="10" t="e">
        <f>C300/B300-1</f>
        <v>#DIV/0!</v>
      </c>
      <c r="D303" s="10">
        <f t="shared" si="46"/>
        <v>0</v>
      </c>
      <c r="E303" s="10">
        <f t="shared" si="46"/>
        <v>0</v>
      </c>
    </row>
    <row r="304" spans="1:5" ht="15.75" thickBot="1" x14ac:dyDescent="0.3">
      <c r="A304" s="5" t="s">
        <v>22</v>
      </c>
      <c r="B304" s="745" t="s">
        <v>20</v>
      </c>
      <c r="C304" s="10" t="e">
        <f>C301/B301-1</f>
        <v>#DIV/0!</v>
      </c>
      <c r="D304" s="10" t="e">
        <f t="shared" si="46"/>
        <v>#DIV/0!</v>
      </c>
      <c r="E304" s="10" t="e">
        <f t="shared" si="46"/>
        <v>#DIV/0!</v>
      </c>
    </row>
    <row r="305" spans="1:5" ht="15.75" customHeight="1" thickBot="1" x14ac:dyDescent="0.3">
      <c r="A305" s="1046" t="s">
        <v>264</v>
      </c>
      <c r="B305" s="1047"/>
      <c r="C305" s="1047"/>
      <c r="D305" s="1047"/>
      <c r="E305" s="1048"/>
    </row>
    <row r="306" spans="1:5" ht="12.75" customHeight="1" x14ac:dyDescent="0.25">
      <c r="A306" s="1049"/>
      <c r="B306" s="8">
        <v>2019</v>
      </c>
      <c r="C306" s="8">
        <v>2020</v>
      </c>
      <c r="D306" s="8">
        <v>2021</v>
      </c>
      <c r="E306" s="8">
        <v>2022</v>
      </c>
    </row>
    <row r="307" spans="1:5" ht="9" customHeight="1" thickBot="1" x14ac:dyDescent="0.3">
      <c r="A307" s="1050"/>
      <c r="B307" s="764" t="s">
        <v>7</v>
      </c>
      <c r="C307" s="764" t="s">
        <v>8</v>
      </c>
      <c r="D307" s="764" t="s">
        <v>8</v>
      </c>
      <c r="E307" s="764" t="s">
        <v>8</v>
      </c>
    </row>
    <row r="308" spans="1:5" ht="15.75" thickBot="1" x14ac:dyDescent="0.3">
      <c r="A308" s="12" t="s">
        <v>41</v>
      </c>
      <c r="B308" s="13">
        <f>B309+B310+B311+B312</f>
        <v>0</v>
      </c>
      <c r="C308" s="13">
        <f t="shared" ref="C308:E308" si="47">C309+C310+C311+C312</f>
        <v>0</v>
      </c>
      <c r="D308" s="13">
        <f t="shared" si="47"/>
        <v>0</v>
      </c>
      <c r="E308" s="13">
        <f t="shared" si="47"/>
        <v>0</v>
      </c>
    </row>
    <row r="309" spans="1:5" ht="15.75" thickBot="1" x14ac:dyDescent="0.3">
      <c r="A309" s="25" t="s">
        <v>212</v>
      </c>
      <c r="B309" s="13"/>
      <c r="C309" s="13"/>
      <c r="D309" s="13"/>
      <c r="E309" s="13"/>
    </row>
    <row r="310" spans="1:5" ht="15.75" thickBot="1" x14ac:dyDescent="0.3">
      <c r="A310" s="25" t="s">
        <v>222</v>
      </c>
      <c r="B310" s="13"/>
      <c r="C310" s="13"/>
      <c r="D310" s="13"/>
      <c r="E310" s="13"/>
    </row>
    <row r="311" spans="1:5" ht="15.75" thickBot="1" x14ac:dyDescent="0.3">
      <c r="A311" s="25" t="s">
        <v>223</v>
      </c>
      <c r="B311" s="13"/>
      <c r="C311" s="13"/>
      <c r="D311" s="13"/>
      <c r="E311" s="13"/>
    </row>
    <row r="312" spans="1:5" ht="15.75" thickBot="1" x14ac:dyDescent="0.3">
      <c r="A312" s="25" t="s">
        <v>224</v>
      </c>
      <c r="B312" s="13"/>
      <c r="C312" s="13"/>
      <c r="D312" s="13"/>
      <c r="E312" s="13"/>
    </row>
    <row r="313" spans="1:5" ht="15.75" thickBot="1" x14ac:dyDescent="0.3">
      <c r="A313" s="12" t="s">
        <v>42</v>
      </c>
      <c r="B313" s="14">
        <f>B314+B315+B316+B317</f>
        <v>0</v>
      </c>
      <c r="C313" s="14">
        <f t="shared" ref="C313:E313" si="48">C314+C315+C316+C317</f>
        <v>3712</v>
      </c>
      <c r="D313" s="14">
        <f t="shared" si="48"/>
        <v>3712</v>
      </c>
      <c r="E313" s="14">
        <f t="shared" si="48"/>
        <v>3712</v>
      </c>
    </row>
    <row r="314" spans="1:5" ht="15.75" thickBot="1" x14ac:dyDescent="0.3">
      <c r="A314" s="25" t="s">
        <v>212</v>
      </c>
      <c r="B314" s="14"/>
      <c r="C314" s="14">
        <v>3712</v>
      </c>
      <c r="D314" s="14">
        <v>3712</v>
      </c>
      <c r="E314" s="14">
        <v>3712</v>
      </c>
    </row>
    <row r="315" spans="1:5" ht="15.75" thickBot="1" x14ac:dyDescent="0.3">
      <c r="A315" s="25" t="s">
        <v>222</v>
      </c>
      <c r="B315" s="14"/>
      <c r="C315" s="13"/>
      <c r="D315" s="13"/>
      <c r="E315" s="13"/>
    </row>
    <row r="316" spans="1:5" ht="15.75" thickBot="1" x14ac:dyDescent="0.3">
      <c r="A316" s="25" t="s">
        <v>223</v>
      </c>
      <c r="B316" s="14"/>
      <c r="C316" s="13"/>
      <c r="D316" s="13"/>
      <c r="E316" s="13"/>
    </row>
    <row r="317" spans="1:5" ht="15.75" thickBot="1" x14ac:dyDescent="0.3">
      <c r="A317" s="25" t="s">
        <v>224</v>
      </c>
      <c r="B317" s="14"/>
      <c r="C317" s="13"/>
      <c r="D317" s="13"/>
      <c r="E317" s="13"/>
    </row>
    <row r="318" spans="1:5" ht="15.75" thickBot="1" x14ac:dyDescent="0.3">
      <c r="A318" s="15" t="s">
        <v>229</v>
      </c>
      <c r="B318" s="14">
        <f>B308+B313</f>
        <v>0</v>
      </c>
      <c r="C318" s="14">
        <f t="shared" ref="C318:E318" si="49">C308+C313</f>
        <v>3712</v>
      </c>
      <c r="D318" s="14">
        <f t="shared" si="49"/>
        <v>3712</v>
      </c>
      <c r="E318" s="14">
        <f t="shared" si="49"/>
        <v>3712</v>
      </c>
    </row>
    <row r="319" spans="1:5" ht="21.75" customHeight="1" thickBot="1" x14ac:dyDescent="0.3">
      <c r="A319" s="93" t="s">
        <v>44</v>
      </c>
      <c r="B319" s="1799" t="s">
        <v>1243</v>
      </c>
      <c r="C319" s="1800"/>
      <c r="D319" s="1800"/>
      <c r="E319" s="1801"/>
    </row>
    <row r="320" spans="1:5" ht="71.25" customHeight="1" thickBot="1" x14ac:dyDescent="0.3">
      <c r="A320" s="7" t="s">
        <v>47</v>
      </c>
      <c r="B320" s="368" t="s">
        <v>1244</v>
      </c>
      <c r="C320" s="88" t="s">
        <v>217</v>
      </c>
      <c r="D320" s="91"/>
      <c r="E320" s="92"/>
    </row>
    <row r="321" spans="1:5" ht="37.5" customHeight="1" thickBot="1" x14ac:dyDescent="0.3">
      <c r="A321" s="5" t="s">
        <v>14</v>
      </c>
      <c r="B321" s="1105" t="s">
        <v>1245</v>
      </c>
      <c r="C321" s="1106"/>
      <c r="D321" s="1106"/>
      <c r="E321" s="1107"/>
    </row>
    <row r="322" spans="1:5" ht="15.75" thickBot="1" x14ac:dyDescent="0.3">
      <c r="A322" s="5" t="s">
        <v>15</v>
      </c>
      <c r="B322" s="1097" t="s">
        <v>516</v>
      </c>
      <c r="C322" s="1098"/>
      <c r="D322" s="1098"/>
      <c r="E322" s="1099"/>
    </row>
    <row r="323" spans="1:5" ht="12.75" customHeight="1" x14ac:dyDescent="0.25">
      <c r="A323" s="1049"/>
      <c r="B323" s="8">
        <v>2019</v>
      </c>
      <c r="C323" s="8">
        <v>2020</v>
      </c>
      <c r="D323" s="8">
        <v>2021</v>
      </c>
      <c r="E323" s="8">
        <v>2022</v>
      </c>
    </row>
    <row r="324" spans="1:5" ht="9" customHeight="1" thickBot="1" x14ac:dyDescent="0.3">
      <c r="A324" s="1050"/>
      <c r="B324" s="764" t="s">
        <v>7</v>
      </c>
      <c r="C324" s="764" t="s">
        <v>8</v>
      </c>
      <c r="D324" s="764" t="s">
        <v>8</v>
      </c>
      <c r="E324" s="764" t="s">
        <v>8</v>
      </c>
    </row>
    <row r="325" spans="1:5" ht="15.75" thickBot="1" x14ac:dyDescent="0.3">
      <c r="A325" s="5" t="s">
        <v>16</v>
      </c>
      <c r="B325" s="5"/>
      <c r="C325" s="745">
        <v>2400</v>
      </c>
      <c r="D325" s="745">
        <v>2400</v>
      </c>
      <c r="E325" s="745">
        <v>2400</v>
      </c>
    </row>
    <row r="326" spans="1:5" ht="15.75" thickBot="1" x14ac:dyDescent="0.3">
      <c r="A326" s="5" t="s">
        <v>17</v>
      </c>
      <c r="B326" s="9">
        <f>B335+B340</f>
        <v>0</v>
      </c>
      <c r="C326" s="9">
        <v>9947</v>
      </c>
      <c r="D326" s="9">
        <v>9947</v>
      </c>
      <c r="E326" s="9">
        <v>9947</v>
      </c>
    </row>
    <row r="327" spans="1:5" ht="15.75" thickBot="1" x14ac:dyDescent="0.3">
      <c r="A327" s="5" t="s">
        <v>18</v>
      </c>
      <c r="B327" s="9" t="e">
        <f>B326/B325</f>
        <v>#DIV/0!</v>
      </c>
      <c r="C327" s="9">
        <f t="shared" ref="C327:E327" si="50">C326/C325</f>
        <v>4.1445833333333333</v>
      </c>
      <c r="D327" s="9">
        <f t="shared" si="50"/>
        <v>4.1445833333333333</v>
      </c>
      <c r="E327" s="9">
        <f t="shared" si="50"/>
        <v>4.1445833333333333</v>
      </c>
    </row>
    <row r="328" spans="1:5" ht="15.75" thickBot="1" x14ac:dyDescent="0.3">
      <c r="A328" s="5" t="s">
        <v>19</v>
      </c>
      <c r="B328" s="745" t="s">
        <v>20</v>
      </c>
      <c r="C328" s="10" t="e">
        <f>C325/B325-1</f>
        <v>#DIV/0!</v>
      </c>
      <c r="D328" s="10">
        <f t="shared" ref="D328:E330" si="51">D325/C325-1</f>
        <v>0</v>
      </c>
      <c r="E328" s="10">
        <f t="shared" si="51"/>
        <v>0</v>
      </c>
    </row>
    <row r="329" spans="1:5" ht="15.75" thickBot="1" x14ac:dyDescent="0.3">
      <c r="A329" s="5" t="s">
        <v>21</v>
      </c>
      <c r="B329" s="745" t="s">
        <v>20</v>
      </c>
      <c r="C329" s="10" t="e">
        <f>C326/B326-1</f>
        <v>#DIV/0!</v>
      </c>
      <c r="D329" s="10">
        <f t="shared" si="51"/>
        <v>0</v>
      </c>
      <c r="E329" s="10">
        <f t="shared" si="51"/>
        <v>0</v>
      </c>
    </row>
    <row r="330" spans="1:5" ht="15.75" thickBot="1" x14ac:dyDescent="0.3">
      <c r="A330" s="5" t="s">
        <v>22</v>
      </c>
      <c r="B330" s="745" t="s">
        <v>20</v>
      </c>
      <c r="C330" s="10" t="e">
        <f>C327/B327-1</f>
        <v>#DIV/0!</v>
      </c>
      <c r="D330" s="10">
        <f t="shared" si="51"/>
        <v>0</v>
      </c>
      <c r="E330" s="10">
        <f t="shared" si="51"/>
        <v>0</v>
      </c>
    </row>
    <row r="331" spans="1:5" ht="15.75" customHeight="1" thickBot="1" x14ac:dyDescent="0.3">
      <c r="A331" s="1046" t="s">
        <v>186</v>
      </c>
      <c r="B331" s="1047"/>
      <c r="C331" s="1047"/>
      <c r="D331" s="1047"/>
      <c r="E331" s="1048"/>
    </row>
    <row r="332" spans="1:5" ht="12.75" customHeight="1" x14ac:dyDescent="0.25">
      <c r="A332" s="1049"/>
      <c r="B332" s="8">
        <v>2019</v>
      </c>
      <c r="C332" s="8">
        <v>2020</v>
      </c>
      <c r="D332" s="8">
        <v>2021</v>
      </c>
      <c r="E332" s="8">
        <v>2022</v>
      </c>
    </row>
    <row r="333" spans="1:5" ht="9" customHeight="1" thickBot="1" x14ac:dyDescent="0.3">
      <c r="A333" s="1050"/>
      <c r="B333" s="764" t="s">
        <v>7</v>
      </c>
      <c r="C333" s="764" t="s">
        <v>8</v>
      </c>
      <c r="D333" s="764" t="s">
        <v>8</v>
      </c>
      <c r="E333" s="764" t="s">
        <v>8</v>
      </c>
    </row>
    <row r="334" spans="1:5" ht="15.75" thickBot="1" x14ac:dyDescent="0.3">
      <c r="A334" s="12" t="s">
        <v>41</v>
      </c>
      <c r="B334" s="13">
        <f>B335+B336+B337+B338</f>
        <v>0</v>
      </c>
      <c r="C334" s="13">
        <f t="shared" ref="C334:E334" si="52">C335+C336+C337+C338</f>
        <v>0</v>
      </c>
      <c r="D334" s="13">
        <f t="shared" si="52"/>
        <v>0</v>
      </c>
      <c r="E334" s="13">
        <f t="shared" si="52"/>
        <v>0</v>
      </c>
    </row>
    <row r="335" spans="1:5" ht="15.75" thickBot="1" x14ac:dyDescent="0.3">
      <c r="A335" s="25" t="s">
        <v>212</v>
      </c>
      <c r="B335" s="13"/>
      <c r="C335" s="13"/>
      <c r="D335" s="13"/>
      <c r="E335" s="13"/>
    </row>
    <row r="336" spans="1:5" ht="15.75" thickBot="1" x14ac:dyDescent="0.3">
      <c r="A336" s="25" t="s">
        <v>222</v>
      </c>
      <c r="B336" s="13"/>
      <c r="C336" s="13"/>
      <c r="D336" s="13"/>
      <c r="E336" s="13"/>
    </row>
    <row r="337" spans="1:5" ht="15.75" thickBot="1" x14ac:dyDescent="0.3">
      <c r="A337" s="25" t="s">
        <v>223</v>
      </c>
      <c r="B337" s="13"/>
      <c r="C337" s="13"/>
      <c r="D337" s="13"/>
      <c r="E337" s="13"/>
    </row>
    <row r="338" spans="1:5" ht="15.75" thickBot="1" x14ac:dyDescent="0.3">
      <c r="A338" s="25" t="s">
        <v>224</v>
      </c>
      <c r="B338" s="13"/>
      <c r="C338" s="13"/>
      <c r="D338" s="13"/>
      <c r="E338" s="13"/>
    </row>
    <row r="339" spans="1:5" ht="15.75" thickBot="1" x14ac:dyDescent="0.3">
      <c r="A339" s="12" t="s">
        <v>42</v>
      </c>
      <c r="B339" s="14">
        <f>B340+B341+B342+B343</f>
        <v>0</v>
      </c>
      <c r="C339" s="14">
        <f t="shared" ref="C339:E339" si="53">C340+C341+C342+C343</f>
        <v>9947</v>
      </c>
      <c r="D339" s="14">
        <f t="shared" si="53"/>
        <v>9947</v>
      </c>
      <c r="E339" s="14">
        <f t="shared" si="53"/>
        <v>9947</v>
      </c>
    </row>
    <row r="340" spans="1:5" ht="15.75" thickBot="1" x14ac:dyDescent="0.3">
      <c r="A340" s="25" t="s">
        <v>212</v>
      </c>
      <c r="B340" s="14"/>
      <c r="C340" s="14">
        <v>9947</v>
      </c>
      <c r="D340" s="14">
        <v>9947</v>
      </c>
      <c r="E340" s="14">
        <v>9947</v>
      </c>
    </row>
    <row r="341" spans="1:5" ht="15.75" thickBot="1" x14ac:dyDescent="0.3">
      <c r="A341" s="25" t="s">
        <v>222</v>
      </c>
      <c r="B341" s="14"/>
      <c r="C341" s="14"/>
      <c r="D341" s="14"/>
      <c r="E341" s="14"/>
    </row>
    <row r="342" spans="1:5" ht="15.75" thickBot="1" x14ac:dyDescent="0.3">
      <c r="A342" s="25" t="s">
        <v>223</v>
      </c>
      <c r="B342" s="14"/>
      <c r="C342" s="14"/>
      <c r="D342" s="14"/>
      <c r="E342" s="14"/>
    </row>
    <row r="343" spans="1:5" ht="15.75" thickBot="1" x14ac:dyDescent="0.3">
      <c r="A343" s="25" t="s">
        <v>224</v>
      </c>
      <c r="B343" s="14"/>
      <c r="C343" s="14"/>
      <c r="D343" s="14"/>
      <c r="E343" s="14"/>
    </row>
    <row r="344" spans="1:5" ht="15.75" thickBot="1" x14ac:dyDescent="0.3">
      <c r="A344" s="15" t="s">
        <v>30</v>
      </c>
      <c r="B344" s="14">
        <f>B334+B339</f>
        <v>0</v>
      </c>
      <c r="C344" s="14">
        <f t="shared" ref="C344:E344" si="54">C334+C339</f>
        <v>9947</v>
      </c>
      <c r="D344" s="14">
        <f t="shared" si="54"/>
        <v>9947</v>
      </c>
      <c r="E344" s="14">
        <f t="shared" si="54"/>
        <v>9947</v>
      </c>
    </row>
    <row r="345" spans="1:5" ht="71.25" customHeight="1" thickBot="1" x14ac:dyDescent="0.3">
      <c r="A345" s="7" t="s">
        <v>638</v>
      </c>
      <c r="B345" s="368" t="s">
        <v>1246</v>
      </c>
      <c r="C345" s="88" t="s">
        <v>217</v>
      </c>
      <c r="D345" s="91"/>
      <c r="E345" s="92"/>
    </row>
    <row r="346" spans="1:5" ht="28.5" customHeight="1" thickBot="1" x14ac:dyDescent="0.3">
      <c r="A346" s="5" t="s">
        <v>14</v>
      </c>
      <c r="B346" s="1105" t="s">
        <v>1247</v>
      </c>
      <c r="C346" s="1106"/>
      <c r="D346" s="1106"/>
      <c r="E346" s="1107"/>
    </row>
    <row r="347" spans="1:5" ht="15.75" thickBot="1" x14ac:dyDescent="0.3">
      <c r="A347" s="5" t="s">
        <v>15</v>
      </c>
      <c r="B347" s="1097" t="s">
        <v>516</v>
      </c>
      <c r="C347" s="1098"/>
      <c r="D347" s="1098"/>
      <c r="E347" s="1099"/>
    </row>
    <row r="348" spans="1:5" ht="12.75" customHeight="1" x14ac:dyDescent="0.25">
      <c r="A348" s="1049"/>
      <c r="B348" s="8">
        <v>2019</v>
      </c>
      <c r="C348" s="8">
        <v>2020</v>
      </c>
      <c r="D348" s="8">
        <v>2021</v>
      </c>
      <c r="E348" s="8">
        <v>2022</v>
      </c>
    </row>
    <row r="349" spans="1:5" ht="9" customHeight="1" thickBot="1" x14ac:dyDescent="0.3">
      <c r="A349" s="1050"/>
      <c r="B349" s="764" t="s">
        <v>7</v>
      </c>
      <c r="C349" s="764" t="s">
        <v>8</v>
      </c>
      <c r="D349" s="764" t="s">
        <v>8</v>
      </c>
      <c r="E349" s="764" t="s">
        <v>8</v>
      </c>
    </row>
    <row r="350" spans="1:5" ht="15.75" thickBot="1" x14ac:dyDescent="0.3">
      <c r="A350" s="5" t="s">
        <v>16</v>
      </c>
      <c r="B350" s="5"/>
      <c r="C350" s="9">
        <v>200</v>
      </c>
      <c r="D350" s="9">
        <v>200</v>
      </c>
      <c r="E350" s="9">
        <v>200</v>
      </c>
    </row>
    <row r="351" spans="1:5" ht="15.75" thickBot="1" x14ac:dyDescent="0.3">
      <c r="A351" s="5" t="s">
        <v>17</v>
      </c>
      <c r="B351" s="9">
        <f>B360+B365</f>
        <v>0</v>
      </c>
      <c r="C351" s="9">
        <f t="shared" ref="C351:E351" si="55">C360+C365</f>
        <v>4921</v>
      </c>
      <c r="D351" s="9">
        <f t="shared" si="55"/>
        <v>4921</v>
      </c>
      <c r="E351" s="9">
        <f t="shared" si="55"/>
        <v>4921</v>
      </c>
    </row>
    <row r="352" spans="1:5" ht="15.75" thickBot="1" x14ac:dyDescent="0.3">
      <c r="A352" s="5" t="s">
        <v>18</v>
      </c>
      <c r="B352" s="9" t="e">
        <f>B351/B350</f>
        <v>#DIV/0!</v>
      </c>
      <c r="C352" s="9">
        <f t="shared" ref="C352:E352" si="56">C351/C350</f>
        <v>24.605</v>
      </c>
      <c r="D352" s="9">
        <f t="shared" si="56"/>
        <v>24.605</v>
      </c>
      <c r="E352" s="9">
        <f t="shared" si="56"/>
        <v>24.605</v>
      </c>
    </row>
    <row r="353" spans="1:5" ht="15.75" thickBot="1" x14ac:dyDescent="0.3">
      <c r="A353" s="5" t="s">
        <v>19</v>
      </c>
      <c r="B353" s="745" t="s">
        <v>20</v>
      </c>
      <c r="C353" s="10" t="e">
        <f>C350/B350-1</f>
        <v>#DIV/0!</v>
      </c>
      <c r="D353" s="10">
        <f t="shared" ref="D353:E355" si="57">D350/C350-1</f>
        <v>0</v>
      </c>
      <c r="E353" s="10">
        <f t="shared" si="57"/>
        <v>0</v>
      </c>
    </row>
    <row r="354" spans="1:5" ht="15.75" thickBot="1" x14ac:dyDescent="0.3">
      <c r="A354" s="5" t="s">
        <v>21</v>
      </c>
      <c r="B354" s="745" t="s">
        <v>20</v>
      </c>
      <c r="C354" s="10" t="e">
        <f>C351/B351-1</f>
        <v>#DIV/0!</v>
      </c>
      <c r="D354" s="10">
        <f t="shared" si="57"/>
        <v>0</v>
      </c>
      <c r="E354" s="10">
        <f t="shared" si="57"/>
        <v>0</v>
      </c>
    </row>
    <row r="355" spans="1:5" ht="15.75" thickBot="1" x14ac:dyDescent="0.3">
      <c r="A355" s="5" t="s">
        <v>22</v>
      </c>
      <c r="B355" s="745" t="s">
        <v>20</v>
      </c>
      <c r="C355" s="10" t="e">
        <f>C352/B352-1</f>
        <v>#DIV/0!</v>
      </c>
      <c r="D355" s="10">
        <f t="shared" si="57"/>
        <v>0</v>
      </c>
      <c r="E355" s="10">
        <f t="shared" si="57"/>
        <v>0</v>
      </c>
    </row>
    <row r="356" spans="1:5" ht="15.75" customHeight="1" thickBot="1" x14ac:dyDescent="0.3">
      <c r="A356" s="1046" t="s">
        <v>186</v>
      </c>
      <c r="B356" s="1047"/>
      <c r="C356" s="1047"/>
      <c r="D356" s="1047"/>
      <c r="E356" s="1048"/>
    </row>
    <row r="357" spans="1:5" ht="12.75" customHeight="1" x14ac:dyDescent="0.25">
      <c r="A357" s="1049"/>
      <c r="B357" s="8">
        <v>2019</v>
      </c>
      <c r="C357" s="8">
        <v>2020</v>
      </c>
      <c r="D357" s="8">
        <v>2021</v>
      </c>
      <c r="E357" s="8">
        <v>2022</v>
      </c>
    </row>
    <row r="358" spans="1:5" ht="9" customHeight="1" thickBot="1" x14ac:dyDescent="0.3">
      <c r="A358" s="1050"/>
      <c r="B358" s="764" t="s">
        <v>7</v>
      </c>
      <c r="C358" s="764" t="s">
        <v>8</v>
      </c>
      <c r="D358" s="764" t="s">
        <v>8</v>
      </c>
      <c r="E358" s="764" t="s">
        <v>8</v>
      </c>
    </row>
    <row r="359" spans="1:5" ht="15.75" thickBot="1" x14ac:dyDescent="0.3">
      <c r="A359" s="12" t="s">
        <v>41</v>
      </c>
      <c r="B359" s="13">
        <f>B360+B361+B362+B363</f>
        <v>0</v>
      </c>
      <c r="C359" s="13">
        <f t="shared" ref="C359:E359" si="58">C360+C361+C362+C363</f>
        <v>0</v>
      </c>
      <c r="D359" s="13">
        <f t="shared" si="58"/>
        <v>0</v>
      </c>
      <c r="E359" s="13">
        <f t="shared" si="58"/>
        <v>0</v>
      </c>
    </row>
    <row r="360" spans="1:5" ht="15.75" thickBot="1" x14ac:dyDescent="0.3">
      <c r="A360" s="25" t="s">
        <v>212</v>
      </c>
      <c r="B360" s="13"/>
      <c r="C360" s="13"/>
      <c r="D360" s="13"/>
      <c r="E360" s="13"/>
    </row>
    <row r="361" spans="1:5" ht="15.75" thickBot="1" x14ac:dyDescent="0.3">
      <c r="A361" s="25" t="s">
        <v>222</v>
      </c>
      <c r="B361" s="13"/>
      <c r="C361" s="13"/>
      <c r="D361" s="13"/>
      <c r="E361" s="13"/>
    </row>
    <row r="362" spans="1:5" ht="15.75" thickBot="1" x14ac:dyDescent="0.3">
      <c r="A362" s="25" t="s">
        <v>223</v>
      </c>
      <c r="B362" s="13"/>
      <c r="C362" s="13"/>
      <c r="D362" s="13"/>
      <c r="E362" s="13"/>
    </row>
    <row r="363" spans="1:5" ht="15.75" thickBot="1" x14ac:dyDescent="0.3">
      <c r="A363" s="25" t="s">
        <v>224</v>
      </c>
      <c r="B363" s="13"/>
      <c r="C363" s="13"/>
      <c r="D363" s="13"/>
      <c r="E363" s="13"/>
    </row>
    <row r="364" spans="1:5" ht="15.75" thickBot="1" x14ac:dyDescent="0.3">
      <c r="A364" s="12" t="s">
        <v>42</v>
      </c>
      <c r="B364" s="14">
        <f>B365+B366+B367+B368</f>
        <v>0</v>
      </c>
      <c r="C364" s="14">
        <f t="shared" ref="C364:E364" si="59">C365+C366+C367+C368</f>
        <v>4921</v>
      </c>
      <c r="D364" s="14">
        <f t="shared" si="59"/>
        <v>4921</v>
      </c>
      <c r="E364" s="14">
        <f t="shared" si="59"/>
        <v>4921</v>
      </c>
    </row>
    <row r="365" spans="1:5" ht="15.75" thickBot="1" x14ac:dyDescent="0.3">
      <c r="A365" s="25" t="s">
        <v>212</v>
      </c>
      <c r="B365" s="14"/>
      <c r="C365" s="215">
        <v>4921</v>
      </c>
      <c r="D365" s="215">
        <v>4921</v>
      </c>
      <c r="E365" s="215">
        <v>4921</v>
      </c>
    </row>
    <row r="366" spans="1:5" ht="15.75" thickBot="1" x14ac:dyDescent="0.3">
      <c r="A366" s="25" t="s">
        <v>222</v>
      </c>
      <c r="B366" s="14"/>
      <c r="C366" s="14"/>
      <c r="D366" s="14"/>
      <c r="E366" s="14"/>
    </row>
    <row r="367" spans="1:5" ht="15.75" thickBot="1" x14ac:dyDescent="0.3">
      <c r="A367" s="25" t="s">
        <v>223</v>
      </c>
      <c r="B367" s="14"/>
      <c r="C367" s="14"/>
      <c r="D367" s="14"/>
      <c r="E367" s="14"/>
    </row>
    <row r="368" spans="1:5" ht="15.75" thickBot="1" x14ac:dyDescent="0.3">
      <c r="A368" s="25" t="s">
        <v>224</v>
      </c>
      <c r="B368" s="14"/>
      <c r="C368" s="14"/>
      <c r="D368" s="14"/>
      <c r="E368" s="14"/>
    </row>
    <row r="369" spans="1:5" ht="15.75" thickBot="1" x14ac:dyDescent="0.3">
      <c r="A369" s="15" t="s">
        <v>33</v>
      </c>
      <c r="B369" s="14">
        <f>B359+B364</f>
        <v>0</v>
      </c>
      <c r="C369" s="14">
        <f t="shared" ref="C369:E369" si="60">C359+C364</f>
        <v>4921</v>
      </c>
      <c r="D369" s="14">
        <f t="shared" si="60"/>
        <v>4921</v>
      </c>
      <c r="E369" s="14">
        <f t="shared" si="60"/>
        <v>4921</v>
      </c>
    </row>
    <row r="370" spans="1:5" ht="15.75" thickBot="1" x14ac:dyDescent="0.3">
      <c r="A370" s="15"/>
      <c r="B370" s="369"/>
      <c r="C370" s="369"/>
      <c r="D370" s="369"/>
      <c r="E370" s="14"/>
    </row>
    <row r="371" spans="1:5" ht="15.75" thickBot="1" x14ac:dyDescent="0.3">
      <c r="A371" s="19"/>
      <c r="B371" s="20"/>
      <c r="C371" s="20"/>
      <c r="D371" s="20"/>
      <c r="E371" s="20"/>
    </row>
    <row r="372" spans="1:5" ht="27" customHeight="1" thickBot="1" x14ac:dyDescent="0.3">
      <c r="A372" s="6" t="s">
        <v>56</v>
      </c>
      <c r="B372" s="21">
        <f>B30+B250+B275+B300+B326+B351</f>
        <v>200000</v>
      </c>
      <c r="C372" s="21">
        <f t="shared" ref="C372:E372" si="61">C30+C250+C275+C300+C326+C351</f>
        <v>230000</v>
      </c>
      <c r="D372" s="21">
        <f t="shared" si="61"/>
        <v>230000</v>
      </c>
      <c r="E372" s="21">
        <f t="shared" si="61"/>
        <v>230000</v>
      </c>
    </row>
    <row r="373" spans="1:5" ht="24.75" thickBot="1" x14ac:dyDescent="0.3">
      <c r="A373" s="6" t="s">
        <v>57</v>
      </c>
      <c r="B373" s="21">
        <f>B59+B268+B293+B318+B344+B369</f>
        <v>200000</v>
      </c>
      <c r="C373" s="21">
        <f t="shared" ref="C373:E373" si="62">C59+C268+C293+C318+C344+C369</f>
        <v>230000</v>
      </c>
      <c r="D373" s="21">
        <f t="shared" si="62"/>
        <v>230000</v>
      </c>
      <c r="E373" s="21">
        <f t="shared" si="62"/>
        <v>230000</v>
      </c>
    </row>
    <row r="374" spans="1:5" ht="15.75" thickBot="1" x14ac:dyDescent="0.3">
      <c r="A374" s="12" t="s">
        <v>23</v>
      </c>
      <c r="B374" s="35">
        <v>0</v>
      </c>
      <c r="C374" s="35">
        <v>0</v>
      </c>
      <c r="D374" s="35">
        <v>0</v>
      </c>
      <c r="E374" s="35">
        <v>0</v>
      </c>
    </row>
    <row r="375" spans="1:5" ht="15.75" thickBot="1" x14ac:dyDescent="0.3">
      <c r="A375" s="25" t="s">
        <v>212</v>
      </c>
      <c r="B375" s="14">
        <v>0</v>
      </c>
      <c r="C375" s="35">
        <v>0</v>
      </c>
      <c r="D375" s="35">
        <v>0</v>
      </c>
      <c r="E375" s="35">
        <v>0</v>
      </c>
    </row>
    <row r="376" spans="1:5" ht="15.75" thickBot="1" x14ac:dyDescent="0.3">
      <c r="A376" s="25" t="s">
        <v>230</v>
      </c>
      <c r="B376" s="14">
        <v>0</v>
      </c>
      <c r="C376" s="35">
        <v>0</v>
      </c>
      <c r="D376" s="35">
        <v>0</v>
      </c>
      <c r="E376" s="35">
        <v>0</v>
      </c>
    </row>
    <row r="377" spans="1:5" ht="24.75" thickBot="1" x14ac:dyDescent="0.3">
      <c r="A377" s="12" t="s">
        <v>24</v>
      </c>
      <c r="B377" s="35">
        <v>0</v>
      </c>
      <c r="C377" s="35">
        <v>0</v>
      </c>
      <c r="D377" s="35">
        <v>0</v>
      </c>
      <c r="E377" s="35">
        <v>0</v>
      </c>
    </row>
    <row r="378" spans="1:5" ht="15.75" thickBot="1" x14ac:dyDescent="0.3">
      <c r="A378" s="25" t="s">
        <v>212</v>
      </c>
      <c r="B378" s="13">
        <v>0</v>
      </c>
      <c r="C378" s="35">
        <v>0</v>
      </c>
      <c r="D378" s="35">
        <v>0</v>
      </c>
      <c r="E378" s="35">
        <v>0</v>
      </c>
    </row>
    <row r="379" spans="1:5" ht="15.75" thickBot="1" x14ac:dyDescent="0.3">
      <c r="A379" s="25" t="s">
        <v>230</v>
      </c>
      <c r="B379" s="14">
        <v>0</v>
      </c>
      <c r="C379" s="35">
        <v>0</v>
      </c>
      <c r="D379" s="35">
        <v>0</v>
      </c>
      <c r="E379" s="35">
        <v>0</v>
      </c>
    </row>
    <row r="380" spans="1:5" ht="15.75" thickBot="1" x14ac:dyDescent="0.3">
      <c r="A380" s="12" t="s">
        <v>25</v>
      </c>
      <c r="B380" s="35">
        <v>0</v>
      </c>
      <c r="C380" s="35">
        <v>0</v>
      </c>
      <c r="D380" s="35">
        <v>0</v>
      </c>
      <c r="E380" s="35">
        <v>0</v>
      </c>
    </row>
    <row r="381" spans="1:5" ht="15.75" thickBot="1" x14ac:dyDescent="0.3">
      <c r="A381" s="25" t="s">
        <v>212</v>
      </c>
      <c r="B381" s="14">
        <v>0</v>
      </c>
      <c r="C381" s="35">
        <v>0</v>
      </c>
      <c r="D381" s="35">
        <v>0</v>
      </c>
      <c r="E381" s="35">
        <v>0</v>
      </c>
    </row>
    <row r="382" spans="1:5" ht="15.75" thickBot="1" x14ac:dyDescent="0.3">
      <c r="A382" s="25" t="s">
        <v>230</v>
      </c>
      <c r="B382" s="14">
        <v>0</v>
      </c>
      <c r="C382" s="35">
        <v>0</v>
      </c>
      <c r="D382" s="35">
        <v>0</v>
      </c>
      <c r="E382" s="35">
        <v>0</v>
      </c>
    </row>
    <row r="383" spans="1:5" ht="15.75" thickBot="1" x14ac:dyDescent="0.3">
      <c r="A383" s="12" t="s">
        <v>26</v>
      </c>
      <c r="B383" s="35">
        <f>B384+B385</f>
        <v>200000</v>
      </c>
      <c r="C383" s="35">
        <f t="shared" ref="C383:E383" si="63">C384+C385</f>
        <v>200000</v>
      </c>
      <c r="D383" s="35">
        <f t="shared" si="63"/>
        <v>200000</v>
      </c>
      <c r="E383" s="35">
        <f t="shared" si="63"/>
        <v>200000</v>
      </c>
    </row>
    <row r="384" spans="1:5" ht="15.75" thickBot="1" x14ac:dyDescent="0.3">
      <c r="A384" s="25" t="s">
        <v>212</v>
      </c>
      <c r="B384" s="13">
        <f>B30</f>
        <v>200000</v>
      </c>
      <c r="C384" s="13">
        <f t="shared" ref="C384:E384" si="64">C30</f>
        <v>200000</v>
      </c>
      <c r="D384" s="13">
        <f t="shared" si="64"/>
        <v>200000</v>
      </c>
      <c r="E384" s="13">
        <f t="shared" si="64"/>
        <v>200000</v>
      </c>
    </row>
    <row r="385" spans="1:5" ht="15.75" thickBot="1" x14ac:dyDescent="0.3">
      <c r="A385" s="25" t="s">
        <v>230</v>
      </c>
      <c r="B385" s="14">
        <v>0</v>
      </c>
      <c r="C385" s="35">
        <v>0</v>
      </c>
      <c r="D385" s="35">
        <v>0</v>
      </c>
      <c r="E385" s="35">
        <v>0</v>
      </c>
    </row>
    <row r="386" spans="1:5" ht="15.75" thickBot="1" x14ac:dyDescent="0.3">
      <c r="A386" s="12" t="s">
        <v>27</v>
      </c>
      <c r="B386" s="35">
        <v>0</v>
      </c>
      <c r="C386" s="35">
        <v>0</v>
      </c>
      <c r="D386" s="35">
        <v>0</v>
      </c>
      <c r="E386" s="35">
        <v>0</v>
      </c>
    </row>
    <row r="387" spans="1:5" ht="15.75" thickBot="1" x14ac:dyDescent="0.3">
      <c r="A387" s="25" t="s">
        <v>212</v>
      </c>
      <c r="B387" s="13">
        <v>0</v>
      </c>
      <c r="C387" s="35">
        <v>0</v>
      </c>
      <c r="D387" s="35">
        <v>0</v>
      </c>
      <c r="E387" s="35">
        <v>0</v>
      </c>
    </row>
    <row r="388" spans="1:5" ht="15.75" thickBot="1" x14ac:dyDescent="0.3">
      <c r="A388" s="25" t="s">
        <v>230</v>
      </c>
      <c r="B388" s="14">
        <f>B336+[35]Sheet1!D30+[35]Sheet1!D67</f>
        <v>0</v>
      </c>
      <c r="C388" s="35">
        <v>0</v>
      </c>
      <c r="D388" s="35">
        <v>0</v>
      </c>
      <c r="E388" s="35">
        <v>0</v>
      </c>
    </row>
    <row r="389" spans="1:5" ht="15.75" thickBot="1" x14ac:dyDescent="0.3">
      <c r="A389" s="12" t="s">
        <v>28</v>
      </c>
      <c r="B389" s="35">
        <v>0</v>
      </c>
      <c r="C389" s="35">
        <v>0</v>
      </c>
      <c r="D389" s="35">
        <v>0</v>
      </c>
      <c r="E389" s="35">
        <v>0</v>
      </c>
    </row>
    <row r="390" spans="1:5" ht="15.75" thickBot="1" x14ac:dyDescent="0.3">
      <c r="A390" s="25" t="s">
        <v>212</v>
      </c>
      <c r="B390" s="13">
        <v>0</v>
      </c>
      <c r="C390" s="35">
        <v>0</v>
      </c>
      <c r="D390" s="35">
        <v>0</v>
      </c>
      <c r="E390" s="35">
        <v>0</v>
      </c>
    </row>
    <row r="391" spans="1:5" ht="15.75" thickBot="1" x14ac:dyDescent="0.3">
      <c r="A391" s="25" t="s">
        <v>230</v>
      </c>
      <c r="B391" s="14">
        <v>0</v>
      </c>
      <c r="C391" s="35">
        <v>0</v>
      </c>
      <c r="D391" s="35">
        <v>0</v>
      </c>
      <c r="E391" s="35">
        <v>0</v>
      </c>
    </row>
    <row r="392" spans="1:5" ht="24.75" thickBot="1" x14ac:dyDescent="0.3">
      <c r="A392" s="12" t="s">
        <v>29</v>
      </c>
      <c r="B392" s="35">
        <v>0</v>
      </c>
      <c r="C392" s="35">
        <v>0</v>
      </c>
      <c r="D392" s="35">
        <v>0</v>
      </c>
      <c r="E392" s="35">
        <v>0</v>
      </c>
    </row>
    <row r="393" spans="1:5" ht="15.75" thickBot="1" x14ac:dyDescent="0.3">
      <c r="A393" s="25" t="s">
        <v>212</v>
      </c>
      <c r="B393" s="13">
        <v>0</v>
      </c>
      <c r="C393" s="13">
        <v>0</v>
      </c>
      <c r="D393" s="13">
        <v>0</v>
      </c>
      <c r="E393" s="13">
        <v>0</v>
      </c>
    </row>
    <row r="394" spans="1:5" ht="15.75" thickBot="1" x14ac:dyDescent="0.3">
      <c r="A394" s="25" t="s">
        <v>230</v>
      </c>
      <c r="B394" s="14">
        <v>0</v>
      </c>
      <c r="C394" s="14">
        <f>C342+[35]Sheet1!E36+[35]Sheet1!E73</f>
        <v>0</v>
      </c>
      <c r="D394" s="14">
        <f>D342+[35]Sheet1!F36+[35]Sheet1!F73</f>
        <v>0</v>
      </c>
      <c r="E394" s="14">
        <f>E342+[35]Sheet1!G36+[35]Sheet1!G73</f>
        <v>0</v>
      </c>
    </row>
    <row r="395" spans="1:5" ht="15.75" thickBot="1" x14ac:dyDescent="0.3">
      <c r="A395" s="12" t="s">
        <v>58</v>
      </c>
      <c r="B395" s="35">
        <v>0</v>
      </c>
      <c r="C395" s="14">
        <v>0</v>
      </c>
      <c r="D395" s="14">
        <v>0</v>
      </c>
      <c r="E395" s="14">
        <v>0</v>
      </c>
    </row>
    <row r="396" spans="1:5" ht="15.75" thickBot="1" x14ac:dyDescent="0.3">
      <c r="A396" s="25" t="s">
        <v>212</v>
      </c>
      <c r="B396" s="13">
        <v>0</v>
      </c>
      <c r="C396" s="14">
        <v>0</v>
      </c>
      <c r="D396" s="14">
        <v>0</v>
      </c>
      <c r="E396" s="14">
        <v>0</v>
      </c>
    </row>
    <row r="397" spans="1:5" ht="15.75" thickBot="1" x14ac:dyDescent="0.3">
      <c r="A397" s="25" t="s">
        <v>231</v>
      </c>
      <c r="B397" s="13">
        <v>0</v>
      </c>
      <c r="C397" s="14">
        <v>0</v>
      </c>
      <c r="D397" s="14">
        <v>0</v>
      </c>
      <c r="E397" s="14">
        <v>0</v>
      </c>
    </row>
    <row r="398" spans="1:5" ht="15.75" thickBot="1" x14ac:dyDescent="0.3">
      <c r="A398" s="25" t="s">
        <v>223</v>
      </c>
      <c r="B398" s="13">
        <v>0</v>
      </c>
      <c r="C398" s="14">
        <v>0</v>
      </c>
      <c r="D398" s="14">
        <v>0</v>
      </c>
      <c r="E398" s="14">
        <f>[35]Sheet1!G3+[35]Sheet1!G40+[35]Sheet1!G77</f>
        <v>0</v>
      </c>
    </row>
    <row r="399" spans="1:5" ht="15.75" thickBot="1" x14ac:dyDescent="0.3">
      <c r="A399" s="25" t="s">
        <v>224</v>
      </c>
      <c r="B399" s="13">
        <v>0</v>
      </c>
      <c r="C399" s="14">
        <v>0</v>
      </c>
      <c r="D399" s="14">
        <v>0</v>
      </c>
      <c r="E399" s="14">
        <v>0</v>
      </c>
    </row>
    <row r="400" spans="1:5" ht="15.75" thickBot="1" x14ac:dyDescent="0.3">
      <c r="A400" s="12" t="s">
        <v>59</v>
      </c>
      <c r="B400" s="35">
        <f>B401+B402+B403+B404</f>
        <v>0</v>
      </c>
      <c r="C400" s="35">
        <f t="shared" ref="C400:E400" si="65">C401+C402+C403+C404</f>
        <v>30000</v>
      </c>
      <c r="D400" s="35">
        <f t="shared" si="65"/>
        <v>30000</v>
      </c>
      <c r="E400" s="35">
        <f t="shared" si="65"/>
        <v>30000</v>
      </c>
    </row>
    <row r="401" spans="1:5" ht="15.75" thickBot="1" x14ac:dyDescent="0.3">
      <c r="A401" s="25" t="s">
        <v>212</v>
      </c>
      <c r="B401" s="13">
        <f>B326+B300+B275+B250+B364</f>
        <v>0</v>
      </c>
      <c r="C401" s="13">
        <f t="shared" ref="C401:E401" si="66">C326+C300+C275+C250+C364</f>
        <v>30000</v>
      </c>
      <c r="D401" s="13">
        <f t="shared" si="66"/>
        <v>30000</v>
      </c>
      <c r="E401" s="13">
        <f t="shared" si="66"/>
        <v>30000</v>
      </c>
    </row>
    <row r="402" spans="1:5" ht="15.75" thickBot="1" x14ac:dyDescent="0.3">
      <c r="A402" s="25" t="s">
        <v>231</v>
      </c>
      <c r="B402" s="13">
        <f>[35]Sheet1!D101+[35]Sheet1!D126+[35]Sheet1!D151+[35]Sheet1!D177+[35]Sheet1!D206+[35]Sheet1!D231+[35]Sheet1!D256+[35]Sheet1!D282</f>
        <v>0</v>
      </c>
      <c r="C402" s="13"/>
      <c r="D402" s="13"/>
      <c r="E402" s="13"/>
    </row>
    <row r="403" spans="1:5" ht="15.75" thickBot="1" x14ac:dyDescent="0.3">
      <c r="A403" s="25" t="s">
        <v>223</v>
      </c>
      <c r="B403" s="13">
        <f>[35]Sheet1!D102+[35]Sheet1!D127+[35]Sheet1!D152+[35]Sheet1!D178+[35]Sheet1!D207+[35]Sheet1!D232+[35]Sheet1!D257+[35]Sheet1!D283</f>
        <v>0</v>
      </c>
      <c r="C403" s="13"/>
      <c r="D403" s="13"/>
      <c r="E403" s="13"/>
    </row>
    <row r="404" spans="1:5" ht="15.75" thickBot="1" x14ac:dyDescent="0.3">
      <c r="A404" s="25" t="s">
        <v>224</v>
      </c>
      <c r="B404" s="13">
        <f>[35]Sheet1!D103+[35]Sheet1!D128+[35]Sheet1!D153+[35]Sheet1!D179+[35]Sheet1!D208+[35]Sheet1!D233+[35]Sheet1!D258+[35]Sheet1!D284</f>
        <v>0</v>
      </c>
      <c r="C404" s="13"/>
      <c r="D404" s="13"/>
      <c r="E404" s="13"/>
    </row>
    <row r="405" spans="1:5" ht="15.75" thickBot="1" x14ac:dyDescent="0.3">
      <c r="A405" s="16" t="s">
        <v>31</v>
      </c>
      <c r="B405" s="17">
        <f>IF(B373-B372=0,0,"Error")</f>
        <v>0</v>
      </c>
      <c r="C405" s="17">
        <f>IF(C373-C372=0,0,"Error")</f>
        <v>0</v>
      </c>
      <c r="D405" s="17">
        <f>IF(D373-D372=0,0,"Error")</f>
        <v>0</v>
      </c>
      <c r="E405" s="17">
        <f>IF(E373-E372=0,0,"Error")</f>
        <v>0</v>
      </c>
    </row>
  </sheetData>
  <mergeCells count="91">
    <mergeCell ref="A356:E356"/>
    <mergeCell ref="A357:A358"/>
    <mergeCell ref="A2:E2"/>
    <mergeCell ref="A323:A324"/>
    <mergeCell ref="A331:E331"/>
    <mergeCell ref="A332:A333"/>
    <mergeCell ref="B346:E346"/>
    <mergeCell ref="B347:E347"/>
    <mergeCell ref="A348:A349"/>
    <mergeCell ref="A297:A298"/>
    <mergeCell ref="A305:E305"/>
    <mergeCell ref="A306:A307"/>
    <mergeCell ref="B319:E319"/>
    <mergeCell ref="B321:E321"/>
    <mergeCell ref="B322:E322"/>
    <mergeCell ref="B271:E271"/>
    <mergeCell ref="A272:A273"/>
    <mergeCell ref="A280:E280"/>
    <mergeCell ref="A281:A282"/>
    <mergeCell ref="B295:E295"/>
    <mergeCell ref="B296:E296"/>
    <mergeCell ref="B270:E270"/>
    <mergeCell ref="A240:E240"/>
    <mergeCell ref="A241:E241"/>
    <mergeCell ref="B242:E242"/>
    <mergeCell ref="D243:E243"/>
    <mergeCell ref="B244:E244"/>
    <mergeCell ref="B245:E245"/>
    <mergeCell ref="B246:E246"/>
    <mergeCell ref="A247:A248"/>
    <mergeCell ref="A255:E255"/>
    <mergeCell ref="A256:A257"/>
    <mergeCell ref="D269:E269"/>
    <mergeCell ref="A227:A228"/>
    <mergeCell ref="A176:A177"/>
    <mergeCell ref="B190:E190"/>
    <mergeCell ref="B191:E191"/>
    <mergeCell ref="A192:A193"/>
    <mergeCell ref="A200:E200"/>
    <mergeCell ref="A201:A202"/>
    <mergeCell ref="B214:E214"/>
    <mergeCell ref="B216:E216"/>
    <mergeCell ref="B217:E217"/>
    <mergeCell ref="A218:A219"/>
    <mergeCell ref="A226:E226"/>
    <mergeCell ref="A175:E175"/>
    <mergeCell ref="B139:E139"/>
    <mergeCell ref="B140:E140"/>
    <mergeCell ref="B141:E141"/>
    <mergeCell ref="A142:A143"/>
    <mergeCell ref="A150:E150"/>
    <mergeCell ref="A151:A152"/>
    <mergeCell ref="D164:E164"/>
    <mergeCell ref="B165:E165"/>
    <mergeCell ref="B166:E166"/>
    <mergeCell ref="A167:A168"/>
    <mergeCell ref="D138:E138"/>
    <mergeCell ref="A72:E72"/>
    <mergeCell ref="A73:A74"/>
    <mergeCell ref="B98:E98"/>
    <mergeCell ref="B99:E99"/>
    <mergeCell ref="B100:E100"/>
    <mergeCell ref="A101:A102"/>
    <mergeCell ref="A109:E109"/>
    <mergeCell ref="A110:A111"/>
    <mergeCell ref="A135:E135"/>
    <mergeCell ref="A136:E136"/>
    <mergeCell ref="B137:E137"/>
    <mergeCell ref="A64:A65"/>
    <mergeCell ref="A22:E22"/>
    <mergeCell ref="A23:E23"/>
    <mergeCell ref="B24:E24"/>
    <mergeCell ref="B25:E25"/>
    <mergeCell ref="B26:E26"/>
    <mergeCell ref="A27:A28"/>
    <mergeCell ref="A35:E35"/>
    <mergeCell ref="A36:A37"/>
    <mergeCell ref="B61:E61"/>
    <mergeCell ref="B62:E62"/>
    <mergeCell ref="B63:E63"/>
    <mergeCell ref="A19:E19"/>
    <mergeCell ref="A1:E1"/>
    <mergeCell ref="A3:E3"/>
    <mergeCell ref="B5:E5"/>
    <mergeCell ref="B6:E6"/>
    <mergeCell ref="B7:E7"/>
    <mergeCell ref="A8:E8"/>
    <mergeCell ref="A9:E11"/>
    <mergeCell ref="B12:E12"/>
    <mergeCell ref="A13:A14"/>
    <mergeCell ref="B18:E18"/>
  </mergeCells>
  <pageMargins left="0.7" right="0.7" top="0.75" bottom="0.75" header="0.3" footer="0.3"/>
  <pageSetup scale="85" orientation="portrait" verticalDpi="597"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3"/>
  <sheetViews>
    <sheetView topLeftCell="A271" zoomScale="124" zoomScaleNormal="124" workbookViewId="0">
      <selection activeCell="K291" sqref="K291"/>
    </sheetView>
  </sheetViews>
  <sheetFormatPr defaultColWidth="9.140625" defaultRowHeight="12" x14ac:dyDescent="0.2"/>
  <cols>
    <col min="1" max="1" width="21.85546875" style="125" customWidth="1"/>
    <col min="2" max="2" width="13.7109375" style="125" customWidth="1"/>
    <col min="3" max="3" width="10.85546875" style="125" customWidth="1"/>
    <col min="4" max="4" width="11.7109375" style="125" customWidth="1"/>
    <col min="5" max="5" width="21.42578125" style="125" customWidth="1"/>
    <col min="6" max="6" width="13.85546875" style="125" customWidth="1"/>
    <col min="7" max="16384" width="9.140625" style="125"/>
  </cols>
  <sheetData>
    <row r="1" spans="1:6" ht="15" customHeight="1" x14ac:dyDescent="0.25">
      <c r="A1" s="1175" t="s">
        <v>1217</v>
      </c>
      <c r="B1" s="1175"/>
      <c r="C1" s="1175"/>
      <c r="D1" s="1175"/>
      <c r="E1" s="1175"/>
    </row>
    <row r="2" spans="1:6" ht="18" customHeight="1" x14ac:dyDescent="0.2">
      <c r="A2" s="320" t="s">
        <v>537</v>
      </c>
      <c r="B2" s="320"/>
      <c r="C2" s="320"/>
      <c r="D2" s="320"/>
      <c r="E2" s="320"/>
      <c r="F2" s="320"/>
    </row>
    <row r="3" spans="1:6" ht="18" customHeight="1" x14ac:dyDescent="0.2">
      <c r="A3" s="1315" t="s">
        <v>536</v>
      </c>
      <c r="B3" s="1315"/>
      <c r="C3" s="1315"/>
      <c r="D3" s="1315"/>
      <c r="E3" s="1315"/>
      <c r="F3" s="373"/>
    </row>
    <row r="4" spans="1:6" ht="12.75" thickBot="1" x14ac:dyDescent="0.25">
      <c r="F4" s="373"/>
    </row>
    <row r="5" spans="1:6" ht="24.75" thickBot="1" x14ac:dyDescent="0.25">
      <c r="A5" s="374" t="s">
        <v>0</v>
      </c>
      <c r="B5" s="1802" t="s">
        <v>643</v>
      </c>
      <c r="C5" s="1802"/>
      <c r="D5" s="1802"/>
      <c r="E5" s="1802"/>
    </row>
    <row r="6" spans="1:6" ht="12.75" thickBot="1" x14ac:dyDescent="0.25">
      <c r="A6" s="374" t="s">
        <v>1</v>
      </c>
      <c r="B6" s="1803" t="s">
        <v>518</v>
      </c>
      <c r="C6" s="1804"/>
      <c r="D6" s="1804"/>
      <c r="E6" s="1805"/>
    </row>
    <row r="7" spans="1:6" ht="24.75" thickBot="1" x14ac:dyDescent="0.25">
      <c r="A7" s="374" t="s">
        <v>3</v>
      </c>
      <c r="B7" s="1333" t="s">
        <v>535</v>
      </c>
      <c r="C7" s="1334"/>
      <c r="D7" s="1334"/>
      <c r="E7" s="1335"/>
    </row>
    <row r="8" spans="1:6" ht="12.75" thickBot="1" x14ac:dyDescent="0.25">
      <c r="A8" s="1323" t="s">
        <v>4</v>
      </c>
      <c r="B8" s="1324"/>
      <c r="C8" s="1324"/>
      <c r="D8" s="1324"/>
      <c r="E8" s="1325"/>
    </row>
    <row r="9" spans="1:6" ht="20.25" customHeight="1" thickBot="1" x14ac:dyDescent="0.25">
      <c r="A9" s="1149" t="s">
        <v>644</v>
      </c>
      <c r="B9" s="1150"/>
      <c r="C9" s="1150"/>
      <c r="D9" s="1150"/>
      <c r="E9" s="1151"/>
    </row>
    <row r="10" spans="1:6" ht="28.5" customHeight="1" thickBot="1" x14ac:dyDescent="0.25">
      <c r="A10" s="1149"/>
      <c r="B10" s="1150"/>
      <c r="C10" s="1150"/>
      <c r="D10" s="1150"/>
      <c r="E10" s="1151"/>
    </row>
    <row r="11" spans="1:6" ht="30.75" customHeight="1" thickBot="1" x14ac:dyDescent="0.25">
      <c r="A11" s="1149"/>
      <c r="B11" s="1150"/>
      <c r="C11" s="1150"/>
      <c r="D11" s="1150"/>
      <c r="E11" s="1151"/>
    </row>
    <row r="12" spans="1:6" ht="38.25" customHeight="1" thickBot="1" x14ac:dyDescent="0.25">
      <c r="A12" s="375" t="s">
        <v>5</v>
      </c>
      <c r="B12" s="1153" t="s">
        <v>519</v>
      </c>
      <c r="C12" s="1154"/>
      <c r="D12" s="1154"/>
      <c r="E12" s="1155"/>
    </row>
    <row r="13" spans="1:6" ht="23.25" customHeight="1" x14ac:dyDescent="0.2">
      <c r="A13" s="1331" t="s">
        <v>6</v>
      </c>
      <c r="B13" s="752">
        <v>2019</v>
      </c>
      <c r="C13" s="752">
        <v>2020</v>
      </c>
      <c r="D13" s="752">
        <v>2021</v>
      </c>
      <c r="E13" s="752">
        <v>2022</v>
      </c>
    </row>
    <row r="14" spans="1:6" ht="12.75" thickBot="1" x14ac:dyDescent="0.25">
      <c r="A14" s="1332"/>
      <c r="B14" s="753" t="s">
        <v>7</v>
      </c>
      <c r="C14" s="753" t="s">
        <v>8</v>
      </c>
      <c r="D14" s="753" t="s">
        <v>8</v>
      </c>
      <c r="E14" s="753" t="s">
        <v>8</v>
      </c>
    </row>
    <row r="15" spans="1:6" ht="48.75" thickBot="1" x14ac:dyDescent="0.25">
      <c r="A15" s="376" t="s">
        <v>520</v>
      </c>
      <c r="B15" s="377">
        <v>0.1</v>
      </c>
      <c r="C15" s="377">
        <v>0.3</v>
      </c>
      <c r="D15" s="377">
        <v>0.4</v>
      </c>
      <c r="E15" s="377" t="s">
        <v>521</v>
      </c>
    </row>
    <row r="16" spans="1:6" ht="48.75" thickBot="1" x14ac:dyDescent="0.25">
      <c r="A16" s="378" t="s">
        <v>522</v>
      </c>
      <c r="B16" s="377">
        <v>0.05</v>
      </c>
      <c r="C16" s="377">
        <v>0.1</v>
      </c>
      <c r="D16" s="377" t="s">
        <v>521</v>
      </c>
      <c r="E16" s="377" t="s">
        <v>521</v>
      </c>
      <c r="F16" s="379"/>
    </row>
    <row r="17" spans="1:6" ht="24.75" customHeight="1" thickBot="1" x14ac:dyDescent="0.25">
      <c r="A17" s="6" t="s">
        <v>9</v>
      </c>
      <c r="B17" s="1806" t="s">
        <v>523</v>
      </c>
      <c r="C17" s="1807"/>
      <c r="D17" s="1807"/>
      <c r="E17" s="1808"/>
    </row>
    <row r="18" spans="1:6" ht="23.25" customHeight="1" thickBot="1" x14ac:dyDescent="0.25">
      <c r="A18" s="1333" t="s">
        <v>10</v>
      </c>
      <c r="B18" s="1334"/>
      <c r="C18" s="1334"/>
      <c r="D18" s="1334"/>
      <c r="E18" s="1335"/>
    </row>
    <row r="19" spans="1:6" ht="12.75" thickBot="1" x14ac:dyDescent="0.25">
      <c r="A19" s="380"/>
      <c r="B19" s="381" t="s">
        <v>129</v>
      </c>
      <c r="C19" s="381" t="s">
        <v>129</v>
      </c>
      <c r="D19" s="381" t="s">
        <v>129</v>
      </c>
      <c r="E19" s="381" t="s">
        <v>129</v>
      </c>
    </row>
    <row r="20" spans="1:6" ht="64.5" customHeight="1" thickBot="1" x14ac:dyDescent="0.25">
      <c r="A20" s="382" t="s">
        <v>524</v>
      </c>
      <c r="B20" s="383" t="s">
        <v>645</v>
      </c>
      <c r="C20" s="384">
        <v>0.3</v>
      </c>
      <c r="D20" s="384">
        <v>0.4</v>
      </c>
      <c r="E20" s="385">
        <v>0.5</v>
      </c>
    </row>
    <row r="21" spans="1:6" ht="81.75" customHeight="1" thickBot="1" x14ac:dyDescent="0.25">
      <c r="A21" s="386" t="s">
        <v>646</v>
      </c>
      <c r="B21" s="387" t="s">
        <v>647</v>
      </c>
      <c r="C21" s="388">
        <v>0.4</v>
      </c>
      <c r="D21" s="388">
        <v>0.6</v>
      </c>
      <c r="E21" s="385">
        <v>0.7</v>
      </c>
    </row>
    <row r="22" spans="1:6" ht="12.75" thickBot="1" x14ac:dyDescent="0.25">
      <c r="A22" s="389"/>
      <c r="B22" s="390"/>
      <c r="C22" s="391"/>
      <c r="D22" s="391"/>
      <c r="E22" s="392"/>
    </row>
    <row r="23" spans="1:6" ht="12.75" thickBot="1" x14ac:dyDescent="0.25">
      <c r="A23" s="1336" t="s">
        <v>11</v>
      </c>
      <c r="B23" s="1337"/>
      <c r="C23" s="1337"/>
      <c r="D23" s="1337"/>
      <c r="E23" s="1338"/>
    </row>
    <row r="24" spans="1:6" ht="12.75" thickBot="1" x14ac:dyDescent="0.25">
      <c r="A24" s="1336" t="s">
        <v>12</v>
      </c>
      <c r="B24" s="1337"/>
      <c r="C24" s="1337"/>
      <c r="D24" s="1337"/>
      <c r="E24" s="1338"/>
    </row>
    <row r="25" spans="1:6" ht="12.75" thickBot="1" x14ac:dyDescent="0.25">
      <c r="A25" s="16" t="s">
        <v>648</v>
      </c>
      <c r="B25" s="1809" t="s">
        <v>649</v>
      </c>
      <c r="C25" s="1810"/>
      <c r="D25" s="1810"/>
      <c r="E25" s="1811"/>
    </row>
    <row r="26" spans="1:6" ht="33.75" customHeight="1" thickBot="1" x14ac:dyDescent="0.25">
      <c r="A26" s="393" t="s">
        <v>13</v>
      </c>
      <c r="B26" s="1812" t="s">
        <v>650</v>
      </c>
      <c r="C26" s="1813"/>
      <c r="D26" s="1813"/>
      <c r="E26" s="1814"/>
      <c r="F26" s="394"/>
    </row>
    <row r="27" spans="1:6" ht="56.25" customHeight="1" thickBot="1" x14ac:dyDescent="0.25">
      <c r="A27" s="378" t="s">
        <v>14</v>
      </c>
      <c r="B27" s="1339" t="s">
        <v>651</v>
      </c>
      <c r="C27" s="1340"/>
      <c r="D27" s="1340"/>
      <c r="E27" s="1341"/>
    </row>
    <row r="28" spans="1:6" ht="12.75" thickBot="1" x14ac:dyDescent="0.25">
      <c r="A28" s="378" t="s">
        <v>15</v>
      </c>
      <c r="B28" s="1815" t="s">
        <v>652</v>
      </c>
      <c r="C28" s="1816"/>
      <c r="D28" s="1816"/>
      <c r="E28" s="1817"/>
    </row>
    <row r="29" spans="1:6" ht="12.75" customHeight="1" x14ac:dyDescent="0.2">
      <c r="A29" s="1331"/>
      <c r="B29" s="395">
        <v>2019</v>
      </c>
      <c r="C29" s="395">
        <v>2020</v>
      </c>
      <c r="D29" s="395">
        <v>2021</v>
      </c>
      <c r="E29" s="395">
        <v>2022</v>
      </c>
    </row>
    <row r="30" spans="1:6" ht="15.6" customHeight="1" thickBot="1" x14ac:dyDescent="0.25">
      <c r="A30" s="1332"/>
      <c r="B30" s="396" t="s">
        <v>7</v>
      </c>
      <c r="C30" s="396" t="s">
        <v>8</v>
      </c>
      <c r="D30" s="396" t="s">
        <v>8</v>
      </c>
      <c r="E30" s="396" t="s">
        <v>8</v>
      </c>
    </row>
    <row r="31" spans="1:6" ht="15" customHeight="1" thickBot="1" x14ac:dyDescent="0.25">
      <c r="A31" s="378" t="s">
        <v>16</v>
      </c>
      <c r="B31" s="397">
        <v>8</v>
      </c>
      <c r="C31" s="397">
        <v>8</v>
      </c>
      <c r="D31" s="397">
        <v>8</v>
      </c>
      <c r="E31" s="397">
        <v>8</v>
      </c>
    </row>
    <row r="32" spans="1:6" ht="12.75" thickBot="1" x14ac:dyDescent="0.25">
      <c r="A32" s="378" t="s">
        <v>17</v>
      </c>
      <c r="B32" s="397">
        <f>B61</f>
        <v>87580</v>
      </c>
      <c r="C32" s="397">
        <f>C61</f>
        <v>92000</v>
      </c>
      <c r="D32" s="397">
        <f>D61</f>
        <v>96000</v>
      </c>
      <c r="E32" s="397">
        <f>E61</f>
        <v>96500</v>
      </c>
    </row>
    <row r="33" spans="1:6" ht="12.75" thickBot="1" x14ac:dyDescent="0.25">
      <c r="A33" s="378" t="s">
        <v>18</v>
      </c>
      <c r="B33" s="397">
        <f>B32/B31</f>
        <v>10947.5</v>
      </c>
      <c r="C33" s="397">
        <f>C32/C31</f>
        <v>11500</v>
      </c>
      <c r="D33" s="397">
        <f>D32/D31</f>
        <v>12000</v>
      </c>
      <c r="E33" s="397">
        <f>E32/E31</f>
        <v>12062.5</v>
      </c>
    </row>
    <row r="34" spans="1:6" ht="12.75" thickBot="1" x14ac:dyDescent="0.25">
      <c r="A34" s="378" t="s">
        <v>19</v>
      </c>
      <c r="B34" s="763" t="s">
        <v>20</v>
      </c>
      <c r="C34" s="398"/>
      <c r="D34" s="398"/>
      <c r="E34" s="398"/>
    </row>
    <row r="35" spans="1:6" ht="24.75" thickBot="1" x14ac:dyDescent="0.25">
      <c r="A35" s="378" t="s">
        <v>21</v>
      </c>
      <c r="B35" s="763" t="s">
        <v>20</v>
      </c>
      <c r="C35" s="398"/>
      <c r="D35" s="398"/>
      <c r="E35" s="398"/>
    </row>
    <row r="36" spans="1:6" ht="24.75" thickBot="1" x14ac:dyDescent="0.25">
      <c r="A36" s="378" t="s">
        <v>22</v>
      </c>
      <c r="B36" s="763" t="s">
        <v>20</v>
      </c>
      <c r="C36" s="398"/>
      <c r="D36" s="398"/>
      <c r="E36" s="398"/>
    </row>
    <row r="37" spans="1:6" ht="12.75" thickBot="1" x14ac:dyDescent="0.25">
      <c r="A37" s="1326" t="s">
        <v>653</v>
      </c>
      <c r="B37" s="1327"/>
      <c r="C37" s="1327"/>
      <c r="D37" s="1327"/>
      <c r="E37" s="1328"/>
    </row>
    <row r="38" spans="1:6" ht="12.75" customHeight="1" x14ac:dyDescent="0.2">
      <c r="A38" s="1331"/>
      <c r="B38" s="395">
        <v>2019</v>
      </c>
      <c r="C38" s="395">
        <v>2020</v>
      </c>
      <c r="D38" s="395">
        <v>2021</v>
      </c>
      <c r="E38" s="395">
        <v>2022</v>
      </c>
    </row>
    <row r="39" spans="1:6" ht="14.25" customHeight="1" thickBot="1" x14ac:dyDescent="0.25">
      <c r="A39" s="1332"/>
      <c r="B39" s="396" t="s">
        <v>7</v>
      </c>
      <c r="C39" s="396" t="s">
        <v>8</v>
      </c>
      <c r="D39" s="396" t="s">
        <v>8</v>
      </c>
      <c r="E39" s="396" t="s">
        <v>8</v>
      </c>
    </row>
    <row r="40" spans="1:6" ht="12.75" thickBot="1" x14ac:dyDescent="0.25">
      <c r="A40" s="12" t="s">
        <v>23</v>
      </c>
      <c r="B40" s="416">
        <f>B41+B42</f>
        <v>71760</v>
      </c>
      <c r="C40" s="416">
        <v>71760</v>
      </c>
      <c r="D40" s="416">
        <v>71760</v>
      </c>
      <c r="E40" s="416">
        <v>71760</v>
      </c>
      <c r="F40" s="403"/>
    </row>
    <row r="41" spans="1:6" ht="12.75" thickBot="1" x14ac:dyDescent="0.25">
      <c r="A41" s="25" t="s">
        <v>212</v>
      </c>
      <c r="B41" s="401">
        <v>71760</v>
      </c>
      <c r="C41" s="401">
        <v>71760</v>
      </c>
      <c r="D41" s="401">
        <v>71760</v>
      </c>
      <c r="E41" s="401">
        <v>71760</v>
      </c>
      <c r="F41" s="403"/>
    </row>
    <row r="42" spans="1:6" ht="12.75" thickBot="1" x14ac:dyDescent="0.25">
      <c r="A42" s="25" t="s">
        <v>213</v>
      </c>
      <c r="B42" s="401"/>
      <c r="C42" s="402"/>
      <c r="D42" s="402"/>
      <c r="E42" s="402"/>
    </row>
    <row r="43" spans="1:6" ht="24.75" thickBot="1" x14ac:dyDescent="0.25">
      <c r="A43" s="12" t="s">
        <v>24</v>
      </c>
      <c r="B43" s="416">
        <f>B44+B45</f>
        <v>11820</v>
      </c>
      <c r="C43" s="416">
        <f>C44+C45</f>
        <v>11820</v>
      </c>
      <c r="D43" s="416">
        <f>D44+D45</f>
        <v>11820</v>
      </c>
      <c r="E43" s="416">
        <f>E44+E45</f>
        <v>11820</v>
      </c>
      <c r="F43" s="403"/>
    </row>
    <row r="44" spans="1:6" ht="12.75" thickBot="1" x14ac:dyDescent="0.25">
      <c r="A44" s="25" t="s">
        <v>212</v>
      </c>
      <c r="B44" s="404">
        <v>11820</v>
      </c>
      <c r="C44" s="404">
        <v>11820</v>
      </c>
      <c r="D44" s="404">
        <v>11820</v>
      </c>
      <c r="E44" s="404">
        <v>11820</v>
      </c>
      <c r="F44" s="403"/>
    </row>
    <row r="45" spans="1:6" ht="12.75" thickBot="1" x14ac:dyDescent="0.25">
      <c r="A45" s="25" t="s">
        <v>213</v>
      </c>
      <c r="B45" s="401"/>
      <c r="C45" s="404"/>
      <c r="D45" s="404"/>
      <c r="E45" s="404"/>
    </row>
    <row r="46" spans="1:6" ht="12.75" thickBot="1" x14ac:dyDescent="0.25">
      <c r="A46" s="12" t="s">
        <v>25</v>
      </c>
      <c r="B46" s="416">
        <f>B47+B48</f>
        <v>4000</v>
      </c>
      <c r="C46" s="416">
        <f>C47+C48</f>
        <v>8420</v>
      </c>
      <c r="D46" s="416">
        <v>12420</v>
      </c>
      <c r="E46" s="416">
        <f>E47+E48</f>
        <v>12920</v>
      </c>
    </row>
    <row r="47" spans="1:6" ht="12.75" thickBot="1" x14ac:dyDescent="0.25">
      <c r="A47" s="25" t="s">
        <v>212</v>
      </c>
      <c r="B47" s="401">
        <v>4000</v>
      </c>
      <c r="C47" s="404">
        <v>8420</v>
      </c>
      <c r="D47" s="404">
        <v>12420</v>
      </c>
      <c r="E47" s="404">
        <v>12920</v>
      </c>
    </row>
    <row r="48" spans="1:6" ht="12.75" thickBot="1" x14ac:dyDescent="0.25">
      <c r="A48" s="25" t="s">
        <v>213</v>
      </c>
      <c r="B48" s="401"/>
      <c r="C48" s="404"/>
      <c r="D48" s="404"/>
      <c r="E48" s="404"/>
    </row>
    <row r="49" spans="1:6" ht="12.75" thickBot="1" x14ac:dyDescent="0.25">
      <c r="A49" s="12" t="s">
        <v>26</v>
      </c>
      <c r="B49" s="405">
        <f>B50+B51</f>
        <v>0</v>
      </c>
      <c r="C49" s="405">
        <f>C50+C51</f>
        <v>0</v>
      </c>
      <c r="D49" s="405">
        <f>D50+D51</f>
        <v>0</v>
      </c>
      <c r="E49" s="405">
        <f>E50+E51</f>
        <v>0</v>
      </c>
    </row>
    <row r="50" spans="1:6" ht="12.75" thickBot="1" x14ac:dyDescent="0.25">
      <c r="A50" s="25" t="s">
        <v>212</v>
      </c>
      <c r="B50" s="401"/>
      <c r="C50" s="404"/>
      <c r="D50" s="404"/>
      <c r="E50" s="404"/>
    </row>
    <row r="51" spans="1:6" ht="12.75" thickBot="1" x14ac:dyDescent="0.25">
      <c r="A51" s="25" t="s">
        <v>213</v>
      </c>
      <c r="B51" s="401"/>
      <c r="C51" s="404"/>
      <c r="D51" s="404"/>
      <c r="E51" s="404"/>
      <c r="F51" s="909"/>
    </row>
    <row r="52" spans="1:6" ht="24.75" thickBot="1" x14ac:dyDescent="0.25">
      <c r="A52" s="12" t="s">
        <v>27</v>
      </c>
      <c r="B52" s="406">
        <f>B53+B54</f>
        <v>0</v>
      </c>
      <c r="C52" s="406">
        <f>C53+C54</f>
        <v>0</v>
      </c>
      <c r="D52" s="406">
        <f>D53+D54</f>
        <v>0</v>
      </c>
      <c r="E52" s="406">
        <f>E53+E54</f>
        <v>0</v>
      </c>
      <c r="F52" s="613"/>
    </row>
    <row r="53" spans="1:6" ht="12.75" thickBot="1" x14ac:dyDescent="0.25">
      <c r="A53" s="25" t="s">
        <v>212</v>
      </c>
      <c r="B53" s="407"/>
      <c r="C53" s="408"/>
      <c r="D53" s="408"/>
      <c r="E53" s="408"/>
      <c r="F53" s="909"/>
    </row>
    <row r="54" spans="1:6" ht="12.75" thickBot="1" x14ac:dyDescent="0.25">
      <c r="A54" s="25" t="s">
        <v>213</v>
      </c>
      <c r="B54" s="407"/>
      <c r="C54" s="408"/>
      <c r="D54" s="408"/>
      <c r="E54" s="408"/>
    </row>
    <row r="55" spans="1:6" ht="12.75" thickBot="1" x14ac:dyDescent="0.25">
      <c r="A55" s="12" t="s">
        <v>28</v>
      </c>
      <c r="B55" s="406">
        <f>B56+B57</f>
        <v>0</v>
      </c>
      <c r="C55" s="406">
        <f>C56+C57</f>
        <v>0</v>
      </c>
      <c r="D55" s="406">
        <f>D56+D57</f>
        <v>0</v>
      </c>
      <c r="E55" s="406">
        <f>E56+E57</f>
        <v>0</v>
      </c>
    </row>
    <row r="56" spans="1:6" ht="12.75" thickBot="1" x14ac:dyDescent="0.25">
      <c r="A56" s="25" t="s">
        <v>212</v>
      </c>
      <c r="B56" s="407"/>
      <c r="C56" s="408"/>
      <c r="D56" s="408"/>
      <c r="E56" s="408"/>
    </row>
    <row r="57" spans="1:6" ht="12.75" thickBot="1" x14ac:dyDescent="0.25">
      <c r="A57" s="25" t="s">
        <v>213</v>
      </c>
      <c r="B57" s="407"/>
      <c r="C57" s="408"/>
      <c r="D57" s="408"/>
      <c r="E57" s="408"/>
    </row>
    <row r="58" spans="1:6" ht="24.75" thickBot="1" x14ac:dyDescent="0.25">
      <c r="A58" s="12" t="s">
        <v>29</v>
      </c>
      <c r="B58" s="406">
        <f>B59+B60</f>
        <v>0</v>
      </c>
      <c r="C58" s="406">
        <f>C59+C60</f>
        <v>0</v>
      </c>
      <c r="D58" s="406">
        <f>D59+D60</f>
        <v>0</v>
      </c>
      <c r="E58" s="406">
        <f>E59+E60</f>
        <v>0</v>
      </c>
    </row>
    <row r="59" spans="1:6" ht="12.75" thickBot="1" x14ac:dyDescent="0.25">
      <c r="A59" s="25" t="s">
        <v>212</v>
      </c>
      <c r="B59" s="407"/>
      <c r="C59" s="409"/>
      <c r="D59" s="409"/>
      <c r="E59" s="409"/>
    </row>
    <row r="60" spans="1:6" ht="12.75" thickBot="1" x14ac:dyDescent="0.25">
      <c r="A60" s="25" t="s">
        <v>213</v>
      </c>
      <c r="B60" s="407"/>
      <c r="C60" s="410"/>
      <c r="D60" s="409"/>
      <c r="E60" s="409"/>
    </row>
    <row r="61" spans="1:6" ht="12.75" thickBot="1" x14ac:dyDescent="0.25">
      <c r="A61" s="15" t="s">
        <v>30</v>
      </c>
      <c r="B61" s="423">
        <f>B58+B55+B52+B49+B46+B43+B40</f>
        <v>87580</v>
      </c>
      <c r="C61" s="423">
        <f>C58+C55+C52+C49+C46+C43+C40</f>
        <v>92000</v>
      </c>
      <c r="D61" s="423">
        <f>D58+D55+D52+D49+D46+D43+D40</f>
        <v>96000</v>
      </c>
      <c r="E61" s="423">
        <f>E58+E55+E52+E49+E46+E43+E40</f>
        <v>96500</v>
      </c>
      <c r="F61" s="403"/>
    </row>
    <row r="62" spans="1:6" ht="22.5" customHeight="1" thickBot="1" x14ac:dyDescent="0.25">
      <c r="A62" s="66" t="s">
        <v>31</v>
      </c>
      <c r="B62" s="411">
        <f>IF(B61-B32=0,0,"Error")</f>
        <v>0</v>
      </c>
      <c r="C62" s="411">
        <f>IF(C61-C32=0,0,"Error")</f>
        <v>0</v>
      </c>
      <c r="D62" s="411">
        <f>IF(D61-D32=0,0,"Error")</f>
        <v>0</v>
      </c>
      <c r="E62" s="411">
        <f>IF(E61-E32=0,0,"Error")</f>
        <v>0</v>
      </c>
    </row>
    <row r="63" spans="1:6" ht="22.5" customHeight="1" thickBot="1" x14ac:dyDescent="0.25">
      <c r="A63" s="16" t="s">
        <v>648</v>
      </c>
      <c r="B63" s="1809" t="s">
        <v>654</v>
      </c>
      <c r="C63" s="1810"/>
      <c r="D63" s="1810"/>
      <c r="E63" s="1811"/>
    </row>
    <row r="64" spans="1:6" ht="30.75" customHeight="1" thickBot="1" x14ac:dyDescent="0.25">
      <c r="A64" s="412" t="s">
        <v>32</v>
      </c>
      <c r="B64" s="1818" t="s">
        <v>655</v>
      </c>
      <c r="C64" s="1819"/>
      <c r="D64" s="1819"/>
      <c r="E64" s="1820"/>
    </row>
    <row r="65" spans="1:6" ht="60" customHeight="1" thickBot="1" x14ac:dyDescent="0.25">
      <c r="A65" s="378" t="s">
        <v>14</v>
      </c>
      <c r="B65" s="1333" t="s">
        <v>656</v>
      </c>
      <c r="C65" s="1334"/>
      <c r="D65" s="1334"/>
      <c r="E65" s="1335"/>
    </row>
    <row r="66" spans="1:6" ht="12.75" thickBot="1" x14ac:dyDescent="0.25">
      <c r="A66" s="378" t="s">
        <v>15</v>
      </c>
      <c r="B66" s="1342" t="s">
        <v>525</v>
      </c>
      <c r="C66" s="1343"/>
      <c r="D66" s="1343"/>
      <c r="E66" s="1344"/>
    </row>
    <row r="67" spans="1:6" ht="12.75" customHeight="1" x14ac:dyDescent="0.2">
      <c r="A67" s="1331"/>
      <c r="B67" s="395">
        <v>2019</v>
      </c>
      <c r="C67" s="395">
        <v>2020</v>
      </c>
      <c r="D67" s="395">
        <v>2021</v>
      </c>
      <c r="E67" s="395">
        <v>2022</v>
      </c>
    </row>
    <row r="68" spans="1:6" ht="18" customHeight="1" thickBot="1" x14ac:dyDescent="0.25">
      <c r="A68" s="1332"/>
      <c r="B68" s="396" t="s">
        <v>7</v>
      </c>
      <c r="C68" s="396" t="s">
        <v>8</v>
      </c>
      <c r="D68" s="396" t="s">
        <v>8</v>
      </c>
      <c r="E68" s="396" t="s">
        <v>8</v>
      </c>
    </row>
    <row r="69" spans="1:6" ht="12.75" thickBot="1" x14ac:dyDescent="0.25">
      <c r="A69" s="378" t="s">
        <v>16</v>
      </c>
      <c r="B69" s="413">
        <v>0.2</v>
      </c>
      <c r="C69" s="413">
        <v>0.25</v>
      </c>
      <c r="D69" s="413">
        <v>0.25</v>
      </c>
      <c r="E69" s="413">
        <v>0.25</v>
      </c>
      <c r="F69" s="394"/>
    </row>
    <row r="70" spans="1:6" ht="12.75" thickBot="1" x14ac:dyDescent="0.25">
      <c r="A70" s="378" t="s">
        <v>17</v>
      </c>
      <c r="B70" s="414">
        <f>B99</f>
        <v>5000</v>
      </c>
      <c r="C70" s="414">
        <f>C84</f>
        <v>5000</v>
      </c>
      <c r="D70" s="414">
        <f>D85</f>
        <v>5000</v>
      </c>
      <c r="E70" s="414">
        <f>E85</f>
        <v>5000</v>
      </c>
    </row>
    <row r="71" spans="1:6" ht="12.75" thickBot="1" x14ac:dyDescent="0.25">
      <c r="A71" s="378" t="s">
        <v>18</v>
      </c>
      <c r="B71" s="414"/>
      <c r="C71" s="414"/>
      <c r="D71" s="414"/>
      <c r="E71" s="414"/>
    </row>
    <row r="72" spans="1:6" ht="12.75" thickBot="1" x14ac:dyDescent="0.25">
      <c r="A72" s="378" t="s">
        <v>19</v>
      </c>
      <c r="B72" s="205" t="s">
        <v>20</v>
      </c>
      <c r="C72" s="415"/>
      <c r="D72" s="415"/>
      <c r="E72" s="415"/>
    </row>
    <row r="73" spans="1:6" ht="24.75" thickBot="1" x14ac:dyDescent="0.25">
      <c r="A73" s="378" t="s">
        <v>21</v>
      </c>
      <c r="B73" s="205" t="s">
        <v>20</v>
      </c>
      <c r="C73" s="415"/>
      <c r="D73" s="415"/>
      <c r="E73" s="415"/>
    </row>
    <row r="74" spans="1:6" ht="24.75" thickBot="1" x14ac:dyDescent="0.25">
      <c r="A74" s="378" t="s">
        <v>22</v>
      </c>
      <c r="B74" s="205" t="s">
        <v>20</v>
      </c>
      <c r="C74" s="415"/>
      <c r="D74" s="415"/>
      <c r="E74" s="415"/>
    </row>
    <row r="75" spans="1:6" ht="24.75" customHeight="1" thickBot="1" x14ac:dyDescent="0.25">
      <c r="A75" s="1326" t="s">
        <v>657</v>
      </c>
      <c r="B75" s="1327"/>
      <c r="C75" s="1327"/>
      <c r="D75" s="1327"/>
      <c r="E75" s="1328"/>
    </row>
    <row r="76" spans="1:6" ht="12.75" customHeight="1" x14ac:dyDescent="0.2">
      <c r="A76" s="1331"/>
      <c r="B76" s="395">
        <v>2018</v>
      </c>
      <c r="C76" s="395">
        <v>2019</v>
      </c>
      <c r="D76" s="395">
        <v>2020</v>
      </c>
      <c r="E76" s="395">
        <v>2021</v>
      </c>
    </row>
    <row r="77" spans="1:6" ht="13.5" customHeight="1" thickBot="1" x14ac:dyDescent="0.25">
      <c r="A77" s="1332"/>
      <c r="B77" s="396" t="s">
        <v>7</v>
      </c>
      <c r="C77" s="396" t="s">
        <v>8</v>
      </c>
      <c r="D77" s="396" t="s">
        <v>8</v>
      </c>
      <c r="E77" s="396" t="s">
        <v>8</v>
      </c>
    </row>
    <row r="78" spans="1:6" ht="17.25" customHeight="1" thickBot="1" x14ac:dyDescent="0.25">
      <c r="A78" s="12" t="s">
        <v>23</v>
      </c>
      <c r="B78" s="416">
        <f>B79+B80</f>
        <v>0</v>
      </c>
      <c r="C78" s="416">
        <f>C79+C80</f>
        <v>0</v>
      </c>
      <c r="D78" s="416">
        <f>D79+D80</f>
        <v>0</v>
      </c>
      <c r="E78" s="416">
        <f>E79+E80</f>
        <v>0</v>
      </c>
    </row>
    <row r="79" spans="1:6" ht="22.5" customHeight="1" thickBot="1" x14ac:dyDescent="0.25">
      <c r="A79" s="25" t="s">
        <v>212</v>
      </c>
      <c r="B79" s="404">
        <v>0</v>
      </c>
      <c r="C79" s="404">
        <v>0</v>
      </c>
      <c r="D79" s="404">
        <v>0</v>
      </c>
      <c r="E79" s="404">
        <v>0</v>
      </c>
    </row>
    <row r="80" spans="1:6" ht="15" customHeight="1" thickBot="1" x14ac:dyDescent="0.25">
      <c r="A80" s="25" t="s">
        <v>213</v>
      </c>
      <c r="B80" s="401"/>
      <c r="C80" s="402"/>
      <c r="D80" s="402"/>
      <c r="E80" s="402"/>
    </row>
    <row r="81" spans="1:5" ht="24.75" customHeight="1" thickBot="1" x14ac:dyDescent="0.25">
      <c r="A81" s="12" t="s">
        <v>24</v>
      </c>
      <c r="B81" s="416">
        <f>B82+B83</f>
        <v>0</v>
      </c>
      <c r="C81" s="416">
        <f>C82+C83</f>
        <v>0</v>
      </c>
      <c r="D81" s="416">
        <f>D82+D83</f>
        <v>0</v>
      </c>
      <c r="E81" s="416">
        <f>E82+E83</f>
        <v>0</v>
      </c>
    </row>
    <row r="82" spans="1:5" ht="12.75" thickBot="1" x14ac:dyDescent="0.25">
      <c r="A82" s="25" t="s">
        <v>212</v>
      </c>
      <c r="B82" s="404"/>
      <c r="C82" s="404"/>
      <c r="D82" s="404"/>
      <c r="E82" s="404"/>
    </row>
    <row r="83" spans="1:5" ht="12.75" thickBot="1" x14ac:dyDescent="0.25">
      <c r="A83" s="25" t="s">
        <v>213</v>
      </c>
      <c r="B83" s="401"/>
      <c r="C83" s="404"/>
      <c r="D83" s="404"/>
      <c r="E83" s="404"/>
    </row>
    <row r="84" spans="1:5" ht="24.75" customHeight="1" thickBot="1" x14ac:dyDescent="0.25">
      <c r="A84" s="12" t="s">
        <v>25</v>
      </c>
      <c r="B84" s="416">
        <f>B85+B86</f>
        <v>5000</v>
      </c>
      <c r="C84" s="416">
        <f>C85+C86</f>
        <v>5000</v>
      </c>
      <c r="D84" s="416">
        <f>D85+D86</f>
        <v>5000</v>
      </c>
      <c r="E84" s="416">
        <f>E85+E86</f>
        <v>5000</v>
      </c>
    </row>
    <row r="85" spans="1:5" ht="12.75" thickBot="1" x14ac:dyDescent="0.25">
      <c r="A85" s="25" t="s">
        <v>212</v>
      </c>
      <c r="B85" s="399">
        <v>5000</v>
      </c>
      <c r="C85" s="404">
        <v>5000</v>
      </c>
      <c r="D85" s="404">
        <v>5000</v>
      </c>
      <c r="E85" s="404">
        <v>5000</v>
      </c>
    </row>
    <row r="86" spans="1:5" ht="12.75" thickBot="1" x14ac:dyDescent="0.25">
      <c r="A86" s="25" t="s">
        <v>213</v>
      </c>
      <c r="B86" s="407"/>
      <c r="C86" s="408"/>
      <c r="D86" s="408"/>
      <c r="E86" s="408"/>
    </row>
    <row r="87" spans="1:5" ht="12.75" thickBot="1" x14ac:dyDescent="0.25">
      <c r="A87" s="12" t="s">
        <v>26</v>
      </c>
      <c r="B87" s="406">
        <f>B88+B89</f>
        <v>0</v>
      </c>
      <c r="C87" s="406">
        <f>C88+C89</f>
        <v>0</v>
      </c>
      <c r="D87" s="406">
        <f>D88+D89</f>
        <v>0</v>
      </c>
      <c r="E87" s="406">
        <f>E88+E89</f>
        <v>0</v>
      </c>
    </row>
    <row r="88" spans="1:5" ht="12.75" thickBot="1" x14ac:dyDescent="0.25">
      <c r="A88" s="25" t="s">
        <v>212</v>
      </c>
      <c r="B88" s="407"/>
      <c r="C88" s="408"/>
      <c r="D88" s="408"/>
      <c r="E88" s="408"/>
    </row>
    <row r="89" spans="1:5" ht="12.75" thickBot="1" x14ac:dyDescent="0.25">
      <c r="A89" s="25" t="s">
        <v>213</v>
      </c>
      <c r="B89" s="407"/>
      <c r="C89" s="408"/>
      <c r="D89" s="408"/>
      <c r="E89" s="408"/>
    </row>
    <row r="90" spans="1:5" ht="24.75" thickBot="1" x14ac:dyDescent="0.25">
      <c r="A90" s="12" t="s">
        <v>27</v>
      </c>
      <c r="B90" s="406">
        <f>B91+B92</f>
        <v>0</v>
      </c>
      <c r="C90" s="406">
        <f>C91+C92</f>
        <v>0</v>
      </c>
      <c r="D90" s="406">
        <f>D91+D92</f>
        <v>0</v>
      </c>
      <c r="E90" s="406">
        <f>E91+E92</f>
        <v>0</v>
      </c>
    </row>
    <row r="91" spans="1:5" ht="12.75" thickBot="1" x14ac:dyDescent="0.25">
      <c r="A91" s="25" t="s">
        <v>212</v>
      </c>
      <c r="B91" s="407"/>
      <c r="C91" s="408"/>
      <c r="D91" s="408"/>
      <c r="E91" s="408"/>
    </row>
    <row r="92" spans="1:5" ht="12.75" thickBot="1" x14ac:dyDescent="0.25">
      <c r="A92" s="25" t="s">
        <v>213</v>
      </c>
      <c r="B92" s="407"/>
      <c r="C92" s="408"/>
      <c r="D92" s="408"/>
      <c r="E92" s="408"/>
    </row>
    <row r="93" spans="1:5" ht="12.75" thickBot="1" x14ac:dyDescent="0.25">
      <c r="A93" s="12" t="s">
        <v>28</v>
      </c>
      <c r="B93" s="406">
        <f>B94+B95</f>
        <v>0</v>
      </c>
      <c r="C93" s="406">
        <f>C94+C95</f>
        <v>0</v>
      </c>
      <c r="D93" s="406">
        <f>D94+D95</f>
        <v>0</v>
      </c>
      <c r="E93" s="406">
        <f>E94+E95</f>
        <v>0</v>
      </c>
    </row>
    <row r="94" spans="1:5" ht="12.75" thickBot="1" x14ac:dyDescent="0.25">
      <c r="A94" s="25" t="s">
        <v>212</v>
      </c>
      <c r="B94" s="407"/>
      <c r="C94" s="408"/>
      <c r="D94" s="408"/>
      <c r="E94" s="408"/>
    </row>
    <row r="95" spans="1:5" ht="12.75" thickBot="1" x14ac:dyDescent="0.25">
      <c r="A95" s="25" t="s">
        <v>213</v>
      </c>
      <c r="B95" s="407"/>
      <c r="C95" s="408"/>
      <c r="D95" s="408"/>
      <c r="E95" s="408"/>
    </row>
    <row r="96" spans="1:5" ht="24.75" thickBot="1" x14ac:dyDescent="0.25">
      <c r="A96" s="12" t="s">
        <v>29</v>
      </c>
      <c r="B96" s="406">
        <f>B97+B98</f>
        <v>0</v>
      </c>
      <c r="C96" s="406">
        <f>C97+C98</f>
        <v>0</v>
      </c>
      <c r="D96" s="406">
        <f>D97+D98</f>
        <v>0</v>
      </c>
      <c r="E96" s="406">
        <f>E97+E98</f>
        <v>0</v>
      </c>
    </row>
    <row r="97" spans="1:5" ht="12.75" thickBot="1" x14ac:dyDescent="0.25">
      <c r="A97" s="25" t="s">
        <v>212</v>
      </c>
      <c r="B97" s="407"/>
      <c r="C97" s="408"/>
      <c r="D97" s="408"/>
      <c r="E97" s="408"/>
    </row>
    <row r="98" spans="1:5" ht="12.75" thickBot="1" x14ac:dyDescent="0.25">
      <c r="A98" s="104" t="s">
        <v>213</v>
      </c>
      <c r="B98" s="407"/>
      <c r="C98" s="408"/>
      <c r="D98" s="408"/>
      <c r="E98" s="408"/>
    </row>
    <row r="99" spans="1:5" ht="12.75" thickBot="1" x14ac:dyDescent="0.25">
      <c r="A99" s="417" t="s">
        <v>33</v>
      </c>
      <c r="B99" s="423">
        <f>B96+B93+B90+B87+B84+B81+B78</f>
        <v>5000</v>
      </c>
      <c r="C99" s="423">
        <f>C96+C93+C90+C87+C84+C81+C78</f>
        <v>5000</v>
      </c>
      <c r="D99" s="423">
        <f>D96+D93+D90+D87+D84+D81+D78</f>
        <v>5000</v>
      </c>
      <c r="E99" s="423">
        <f>E96+E93+E90+E87+E84+E81+E78</f>
        <v>5000</v>
      </c>
    </row>
    <row r="100" spans="1:5" ht="17.25" customHeight="1" thickBot="1" x14ac:dyDescent="0.25">
      <c r="A100" s="16" t="s">
        <v>31</v>
      </c>
      <c r="B100" s="411">
        <f>IF(B99-B70=0,0,"Error")</f>
        <v>0</v>
      </c>
      <c r="C100" s="411">
        <f>IF(C99-C70=0,0,"Error")</f>
        <v>0</v>
      </c>
      <c r="D100" s="411">
        <f>IF(D99-D70=0,0,"Error")</f>
        <v>0</v>
      </c>
      <c r="E100" s="411">
        <f>IF(E99-E70=0,0,"Error")</f>
        <v>0</v>
      </c>
    </row>
    <row r="101" spans="1:5" ht="25.5" customHeight="1" thickBot="1" x14ac:dyDescent="0.25">
      <c r="A101" s="16" t="s">
        <v>658</v>
      </c>
      <c r="B101" s="1821" t="s">
        <v>659</v>
      </c>
      <c r="C101" s="1822"/>
      <c r="D101" s="1822"/>
      <c r="E101" s="1823"/>
    </row>
    <row r="102" spans="1:5" ht="43.5" customHeight="1" thickBot="1" x14ac:dyDescent="0.25">
      <c r="A102" s="412" t="s">
        <v>34</v>
      </c>
      <c r="B102" s="1812" t="s">
        <v>660</v>
      </c>
      <c r="C102" s="1813"/>
      <c r="D102" s="1813"/>
      <c r="E102" s="1814"/>
    </row>
    <row r="103" spans="1:5" ht="49.5" customHeight="1" thickBot="1" x14ac:dyDescent="0.25">
      <c r="A103" s="378" t="s">
        <v>14</v>
      </c>
      <c r="B103" s="1333" t="s">
        <v>859</v>
      </c>
      <c r="C103" s="1334"/>
      <c r="D103" s="1334"/>
      <c r="E103" s="1335"/>
    </row>
    <row r="104" spans="1:5" ht="12.75" thickBot="1" x14ac:dyDescent="0.25">
      <c r="A104" s="378" t="s">
        <v>15</v>
      </c>
      <c r="B104" s="1342" t="s">
        <v>84</v>
      </c>
      <c r="C104" s="1343"/>
      <c r="D104" s="1343"/>
      <c r="E104" s="1344"/>
    </row>
    <row r="105" spans="1:5" ht="12.75" customHeight="1" x14ac:dyDescent="0.2">
      <c r="A105" s="1331"/>
      <c r="B105" s="395">
        <v>2019</v>
      </c>
      <c r="C105" s="395">
        <v>2020</v>
      </c>
      <c r="D105" s="395">
        <v>2021</v>
      </c>
      <c r="E105" s="395">
        <v>2022</v>
      </c>
    </row>
    <row r="106" spans="1:5" ht="12.75" thickBot="1" x14ac:dyDescent="0.25">
      <c r="A106" s="1332"/>
      <c r="B106" s="396" t="s">
        <v>7</v>
      </c>
      <c r="C106" s="396" t="s">
        <v>8</v>
      </c>
      <c r="D106" s="396" t="s">
        <v>8</v>
      </c>
      <c r="E106" s="396" t="s">
        <v>8</v>
      </c>
    </row>
    <row r="107" spans="1:5" ht="12.75" thickBot="1" x14ac:dyDescent="0.25">
      <c r="A107" s="378" t="s">
        <v>16</v>
      </c>
      <c r="B107" s="414">
        <v>200</v>
      </c>
      <c r="C107" s="414">
        <v>330</v>
      </c>
      <c r="D107" s="414">
        <v>360</v>
      </c>
      <c r="E107" s="414">
        <v>377</v>
      </c>
    </row>
    <row r="108" spans="1:5" ht="12.75" thickBot="1" x14ac:dyDescent="0.25">
      <c r="A108" s="378" t="s">
        <v>17</v>
      </c>
      <c r="B108" s="414">
        <f>B122</f>
        <v>6000</v>
      </c>
      <c r="C108" s="414">
        <f>C122</f>
        <v>6000</v>
      </c>
      <c r="D108" s="414">
        <v>6000</v>
      </c>
      <c r="E108" s="414">
        <v>6000</v>
      </c>
    </row>
    <row r="109" spans="1:5" ht="12.75" thickBot="1" x14ac:dyDescent="0.25">
      <c r="A109" s="378" t="s">
        <v>18</v>
      </c>
      <c r="B109" s="414"/>
      <c r="C109" s="414"/>
      <c r="D109" s="414"/>
      <c r="E109" s="414"/>
    </row>
    <row r="110" spans="1:5" ht="12.75" thickBot="1" x14ac:dyDescent="0.25">
      <c r="A110" s="378" t="s">
        <v>19</v>
      </c>
      <c r="B110" s="205"/>
      <c r="C110" s="415"/>
      <c r="D110" s="415"/>
      <c r="E110" s="415"/>
    </row>
    <row r="111" spans="1:5" ht="24.75" thickBot="1" x14ac:dyDescent="0.25">
      <c r="A111" s="378" t="s">
        <v>21</v>
      </c>
      <c r="B111" s="205"/>
      <c r="C111" s="415"/>
      <c r="D111" s="415"/>
      <c r="E111" s="415"/>
    </row>
    <row r="112" spans="1:5" ht="24.75" thickBot="1" x14ac:dyDescent="0.25">
      <c r="A112" s="378" t="s">
        <v>22</v>
      </c>
      <c r="B112" s="205"/>
      <c r="C112" s="415"/>
      <c r="D112" s="415"/>
      <c r="E112" s="415"/>
    </row>
    <row r="113" spans="1:5" ht="24.75" customHeight="1" thickBot="1" x14ac:dyDescent="0.25">
      <c r="A113" s="1326" t="s">
        <v>661</v>
      </c>
      <c r="B113" s="1327"/>
      <c r="C113" s="1327"/>
      <c r="D113" s="1327"/>
      <c r="E113" s="1328"/>
    </row>
    <row r="114" spans="1:5" ht="23.25" customHeight="1" x14ac:dyDescent="0.2">
      <c r="A114" s="1331"/>
      <c r="B114" s="395">
        <v>2019</v>
      </c>
      <c r="C114" s="395">
        <v>2020</v>
      </c>
      <c r="D114" s="395">
        <v>2021</v>
      </c>
      <c r="E114" s="395">
        <v>2022</v>
      </c>
    </row>
    <row r="115" spans="1:5" ht="22.5" customHeight="1" thickBot="1" x14ac:dyDescent="0.25">
      <c r="A115" s="1332"/>
      <c r="B115" s="396" t="s">
        <v>7</v>
      </c>
      <c r="C115" s="396" t="s">
        <v>8</v>
      </c>
      <c r="D115" s="396" t="s">
        <v>8</v>
      </c>
      <c r="E115" s="396" t="s">
        <v>8</v>
      </c>
    </row>
    <row r="116" spans="1:5" ht="24.75" customHeight="1" thickBot="1" x14ac:dyDescent="0.25">
      <c r="A116" s="12" t="s">
        <v>23</v>
      </c>
      <c r="B116" s="416">
        <f>B117+B118</f>
        <v>0</v>
      </c>
      <c r="C116" s="416">
        <f>C117+C118</f>
        <v>0</v>
      </c>
      <c r="D116" s="416">
        <f>D117+D118</f>
        <v>0</v>
      </c>
      <c r="E116" s="416">
        <f>E117+E118</f>
        <v>0</v>
      </c>
    </row>
    <row r="117" spans="1:5" ht="12.75" thickBot="1" x14ac:dyDescent="0.25">
      <c r="A117" s="25" t="s">
        <v>212</v>
      </c>
      <c r="B117" s="404"/>
      <c r="C117" s="404"/>
      <c r="D117" s="404"/>
      <c r="E117" s="404">
        <v>0</v>
      </c>
    </row>
    <row r="118" spans="1:5" ht="12.75" thickBot="1" x14ac:dyDescent="0.25">
      <c r="A118" s="25" t="s">
        <v>213</v>
      </c>
      <c r="B118" s="401"/>
      <c r="C118" s="402"/>
      <c r="D118" s="402"/>
      <c r="E118" s="402"/>
    </row>
    <row r="119" spans="1:5" ht="24.75" customHeight="1" thickBot="1" x14ac:dyDescent="0.25">
      <c r="A119" s="12" t="s">
        <v>24</v>
      </c>
      <c r="B119" s="416">
        <f>B120+B121</f>
        <v>0</v>
      </c>
      <c r="C119" s="416">
        <f>C120+C121</f>
        <v>0</v>
      </c>
      <c r="D119" s="416">
        <f>D120+D121</f>
        <v>0</v>
      </c>
      <c r="E119" s="416">
        <f>E120+E121</f>
        <v>0</v>
      </c>
    </row>
    <row r="120" spans="1:5" ht="12.75" thickBot="1" x14ac:dyDescent="0.25">
      <c r="A120" s="25" t="s">
        <v>212</v>
      </c>
      <c r="B120" s="404"/>
      <c r="C120" s="404"/>
      <c r="D120" s="404"/>
      <c r="E120" s="404">
        <v>0</v>
      </c>
    </row>
    <row r="121" spans="1:5" ht="12.75" thickBot="1" x14ac:dyDescent="0.25">
      <c r="A121" s="25" t="s">
        <v>213</v>
      </c>
      <c r="B121" s="401"/>
      <c r="C121" s="404"/>
      <c r="D121" s="404"/>
      <c r="E121" s="404"/>
    </row>
    <row r="122" spans="1:5" ht="24.75" customHeight="1" thickBot="1" x14ac:dyDescent="0.25">
      <c r="A122" s="12" t="s">
        <v>25</v>
      </c>
      <c r="B122" s="416">
        <f>B123+B124</f>
        <v>6000</v>
      </c>
      <c r="C122" s="416">
        <f>C123+C124</f>
        <v>6000</v>
      </c>
      <c r="D122" s="416">
        <f>D123+D124</f>
        <v>6000</v>
      </c>
      <c r="E122" s="416">
        <f>E123+E124</f>
        <v>6000</v>
      </c>
    </row>
    <row r="123" spans="1:5" ht="12.75" thickBot="1" x14ac:dyDescent="0.25">
      <c r="A123" s="25" t="s">
        <v>212</v>
      </c>
      <c r="B123" s="399">
        <v>6000</v>
      </c>
      <c r="C123" s="404">
        <v>6000</v>
      </c>
      <c r="D123" s="404">
        <v>6000</v>
      </c>
      <c r="E123" s="404">
        <v>6000</v>
      </c>
    </row>
    <row r="124" spans="1:5" ht="12.75" thickBot="1" x14ac:dyDescent="0.25">
      <c r="A124" s="25" t="s">
        <v>213</v>
      </c>
      <c r="B124" s="407"/>
      <c r="C124" s="408"/>
      <c r="D124" s="408"/>
      <c r="E124" s="408"/>
    </row>
    <row r="125" spans="1:5" ht="12.75" thickBot="1" x14ac:dyDescent="0.25">
      <c r="A125" s="12" t="s">
        <v>26</v>
      </c>
      <c r="B125" s="406">
        <f>B126+B127</f>
        <v>0</v>
      </c>
      <c r="C125" s="406">
        <f>C126+C127</f>
        <v>0</v>
      </c>
      <c r="D125" s="406">
        <f>D126+D127</f>
        <v>0</v>
      </c>
      <c r="E125" s="406">
        <f>E126+E127</f>
        <v>0</v>
      </c>
    </row>
    <row r="126" spans="1:5" ht="12.75" thickBot="1" x14ac:dyDescent="0.25">
      <c r="A126" s="25" t="s">
        <v>212</v>
      </c>
      <c r="B126" s="407"/>
      <c r="C126" s="408"/>
      <c r="D126" s="408"/>
      <c r="E126" s="408"/>
    </row>
    <row r="127" spans="1:5" ht="12.75" thickBot="1" x14ac:dyDescent="0.25">
      <c r="A127" s="25" t="s">
        <v>213</v>
      </c>
      <c r="B127" s="407"/>
      <c r="C127" s="408"/>
      <c r="D127" s="408"/>
      <c r="E127" s="408"/>
    </row>
    <row r="128" spans="1:5" ht="24.75" thickBot="1" x14ac:dyDescent="0.25">
      <c r="A128" s="12" t="s">
        <v>27</v>
      </c>
      <c r="B128" s="406">
        <f>B129+B130</f>
        <v>0</v>
      </c>
      <c r="C128" s="406">
        <f>C129+C130</f>
        <v>0</v>
      </c>
      <c r="D128" s="406">
        <f>D129+D130</f>
        <v>0</v>
      </c>
      <c r="E128" s="406">
        <f>E129+E130</f>
        <v>0</v>
      </c>
    </row>
    <row r="129" spans="1:5" ht="12.75" thickBot="1" x14ac:dyDescent="0.25">
      <c r="A129" s="25" t="s">
        <v>212</v>
      </c>
      <c r="B129" s="407"/>
      <c r="C129" s="408"/>
      <c r="D129" s="408"/>
      <c r="E129" s="408"/>
    </row>
    <row r="130" spans="1:5" ht="15" customHeight="1" thickBot="1" x14ac:dyDescent="0.25">
      <c r="A130" s="25" t="s">
        <v>213</v>
      </c>
      <c r="B130" s="407"/>
      <c r="C130" s="408"/>
      <c r="D130" s="408"/>
      <c r="E130" s="408"/>
    </row>
    <row r="131" spans="1:5" ht="12.75" thickBot="1" x14ac:dyDescent="0.25">
      <c r="A131" s="12" t="s">
        <v>28</v>
      </c>
      <c r="B131" s="406">
        <f>B132+B133</f>
        <v>0</v>
      </c>
      <c r="C131" s="406">
        <f>C132+C133</f>
        <v>0</v>
      </c>
      <c r="D131" s="406">
        <f>D132+D133</f>
        <v>0</v>
      </c>
      <c r="E131" s="406">
        <f>E132+E133</f>
        <v>0</v>
      </c>
    </row>
    <row r="132" spans="1:5" ht="12.75" thickBot="1" x14ac:dyDescent="0.25">
      <c r="A132" s="25" t="s">
        <v>212</v>
      </c>
      <c r="B132" s="407"/>
      <c r="C132" s="408"/>
      <c r="D132" s="408"/>
      <c r="E132" s="408"/>
    </row>
    <row r="133" spans="1:5" ht="12.75" thickBot="1" x14ac:dyDescent="0.25">
      <c r="A133" s="25" t="s">
        <v>213</v>
      </c>
      <c r="B133" s="407"/>
      <c r="C133" s="408"/>
      <c r="D133" s="408"/>
      <c r="E133" s="408"/>
    </row>
    <row r="134" spans="1:5" ht="24.75" thickBot="1" x14ac:dyDescent="0.25">
      <c r="A134" s="12" t="s">
        <v>29</v>
      </c>
      <c r="B134" s="406">
        <f>B135+B136</f>
        <v>0</v>
      </c>
      <c r="C134" s="406">
        <f>C135+C136</f>
        <v>0</v>
      </c>
      <c r="D134" s="406">
        <f>D135+D136</f>
        <v>0</v>
      </c>
      <c r="E134" s="406">
        <f>E135+E136</f>
        <v>0</v>
      </c>
    </row>
    <row r="135" spans="1:5" ht="12.75" thickBot="1" x14ac:dyDescent="0.25">
      <c r="A135" s="25" t="s">
        <v>212</v>
      </c>
      <c r="B135" s="407"/>
      <c r="C135" s="408"/>
      <c r="D135" s="408"/>
      <c r="E135" s="408"/>
    </row>
    <row r="136" spans="1:5" ht="12.75" thickBot="1" x14ac:dyDescent="0.25">
      <c r="A136" s="25" t="s">
        <v>213</v>
      </c>
      <c r="B136" s="407"/>
      <c r="C136" s="408"/>
      <c r="D136" s="408"/>
      <c r="E136" s="408"/>
    </row>
    <row r="137" spans="1:5" ht="12.75" thickBot="1" x14ac:dyDescent="0.25">
      <c r="A137" s="34" t="s">
        <v>35</v>
      </c>
      <c r="B137" s="423">
        <f>B134+B131+B128+B125+B122+B119+B116</f>
        <v>6000</v>
      </c>
      <c r="C137" s="423">
        <f>C134+C131+C128+C125+C122+C119+C116</f>
        <v>6000</v>
      </c>
      <c r="D137" s="423">
        <f>D134+D131+D128+D125+D122+D119+D116</f>
        <v>6000</v>
      </c>
      <c r="E137" s="423">
        <f>E134+E131+E128+E125+E122+E119+E116</f>
        <v>6000</v>
      </c>
    </row>
    <row r="138" spans="1:5" ht="17.25" customHeight="1" thickBot="1" x14ac:dyDescent="0.25">
      <c r="A138" s="16" t="s">
        <v>31</v>
      </c>
      <c r="B138" s="411">
        <f>IF(B137-B108=0,0,"Error")</f>
        <v>0</v>
      </c>
      <c r="C138" s="411">
        <f>IF(C137-C108=0,0,"Error")</f>
        <v>0</v>
      </c>
      <c r="D138" s="411">
        <f t="shared" ref="D138:E138" si="0">IF(D137-D108=0,0,"Error")</f>
        <v>0</v>
      </c>
      <c r="E138" s="411">
        <f t="shared" si="0"/>
        <v>0</v>
      </c>
    </row>
    <row r="139" spans="1:5" ht="12.75" thickBot="1" x14ac:dyDescent="0.25">
      <c r="A139" s="1336" t="s">
        <v>38</v>
      </c>
      <c r="B139" s="1337"/>
      <c r="C139" s="1337"/>
      <c r="D139" s="1337"/>
      <c r="E139" s="1338"/>
    </row>
    <row r="140" spans="1:5" ht="12.75" thickBot="1" x14ac:dyDescent="0.25">
      <c r="A140" s="1336" t="s">
        <v>39</v>
      </c>
      <c r="B140" s="1337"/>
      <c r="C140" s="1337"/>
      <c r="D140" s="1337"/>
      <c r="E140" s="1338"/>
    </row>
    <row r="141" spans="1:5" ht="24.75" thickBot="1" x14ac:dyDescent="0.25">
      <c r="A141" s="393" t="s">
        <v>55</v>
      </c>
      <c r="B141" s="1824" t="s">
        <v>526</v>
      </c>
      <c r="C141" s="1825"/>
      <c r="D141" s="1826"/>
      <c r="E141" s="1827"/>
    </row>
    <row r="142" spans="1:5" ht="50.25" customHeight="1" thickBot="1" x14ac:dyDescent="0.25">
      <c r="A142" s="393" t="s">
        <v>79</v>
      </c>
      <c r="B142" s="418" t="s">
        <v>662</v>
      </c>
      <c r="C142" s="419" t="s">
        <v>217</v>
      </c>
      <c r="D142" s="1828" t="s">
        <v>663</v>
      </c>
      <c r="E142" s="1829"/>
    </row>
    <row r="143" spans="1:5" ht="12.75" thickBot="1" x14ac:dyDescent="0.25">
      <c r="A143" s="420"/>
      <c r="B143" s="1345"/>
      <c r="C143" s="1349"/>
      <c r="D143" s="1347"/>
      <c r="E143" s="1348"/>
    </row>
    <row r="144" spans="1:5" ht="46.5" customHeight="1" thickBot="1" x14ac:dyDescent="0.25">
      <c r="A144" s="378" t="s">
        <v>14</v>
      </c>
      <c r="B144" s="1333" t="s">
        <v>664</v>
      </c>
      <c r="C144" s="1334"/>
      <c r="D144" s="1334"/>
      <c r="E144" s="1335"/>
    </row>
    <row r="145" spans="1:5" ht="12.75" thickBot="1" x14ac:dyDescent="0.25">
      <c r="A145" s="378" t="s">
        <v>15</v>
      </c>
      <c r="B145" s="1830" t="s">
        <v>665</v>
      </c>
      <c r="C145" s="1831"/>
      <c r="D145" s="1831"/>
      <c r="E145" s="1832"/>
    </row>
    <row r="146" spans="1:5" ht="12.75" customHeight="1" x14ac:dyDescent="0.2">
      <c r="A146" s="1331"/>
      <c r="B146" s="395">
        <v>2019</v>
      </c>
      <c r="C146" s="395">
        <v>2020</v>
      </c>
      <c r="D146" s="395">
        <v>2021</v>
      </c>
      <c r="E146" s="395">
        <v>2022</v>
      </c>
    </row>
    <row r="147" spans="1:5" ht="12.75" thickBot="1" x14ac:dyDescent="0.25">
      <c r="A147" s="1332"/>
      <c r="B147" s="396" t="s">
        <v>7</v>
      </c>
      <c r="C147" s="396" t="s">
        <v>8</v>
      </c>
      <c r="D147" s="396" t="s">
        <v>8</v>
      </c>
      <c r="E147" s="396" t="s">
        <v>8</v>
      </c>
    </row>
    <row r="148" spans="1:5" ht="12.75" thickBot="1" x14ac:dyDescent="0.25">
      <c r="A148" s="378" t="s">
        <v>16</v>
      </c>
      <c r="B148" s="414">
        <v>1</v>
      </c>
      <c r="C148" s="414">
        <v>1</v>
      </c>
      <c r="D148" s="414">
        <v>1</v>
      </c>
      <c r="E148" s="414">
        <v>1</v>
      </c>
    </row>
    <row r="149" spans="1:5" ht="12.75" thickBot="1" x14ac:dyDescent="0.25">
      <c r="A149" s="378" t="s">
        <v>17</v>
      </c>
      <c r="B149" s="414">
        <f>B167</f>
        <v>104000</v>
      </c>
      <c r="C149" s="414">
        <f>C167</f>
        <v>95000</v>
      </c>
      <c r="D149" s="414">
        <f>D167</f>
        <v>100000</v>
      </c>
      <c r="E149" s="414">
        <f>E167</f>
        <v>100000</v>
      </c>
    </row>
    <row r="150" spans="1:5" ht="12.75" thickBot="1" x14ac:dyDescent="0.25">
      <c r="A150" s="378" t="s">
        <v>18</v>
      </c>
      <c r="B150" s="414">
        <f>B149/B148</f>
        <v>104000</v>
      </c>
      <c r="C150" s="414">
        <f>C149/C148</f>
        <v>95000</v>
      </c>
      <c r="D150" s="414">
        <f>D149/D148</f>
        <v>100000</v>
      </c>
      <c r="E150" s="414">
        <f>E149/E148</f>
        <v>100000</v>
      </c>
    </row>
    <row r="151" spans="1:5" ht="12.75" thickBot="1" x14ac:dyDescent="0.25">
      <c r="A151" s="378" t="s">
        <v>19</v>
      </c>
      <c r="B151" s="205" t="s">
        <v>20</v>
      </c>
      <c r="C151" s="415"/>
      <c r="D151" s="415"/>
      <c r="E151" s="415"/>
    </row>
    <row r="152" spans="1:5" ht="24.75" thickBot="1" x14ac:dyDescent="0.25">
      <c r="A152" s="378" t="s">
        <v>21</v>
      </c>
      <c r="B152" s="205" t="s">
        <v>20</v>
      </c>
      <c r="C152" s="415"/>
      <c r="D152" s="415"/>
      <c r="E152" s="415"/>
    </row>
    <row r="153" spans="1:5" ht="24.75" thickBot="1" x14ac:dyDescent="0.25">
      <c r="A153" s="378" t="s">
        <v>22</v>
      </c>
      <c r="B153" s="205" t="s">
        <v>20</v>
      </c>
      <c r="C153" s="415"/>
      <c r="D153" s="415"/>
      <c r="E153" s="415"/>
    </row>
    <row r="154" spans="1:5" ht="12.75" thickBot="1" x14ac:dyDescent="0.25">
      <c r="A154" s="1326" t="s">
        <v>666</v>
      </c>
      <c r="B154" s="1327"/>
      <c r="C154" s="1327"/>
      <c r="D154" s="1327"/>
      <c r="E154" s="1328"/>
    </row>
    <row r="155" spans="1:5" ht="18.75" customHeight="1" x14ac:dyDescent="0.2">
      <c r="A155" s="1331"/>
      <c r="B155" s="395">
        <v>2019</v>
      </c>
      <c r="C155" s="395">
        <v>2020</v>
      </c>
      <c r="D155" s="395">
        <v>2021</v>
      </c>
      <c r="E155" s="395">
        <v>2022</v>
      </c>
    </row>
    <row r="156" spans="1:5" ht="18" customHeight="1" thickBot="1" x14ac:dyDescent="0.25">
      <c r="A156" s="1332"/>
      <c r="B156" s="396" t="s">
        <v>7</v>
      </c>
      <c r="C156" s="396" t="s">
        <v>8</v>
      </c>
      <c r="D156" s="396" t="s">
        <v>8</v>
      </c>
      <c r="E156" s="396" t="s">
        <v>8</v>
      </c>
    </row>
    <row r="157" spans="1:5" ht="15" customHeight="1" thickBot="1" x14ac:dyDescent="0.25">
      <c r="A157" s="12" t="s">
        <v>41</v>
      </c>
      <c r="B157" s="406">
        <f>B158+B159+B160+B161</f>
        <v>104000</v>
      </c>
      <c r="C157" s="406">
        <f>C158+C159+C160+C161</f>
        <v>95000</v>
      </c>
      <c r="D157" s="406">
        <f>D158+D159+D160+D161</f>
        <v>100000</v>
      </c>
      <c r="E157" s="406">
        <f>E158+E159+E160+E161</f>
        <v>100000</v>
      </c>
    </row>
    <row r="158" spans="1:5" ht="12.75" thickBot="1" x14ac:dyDescent="0.25">
      <c r="A158" s="25" t="s">
        <v>212</v>
      </c>
      <c r="B158" s="408"/>
      <c r="C158" s="408"/>
      <c r="D158" s="408"/>
      <c r="E158" s="408"/>
    </row>
    <row r="159" spans="1:5" ht="12.75" thickBot="1" x14ac:dyDescent="0.25">
      <c r="A159" s="25" t="s">
        <v>222</v>
      </c>
      <c r="B159" s="404">
        <v>93000</v>
      </c>
      <c r="C159" s="404">
        <v>93000</v>
      </c>
      <c r="D159" s="404">
        <v>93000</v>
      </c>
      <c r="E159" s="404">
        <v>93000</v>
      </c>
    </row>
    <row r="160" spans="1:5" ht="12.75" thickBot="1" x14ac:dyDescent="0.25">
      <c r="A160" s="25" t="s">
        <v>223</v>
      </c>
      <c r="B160" s="408"/>
      <c r="C160" s="408"/>
      <c r="D160" s="408"/>
      <c r="E160" s="408"/>
    </row>
    <row r="161" spans="1:5" ht="12.75" thickBot="1" x14ac:dyDescent="0.25">
      <c r="A161" s="25" t="s">
        <v>224</v>
      </c>
      <c r="B161" s="404">
        <v>11000</v>
      </c>
      <c r="C161" s="404">
        <v>2000</v>
      </c>
      <c r="D161" s="404">
        <v>7000</v>
      </c>
      <c r="E161" s="404">
        <v>7000</v>
      </c>
    </row>
    <row r="162" spans="1:5" ht="12.75" thickBot="1" x14ac:dyDescent="0.25">
      <c r="A162" s="12" t="s">
        <v>42</v>
      </c>
      <c r="B162" s="405">
        <f>B163+B164+B165+B166</f>
        <v>0</v>
      </c>
      <c r="C162" s="405">
        <f>C163+C164+C165+C166</f>
        <v>0</v>
      </c>
      <c r="D162" s="405">
        <f>D163+D164+D165+D166</f>
        <v>0</v>
      </c>
      <c r="E162" s="405">
        <f>E163+E164+E165+E166</f>
        <v>0</v>
      </c>
    </row>
    <row r="163" spans="1:5" ht="12.75" thickBot="1" x14ac:dyDescent="0.25">
      <c r="A163" s="25" t="s">
        <v>212</v>
      </c>
      <c r="B163" s="401"/>
      <c r="C163" s="404"/>
      <c r="D163" s="404"/>
      <c r="E163" s="404"/>
    </row>
    <row r="164" spans="1:5" ht="12.75" thickBot="1" x14ac:dyDescent="0.25">
      <c r="A164" s="25" t="s">
        <v>222</v>
      </c>
      <c r="B164" s="401"/>
      <c r="C164" s="404"/>
      <c r="D164" s="404"/>
      <c r="E164" s="404"/>
    </row>
    <row r="165" spans="1:5" ht="12.75" thickBot="1" x14ac:dyDescent="0.25">
      <c r="A165" s="25" t="s">
        <v>223</v>
      </c>
      <c r="B165" s="401"/>
      <c r="C165" s="404"/>
      <c r="D165" s="404"/>
      <c r="E165" s="404"/>
    </row>
    <row r="166" spans="1:5" ht="12.75" thickBot="1" x14ac:dyDescent="0.25">
      <c r="A166" s="25" t="s">
        <v>224</v>
      </c>
      <c r="B166" s="401"/>
      <c r="C166" s="404"/>
      <c r="D166" s="404"/>
      <c r="E166" s="404"/>
    </row>
    <row r="167" spans="1:5" ht="12.75" thickBot="1" x14ac:dyDescent="0.25">
      <c r="A167" s="87" t="s">
        <v>30</v>
      </c>
      <c r="B167" s="405">
        <f>B158+B159+B160+B161</f>
        <v>104000</v>
      </c>
      <c r="C167" s="405">
        <f>C158+C159+C160+C161</f>
        <v>95000</v>
      </c>
      <c r="D167" s="405">
        <f>D158+D159+D160+D161</f>
        <v>100000</v>
      </c>
      <c r="E167" s="405">
        <f>E158+E159+E160+E161</f>
        <v>100000</v>
      </c>
    </row>
    <row r="168" spans="1:5" ht="12.75" thickBot="1" x14ac:dyDescent="0.25">
      <c r="A168" s="16" t="s">
        <v>31</v>
      </c>
      <c r="B168" s="411">
        <f>B167-B149</f>
        <v>0</v>
      </c>
      <c r="C168" s="411">
        <f>C167-C149</f>
        <v>0</v>
      </c>
      <c r="D168" s="411">
        <f>D167-D149</f>
        <v>0</v>
      </c>
      <c r="E168" s="411">
        <f>E167-E149</f>
        <v>0</v>
      </c>
    </row>
    <row r="169" spans="1:5" ht="25.5" customHeight="1" thickBot="1" x14ac:dyDescent="0.25">
      <c r="A169" s="421" t="s">
        <v>44</v>
      </c>
      <c r="B169" s="1833" t="s">
        <v>78</v>
      </c>
      <c r="C169" s="1834"/>
      <c r="D169" s="1834"/>
      <c r="E169" s="1835"/>
    </row>
    <row r="170" spans="1:5" ht="60.75" thickBot="1" x14ac:dyDescent="0.25">
      <c r="A170" s="393" t="s">
        <v>32</v>
      </c>
      <c r="B170" s="596" t="s">
        <v>189</v>
      </c>
      <c r="C170" s="419" t="s">
        <v>217</v>
      </c>
      <c r="D170" s="1345" t="s">
        <v>667</v>
      </c>
      <c r="E170" s="1348"/>
    </row>
    <row r="171" spans="1:5" ht="27.75" customHeight="1" thickBot="1" x14ac:dyDescent="0.25">
      <c r="A171" s="378" t="s">
        <v>14</v>
      </c>
      <c r="B171" s="1836" t="s">
        <v>860</v>
      </c>
      <c r="C171" s="1837"/>
      <c r="D171" s="1837"/>
      <c r="E171" s="1838"/>
    </row>
    <row r="172" spans="1:5" ht="12.75" thickBot="1" x14ac:dyDescent="0.25">
      <c r="A172" s="422" t="s">
        <v>15</v>
      </c>
      <c r="B172" s="1839" t="s">
        <v>128</v>
      </c>
      <c r="C172" s="1840"/>
      <c r="D172" s="1840"/>
      <c r="E172" s="1841"/>
    </row>
    <row r="173" spans="1:5" x14ac:dyDescent="0.2">
      <c r="A173" s="1331"/>
      <c r="B173" s="395">
        <v>2019</v>
      </c>
      <c r="C173" s="395">
        <v>2020</v>
      </c>
      <c r="D173" s="395">
        <v>2021</v>
      </c>
      <c r="E173" s="395">
        <v>2022</v>
      </c>
    </row>
    <row r="174" spans="1:5" ht="12.75" thickBot="1" x14ac:dyDescent="0.25">
      <c r="A174" s="1332"/>
      <c r="B174" s="396" t="s">
        <v>7</v>
      </c>
      <c r="C174" s="396" t="s">
        <v>8</v>
      </c>
      <c r="D174" s="396" t="s">
        <v>8</v>
      </c>
      <c r="E174" s="396" t="s">
        <v>8</v>
      </c>
    </row>
    <row r="175" spans="1:5" ht="12.75" thickBot="1" x14ac:dyDescent="0.25">
      <c r="A175" s="378" t="s">
        <v>16</v>
      </c>
      <c r="B175" s="205">
        <v>10</v>
      </c>
      <c r="C175" s="205">
        <v>30</v>
      </c>
      <c r="D175" s="205">
        <v>0</v>
      </c>
      <c r="E175" s="205">
        <v>0</v>
      </c>
    </row>
    <row r="176" spans="1:5" ht="12.75" thickBot="1" x14ac:dyDescent="0.25">
      <c r="A176" s="378" t="s">
        <v>17</v>
      </c>
      <c r="B176" s="414">
        <f>B194</f>
        <v>4000</v>
      </c>
      <c r="C176" s="414">
        <f>C194</f>
        <v>3000</v>
      </c>
      <c r="D176" s="414">
        <f>D194</f>
        <v>9400</v>
      </c>
      <c r="E176" s="414">
        <f>E194</f>
        <v>10000</v>
      </c>
    </row>
    <row r="177" spans="1:5" ht="12.75" thickBot="1" x14ac:dyDescent="0.25">
      <c r="A177" s="378" t="s">
        <v>18</v>
      </c>
      <c r="B177" s="414"/>
      <c r="C177" s="414"/>
      <c r="D177" s="414"/>
      <c r="E177" s="414"/>
    </row>
    <row r="178" spans="1:5" ht="12.75" thickBot="1" x14ac:dyDescent="0.25">
      <c r="A178" s="378" t="s">
        <v>19</v>
      </c>
      <c r="B178" s="205"/>
      <c r="C178" s="415"/>
      <c r="D178" s="415"/>
      <c r="E178" s="415"/>
    </row>
    <row r="179" spans="1:5" ht="24.75" thickBot="1" x14ac:dyDescent="0.25">
      <c r="A179" s="378" t="s">
        <v>21</v>
      </c>
      <c r="B179" s="205"/>
      <c r="C179" s="415"/>
      <c r="D179" s="415"/>
      <c r="E179" s="415"/>
    </row>
    <row r="180" spans="1:5" ht="24.75" thickBot="1" x14ac:dyDescent="0.25">
      <c r="A180" s="378" t="s">
        <v>22</v>
      </c>
      <c r="B180" s="205"/>
      <c r="C180" s="415"/>
      <c r="D180" s="415"/>
      <c r="E180" s="415"/>
    </row>
    <row r="181" spans="1:5" ht="15.75" customHeight="1" thickBot="1" x14ac:dyDescent="0.25">
      <c r="A181" s="1326" t="s">
        <v>1218</v>
      </c>
      <c r="B181" s="1327"/>
      <c r="C181" s="1327"/>
      <c r="D181" s="1327"/>
      <c r="E181" s="1328"/>
    </row>
    <row r="182" spans="1:5" x14ac:dyDescent="0.2">
      <c r="A182" s="1331"/>
      <c r="B182" s="395">
        <v>2019</v>
      </c>
      <c r="C182" s="395">
        <v>2020</v>
      </c>
      <c r="D182" s="395">
        <v>2021</v>
      </c>
      <c r="E182" s="395">
        <v>2022</v>
      </c>
    </row>
    <row r="183" spans="1:5" ht="12.75" thickBot="1" x14ac:dyDescent="0.25">
      <c r="A183" s="1332"/>
      <c r="B183" s="396" t="s">
        <v>7</v>
      </c>
      <c r="C183" s="396" t="s">
        <v>8</v>
      </c>
      <c r="D183" s="396" t="s">
        <v>8</v>
      </c>
      <c r="E183" s="396" t="s">
        <v>8</v>
      </c>
    </row>
    <row r="184" spans="1:5" ht="12.75" thickBot="1" x14ac:dyDescent="0.25">
      <c r="A184" s="12" t="s">
        <v>41</v>
      </c>
      <c r="B184" s="416">
        <f>B185+B186+B187+B188</f>
        <v>0</v>
      </c>
      <c r="C184" s="416">
        <f>C185+C186+C187+C188</f>
        <v>0</v>
      </c>
      <c r="D184" s="416">
        <f>D185+D186+D187+D188</f>
        <v>0</v>
      </c>
      <c r="E184" s="416">
        <f>E185+E186+E187+E188</f>
        <v>0</v>
      </c>
    </row>
    <row r="185" spans="1:5" ht="12.75" thickBot="1" x14ac:dyDescent="0.25">
      <c r="A185" s="25" t="s">
        <v>212</v>
      </c>
      <c r="B185" s="404"/>
      <c r="C185" s="404"/>
      <c r="D185" s="404"/>
      <c r="E185" s="404"/>
    </row>
    <row r="186" spans="1:5" ht="12.75" thickBot="1" x14ac:dyDescent="0.25">
      <c r="A186" s="25" t="s">
        <v>222</v>
      </c>
      <c r="B186" s="404"/>
      <c r="C186" s="404"/>
      <c r="D186" s="404"/>
      <c r="E186" s="404"/>
    </row>
    <row r="187" spans="1:5" ht="12.75" thickBot="1" x14ac:dyDescent="0.25">
      <c r="A187" s="25" t="s">
        <v>223</v>
      </c>
      <c r="B187" s="404"/>
      <c r="C187" s="404"/>
      <c r="D187" s="404"/>
      <c r="E187" s="404"/>
    </row>
    <row r="188" spans="1:5" ht="12.75" thickBot="1" x14ac:dyDescent="0.25">
      <c r="A188" s="25" t="s">
        <v>224</v>
      </c>
      <c r="B188" s="404"/>
      <c r="C188" s="404"/>
      <c r="D188" s="404"/>
      <c r="E188" s="404"/>
    </row>
    <row r="189" spans="1:5" ht="12.75" thickBot="1" x14ac:dyDescent="0.25">
      <c r="A189" s="12" t="s">
        <v>42</v>
      </c>
      <c r="B189" s="405">
        <f>B190+B191+B192+B193</f>
        <v>4000</v>
      </c>
      <c r="C189" s="405">
        <f>C190+C191+C192+C193</f>
        <v>3000</v>
      </c>
      <c r="D189" s="405">
        <f>D190+D191+D192+D193</f>
        <v>9400</v>
      </c>
      <c r="E189" s="405">
        <f>E190+E191+E192+E193</f>
        <v>10000</v>
      </c>
    </row>
    <row r="190" spans="1:5" ht="12.75" thickBot="1" x14ac:dyDescent="0.25">
      <c r="A190" s="25" t="s">
        <v>212</v>
      </c>
      <c r="B190" s="401">
        <v>4000</v>
      </c>
      <c r="C190" s="404">
        <v>3000</v>
      </c>
      <c r="D190" s="404">
        <v>9400</v>
      </c>
      <c r="E190" s="404">
        <v>10000</v>
      </c>
    </row>
    <row r="191" spans="1:5" ht="12.75" thickBot="1" x14ac:dyDescent="0.25">
      <c r="A191" s="25" t="s">
        <v>222</v>
      </c>
      <c r="B191" s="401"/>
      <c r="C191" s="404"/>
      <c r="D191" s="404"/>
      <c r="E191" s="404"/>
    </row>
    <row r="192" spans="1:5" ht="12.75" thickBot="1" x14ac:dyDescent="0.25">
      <c r="A192" s="25" t="s">
        <v>223</v>
      </c>
      <c r="B192" s="401"/>
      <c r="C192" s="404"/>
      <c r="D192" s="404"/>
      <c r="E192" s="404"/>
    </row>
    <row r="193" spans="1:5" ht="12.75" thickBot="1" x14ac:dyDescent="0.25">
      <c r="A193" s="25" t="s">
        <v>224</v>
      </c>
      <c r="B193" s="404"/>
      <c r="C193" s="404"/>
      <c r="D193" s="404"/>
      <c r="E193" s="404"/>
    </row>
    <row r="194" spans="1:5" ht="12.75" thickBot="1" x14ac:dyDescent="0.25">
      <c r="A194" s="87" t="s">
        <v>435</v>
      </c>
      <c r="B194" s="405">
        <f>B189+B184</f>
        <v>4000</v>
      </c>
      <c r="C194" s="405">
        <f>C189+C184</f>
        <v>3000</v>
      </c>
      <c r="D194" s="405">
        <f>D189+D184</f>
        <v>9400</v>
      </c>
      <c r="E194" s="405">
        <f>E189+E184</f>
        <v>10000</v>
      </c>
    </row>
    <row r="195" spans="1:5" ht="12.75" thickBot="1" x14ac:dyDescent="0.25">
      <c r="A195" s="16" t="s">
        <v>31</v>
      </c>
      <c r="B195" s="411">
        <f>B194-B176</f>
        <v>0</v>
      </c>
      <c r="C195" s="411">
        <f>C194-C176</f>
        <v>0</v>
      </c>
      <c r="D195" s="411">
        <f>D194-D176</f>
        <v>0</v>
      </c>
      <c r="E195" s="411">
        <f>E194-E176</f>
        <v>0</v>
      </c>
    </row>
    <row r="196" spans="1:5" ht="24.75" thickBot="1" x14ac:dyDescent="0.25">
      <c r="A196" s="597" t="s">
        <v>55</v>
      </c>
      <c r="B196" s="1848" t="s">
        <v>862</v>
      </c>
      <c r="C196" s="1849"/>
      <c r="D196" s="1849"/>
      <c r="E196" s="1850"/>
    </row>
    <row r="197" spans="1:5" ht="60.75" thickBot="1" x14ac:dyDescent="0.25">
      <c r="A197" s="597" t="s">
        <v>34</v>
      </c>
      <c r="B197" s="612" t="s">
        <v>863</v>
      </c>
      <c r="C197" s="598" t="s">
        <v>217</v>
      </c>
      <c r="D197" s="1812"/>
      <c r="E197" s="1814"/>
    </row>
    <row r="198" spans="1:5" ht="76.5" customHeight="1" thickBot="1" x14ac:dyDescent="0.25">
      <c r="A198" s="599" t="s">
        <v>14</v>
      </c>
      <c r="B198" s="1851" t="s">
        <v>864</v>
      </c>
      <c r="C198" s="1852"/>
      <c r="D198" s="1852"/>
      <c r="E198" s="1853"/>
    </row>
    <row r="199" spans="1:5" ht="12.75" thickBot="1" x14ac:dyDescent="0.25">
      <c r="A199" s="599" t="s">
        <v>15</v>
      </c>
      <c r="B199" s="1842" t="s">
        <v>865</v>
      </c>
      <c r="C199" s="1843"/>
      <c r="D199" s="1843"/>
      <c r="E199" s="1844"/>
    </row>
    <row r="200" spans="1:5" x14ac:dyDescent="0.2">
      <c r="A200" s="600"/>
      <c r="B200" s="601">
        <v>2019</v>
      </c>
      <c r="C200" s="601">
        <v>2020</v>
      </c>
      <c r="D200" s="601">
        <v>2021</v>
      </c>
      <c r="E200" s="601">
        <v>2022</v>
      </c>
    </row>
    <row r="201" spans="1:5" ht="12.75" thickBot="1" x14ac:dyDescent="0.25">
      <c r="A201" s="602"/>
      <c r="B201" s="603" t="s">
        <v>7</v>
      </c>
      <c r="C201" s="603" t="s">
        <v>8</v>
      </c>
      <c r="D201" s="603" t="s">
        <v>8</v>
      </c>
      <c r="E201" s="603" t="s">
        <v>8</v>
      </c>
    </row>
    <row r="202" spans="1:5" ht="12.75" thickBot="1" x14ac:dyDescent="0.25">
      <c r="A202" s="599" t="s">
        <v>16</v>
      </c>
      <c r="B202" s="604">
        <v>0</v>
      </c>
      <c r="C202" s="400">
        <v>1</v>
      </c>
      <c r="D202" s="400">
        <v>1</v>
      </c>
      <c r="E202" s="400">
        <v>0</v>
      </c>
    </row>
    <row r="203" spans="1:5" ht="12.75" thickBot="1" x14ac:dyDescent="0.25">
      <c r="A203" s="599" t="s">
        <v>17</v>
      </c>
      <c r="B203" s="604"/>
      <c r="C203" s="604">
        <f>C211</f>
        <v>2000</v>
      </c>
      <c r="D203" s="604">
        <f>D211</f>
        <v>600</v>
      </c>
      <c r="E203" s="604">
        <f>E221</f>
        <v>0</v>
      </c>
    </row>
    <row r="204" spans="1:5" ht="12.75" thickBot="1" x14ac:dyDescent="0.25">
      <c r="A204" s="599" t="s">
        <v>18</v>
      </c>
      <c r="B204" s="604"/>
      <c r="C204" s="400">
        <f>C203/C202</f>
        <v>2000</v>
      </c>
      <c r="D204" s="400">
        <f>D203/D202</f>
        <v>600</v>
      </c>
      <c r="E204" s="400">
        <v>0</v>
      </c>
    </row>
    <row r="205" spans="1:5" ht="12.75" thickBot="1" x14ac:dyDescent="0.25">
      <c r="A205" s="599" t="s">
        <v>19</v>
      </c>
      <c r="B205" s="602"/>
      <c r="C205" s="400">
        <v>0</v>
      </c>
      <c r="D205" s="400">
        <f t="shared" ref="D205:D207" si="1">D204/D203</f>
        <v>1</v>
      </c>
      <c r="E205" s="605">
        <v>0</v>
      </c>
    </row>
    <row r="206" spans="1:5" ht="24.75" thickBot="1" x14ac:dyDescent="0.25">
      <c r="A206" s="599" t="s">
        <v>21</v>
      </c>
      <c r="B206" s="602"/>
      <c r="C206" s="400">
        <f t="shared" ref="C206" si="2">C205/C204</f>
        <v>0</v>
      </c>
      <c r="D206" s="400">
        <f t="shared" si="1"/>
        <v>1.6666666666666668E-3</v>
      </c>
      <c r="E206" s="605">
        <v>0</v>
      </c>
    </row>
    <row r="207" spans="1:5" ht="24.75" thickBot="1" x14ac:dyDescent="0.25">
      <c r="A207" s="599" t="s">
        <v>22</v>
      </c>
      <c r="B207" s="602"/>
      <c r="C207" s="400">
        <v>0</v>
      </c>
      <c r="D207" s="400">
        <f t="shared" si="1"/>
        <v>1.6666666666666668E-3</v>
      </c>
      <c r="E207" s="605">
        <v>0</v>
      </c>
    </row>
    <row r="208" spans="1:5" ht="12.75" thickBot="1" x14ac:dyDescent="0.25">
      <c r="A208" s="1845" t="s">
        <v>1219</v>
      </c>
      <c r="B208" s="1846"/>
      <c r="C208" s="1846"/>
      <c r="D208" s="1846"/>
      <c r="E208" s="1847"/>
    </row>
    <row r="209" spans="1:5" x14ac:dyDescent="0.2">
      <c r="A209" s="600"/>
      <c r="B209" s="601">
        <v>2019</v>
      </c>
      <c r="C209" s="601">
        <v>2020</v>
      </c>
      <c r="D209" s="601">
        <v>2021</v>
      </c>
      <c r="E209" s="601">
        <v>2022</v>
      </c>
    </row>
    <row r="210" spans="1:5" ht="12.75" thickBot="1" x14ac:dyDescent="0.25">
      <c r="A210" s="602"/>
      <c r="B210" s="603" t="s">
        <v>7</v>
      </c>
      <c r="C210" s="603" t="s">
        <v>8</v>
      </c>
      <c r="D210" s="603" t="s">
        <v>8</v>
      </c>
      <c r="E210" s="603" t="s">
        <v>8</v>
      </c>
    </row>
    <row r="211" spans="1:5" ht="12.75" thickBot="1" x14ac:dyDescent="0.25">
      <c r="A211" s="606" t="s">
        <v>58</v>
      </c>
      <c r="B211" s="406">
        <f>B212+B213+B214+B215</f>
        <v>0</v>
      </c>
      <c r="C211" s="406">
        <f>C212+C213+C214+C215</f>
        <v>2000</v>
      </c>
      <c r="D211" s="406">
        <f>D212+D213+D214+D215</f>
        <v>600</v>
      </c>
      <c r="E211" s="406">
        <f>E212+E213+E214+E215</f>
        <v>0</v>
      </c>
    </row>
    <row r="212" spans="1:5" ht="12.75" thickBot="1" x14ac:dyDescent="0.25">
      <c r="A212" s="607" t="s">
        <v>212</v>
      </c>
      <c r="B212" s="608">
        <v>0</v>
      </c>
      <c r="C212" s="608">
        <v>2000</v>
      </c>
      <c r="D212" s="608">
        <v>600</v>
      </c>
      <c r="E212" s="608">
        <v>0</v>
      </c>
    </row>
    <row r="213" spans="1:5" ht="12.75" thickBot="1" x14ac:dyDescent="0.25">
      <c r="A213" s="607" t="s">
        <v>222</v>
      </c>
      <c r="B213" s="608"/>
      <c r="C213" s="608"/>
      <c r="D213" s="608"/>
      <c r="E213" s="608"/>
    </row>
    <row r="214" spans="1:5" ht="12.75" thickBot="1" x14ac:dyDescent="0.25">
      <c r="A214" s="607" t="s">
        <v>223</v>
      </c>
      <c r="B214" s="608"/>
      <c r="C214" s="608"/>
      <c r="D214" s="608"/>
      <c r="E214" s="608"/>
    </row>
    <row r="215" spans="1:5" ht="12.75" thickBot="1" x14ac:dyDescent="0.25">
      <c r="A215" s="607" t="s">
        <v>224</v>
      </c>
      <c r="B215" s="608"/>
      <c r="C215" s="608"/>
      <c r="D215" s="608"/>
      <c r="E215" s="608"/>
    </row>
    <row r="216" spans="1:5" ht="12.75" thickBot="1" x14ac:dyDescent="0.25">
      <c r="A216" s="606" t="s">
        <v>59</v>
      </c>
      <c r="B216" s="406">
        <v>0</v>
      </c>
      <c r="C216" s="406">
        <f>C217+C218+C219+C220</f>
        <v>0</v>
      </c>
      <c r="D216" s="406">
        <f>D217+D218+D219+D220</f>
        <v>0</v>
      </c>
      <c r="E216" s="406">
        <f>E217+E218+E219+E220</f>
        <v>0</v>
      </c>
    </row>
    <row r="217" spans="1:5" ht="12.75" thickBot="1" x14ac:dyDescent="0.25">
      <c r="A217" s="607" t="s">
        <v>212</v>
      </c>
      <c r="B217" s="608"/>
      <c r="C217" s="608"/>
      <c r="D217" s="608"/>
      <c r="E217" s="608"/>
    </row>
    <row r="218" spans="1:5" ht="12.75" thickBot="1" x14ac:dyDescent="0.25">
      <c r="A218" s="607" t="s">
        <v>222</v>
      </c>
      <c r="B218" s="608"/>
      <c r="C218" s="608"/>
      <c r="D218" s="608"/>
      <c r="E218" s="608"/>
    </row>
    <row r="219" spans="1:5" ht="12.75" thickBot="1" x14ac:dyDescent="0.25">
      <c r="A219" s="607" t="s">
        <v>223</v>
      </c>
      <c r="B219" s="608"/>
      <c r="C219" s="608"/>
      <c r="D219" s="608"/>
      <c r="E219" s="608"/>
    </row>
    <row r="220" spans="1:5" ht="12.75" thickBot="1" x14ac:dyDescent="0.25">
      <c r="A220" s="607" t="s">
        <v>224</v>
      </c>
      <c r="B220" s="608"/>
      <c r="C220" s="608"/>
      <c r="D220" s="608"/>
      <c r="E220" s="608"/>
    </row>
    <row r="221" spans="1:5" ht="12.75" thickBot="1" x14ac:dyDescent="0.25">
      <c r="A221" s="609" t="s">
        <v>861</v>
      </c>
      <c r="B221" s="406">
        <f>B211+B216</f>
        <v>0</v>
      </c>
      <c r="C221" s="406">
        <f t="shared" ref="C221:E221" si="3">C211+C216</f>
        <v>2000</v>
      </c>
      <c r="D221" s="406">
        <f t="shared" si="3"/>
        <v>600</v>
      </c>
      <c r="E221" s="406">
        <f t="shared" si="3"/>
        <v>0</v>
      </c>
    </row>
    <row r="222" spans="1:5" ht="12.75" thickBot="1" x14ac:dyDescent="0.25">
      <c r="A222" s="610" t="s">
        <v>31</v>
      </c>
      <c r="B222" s="611">
        <f>IF(B575-B576=0,0,"Error")</f>
        <v>0</v>
      </c>
      <c r="C222" s="611">
        <f>IF(C575-C576=0,0,"Error")</f>
        <v>0</v>
      </c>
      <c r="D222" s="611">
        <f>IF(D575-D576=0,0,"Error")</f>
        <v>0</v>
      </c>
      <c r="E222" s="611">
        <f>IF(E575-E576=0,0,"Error")</f>
        <v>0</v>
      </c>
    </row>
    <row r="223" spans="1:5" ht="106.9" customHeight="1" thickBot="1" x14ac:dyDescent="0.25">
      <c r="A223" s="393" t="s">
        <v>36</v>
      </c>
      <c r="B223" s="201" t="s">
        <v>527</v>
      </c>
      <c r="C223" s="419" t="s">
        <v>217</v>
      </c>
      <c r="D223" s="1345" t="s">
        <v>668</v>
      </c>
      <c r="E223" s="1348"/>
    </row>
    <row r="224" spans="1:5" ht="116.25" customHeight="1" thickBot="1" x14ac:dyDescent="0.25">
      <c r="A224" s="378" t="s">
        <v>14</v>
      </c>
      <c r="B224" s="1333" t="s">
        <v>528</v>
      </c>
      <c r="C224" s="1334"/>
      <c r="D224" s="1334"/>
      <c r="E224" s="1335"/>
    </row>
    <row r="225" spans="1:5" ht="12.75" thickBot="1" x14ac:dyDescent="0.25">
      <c r="A225" s="378" t="s">
        <v>15</v>
      </c>
      <c r="B225" s="1342" t="s">
        <v>517</v>
      </c>
      <c r="C225" s="1343"/>
      <c r="D225" s="1343"/>
      <c r="E225" s="1344"/>
    </row>
    <row r="226" spans="1:5" x14ac:dyDescent="0.2">
      <c r="A226" s="1331"/>
      <c r="B226" s="395">
        <v>2019</v>
      </c>
      <c r="C226" s="395">
        <v>2020</v>
      </c>
      <c r="D226" s="395">
        <v>2021</v>
      </c>
      <c r="E226" s="395">
        <v>2022</v>
      </c>
    </row>
    <row r="227" spans="1:5" ht="14.45" customHeight="1" thickBot="1" x14ac:dyDescent="0.25">
      <c r="A227" s="1332"/>
      <c r="B227" s="396" t="s">
        <v>7</v>
      </c>
      <c r="C227" s="396" t="s">
        <v>8</v>
      </c>
      <c r="D227" s="396" t="s">
        <v>8</v>
      </c>
      <c r="E227" s="396" t="s">
        <v>8</v>
      </c>
    </row>
    <row r="228" spans="1:5" ht="12.75" thickBot="1" x14ac:dyDescent="0.25">
      <c r="A228" s="378" t="s">
        <v>16</v>
      </c>
      <c r="B228" s="397">
        <v>1</v>
      </c>
      <c r="C228" s="397">
        <v>0</v>
      </c>
      <c r="D228" s="397">
        <v>0</v>
      </c>
      <c r="E228" s="397">
        <v>0</v>
      </c>
    </row>
    <row r="229" spans="1:5" ht="12.75" thickBot="1" x14ac:dyDescent="0.25">
      <c r="A229" s="378" t="s">
        <v>17</v>
      </c>
      <c r="B229" s="414">
        <v>10000</v>
      </c>
      <c r="C229" s="414"/>
      <c r="D229" s="414"/>
      <c r="E229" s="397"/>
    </row>
    <row r="230" spans="1:5" ht="12.75" thickBot="1" x14ac:dyDescent="0.25">
      <c r="A230" s="378" t="s">
        <v>18</v>
      </c>
      <c r="B230" s="414">
        <f>B229/B228</f>
        <v>10000</v>
      </c>
      <c r="C230" s="414"/>
      <c r="D230" s="414"/>
      <c r="E230" s="414"/>
    </row>
    <row r="231" spans="1:5" ht="12.75" thickBot="1" x14ac:dyDescent="0.25">
      <c r="A231" s="378" t="s">
        <v>19</v>
      </c>
      <c r="B231" s="205"/>
      <c r="C231" s="415"/>
      <c r="D231" s="415"/>
      <c r="E231" s="398"/>
    </row>
    <row r="232" spans="1:5" ht="24.75" thickBot="1" x14ac:dyDescent="0.25">
      <c r="A232" s="378" t="s">
        <v>21</v>
      </c>
      <c r="B232" s="205"/>
      <c r="C232" s="415"/>
      <c r="D232" s="415"/>
      <c r="E232" s="398"/>
    </row>
    <row r="233" spans="1:5" ht="24.75" thickBot="1" x14ac:dyDescent="0.25">
      <c r="A233" s="378" t="s">
        <v>22</v>
      </c>
      <c r="B233" s="205"/>
      <c r="C233" s="415"/>
      <c r="D233" s="415"/>
      <c r="E233" s="398"/>
    </row>
    <row r="234" spans="1:5" ht="12.75" customHeight="1" thickBot="1" x14ac:dyDescent="0.25">
      <c r="A234" s="1326" t="s">
        <v>669</v>
      </c>
      <c r="B234" s="1327"/>
      <c r="C234" s="1327"/>
      <c r="D234" s="1327"/>
      <c r="E234" s="1328"/>
    </row>
    <row r="235" spans="1:5" ht="18" customHeight="1" x14ac:dyDescent="0.2">
      <c r="A235" s="1331"/>
      <c r="B235" s="395">
        <v>2019</v>
      </c>
      <c r="C235" s="395">
        <v>2020</v>
      </c>
      <c r="D235" s="395">
        <v>2021</v>
      </c>
      <c r="E235" s="395">
        <v>2022</v>
      </c>
    </row>
    <row r="236" spans="1:5" ht="17.25" customHeight="1" thickBot="1" x14ac:dyDescent="0.25">
      <c r="A236" s="1332"/>
      <c r="B236" s="396" t="s">
        <v>7</v>
      </c>
      <c r="C236" s="396" t="s">
        <v>8</v>
      </c>
      <c r="D236" s="396" t="s">
        <v>8</v>
      </c>
      <c r="E236" s="396" t="s">
        <v>8</v>
      </c>
    </row>
    <row r="237" spans="1:5" ht="12.75" thickBot="1" x14ac:dyDescent="0.25">
      <c r="A237" s="12" t="s">
        <v>41</v>
      </c>
      <c r="B237" s="408">
        <f>B238+B239+B240+B241</f>
        <v>10000</v>
      </c>
      <c r="C237" s="408">
        <f>C238+C239+C240+C241</f>
        <v>0</v>
      </c>
      <c r="D237" s="408">
        <f>D238+D239+D240+D241</f>
        <v>0</v>
      </c>
      <c r="E237" s="408"/>
    </row>
    <row r="238" spans="1:5" ht="12.75" thickBot="1" x14ac:dyDescent="0.25">
      <c r="A238" s="25" t="s">
        <v>212</v>
      </c>
      <c r="B238" s="408">
        <v>10000</v>
      </c>
      <c r="C238" s="408"/>
      <c r="D238" s="408"/>
      <c r="E238" s="408"/>
    </row>
    <row r="239" spans="1:5" ht="12.75" thickBot="1" x14ac:dyDescent="0.25">
      <c r="A239" s="25" t="s">
        <v>222</v>
      </c>
      <c r="B239" s="408"/>
      <c r="C239" s="408"/>
      <c r="D239" s="408"/>
      <c r="E239" s="408"/>
    </row>
    <row r="240" spans="1:5" ht="12.75" thickBot="1" x14ac:dyDescent="0.25">
      <c r="A240" s="25" t="s">
        <v>223</v>
      </c>
      <c r="B240" s="408"/>
      <c r="C240" s="408"/>
      <c r="D240" s="408"/>
      <c r="E240" s="408"/>
    </row>
    <row r="241" spans="1:8" ht="12.75" thickBot="1" x14ac:dyDescent="0.25">
      <c r="A241" s="25" t="s">
        <v>224</v>
      </c>
      <c r="B241" s="408"/>
      <c r="C241" s="408"/>
      <c r="D241" s="408"/>
      <c r="E241" s="408"/>
    </row>
    <row r="242" spans="1:8" ht="12.75" thickBot="1" x14ac:dyDescent="0.25">
      <c r="A242" s="12" t="s">
        <v>42</v>
      </c>
      <c r="B242" s="423">
        <f>B243+B244+B245+B246</f>
        <v>0</v>
      </c>
      <c r="C242" s="423">
        <f>C243+C244+C245+C246</f>
        <v>0</v>
      </c>
      <c r="D242" s="423">
        <f>D243+D244+D245+D246</f>
        <v>0</v>
      </c>
      <c r="E242" s="423">
        <f>E243+E244+E245+E246</f>
        <v>0</v>
      </c>
    </row>
    <row r="243" spans="1:8" ht="12.75" thickBot="1" x14ac:dyDescent="0.25">
      <c r="A243" s="25" t="s">
        <v>212</v>
      </c>
      <c r="B243" s="407"/>
      <c r="C243" s="408"/>
      <c r="D243" s="408"/>
      <c r="E243" s="408"/>
    </row>
    <row r="244" spans="1:8" ht="12.75" thickBot="1" x14ac:dyDescent="0.25">
      <c r="A244" s="25" t="s">
        <v>222</v>
      </c>
      <c r="B244" s="407"/>
      <c r="C244" s="408"/>
      <c r="D244" s="408"/>
      <c r="E244" s="408"/>
    </row>
    <row r="245" spans="1:8" ht="12.75" thickBot="1" x14ac:dyDescent="0.25">
      <c r="A245" s="25" t="s">
        <v>223</v>
      </c>
      <c r="B245" s="407"/>
      <c r="C245" s="408"/>
      <c r="D245" s="408"/>
      <c r="E245" s="408"/>
    </row>
    <row r="246" spans="1:8" ht="12.75" thickBot="1" x14ac:dyDescent="0.25">
      <c r="A246" s="25" t="s">
        <v>224</v>
      </c>
      <c r="B246" s="407"/>
      <c r="C246" s="408"/>
      <c r="D246" s="408"/>
      <c r="E246" s="408"/>
    </row>
    <row r="247" spans="1:8" ht="12.75" thickBot="1" x14ac:dyDescent="0.25">
      <c r="A247" s="87" t="s">
        <v>37</v>
      </c>
      <c r="B247" s="407">
        <f>B237+B242</f>
        <v>10000</v>
      </c>
      <c r="C247" s="407">
        <f t="shared" ref="C247:E247" si="4">C237+C242</f>
        <v>0</v>
      </c>
      <c r="D247" s="407">
        <f t="shared" si="4"/>
        <v>0</v>
      </c>
      <c r="E247" s="407">
        <f t="shared" si="4"/>
        <v>0</v>
      </c>
    </row>
    <row r="248" spans="1:8" ht="12.75" thickBot="1" x14ac:dyDescent="0.25">
      <c r="A248" s="16" t="s">
        <v>31</v>
      </c>
      <c r="B248" s="411">
        <f>B247-B229</f>
        <v>0</v>
      </c>
      <c r="C248" s="411">
        <f>C247-C229</f>
        <v>0</v>
      </c>
      <c r="D248" s="411">
        <f>D247-D229</f>
        <v>0</v>
      </c>
      <c r="E248" s="411">
        <f>E247-E229</f>
        <v>0</v>
      </c>
    </row>
    <row r="249" spans="1:8" ht="12.75" thickBot="1" x14ac:dyDescent="0.25">
      <c r="A249" s="19"/>
      <c r="B249" s="424"/>
      <c r="C249" s="424"/>
      <c r="D249" s="424"/>
      <c r="E249" s="424"/>
    </row>
    <row r="250" spans="1:8" ht="36.75" thickBot="1" x14ac:dyDescent="0.25">
      <c r="A250" s="6" t="s">
        <v>56</v>
      </c>
      <c r="B250" s="425">
        <f>B61+B99+B137+B167+B194+B221+B237</f>
        <v>216580</v>
      </c>
      <c r="C250" s="425">
        <f t="shared" ref="C250:E250" si="5">C61+C99+C137+C167+C194+C221+C237</f>
        <v>203000</v>
      </c>
      <c r="D250" s="425">
        <f t="shared" si="5"/>
        <v>217000</v>
      </c>
      <c r="E250" s="425">
        <f t="shared" si="5"/>
        <v>217500</v>
      </c>
    </row>
    <row r="251" spans="1:8" ht="36.75" thickBot="1" x14ac:dyDescent="0.25">
      <c r="A251" s="6" t="s">
        <v>57</v>
      </c>
      <c r="B251" s="614">
        <f>B252+B258+B261+B264+B267+B270+B273+B278</f>
        <v>204760</v>
      </c>
      <c r="C251" s="614">
        <f t="shared" ref="C251:D251" si="6">C252+C255+C258+C261+C264+C267+C270+C273+C278</f>
        <v>203000</v>
      </c>
      <c r="D251" s="614">
        <f t="shared" si="6"/>
        <v>217000</v>
      </c>
      <c r="E251" s="614">
        <f>E252+E255+E258+E261+E264+E267+E270+E273+E278</f>
        <v>217500</v>
      </c>
    </row>
    <row r="252" spans="1:8" ht="12.75" thickBot="1" x14ac:dyDescent="0.25">
      <c r="A252" s="12" t="s">
        <v>23</v>
      </c>
      <c r="B252" s="425">
        <f>B253+B254</f>
        <v>71760</v>
      </c>
      <c r="C252" s="425">
        <f>C253+C254</f>
        <v>71760</v>
      </c>
      <c r="D252" s="425">
        <f>D253+D254</f>
        <v>71760</v>
      </c>
      <c r="E252" s="425">
        <f>E253+E254</f>
        <v>71760</v>
      </c>
      <c r="F252" s="403"/>
      <c r="G252" s="403"/>
      <c r="H252" s="403"/>
    </row>
    <row r="253" spans="1:8" ht="12.75" thickBot="1" x14ac:dyDescent="0.25">
      <c r="A253" s="25" t="s">
        <v>212</v>
      </c>
      <c r="B253" s="401">
        <f t="shared" ref="B253:E256" si="7">B41+B79+B117</f>
        <v>71760</v>
      </c>
      <c r="C253" s="401">
        <f t="shared" si="7"/>
        <v>71760</v>
      </c>
      <c r="D253" s="401">
        <f t="shared" si="7"/>
        <v>71760</v>
      </c>
      <c r="E253" s="401">
        <f t="shared" si="7"/>
        <v>71760</v>
      </c>
    </row>
    <row r="254" spans="1:8" ht="12.75" thickBot="1" x14ac:dyDescent="0.25">
      <c r="A254" s="25" t="s">
        <v>230</v>
      </c>
      <c r="B254" s="401">
        <f t="shared" si="7"/>
        <v>0</v>
      </c>
      <c r="C254" s="401">
        <f t="shared" si="7"/>
        <v>0</v>
      </c>
      <c r="D254" s="401">
        <f t="shared" si="7"/>
        <v>0</v>
      </c>
      <c r="E254" s="401">
        <f t="shared" si="7"/>
        <v>0</v>
      </c>
    </row>
    <row r="255" spans="1:8" ht="24.75" thickBot="1" x14ac:dyDescent="0.25">
      <c r="A255" s="12" t="s">
        <v>24</v>
      </c>
      <c r="B255" s="425">
        <f t="shared" si="7"/>
        <v>11820</v>
      </c>
      <c r="C255" s="425">
        <f t="shared" si="7"/>
        <v>11820</v>
      </c>
      <c r="D255" s="425">
        <f t="shared" si="7"/>
        <v>11820</v>
      </c>
      <c r="E255" s="425">
        <f t="shared" si="7"/>
        <v>11820</v>
      </c>
    </row>
    <row r="256" spans="1:8" ht="12.75" thickBot="1" x14ac:dyDescent="0.25">
      <c r="A256" s="25" t="s">
        <v>212</v>
      </c>
      <c r="B256" s="404">
        <f t="shared" si="7"/>
        <v>11820</v>
      </c>
      <c r="C256" s="404">
        <f t="shared" si="7"/>
        <v>11820</v>
      </c>
      <c r="D256" s="404">
        <f t="shared" si="7"/>
        <v>11820</v>
      </c>
      <c r="E256" s="404">
        <f t="shared" si="7"/>
        <v>11820</v>
      </c>
    </row>
    <row r="257" spans="1:5" ht="12.75" thickBot="1" x14ac:dyDescent="0.25">
      <c r="A257" s="25" t="s">
        <v>230</v>
      </c>
      <c r="B257" s="401">
        <f>B45+B83+B118</f>
        <v>0</v>
      </c>
      <c r="C257" s="401">
        <f>C45+C83+C118</f>
        <v>0</v>
      </c>
      <c r="D257" s="401">
        <f>D45+D83+D118</f>
        <v>0</v>
      </c>
      <c r="E257" s="401">
        <f>E45+E83+E118</f>
        <v>0</v>
      </c>
    </row>
    <row r="258" spans="1:5" ht="12.75" thickBot="1" x14ac:dyDescent="0.25">
      <c r="A258" s="12" t="s">
        <v>25</v>
      </c>
      <c r="B258" s="425">
        <f t="shared" ref="B258:E272" si="8">B46+B84+B122</f>
        <v>15000</v>
      </c>
      <c r="C258" s="425">
        <f t="shared" si="8"/>
        <v>19420</v>
      </c>
      <c r="D258" s="425">
        <f t="shared" si="8"/>
        <v>23420</v>
      </c>
      <c r="E258" s="425">
        <f t="shared" si="8"/>
        <v>23920</v>
      </c>
    </row>
    <row r="259" spans="1:5" ht="12" customHeight="1" thickBot="1" x14ac:dyDescent="0.25">
      <c r="A259" s="25" t="s">
        <v>212</v>
      </c>
      <c r="B259" s="401">
        <f t="shared" si="8"/>
        <v>15000</v>
      </c>
      <c r="C259" s="401">
        <f t="shared" si="8"/>
        <v>19420</v>
      </c>
      <c r="D259" s="401">
        <f t="shared" si="8"/>
        <v>23420</v>
      </c>
      <c r="E259" s="401">
        <f t="shared" si="8"/>
        <v>23920</v>
      </c>
    </row>
    <row r="260" spans="1:5" ht="12.75" thickBot="1" x14ac:dyDescent="0.25">
      <c r="A260" s="25" t="s">
        <v>230</v>
      </c>
      <c r="B260" s="401">
        <f t="shared" si="8"/>
        <v>0</v>
      </c>
      <c r="C260" s="401">
        <f t="shared" si="8"/>
        <v>0</v>
      </c>
      <c r="D260" s="401">
        <f t="shared" si="8"/>
        <v>0</v>
      </c>
      <c r="E260" s="401">
        <f t="shared" si="8"/>
        <v>0</v>
      </c>
    </row>
    <row r="261" spans="1:5" ht="12.75" thickBot="1" x14ac:dyDescent="0.25">
      <c r="A261" s="12" t="s">
        <v>26</v>
      </c>
      <c r="B261" s="425">
        <f t="shared" si="8"/>
        <v>0</v>
      </c>
      <c r="C261" s="425">
        <f t="shared" si="8"/>
        <v>0</v>
      </c>
      <c r="D261" s="425">
        <f t="shared" si="8"/>
        <v>0</v>
      </c>
      <c r="E261" s="425">
        <f t="shared" si="8"/>
        <v>0</v>
      </c>
    </row>
    <row r="262" spans="1:5" ht="12.75" thickBot="1" x14ac:dyDescent="0.25">
      <c r="A262" s="25" t="s">
        <v>212</v>
      </c>
      <c r="B262" s="404">
        <f t="shared" si="8"/>
        <v>0</v>
      </c>
      <c r="C262" s="404">
        <f t="shared" si="8"/>
        <v>0</v>
      </c>
      <c r="D262" s="404">
        <f t="shared" si="8"/>
        <v>0</v>
      </c>
      <c r="E262" s="404">
        <f t="shared" si="8"/>
        <v>0</v>
      </c>
    </row>
    <row r="263" spans="1:5" ht="12.75" customHeight="1" thickBot="1" x14ac:dyDescent="0.25">
      <c r="A263" s="25" t="s">
        <v>230</v>
      </c>
      <c r="B263" s="401">
        <f t="shared" si="8"/>
        <v>0</v>
      </c>
      <c r="C263" s="401">
        <f t="shared" si="8"/>
        <v>0</v>
      </c>
      <c r="D263" s="401">
        <f t="shared" si="8"/>
        <v>0</v>
      </c>
      <c r="E263" s="401">
        <f t="shared" si="8"/>
        <v>0</v>
      </c>
    </row>
    <row r="264" spans="1:5" ht="24.75" thickBot="1" x14ac:dyDescent="0.25">
      <c r="A264" s="12" t="s">
        <v>27</v>
      </c>
      <c r="B264" s="425">
        <f t="shared" si="8"/>
        <v>0</v>
      </c>
      <c r="C264" s="425">
        <f t="shared" si="8"/>
        <v>0</v>
      </c>
      <c r="D264" s="425">
        <f t="shared" si="8"/>
        <v>0</v>
      </c>
      <c r="E264" s="425">
        <f t="shared" si="8"/>
        <v>0</v>
      </c>
    </row>
    <row r="265" spans="1:5" ht="12.75" thickBot="1" x14ac:dyDescent="0.25">
      <c r="A265" s="25" t="s">
        <v>212</v>
      </c>
      <c r="B265" s="404">
        <f t="shared" si="8"/>
        <v>0</v>
      </c>
      <c r="C265" s="404">
        <f t="shared" si="8"/>
        <v>0</v>
      </c>
      <c r="D265" s="404">
        <f t="shared" si="8"/>
        <v>0</v>
      </c>
      <c r="E265" s="404">
        <f t="shared" si="8"/>
        <v>0</v>
      </c>
    </row>
    <row r="266" spans="1:5" ht="12.75" thickBot="1" x14ac:dyDescent="0.25">
      <c r="A266" s="25" t="s">
        <v>230</v>
      </c>
      <c r="B266" s="401">
        <f t="shared" si="8"/>
        <v>0</v>
      </c>
      <c r="C266" s="401">
        <f t="shared" si="8"/>
        <v>0</v>
      </c>
      <c r="D266" s="401">
        <f t="shared" si="8"/>
        <v>0</v>
      </c>
      <c r="E266" s="401">
        <f t="shared" si="8"/>
        <v>0</v>
      </c>
    </row>
    <row r="267" spans="1:5" ht="12.75" thickBot="1" x14ac:dyDescent="0.25">
      <c r="A267" s="12" t="s">
        <v>28</v>
      </c>
      <c r="B267" s="425">
        <f t="shared" si="8"/>
        <v>0</v>
      </c>
      <c r="C267" s="425">
        <f t="shared" si="8"/>
        <v>0</v>
      </c>
      <c r="D267" s="425">
        <f t="shared" si="8"/>
        <v>0</v>
      </c>
      <c r="E267" s="425">
        <f t="shared" si="8"/>
        <v>0</v>
      </c>
    </row>
    <row r="268" spans="1:5" ht="12.75" thickBot="1" x14ac:dyDescent="0.25">
      <c r="A268" s="25" t="s">
        <v>212</v>
      </c>
      <c r="B268" s="404">
        <f t="shared" si="8"/>
        <v>0</v>
      </c>
      <c r="C268" s="404">
        <f t="shared" si="8"/>
        <v>0</v>
      </c>
      <c r="D268" s="404">
        <f t="shared" si="8"/>
        <v>0</v>
      </c>
      <c r="E268" s="404">
        <f t="shared" si="8"/>
        <v>0</v>
      </c>
    </row>
    <row r="269" spans="1:5" ht="12.75" thickBot="1" x14ac:dyDescent="0.25">
      <c r="A269" s="25" t="s">
        <v>230</v>
      </c>
      <c r="B269" s="401">
        <f t="shared" si="8"/>
        <v>0</v>
      </c>
      <c r="C269" s="401">
        <f t="shared" si="8"/>
        <v>0</v>
      </c>
      <c r="D269" s="401">
        <f t="shared" si="8"/>
        <v>0</v>
      </c>
      <c r="E269" s="401">
        <f t="shared" si="8"/>
        <v>0</v>
      </c>
    </row>
    <row r="270" spans="1:5" ht="24.75" thickBot="1" x14ac:dyDescent="0.25">
      <c r="A270" s="12" t="s">
        <v>29</v>
      </c>
      <c r="B270" s="425">
        <f t="shared" si="8"/>
        <v>0</v>
      </c>
      <c r="C270" s="425">
        <f t="shared" si="8"/>
        <v>0</v>
      </c>
      <c r="D270" s="425">
        <f t="shared" si="8"/>
        <v>0</v>
      </c>
      <c r="E270" s="425">
        <f t="shared" si="8"/>
        <v>0</v>
      </c>
    </row>
    <row r="271" spans="1:5" ht="12.75" thickBot="1" x14ac:dyDescent="0.25">
      <c r="A271" s="25" t="s">
        <v>212</v>
      </c>
      <c r="B271" s="404">
        <f t="shared" si="8"/>
        <v>0</v>
      </c>
      <c r="C271" s="404">
        <f t="shared" si="8"/>
        <v>0</v>
      </c>
      <c r="D271" s="404">
        <f t="shared" si="8"/>
        <v>0</v>
      </c>
      <c r="E271" s="404">
        <f t="shared" si="8"/>
        <v>0</v>
      </c>
    </row>
    <row r="272" spans="1:5" ht="12.75" thickBot="1" x14ac:dyDescent="0.25">
      <c r="A272" s="25" t="s">
        <v>230</v>
      </c>
      <c r="B272" s="401">
        <f t="shared" si="8"/>
        <v>0</v>
      </c>
      <c r="C272" s="401">
        <f t="shared" si="8"/>
        <v>0</v>
      </c>
      <c r="D272" s="401">
        <f t="shared" si="8"/>
        <v>0</v>
      </c>
      <c r="E272" s="401">
        <f t="shared" si="8"/>
        <v>0</v>
      </c>
    </row>
    <row r="273" spans="1:8" ht="12.75" thickBot="1" x14ac:dyDescent="0.25">
      <c r="A273" s="12" t="s">
        <v>58</v>
      </c>
      <c r="B273" s="425">
        <f>B211+B184+B157+B237</f>
        <v>114000</v>
      </c>
      <c r="C273" s="425">
        <f t="shared" ref="C273:E273" si="9">C211+C184+C157+C237</f>
        <v>97000</v>
      </c>
      <c r="D273" s="425">
        <f t="shared" si="9"/>
        <v>100600</v>
      </c>
      <c r="E273" s="425">
        <f t="shared" si="9"/>
        <v>100000</v>
      </c>
    </row>
    <row r="274" spans="1:8" ht="12.75" thickBot="1" x14ac:dyDescent="0.25">
      <c r="A274" s="25" t="s">
        <v>212</v>
      </c>
      <c r="B274" s="425">
        <f t="shared" ref="B274:E282" si="10">B212+B185+B158</f>
        <v>0</v>
      </c>
      <c r="C274" s="425">
        <f t="shared" si="10"/>
        <v>2000</v>
      </c>
      <c r="D274" s="425">
        <f t="shared" si="10"/>
        <v>600</v>
      </c>
      <c r="E274" s="425">
        <f t="shared" si="10"/>
        <v>0</v>
      </c>
      <c r="F274" s="403"/>
      <c r="G274" s="403"/>
      <c r="H274" s="403"/>
    </row>
    <row r="275" spans="1:8" ht="12.75" thickBot="1" x14ac:dyDescent="0.25">
      <c r="A275" s="25" t="s">
        <v>231</v>
      </c>
      <c r="B275" s="425">
        <f t="shared" si="10"/>
        <v>93000</v>
      </c>
      <c r="C275" s="425">
        <f t="shared" si="10"/>
        <v>93000</v>
      </c>
      <c r="D275" s="425">
        <f t="shared" si="10"/>
        <v>93000</v>
      </c>
      <c r="E275" s="425">
        <f t="shared" si="10"/>
        <v>93000</v>
      </c>
    </row>
    <row r="276" spans="1:8" ht="12.75" thickBot="1" x14ac:dyDescent="0.25">
      <c r="A276" s="25" t="s">
        <v>223</v>
      </c>
      <c r="B276" s="425">
        <f t="shared" si="10"/>
        <v>0</v>
      </c>
      <c r="C276" s="425">
        <f t="shared" si="10"/>
        <v>0</v>
      </c>
      <c r="D276" s="425">
        <f t="shared" si="10"/>
        <v>0</v>
      </c>
      <c r="E276" s="425">
        <f t="shared" si="10"/>
        <v>0</v>
      </c>
    </row>
    <row r="277" spans="1:8" ht="12.75" thickBot="1" x14ac:dyDescent="0.25">
      <c r="A277" s="25" t="s">
        <v>224</v>
      </c>
      <c r="B277" s="425">
        <f t="shared" si="10"/>
        <v>11000</v>
      </c>
      <c r="C277" s="425">
        <f t="shared" si="10"/>
        <v>2000</v>
      </c>
      <c r="D277" s="425">
        <f t="shared" si="10"/>
        <v>7000</v>
      </c>
      <c r="E277" s="425">
        <f t="shared" si="10"/>
        <v>7000</v>
      </c>
    </row>
    <row r="278" spans="1:8" ht="12.75" thickBot="1" x14ac:dyDescent="0.25">
      <c r="A278" s="12" t="s">
        <v>59</v>
      </c>
      <c r="B278" s="416">
        <f t="shared" si="10"/>
        <v>4000</v>
      </c>
      <c r="C278" s="416">
        <f t="shared" si="10"/>
        <v>3000</v>
      </c>
      <c r="D278" s="416">
        <f t="shared" si="10"/>
        <v>9400</v>
      </c>
      <c r="E278" s="416">
        <f t="shared" si="10"/>
        <v>10000</v>
      </c>
    </row>
    <row r="279" spans="1:8" ht="12.75" thickBot="1" x14ac:dyDescent="0.25">
      <c r="A279" s="25" t="s">
        <v>212</v>
      </c>
      <c r="B279" s="416">
        <f t="shared" si="10"/>
        <v>4000</v>
      </c>
      <c r="C279" s="416">
        <f t="shared" si="10"/>
        <v>3000</v>
      </c>
      <c r="D279" s="416">
        <f t="shared" si="10"/>
        <v>9400</v>
      </c>
      <c r="E279" s="416">
        <f t="shared" si="10"/>
        <v>10000</v>
      </c>
    </row>
    <row r="280" spans="1:8" ht="12.75" thickBot="1" x14ac:dyDescent="0.25">
      <c r="A280" s="25" t="s">
        <v>231</v>
      </c>
      <c r="B280" s="416">
        <f t="shared" si="10"/>
        <v>0</v>
      </c>
      <c r="C280" s="416">
        <f t="shared" si="10"/>
        <v>0</v>
      </c>
      <c r="D280" s="416">
        <f t="shared" si="10"/>
        <v>0</v>
      </c>
      <c r="E280" s="416">
        <f t="shared" si="10"/>
        <v>0</v>
      </c>
    </row>
    <row r="281" spans="1:8" ht="12.75" thickBot="1" x14ac:dyDescent="0.25">
      <c r="A281" s="25" t="s">
        <v>223</v>
      </c>
      <c r="B281" s="416">
        <f t="shared" si="10"/>
        <v>0</v>
      </c>
      <c r="C281" s="416">
        <f t="shared" si="10"/>
        <v>0</v>
      </c>
      <c r="D281" s="416">
        <f t="shared" si="10"/>
        <v>0</v>
      </c>
      <c r="E281" s="416">
        <f t="shared" si="10"/>
        <v>0</v>
      </c>
    </row>
    <row r="282" spans="1:8" ht="12.75" thickBot="1" x14ac:dyDescent="0.25">
      <c r="A282" s="25" t="s">
        <v>224</v>
      </c>
      <c r="B282" s="416">
        <f t="shared" si="10"/>
        <v>0</v>
      </c>
      <c r="C282" s="416">
        <f t="shared" si="10"/>
        <v>0</v>
      </c>
      <c r="D282" s="416">
        <f t="shared" si="10"/>
        <v>0</v>
      </c>
      <c r="E282" s="416">
        <f t="shared" si="10"/>
        <v>0</v>
      </c>
    </row>
    <row r="283" spans="1:8" ht="12.75" thickBot="1" x14ac:dyDescent="0.25">
      <c r="A283" s="16" t="s">
        <v>31</v>
      </c>
      <c r="B283" s="411">
        <f>B278+B273+B270+B267+B264+B261+B258+B255+B252</f>
        <v>216580</v>
      </c>
      <c r="C283" s="411">
        <f t="shared" ref="C283:E283" si="11">C278+C273+C270+C267+C264+C261+C258+C255+C252</f>
        <v>203000</v>
      </c>
      <c r="D283" s="411">
        <f t="shared" si="11"/>
        <v>217000</v>
      </c>
      <c r="E283" s="411">
        <f t="shared" si="11"/>
        <v>217500</v>
      </c>
    </row>
  </sheetData>
  <mergeCells count="62">
    <mergeCell ref="A234:E234"/>
    <mergeCell ref="A235:A236"/>
    <mergeCell ref="A1:E1"/>
    <mergeCell ref="B199:E199"/>
    <mergeCell ref="A208:E208"/>
    <mergeCell ref="D223:E223"/>
    <mergeCell ref="B224:E224"/>
    <mergeCell ref="B225:E225"/>
    <mergeCell ref="A226:A227"/>
    <mergeCell ref="A173:A174"/>
    <mergeCell ref="A181:E181"/>
    <mergeCell ref="A182:A183"/>
    <mergeCell ref="B196:E196"/>
    <mergeCell ref="D197:E197"/>
    <mergeCell ref="B198:E198"/>
    <mergeCell ref="A154:E154"/>
    <mergeCell ref="A155:A156"/>
    <mergeCell ref="B169:E169"/>
    <mergeCell ref="D170:E170"/>
    <mergeCell ref="B171:E171"/>
    <mergeCell ref="B172:E172"/>
    <mergeCell ref="A146:A147"/>
    <mergeCell ref="B104:E104"/>
    <mergeCell ref="A105:A106"/>
    <mergeCell ref="A113:E113"/>
    <mergeCell ref="A114:A115"/>
    <mergeCell ref="A139:E139"/>
    <mergeCell ref="A140:E140"/>
    <mergeCell ref="B141:E141"/>
    <mergeCell ref="D142:E142"/>
    <mergeCell ref="B143:E143"/>
    <mergeCell ref="B144:E144"/>
    <mergeCell ref="B145:E145"/>
    <mergeCell ref="B103:E103"/>
    <mergeCell ref="A37:E37"/>
    <mergeCell ref="A38:A39"/>
    <mergeCell ref="B63:E63"/>
    <mergeCell ref="B64:E64"/>
    <mergeCell ref="B65:E65"/>
    <mergeCell ref="B66:E66"/>
    <mergeCell ref="A67:A68"/>
    <mergeCell ref="A75:E75"/>
    <mergeCell ref="A76:A77"/>
    <mergeCell ref="B101:E101"/>
    <mergeCell ref="B102:E102"/>
    <mergeCell ref="A29:A30"/>
    <mergeCell ref="A9:E11"/>
    <mergeCell ref="B12:E12"/>
    <mergeCell ref="A13:A14"/>
    <mergeCell ref="B17:E17"/>
    <mergeCell ref="A18:E18"/>
    <mergeCell ref="A23:E23"/>
    <mergeCell ref="A24:E24"/>
    <mergeCell ref="B25:E25"/>
    <mergeCell ref="B26:E26"/>
    <mergeCell ref="B27:E27"/>
    <mergeCell ref="B28:E28"/>
    <mergeCell ref="A3:E3"/>
    <mergeCell ref="B5:E5"/>
    <mergeCell ref="B6:E6"/>
    <mergeCell ref="B7:E7"/>
    <mergeCell ref="A8:E8"/>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7"/>
  <sheetViews>
    <sheetView topLeftCell="A346" zoomScale="120" zoomScaleNormal="120" workbookViewId="0">
      <selection activeCell="L379" sqref="L379"/>
    </sheetView>
  </sheetViews>
  <sheetFormatPr defaultRowHeight="15" x14ac:dyDescent="0.25"/>
  <cols>
    <col min="1" max="1" width="28.5703125" customWidth="1"/>
    <col min="2" max="5" width="11.7109375" customWidth="1"/>
  </cols>
  <sheetData>
    <row r="1" spans="1:5" ht="15.75" x14ac:dyDescent="0.25">
      <c r="A1" s="1175" t="s">
        <v>989</v>
      </c>
      <c r="B1" s="1175"/>
      <c r="C1" s="1175"/>
      <c r="D1" s="1175"/>
      <c r="E1" s="1175"/>
    </row>
    <row r="2" spans="1:5" ht="31.5" customHeight="1" x14ac:dyDescent="0.25">
      <c r="A2" s="1145" t="s">
        <v>555</v>
      </c>
      <c r="B2" s="1145"/>
      <c r="C2" s="1145"/>
      <c r="D2" s="1145"/>
      <c r="E2" s="1145"/>
    </row>
    <row r="3" spans="1:5" ht="18" customHeight="1" x14ac:dyDescent="0.25">
      <c r="A3" s="1028" t="s">
        <v>536</v>
      </c>
      <c r="B3" s="1028"/>
      <c r="C3" s="1028"/>
      <c r="D3" s="1028"/>
      <c r="E3" s="1028"/>
    </row>
    <row r="4" spans="1:5" ht="15.75" thickBot="1" x14ac:dyDescent="0.3"/>
    <row r="5" spans="1:5" ht="15.75" thickBot="1" x14ac:dyDescent="0.3">
      <c r="A5" s="2" t="s">
        <v>0</v>
      </c>
      <c r="B5" s="1078" t="s">
        <v>1224</v>
      </c>
      <c r="C5" s="1078"/>
      <c r="D5" s="1078"/>
      <c r="E5" s="1078"/>
    </row>
    <row r="6" spans="1:5" ht="15.75" thickBot="1" x14ac:dyDescent="0.3">
      <c r="A6" s="2" t="s">
        <v>1</v>
      </c>
      <c r="B6" s="1079" t="s">
        <v>99</v>
      </c>
      <c r="C6" s="1080"/>
      <c r="D6" s="1080"/>
      <c r="E6" s="1081"/>
    </row>
    <row r="7" spans="1:5" ht="15.75" thickBot="1" x14ac:dyDescent="0.3">
      <c r="A7" s="2" t="s">
        <v>3</v>
      </c>
      <c r="B7" s="1082" t="s">
        <v>535</v>
      </c>
      <c r="C7" s="1083"/>
      <c r="D7" s="1083"/>
      <c r="E7" s="1084"/>
    </row>
    <row r="8" spans="1:5" ht="22.5" customHeight="1" thickBot="1" x14ac:dyDescent="0.3">
      <c r="A8" s="1085" t="s">
        <v>4</v>
      </c>
      <c r="B8" s="1086"/>
      <c r="C8" s="1086"/>
      <c r="D8" s="1086"/>
      <c r="E8" s="1087"/>
    </row>
    <row r="9" spans="1:5" ht="122.25" customHeight="1" thickBot="1" x14ac:dyDescent="0.3">
      <c r="A9" s="1149" t="s">
        <v>1225</v>
      </c>
      <c r="B9" s="1150"/>
      <c r="C9" s="1150"/>
      <c r="D9" s="1150"/>
      <c r="E9" s="1151"/>
    </row>
    <row r="10" spans="1:5" ht="38.25" customHeight="1" thickBot="1" x14ac:dyDescent="0.3">
      <c r="A10" s="3" t="s">
        <v>5</v>
      </c>
      <c r="B10" s="1854" t="s">
        <v>1226</v>
      </c>
      <c r="C10" s="1855"/>
      <c r="D10" s="1855"/>
      <c r="E10" s="1856"/>
    </row>
    <row r="11" spans="1:5" ht="23.25" customHeight="1" x14ac:dyDescent="0.25">
      <c r="A11" s="1049" t="s">
        <v>6</v>
      </c>
      <c r="B11" s="761">
        <v>2019</v>
      </c>
      <c r="C11" s="761">
        <v>2020</v>
      </c>
      <c r="D11" s="761">
        <v>2021</v>
      </c>
      <c r="E11" s="761">
        <v>2022</v>
      </c>
    </row>
    <row r="12" spans="1:5" ht="18" customHeight="1" thickBot="1" x14ac:dyDescent="0.3">
      <c r="A12" s="1050"/>
      <c r="B12" s="762" t="s">
        <v>7</v>
      </c>
      <c r="C12" s="762" t="s">
        <v>8</v>
      </c>
      <c r="D12" s="762" t="s">
        <v>8</v>
      </c>
      <c r="E12" s="762" t="s">
        <v>8</v>
      </c>
    </row>
    <row r="13" spans="1:5" ht="39.75" customHeight="1" thickBot="1" x14ac:dyDescent="0.3">
      <c r="A13" s="592" t="s">
        <v>1227</v>
      </c>
      <c r="B13" s="76">
        <v>0.7</v>
      </c>
      <c r="C13" s="76">
        <v>0.75</v>
      </c>
      <c r="D13" s="76">
        <v>0.8</v>
      </c>
      <c r="E13" s="76">
        <v>0.85</v>
      </c>
    </row>
    <row r="14" spans="1:5" ht="15.75" thickBot="1" x14ac:dyDescent="0.3">
      <c r="A14" s="5" t="s">
        <v>89</v>
      </c>
      <c r="B14" s="76" t="s">
        <v>67</v>
      </c>
      <c r="C14" s="76" t="s">
        <v>68</v>
      </c>
      <c r="D14" s="76" t="s">
        <v>68</v>
      </c>
      <c r="E14" s="76" t="s">
        <v>68</v>
      </c>
    </row>
    <row r="15" spans="1:5" ht="23.25" thickBot="1" x14ac:dyDescent="0.3">
      <c r="A15" s="5" t="s">
        <v>66</v>
      </c>
      <c r="B15" s="76" t="s">
        <v>67</v>
      </c>
      <c r="C15" s="76" t="s">
        <v>68</v>
      </c>
      <c r="D15" s="76" t="s">
        <v>68</v>
      </c>
      <c r="E15" s="76" t="s">
        <v>68</v>
      </c>
    </row>
    <row r="16" spans="1:5" ht="32.25" customHeight="1" thickBot="1" x14ac:dyDescent="0.3">
      <c r="A16" s="6" t="s">
        <v>9</v>
      </c>
      <c r="B16" s="1387" t="s">
        <v>1228</v>
      </c>
      <c r="C16" s="1210"/>
      <c r="D16" s="1210"/>
      <c r="E16" s="1857"/>
    </row>
    <row r="17" spans="1:5" ht="23.25" customHeight="1" thickBot="1" x14ac:dyDescent="0.3">
      <c r="A17" s="1105" t="s">
        <v>10</v>
      </c>
      <c r="B17" s="1106"/>
      <c r="C17" s="1106"/>
      <c r="D17" s="1106"/>
      <c r="E17" s="1107"/>
    </row>
    <row r="18" spans="1:5" ht="27" customHeight="1" thickBot="1" x14ac:dyDescent="0.3">
      <c r="A18" s="593" t="s">
        <v>1229</v>
      </c>
      <c r="B18" s="910">
        <v>0.7</v>
      </c>
      <c r="C18" s="213">
        <v>0.75</v>
      </c>
      <c r="D18" s="213">
        <v>0.8</v>
      </c>
      <c r="E18" s="213">
        <v>0.85</v>
      </c>
    </row>
    <row r="19" spans="1:5" ht="30.75" customHeight="1" thickBot="1" x14ac:dyDescent="0.3">
      <c r="A19" s="5" t="s">
        <v>66</v>
      </c>
      <c r="B19" s="213" t="s">
        <v>68</v>
      </c>
      <c r="C19" s="213" t="s">
        <v>68</v>
      </c>
      <c r="D19" s="213" t="s">
        <v>68</v>
      </c>
      <c r="E19" s="213" t="s">
        <v>68</v>
      </c>
    </row>
    <row r="20" spans="1:5" ht="24" customHeight="1" thickBot="1" x14ac:dyDescent="0.3">
      <c r="A20" s="1108" t="s">
        <v>11</v>
      </c>
      <c r="B20" s="1109"/>
      <c r="C20" s="1109"/>
      <c r="D20" s="1109"/>
      <c r="E20" s="1110"/>
    </row>
    <row r="21" spans="1:5" ht="15.75" thickBot="1" x14ac:dyDescent="0.3">
      <c r="A21" s="1111" t="s">
        <v>12</v>
      </c>
      <c r="B21" s="1112"/>
      <c r="C21" s="1112"/>
      <c r="D21" s="1112"/>
      <c r="E21" s="1113"/>
    </row>
    <row r="22" spans="1:5" ht="18.75" customHeight="1" thickBot="1" x14ac:dyDescent="0.3">
      <c r="A22" s="7" t="s">
        <v>13</v>
      </c>
      <c r="B22" s="1387" t="s">
        <v>529</v>
      </c>
      <c r="C22" s="1211"/>
      <c r="D22" s="1211"/>
      <c r="E22" s="1212"/>
    </row>
    <row r="23" spans="1:5" ht="31.5" customHeight="1" thickBot="1" x14ac:dyDescent="0.3">
      <c r="A23" s="5" t="s">
        <v>14</v>
      </c>
      <c r="B23" s="1387" t="s">
        <v>1230</v>
      </c>
      <c r="C23" s="1210"/>
      <c r="D23" s="1210"/>
      <c r="E23" s="1857"/>
    </row>
    <row r="24" spans="1:5" ht="21.75" customHeight="1" thickBot="1" x14ac:dyDescent="0.3">
      <c r="A24" s="5" t="s">
        <v>15</v>
      </c>
      <c r="B24" s="1097" t="s">
        <v>40</v>
      </c>
      <c r="C24" s="1098"/>
      <c r="D24" s="1098"/>
      <c r="E24" s="1099"/>
    </row>
    <row r="25" spans="1:5" ht="18.75" customHeight="1" x14ac:dyDescent="0.25">
      <c r="A25" s="1049"/>
      <c r="B25" s="8">
        <v>2019</v>
      </c>
      <c r="C25" s="8">
        <v>2020</v>
      </c>
      <c r="D25" s="8">
        <v>2021</v>
      </c>
      <c r="E25" s="8">
        <v>2022</v>
      </c>
    </row>
    <row r="26" spans="1:5" ht="20.25" customHeight="1" thickBot="1" x14ac:dyDescent="0.3">
      <c r="A26" s="1050"/>
      <c r="B26" s="764" t="s">
        <v>7</v>
      </c>
      <c r="C26" s="764" t="s">
        <v>8</v>
      </c>
      <c r="D26" s="764" t="s">
        <v>8</v>
      </c>
      <c r="E26" s="764" t="s">
        <v>8</v>
      </c>
    </row>
    <row r="27" spans="1:5" ht="15.75" thickBot="1" x14ac:dyDescent="0.3">
      <c r="A27" s="5" t="s">
        <v>16</v>
      </c>
      <c r="B27" s="9">
        <v>11000</v>
      </c>
      <c r="C27" s="9">
        <v>12000</v>
      </c>
      <c r="D27" s="9">
        <v>13000</v>
      </c>
      <c r="E27" s="9">
        <v>13500</v>
      </c>
    </row>
    <row r="28" spans="1:5" ht="15.75" thickBot="1" x14ac:dyDescent="0.3">
      <c r="A28" s="5" t="s">
        <v>17</v>
      </c>
      <c r="B28" s="9">
        <f>B57</f>
        <v>183210</v>
      </c>
      <c r="C28" s="9">
        <f>C57</f>
        <v>216000</v>
      </c>
      <c r="D28" s="9">
        <f t="shared" ref="D28:E28" si="0">D57</f>
        <v>218300</v>
      </c>
      <c r="E28" s="9">
        <f t="shared" si="0"/>
        <v>218400</v>
      </c>
    </row>
    <row r="29" spans="1:5" ht="15.75" thickBot="1" x14ac:dyDescent="0.3">
      <c r="A29" s="5" t="s">
        <v>18</v>
      </c>
      <c r="B29" s="9">
        <f>B28/B27</f>
        <v>16.655454545454546</v>
      </c>
      <c r="C29" s="9">
        <f t="shared" ref="C29:E29" si="1">C28/C27</f>
        <v>18</v>
      </c>
      <c r="D29" s="9">
        <f t="shared" si="1"/>
        <v>16.792307692307691</v>
      </c>
      <c r="E29" s="9">
        <f t="shared" si="1"/>
        <v>16.177777777777777</v>
      </c>
    </row>
    <row r="30" spans="1:5" ht="15.75" thickBot="1" x14ac:dyDescent="0.3">
      <c r="A30" s="5" t="s">
        <v>19</v>
      </c>
      <c r="B30" s="745" t="s">
        <v>20</v>
      </c>
      <c r="C30" s="10">
        <f>C27/B27-1</f>
        <v>9.0909090909090828E-2</v>
      </c>
      <c r="D30" s="10">
        <f t="shared" ref="D30:E32" si="2">D27/C27-1</f>
        <v>8.3333333333333259E-2</v>
      </c>
      <c r="E30" s="10">
        <f t="shared" si="2"/>
        <v>3.8461538461538547E-2</v>
      </c>
    </row>
    <row r="31" spans="1:5" ht="15.75" thickBot="1" x14ac:dyDescent="0.3">
      <c r="A31" s="5" t="s">
        <v>21</v>
      </c>
      <c r="B31" s="745" t="s">
        <v>20</v>
      </c>
      <c r="C31" s="10">
        <f>C28/B28-1</f>
        <v>0.17897494678238091</v>
      </c>
      <c r="D31" s="10">
        <f t="shared" si="2"/>
        <v>1.0648148148148184E-2</v>
      </c>
      <c r="E31" s="10">
        <f t="shared" si="2"/>
        <v>4.5808520384782447E-4</v>
      </c>
    </row>
    <row r="32" spans="1:5" ht="15.75" thickBot="1" x14ac:dyDescent="0.3">
      <c r="A32" s="5" t="s">
        <v>22</v>
      </c>
      <c r="B32" s="745" t="s">
        <v>20</v>
      </c>
      <c r="C32" s="10">
        <f>C29/B29-1</f>
        <v>8.0727034550515775E-2</v>
      </c>
      <c r="D32" s="10">
        <f t="shared" si="2"/>
        <v>-6.7094017094017189E-2</v>
      </c>
      <c r="E32" s="10">
        <f t="shared" si="2"/>
        <v>-3.6595917951850132E-2</v>
      </c>
    </row>
    <row r="33" spans="1:5" ht="19.5" customHeight="1" thickBot="1" x14ac:dyDescent="0.3">
      <c r="A33" s="1046" t="s">
        <v>152</v>
      </c>
      <c r="B33" s="1047"/>
      <c r="C33" s="1047"/>
      <c r="D33" s="1047"/>
      <c r="E33" s="1048"/>
    </row>
    <row r="34" spans="1:5" ht="17.25" customHeight="1" x14ac:dyDescent="0.25">
      <c r="A34" s="1049"/>
      <c r="B34" s="8">
        <v>2019</v>
      </c>
      <c r="C34" s="8">
        <v>2020</v>
      </c>
      <c r="D34" s="8">
        <v>2021</v>
      </c>
      <c r="E34" s="8">
        <v>2022</v>
      </c>
    </row>
    <row r="35" spans="1:5" ht="22.5" customHeight="1" thickBot="1" x14ac:dyDescent="0.3">
      <c r="A35" s="1050"/>
      <c r="B35" s="764" t="s">
        <v>7</v>
      </c>
      <c r="C35" s="764" t="s">
        <v>8</v>
      </c>
      <c r="D35" s="764" t="s">
        <v>8</v>
      </c>
      <c r="E35" s="764" t="s">
        <v>8</v>
      </c>
    </row>
    <row r="36" spans="1:5" ht="15.75" thickBot="1" x14ac:dyDescent="0.3">
      <c r="A36" s="12" t="s">
        <v>23</v>
      </c>
      <c r="B36" s="13">
        <f>B37+B38</f>
        <v>147286</v>
      </c>
      <c r="C36" s="13">
        <f>C37+C38</f>
        <v>173000</v>
      </c>
      <c r="D36" s="13">
        <f t="shared" ref="D36:E36" si="3">D37+D38</f>
        <v>173000</v>
      </c>
      <c r="E36" s="13">
        <f t="shared" si="3"/>
        <v>173000</v>
      </c>
    </row>
    <row r="37" spans="1:5" ht="15.75" thickBot="1" x14ac:dyDescent="0.3">
      <c r="A37" s="25" t="s">
        <v>212</v>
      </c>
      <c r="B37" s="215">
        <v>147286</v>
      </c>
      <c r="C37" s="14">
        <v>173000</v>
      </c>
      <c r="D37" s="14">
        <v>173000</v>
      </c>
      <c r="E37" s="14">
        <v>173000</v>
      </c>
    </row>
    <row r="38" spans="1:5" ht="15.75" thickBot="1" x14ac:dyDescent="0.3">
      <c r="A38" s="25" t="s">
        <v>213</v>
      </c>
      <c r="B38" s="14"/>
      <c r="C38" s="14"/>
      <c r="D38" s="14"/>
      <c r="E38" s="14"/>
    </row>
    <row r="39" spans="1:5" ht="24.75" thickBot="1" x14ac:dyDescent="0.3">
      <c r="A39" s="12" t="s">
        <v>24</v>
      </c>
      <c r="B39" s="13">
        <f>B40+B41</f>
        <v>20440</v>
      </c>
      <c r="C39" s="13">
        <f>C40+C41</f>
        <v>26000</v>
      </c>
      <c r="D39" s="13">
        <f t="shared" ref="D39:E39" si="4">D40+D41</f>
        <v>26000</v>
      </c>
      <c r="E39" s="13">
        <f t="shared" si="4"/>
        <v>26000</v>
      </c>
    </row>
    <row r="40" spans="1:5" ht="15.75" thickBot="1" x14ac:dyDescent="0.3">
      <c r="A40" s="25" t="s">
        <v>212</v>
      </c>
      <c r="B40" s="215">
        <v>20440</v>
      </c>
      <c r="C40" s="13">
        <v>26000</v>
      </c>
      <c r="D40" s="13">
        <v>26000</v>
      </c>
      <c r="E40" s="13">
        <v>26000</v>
      </c>
    </row>
    <row r="41" spans="1:5" ht="15.75" thickBot="1" x14ac:dyDescent="0.3">
      <c r="A41" s="25" t="s">
        <v>213</v>
      </c>
      <c r="B41" s="14"/>
      <c r="C41" s="13"/>
      <c r="D41" s="13"/>
      <c r="E41" s="13"/>
    </row>
    <row r="42" spans="1:5" ht="15.75" thickBot="1" x14ac:dyDescent="0.3">
      <c r="A42" s="12" t="s">
        <v>25</v>
      </c>
      <c r="B42" s="14">
        <f>B43+B44</f>
        <v>14300</v>
      </c>
      <c r="C42" s="13">
        <f>C43+C44</f>
        <v>17000</v>
      </c>
      <c r="D42" s="13">
        <f t="shared" ref="D42:E42" si="5">D43+D44</f>
        <v>19300</v>
      </c>
      <c r="E42" s="13">
        <f t="shared" si="5"/>
        <v>19400</v>
      </c>
    </row>
    <row r="43" spans="1:5" ht="15.75" thickBot="1" x14ac:dyDescent="0.3">
      <c r="A43" s="25" t="s">
        <v>212</v>
      </c>
      <c r="B43" s="215">
        <v>14300</v>
      </c>
      <c r="C43" s="13">
        <v>17000</v>
      </c>
      <c r="D43" s="30">
        <v>19300</v>
      </c>
      <c r="E43" s="30">
        <v>19400</v>
      </c>
    </row>
    <row r="44" spans="1:5" ht="15.75" thickBot="1" x14ac:dyDescent="0.3">
      <c r="A44" s="25" t="s">
        <v>213</v>
      </c>
      <c r="B44" s="14"/>
      <c r="C44" s="13"/>
      <c r="D44" s="13"/>
      <c r="E44" s="13"/>
    </row>
    <row r="45" spans="1:5" ht="15.75" thickBot="1" x14ac:dyDescent="0.3">
      <c r="A45" s="12" t="s">
        <v>26</v>
      </c>
      <c r="B45" s="14"/>
      <c r="C45" s="13"/>
      <c r="D45" s="13"/>
      <c r="E45" s="13"/>
    </row>
    <row r="46" spans="1:5" ht="15.75" thickBot="1" x14ac:dyDescent="0.3">
      <c r="A46" s="25" t="s">
        <v>212</v>
      </c>
      <c r="B46" s="14"/>
      <c r="C46" s="13"/>
      <c r="D46" s="13"/>
      <c r="E46" s="13"/>
    </row>
    <row r="47" spans="1:5" ht="15.75" thickBot="1" x14ac:dyDescent="0.3">
      <c r="A47" s="25" t="s">
        <v>213</v>
      </c>
      <c r="B47" s="14"/>
      <c r="C47" s="13"/>
      <c r="D47" s="13"/>
      <c r="E47" s="13"/>
    </row>
    <row r="48" spans="1:5" ht="15.75" thickBot="1" x14ac:dyDescent="0.3">
      <c r="A48" s="12" t="s">
        <v>27</v>
      </c>
      <c r="B48" s="14"/>
      <c r="C48" s="13"/>
      <c r="D48" s="13"/>
      <c r="E48" s="13"/>
    </row>
    <row r="49" spans="1:5" ht="15.75" thickBot="1" x14ac:dyDescent="0.3">
      <c r="A49" s="25" t="s">
        <v>212</v>
      </c>
      <c r="B49" s="14"/>
      <c r="C49" s="13"/>
      <c r="D49" s="13"/>
      <c r="E49" s="13"/>
    </row>
    <row r="50" spans="1:5" ht="15.75" thickBot="1" x14ac:dyDescent="0.3">
      <c r="A50" s="25" t="s">
        <v>213</v>
      </c>
      <c r="B50" s="14"/>
      <c r="C50" s="13"/>
      <c r="D50" s="13"/>
      <c r="E50" s="13"/>
    </row>
    <row r="51" spans="1:5" ht="15.75" thickBot="1" x14ac:dyDescent="0.3">
      <c r="A51" s="12" t="s">
        <v>28</v>
      </c>
      <c r="B51" s="14">
        <f>B52+B53</f>
        <v>0</v>
      </c>
      <c r="C51" s="13">
        <f t="shared" ref="C51:E51" si="6">C52+C53</f>
        <v>0</v>
      </c>
      <c r="D51" s="13">
        <f t="shared" si="6"/>
        <v>0</v>
      </c>
      <c r="E51" s="13">
        <f t="shared" si="6"/>
        <v>0</v>
      </c>
    </row>
    <row r="52" spans="1:5" ht="15.75" thickBot="1" x14ac:dyDescent="0.3">
      <c r="A52" s="25" t="s">
        <v>212</v>
      </c>
      <c r="B52" s="215"/>
      <c r="C52" s="13">
        <v>0</v>
      </c>
      <c r="D52" s="30">
        <v>0</v>
      </c>
      <c r="E52" s="30">
        <v>0</v>
      </c>
    </row>
    <row r="53" spans="1:5" ht="15.75" thickBot="1" x14ac:dyDescent="0.3">
      <c r="A53" s="25" t="s">
        <v>213</v>
      </c>
      <c r="B53" s="14"/>
      <c r="C53" s="13"/>
      <c r="D53" s="13"/>
      <c r="E53" s="13"/>
    </row>
    <row r="54" spans="1:5" ht="24.75" thickBot="1" x14ac:dyDescent="0.3">
      <c r="A54" s="12" t="s">
        <v>29</v>
      </c>
      <c r="B54" s="14">
        <f>B55</f>
        <v>1184</v>
      </c>
      <c r="C54" s="14">
        <f t="shared" ref="C54:E54" si="7">C55</f>
        <v>0</v>
      </c>
      <c r="D54" s="14">
        <f t="shared" si="7"/>
        <v>0</v>
      </c>
      <c r="E54" s="14">
        <f t="shared" si="7"/>
        <v>0</v>
      </c>
    </row>
    <row r="55" spans="1:5" ht="15.75" thickBot="1" x14ac:dyDescent="0.3">
      <c r="A55" s="25" t="s">
        <v>212</v>
      </c>
      <c r="B55" s="14">
        <v>1184</v>
      </c>
      <c r="C55" s="39"/>
      <c r="D55" s="39"/>
      <c r="E55" s="39"/>
    </row>
    <row r="56" spans="1:5" ht="15.75" thickBot="1" x14ac:dyDescent="0.3">
      <c r="A56" s="25" t="s">
        <v>213</v>
      </c>
      <c r="B56" s="14"/>
      <c r="C56" s="83"/>
      <c r="D56" s="39"/>
      <c r="E56" s="39"/>
    </row>
    <row r="57" spans="1:5" ht="15.75" thickBot="1" x14ac:dyDescent="0.3">
      <c r="A57" s="15" t="s">
        <v>30</v>
      </c>
      <c r="B57" s="14">
        <f>B54+B51+B48+B45+B42+B39+B36</f>
        <v>183210</v>
      </c>
      <c r="C57" s="14">
        <f>C54+C51+C48+C45+C42+C39+C36</f>
        <v>216000</v>
      </c>
      <c r="D57" s="14">
        <f t="shared" ref="D57:E57" si="8">D54+D51+D48+D45+D42+D39+D36</f>
        <v>218300</v>
      </c>
      <c r="E57" s="14">
        <f t="shared" si="8"/>
        <v>218400</v>
      </c>
    </row>
    <row r="58" spans="1:5" ht="15.75" thickBot="1" x14ac:dyDescent="0.3">
      <c r="A58" s="16" t="s">
        <v>31</v>
      </c>
      <c r="B58" s="17">
        <f>IF(B57-B28=0,0,"Error")</f>
        <v>0</v>
      </c>
      <c r="C58" s="17">
        <f>IF(C57-C28=0,0,"Error")</f>
        <v>0</v>
      </c>
      <c r="D58" s="17">
        <f>IF(D57-D28=0,0,"Error")</f>
        <v>0</v>
      </c>
      <c r="E58" s="17">
        <f>IF(E57-E28=0,0,"Error")</f>
        <v>0</v>
      </c>
    </row>
    <row r="59" spans="1:5" ht="15.75" hidden="1" thickBot="1" x14ac:dyDescent="0.3">
      <c r="A59" s="36" t="s">
        <v>238</v>
      </c>
      <c r="B59" s="1114"/>
      <c r="C59" s="1092"/>
      <c r="D59" s="1092"/>
      <c r="E59" s="1093"/>
    </row>
    <row r="60" spans="1:5" ht="26.25" hidden="1" customHeight="1" thickBot="1" x14ac:dyDescent="0.3">
      <c r="A60" s="5" t="s">
        <v>14</v>
      </c>
      <c r="B60" s="1105"/>
      <c r="C60" s="1106"/>
      <c r="D60" s="1106"/>
      <c r="E60" s="1107"/>
    </row>
    <row r="61" spans="1:5" ht="15.75" hidden="1" thickBot="1" x14ac:dyDescent="0.3">
      <c r="A61" s="5" t="s">
        <v>15</v>
      </c>
      <c r="B61" s="1097"/>
      <c r="C61" s="1098"/>
      <c r="D61" s="1098"/>
      <c r="E61" s="1099"/>
    </row>
    <row r="62" spans="1:5" ht="12.75" hidden="1" customHeight="1" x14ac:dyDescent="0.25">
      <c r="A62" s="1049"/>
      <c r="B62" s="8">
        <v>2018</v>
      </c>
      <c r="C62" s="8">
        <v>2019</v>
      </c>
      <c r="D62" s="8">
        <v>2020</v>
      </c>
      <c r="E62" s="8">
        <v>2021</v>
      </c>
    </row>
    <row r="63" spans="1:5" ht="9" hidden="1" customHeight="1" thickBot="1" x14ac:dyDescent="0.3">
      <c r="A63" s="1050"/>
      <c r="B63" s="764" t="s">
        <v>7</v>
      </c>
      <c r="C63" s="764" t="s">
        <v>8</v>
      </c>
      <c r="D63" s="764" t="s">
        <v>8</v>
      </c>
      <c r="E63" s="764" t="s">
        <v>8</v>
      </c>
    </row>
    <row r="64" spans="1:5" ht="15.75" hidden="1" thickBot="1" x14ac:dyDescent="0.3">
      <c r="A64" s="5" t="s">
        <v>16</v>
      </c>
      <c r="B64" s="5"/>
      <c r="C64" s="5"/>
      <c r="D64" s="5"/>
      <c r="E64" s="5"/>
    </row>
    <row r="65" spans="1:5" ht="15.75" hidden="1" thickBot="1" x14ac:dyDescent="0.3">
      <c r="A65" s="5" t="s">
        <v>17</v>
      </c>
      <c r="B65" s="9">
        <f>B94</f>
        <v>0</v>
      </c>
      <c r="C65" s="9">
        <f t="shared" ref="C65:E65" si="9">C94</f>
        <v>0</v>
      </c>
      <c r="D65" s="9">
        <f t="shared" si="9"/>
        <v>0</v>
      </c>
      <c r="E65" s="9">
        <f t="shared" si="9"/>
        <v>0</v>
      </c>
    </row>
    <row r="66" spans="1:5" ht="15.75" hidden="1" thickBot="1" x14ac:dyDescent="0.3">
      <c r="A66" s="5" t="s">
        <v>18</v>
      </c>
      <c r="B66" s="9" t="e">
        <f>B65/B64</f>
        <v>#DIV/0!</v>
      </c>
      <c r="C66" s="9" t="e">
        <f>C65/C64</f>
        <v>#DIV/0!</v>
      </c>
      <c r="D66" s="9" t="e">
        <f>D65/D64</f>
        <v>#DIV/0!</v>
      </c>
      <c r="E66" s="9" t="e">
        <f>E65/E64</f>
        <v>#DIV/0!</v>
      </c>
    </row>
    <row r="67" spans="1:5" ht="15.75" hidden="1" thickBot="1" x14ac:dyDescent="0.3">
      <c r="A67" s="5" t="s">
        <v>19</v>
      </c>
      <c r="B67" s="745"/>
      <c r="C67" s="10" t="e">
        <f>C64/B64-1</f>
        <v>#DIV/0!</v>
      </c>
      <c r="D67" s="10" t="e">
        <f>D64/C64-1</f>
        <v>#DIV/0!</v>
      </c>
      <c r="E67" s="10" t="e">
        <f>E64/D64-1</f>
        <v>#DIV/0!</v>
      </c>
    </row>
    <row r="68" spans="1:5" ht="15.75" hidden="1" thickBot="1" x14ac:dyDescent="0.3">
      <c r="A68" s="5" t="s">
        <v>21</v>
      </c>
      <c r="B68" s="745"/>
      <c r="C68" s="10" t="e">
        <f>C65/B65-1</f>
        <v>#DIV/0!</v>
      </c>
      <c r="D68" s="10" t="e">
        <f t="shared" ref="D68:E69" si="10">D65/C65-1</f>
        <v>#DIV/0!</v>
      </c>
      <c r="E68" s="10" t="e">
        <f t="shared" si="10"/>
        <v>#DIV/0!</v>
      </c>
    </row>
    <row r="69" spans="1:5" ht="15.75" hidden="1" thickBot="1" x14ac:dyDescent="0.3">
      <c r="A69" s="5" t="s">
        <v>22</v>
      </c>
      <c r="B69" s="745"/>
      <c r="C69" s="10" t="e">
        <f>C66/B66-1</f>
        <v>#DIV/0!</v>
      </c>
      <c r="D69" s="10" t="e">
        <f t="shared" si="10"/>
        <v>#DIV/0!</v>
      </c>
      <c r="E69" s="10" t="e">
        <f t="shared" si="10"/>
        <v>#DIV/0!</v>
      </c>
    </row>
    <row r="70" spans="1:5" ht="24.75" hidden="1" customHeight="1" thickBot="1" x14ac:dyDescent="0.3">
      <c r="A70" s="1046" t="s">
        <v>169</v>
      </c>
      <c r="B70" s="1047"/>
      <c r="C70" s="1047"/>
      <c r="D70" s="1047"/>
      <c r="E70" s="1048"/>
    </row>
    <row r="71" spans="1:5" ht="12.75" hidden="1" customHeight="1" x14ac:dyDescent="0.25">
      <c r="A71" s="1049"/>
      <c r="B71" s="8">
        <v>2018</v>
      </c>
      <c r="C71" s="8">
        <v>2019</v>
      </c>
      <c r="D71" s="8">
        <v>2020</v>
      </c>
      <c r="E71" s="8">
        <v>2021</v>
      </c>
    </row>
    <row r="72" spans="1:5" ht="9" hidden="1" customHeight="1" thickBot="1" x14ac:dyDescent="0.3">
      <c r="A72" s="1050"/>
      <c r="B72" s="764" t="s">
        <v>7</v>
      </c>
      <c r="C72" s="764" t="s">
        <v>8</v>
      </c>
      <c r="D72" s="764" t="s">
        <v>8</v>
      </c>
      <c r="E72" s="764" t="s">
        <v>8</v>
      </c>
    </row>
    <row r="73" spans="1:5" ht="24.75" hidden="1" customHeight="1" thickBot="1" x14ac:dyDescent="0.3">
      <c r="A73" s="12" t="s">
        <v>23</v>
      </c>
      <c r="B73" s="13"/>
      <c r="C73" s="13"/>
      <c r="D73" s="13"/>
      <c r="E73" s="13"/>
    </row>
    <row r="74" spans="1:5" ht="38.25" hidden="1" customHeight="1" thickBot="1" x14ac:dyDescent="0.3">
      <c r="A74" s="25" t="s">
        <v>212</v>
      </c>
      <c r="B74" s="14"/>
      <c r="C74" s="26"/>
      <c r="D74" s="26"/>
      <c r="E74" s="26"/>
    </row>
    <row r="75" spans="1:5" ht="24.75" hidden="1" customHeight="1" thickBot="1" x14ac:dyDescent="0.3">
      <c r="A75" s="25" t="s">
        <v>213</v>
      </c>
      <c r="B75" s="14"/>
      <c r="C75" s="26"/>
      <c r="D75" s="26"/>
      <c r="E75" s="26"/>
    </row>
    <row r="76" spans="1:5" ht="24.75" hidden="1" customHeight="1" thickBot="1" x14ac:dyDescent="0.3">
      <c r="A76" s="12" t="s">
        <v>24</v>
      </c>
      <c r="B76" s="13"/>
      <c r="C76" s="13"/>
      <c r="D76" s="13"/>
      <c r="E76" s="13"/>
    </row>
    <row r="77" spans="1:5" ht="15.75" hidden="1" thickBot="1" x14ac:dyDescent="0.3">
      <c r="A77" s="25" t="s">
        <v>212</v>
      </c>
      <c r="B77" s="14"/>
      <c r="C77" s="13"/>
      <c r="D77" s="13"/>
      <c r="E77" s="13"/>
    </row>
    <row r="78" spans="1:5" ht="15.75" hidden="1" thickBot="1" x14ac:dyDescent="0.3">
      <c r="A78" s="25" t="s">
        <v>213</v>
      </c>
      <c r="B78" s="14"/>
      <c r="C78" s="13"/>
      <c r="D78" s="13"/>
      <c r="E78" s="13"/>
    </row>
    <row r="79" spans="1:5" ht="24.75" hidden="1" customHeight="1" thickBot="1" x14ac:dyDescent="0.3">
      <c r="A79" s="12" t="s">
        <v>25</v>
      </c>
      <c r="B79" s="14">
        <v>0</v>
      </c>
      <c r="C79" s="13">
        <v>0</v>
      </c>
      <c r="D79" s="13">
        <v>0</v>
      </c>
      <c r="E79" s="13">
        <v>0</v>
      </c>
    </row>
    <row r="80" spans="1:5" ht="15.75" hidden="1" thickBot="1" x14ac:dyDescent="0.3">
      <c r="A80" s="25" t="s">
        <v>212</v>
      </c>
      <c r="B80" s="14"/>
      <c r="C80" s="13"/>
      <c r="D80" s="13"/>
      <c r="E80" s="13"/>
    </row>
    <row r="81" spans="1:5" ht="15.75" hidden="1" thickBot="1" x14ac:dyDescent="0.3">
      <c r="A81" s="25" t="s">
        <v>213</v>
      </c>
      <c r="B81" s="14"/>
      <c r="C81" s="13"/>
      <c r="D81" s="13"/>
      <c r="E81" s="13"/>
    </row>
    <row r="82" spans="1:5" ht="15.75" hidden="1" thickBot="1" x14ac:dyDescent="0.3">
      <c r="A82" s="12" t="s">
        <v>26</v>
      </c>
      <c r="B82" s="14"/>
      <c r="C82" s="13"/>
      <c r="D82" s="13"/>
      <c r="E82" s="13"/>
    </row>
    <row r="83" spans="1:5" ht="15.75" hidden="1" thickBot="1" x14ac:dyDescent="0.3">
      <c r="A83" s="25" t="s">
        <v>212</v>
      </c>
      <c r="B83" s="14"/>
      <c r="C83" s="13"/>
      <c r="D83" s="13"/>
      <c r="E83" s="13"/>
    </row>
    <row r="84" spans="1:5" ht="15.75" hidden="1" thickBot="1" x14ac:dyDescent="0.3">
      <c r="A84" s="25" t="s">
        <v>213</v>
      </c>
      <c r="B84" s="14"/>
      <c r="C84" s="13"/>
      <c r="D84" s="13"/>
      <c r="E84" s="13"/>
    </row>
    <row r="85" spans="1:5" ht="15.75" hidden="1" thickBot="1" x14ac:dyDescent="0.3">
      <c r="A85" s="12" t="s">
        <v>27</v>
      </c>
      <c r="B85" s="14"/>
      <c r="C85" s="13"/>
      <c r="D85" s="13"/>
      <c r="E85" s="13"/>
    </row>
    <row r="86" spans="1:5" ht="15.75" hidden="1" thickBot="1" x14ac:dyDescent="0.3">
      <c r="A86" s="25" t="s">
        <v>212</v>
      </c>
      <c r="B86" s="14"/>
      <c r="C86" s="13"/>
      <c r="D86" s="13"/>
      <c r="E86" s="13"/>
    </row>
    <row r="87" spans="1:5" ht="15.75" hidden="1" thickBot="1" x14ac:dyDescent="0.3">
      <c r="A87" s="25" t="s">
        <v>213</v>
      </c>
      <c r="B87" s="14"/>
      <c r="C87" s="13"/>
      <c r="D87" s="13"/>
      <c r="E87" s="13"/>
    </row>
    <row r="88" spans="1:5" ht="15.75" hidden="1" thickBot="1" x14ac:dyDescent="0.3">
      <c r="A88" s="12" t="s">
        <v>28</v>
      </c>
      <c r="B88" s="14"/>
      <c r="C88" s="13"/>
      <c r="D88" s="13"/>
      <c r="E88" s="13"/>
    </row>
    <row r="89" spans="1:5" ht="15.75" hidden="1" thickBot="1" x14ac:dyDescent="0.3">
      <c r="A89" s="25" t="s">
        <v>212</v>
      </c>
      <c r="B89" s="14"/>
      <c r="C89" s="13"/>
      <c r="D89" s="13"/>
      <c r="E89" s="13"/>
    </row>
    <row r="90" spans="1:5" ht="15.75" hidden="1" thickBot="1" x14ac:dyDescent="0.3">
      <c r="A90" s="25" t="s">
        <v>213</v>
      </c>
      <c r="B90" s="14"/>
      <c r="C90" s="13"/>
      <c r="D90" s="13"/>
      <c r="E90" s="13"/>
    </row>
    <row r="91" spans="1:5" ht="24.75" hidden="1" thickBot="1" x14ac:dyDescent="0.3">
      <c r="A91" s="12" t="s">
        <v>29</v>
      </c>
      <c r="B91" s="14"/>
      <c r="C91" s="13"/>
      <c r="D91" s="13"/>
      <c r="E91" s="13"/>
    </row>
    <row r="92" spans="1:5" ht="15.75" hidden="1" thickBot="1" x14ac:dyDescent="0.3">
      <c r="A92" s="25" t="s">
        <v>212</v>
      </c>
      <c r="B92" s="14"/>
      <c r="C92" s="13"/>
      <c r="D92" s="13"/>
      <c r="E92" s="13"/>
    </row>
    <row r="93" spans="1:5" ht="15.75" hidden="1" thickBot="1" x14ac:dyDescent="0.3">
      <c r="A93" s="25" t="s">
        <v>213</v>
      </c>
      <c r="B93" s="14"/>
      <c r="C93" s="13"/>
      <c r="D93" s="13"/>
      <c r="E93" s="13"/>
    </row>
    <row r="94" spans="1:5" ht="15.75" hidden="1" thickBot="1" x14ac:dyDescent="0.3">
      <c r="A94" s="34" t="s">
        <v>52</v>
      </c>
      <c r="B94" s="14">
        <f>B91+B88+B85+B82+B79+B76+B73</f>
        <v>0</v>
      </c>
      <c r="C94" s="14">
        <f t="shared" ref="C94:E94" si="11">C91+C88+C85+C82+C79+C76+C73</f>
        <v>0</v>
      </c>
      <c r="D94" s="14">
        <f t="shared" si="11"/>
        <v>0</v>
      </c>
      <c r="E94" s="14">
        <f t="shared" si="11"/>
        <v>0</v>
      </c>
    </row>
    <row r="95" spans="1:5" ht="17.25" hidden="1" customHeight="1" thickBot="1" x14ac:dyDescent="0.3">
      <c r="A95" s="16" t="s">
        <v>31</v>
      </c>
      <c r="B95" s="17">
        <f>IF(B94-B65=0,0,"Error")</f>
        <v>0</v>
      </c>
      <c r="C95" s="17">
        <f>IF(C94-C65=0,0,"Error")</f>
        <v>0</v>
      </c>
      <c r="D95" s="17">
        <f>IF(D94-D65=0,0,"Error")</f>
        <v>0</v>
      </c>
      <c r="E95" s="17">
        <f>IF(E94-E65=0,0,"Error")</f>
        <v>0</v>
      </c>
    </row>
    <row r="96" spans="1:5" ht="15.75" hidden="1" thickBot="1" x14ac:dyDescent="0.3">
      <c r="A96" s="36" t="s">
        <v>239</v>
      </c>
      <c r="B96" s="1114"/>
      <c r="C96" s="1092"/>
      <c r="D96" s="1092"/>
      <c r="E96" s="1093"/>
    </row>
    <row r="97" spans="1:5" ht="26.25" hidden="1" customHeight="1" thickBot="1" x14ac:dyDescent="0.3">
      <c r="A97" s="5" t="s">
        <v>14</v>
      </c>
      <c r="B97" s="1105"/>
      <c r="C97" s="1106"/>
      <c r="D97" s="1106"/>
      <c r="E97" s="1107"/>
    </row>
    <row r="98" spans="1:5" ht="15.75" hidden="1" thickBot="1" x14ac:dyDescent="0.3">
      <c r="A98" s="5" t="s">
        <v>15</v>
      </c>
      <c r="B98" s="1097"/>
      <c r="C98" s="1098"/>
      <c r="D98" s="1098"/>
      <c r="E98" s="1099"/>
    </row>
    <row r="99" spans="1:5" ht="12.75" hidden="1" customHeight="1" x14ac:dyDescent="0.25">
      <c r="A99" s="1049"/>
      <c r="B99" s="8">
        <v>2018</v>
      </c>
      <c r="C99" s="8">
        <v>2019</v>
      </c>
      <c r="D99" s="8">
        <v>2020</v>
      </c>
      <c r="E99" s="8">
        <v>2021</v>
      </c>
    </row>
    <row r="100" spans="1:5" ht="9" hidden="1" customHeight="1" thickBot="1" x14ac:dyDescent="0.3">
      <c r="A100" s="1050"/>
      <c r="B100" s="764" t="s">
        <v>7</v>
      </c>
      <c r="C100" s="764" t="s">
        <v>8</v>
      </c>
      <c r="D100" s="764" t="s">
        <v>8</v>
      </c>
      <c r="E100" s="764" t="s">
        <v>8</v>
      </c>
    </row>
    <row r="101" spans="1:5" ht="15.75" hidden="1" thickBot="1" x14ac:dyDescent="0.3">
      <c r="A101" s="5" t="s">
        <v>16</v>
      </c>
      <c r="B101" s="40"/>
      <c r="C101" s="40"/>
      <c r="D101" s="40"/>
      <c r="E101" s="40"/>
    </row>
    <row r="102" spans="1:5" ht="15.75" hidden="1" thickBot="1" x14ac:dyDescent="0.3">
      <c r="A102" s="5" t="s">
        <v>17</v>
      </c>
      <c r="B102" s="9">
        <f>B131</f>
        <v>0</v>
      </c>
      <c r="C102" s="9">
        <f t="shared" ref="C102:E102" si="12">C131</f>
        <v>0</v>
      </c>
      <c r="D102" s="9">
        <f t="shared" si="12"/>
        <v>0</v>
      </c>
      <c r="E102" s="9">
        <f t="shared" si="12"/>
        <v>0</v>
      </c>
    </row>
    <row r="103" spans="1:5" ht="15.75" hidden="1" thickBot="1" x14ac:dyDescent="0.3">
      <c r="A103" s="5" t="s">
        <v>18</v>
      </c>
      <c r="B103" s="9" t="e">
        <f>B102/B101</f>
        <v>#DIV/0!</v>
      </c>
      <c r="C103" s="9" t="e">
        <f>C102/C101</f>
        <v>#DIV/0!</v>
      </c>
      <c r="D103" s="9" t="e">
        <f>D102/D101</f>
        <v>#DIV/0!</v>
      </c>
      <c r="E103" s="9" t="e">
        <f>E102/E101</f>
        <v>#DIV/0!</v>
      </c>
    </row>
    <row r="104" spans="1:5" ht="15.75" hidden="1" thickBot="1" x14ac:dyDescent="0.3">
      <c r="A104" s="5" t="s">
        <v>19</v>
      </c>
      <c r="B104" s="745"/>
      <c r="C104" s="10" t="e">
        <f>C101/B101-1</f>
        <v>#DIV/0!</v>
      </c>
      <c r="D104" s="10" t="e">
        <f>D101/C101-1</f>
        <v>#DIV/0!</v>
      </c>
      <c r="E104" s="10" t="e">
        <f>E101/D101-1</f>
        <v>#DIV/0!</v>
      </c>
    </row>
    <row r="105" spans="1:5" ht="15.75" hidden="1" thickBot="1" x14ac:dyDescent="0.3">
      <c r="A105" s="5" t="s">
        <v>21</v>
      </c>
      <c r="B105" s="745"/>
      <c r="C105" s="10" t="e">
        <f>C102/B102-1</f>
        <v>#DIV/0!</v>
      </c>
      <c r="D105" s="10" t="e">
        <f t="shared" ref="D105:E106" si="13">D102/C102-1</f>
        <v>#DIV/0!</v>
      </c>
      <c r="E105" s="10" t="e">
        <f t="shared" si="13"/>
        <v>#DIV/0!</v>
      </c>
    </row>
    <row r="106" spans="1:5" ht="15.75" hidden="1" thickBot="1" x14ac:dyDescent="0.3">
      <c r="A106" s="5" t="s">
        <v>22</v>
      </c>
      <c r="B106" s="745"/>
      <c r="C106" s="10" t="e">
        <f>C103/B103-1</f>
        <v>#DIV/0!</v>
      </c>
      <c r="D106" s="10" t="e">
        <f t="shared" si="13"/>
        <v>#DIV/0!</v>
      </c>
      <c r="E106" s="10" t="e">
        <f t="shared" si="13"/>
        <v>#DIV/0!</v>
      </c>
    </row>
    <row r="107" spans="1:5" ht="24.75" hidden="1" customHeight="1" thickBot="1" x14ac:dyDescent="0.3">
      <c r="A107" s="1046" t="s">
        <v>169</v>
      </c>
      <c r="B107" s="1047"/>
      <c r="C107" s="1047"/>
      <c r="D107" s="1047"/>
      <c r="E107" s="1048"/>
    </row>
    <row r="108" spans="1:5" ht="12.75" hidden="1" customHeight="1" x14ac:dyDescent="0.25">
      <c r="A108" s="1049"/>
      <c r="B108" s="8">
        <v>2018</v>
      </c>
      <c r="C108" s="8">
        <v>2019</v>
      </c>
      <c r="D108" s="8">
        <v>2020</v>
      </c>
      <c r="E108" s="8">
        <v>2021</v>
      </c>
    </row>
    <row r="109" spans="1:5" ht="9" hidden="1" customHeight="1" thickBot="1" x14ac:dyDescent="0.3">
      <c r="A109" s="1050"/>
      <c r="B109" s="764" t="s">
        <v>7</v>
      </c>
      <c r="C109" s="764" t="s">
        <v>8</v>
      </c>
      <c r="D109" s="764" t="s">
        <v>8</v>
      </c>
      <c r="E109" s="764" t="s">
        <v>8</v>
      </c>
    </row>
    <row r="110" spans="1:5" ht="24.75" hidden="1" customHeight="1" thickBot="1" x14ac:dyDescent="0.3">
      <c r="A110" s="12" t="s">
        <v>23</v>
      </c>
      <c r="B110" s="13"/>
      <c r="C110" s="13"/>
      <c r="D110" s="13"/>
      <c r="E110" s="13"/>
    </row>
    <row r="111" spans="1:5" ht="15.75" hidden="1" thickBot="1" x14ac:dyDescent="0.3">
      <c r="A111" s="25" t="s">
        <v>212</v>
      </c>
      <c r="B111" s="14"/>
      <c r="C111" s="26"/>
      <c r="D111" s="26"/>
      <c r="E111" s="26"/>
    </row>
    <row r="112" spans="1:5" ht="15.75" hidden="1" thickBot="1" x14ac:dyDescent="0.3">
      <c r="A112" s="25" t="s">
        <v>213</v>
      </c>
      <c r="B112" s="14"/>
      <c r="C112" s="26"/>
      <c r="D112" s="26"/>
      <c r="E112" s="26"/>
    </row>
    <row r="113" spans="1:5" ht="24.75" hidden="1" customHeight="1" thickBot="1" x14ac:dyDescent="0.3">
      <c r="A113" s="12" t="s">
        <v>24</v>
      </c>
      <c r="B113" s="13"/>
      <c r="C113" s="13"/>
      <c r="D113" s="13"/>
      <c r="E113" s="13"/>
    </row>
    <row r="114" spans="1:5" ht="15.75" hidden="1" thickBot="1" x14ac:dyDescent="0.3">
      <c r="A114" s="25" t="s">
        <v>212</v>
      </c>
      <c r="B114" s="14"/>
      <c r="C114" s="13"/>
      <c r="D114" s="13"/>
      <c r="E114" s="13"/>
    </row>
    <row r="115" spans="1:5" ht="15.75" hidden="1" thickBot="1" x14ac:dyDescent="0.3">
      <c r="A115" s="25" t="s">
        <v>213</v>
      </c>
      <c r="B115" s="14"/>
      <c r="C115" s="13"/>
      <c r="D115" s="13"/>
      <c r="E115" s="13"/>
    </row>
    <row r="116" spans="1:5" ht="24.75" hidden="1" customHeight="1" thickBot="1" x14ac:dyDescent="0.3">
      <c r="A116" s="12" t="s">
        <v>25</v>
      </c>
      <c r="B116" s="41">
        <v>0</v>
      </c>
      <c r="C116" s="42">
        <v>0</v>
      </c>
      <c r="D116" s="42">
        <v>0</v>
      </c>
      <c r="E116" s="42">
        <v>0</v>
      </c>
    </row>
    <row r="117" spans="1:5" ht="15.75" hidden="1" thickBot="1" x14ac:dyDescent="0.3">
      <c r="A117" s="25" t="s">
        <v>212</v>
      </c>
      <c r="B117" s="14"/>
      <c r="C117" s="13"/>
      <c r="D117" s="13"/>
      <c r="E117" s="13"/>
    </row>
    <row r="118" spans="1:5" ht="15.75" hidden="1" thickBot="1" x14ac:dyDescent="0.3">
      <c r="A118" s="25" t="s">
        <v>213</v>
      </c>
      <c r="B118" s="14"/>
      <c r="C118" s="13"/>
      <c r="D118" s="13"/>
      <c r="E118" s="13"/>
    </row>
    <row r="119" spans="1:5" ht="15.75" hidden="1" thickBot="1" x14ac:dyDescent="0.3">
      <c r="A119" s="12" t="s">
        <v>26</v>
      </c>
      <c r="B119" s="14"/>
      <c r="C119" s="13"/>
      <c r="D119" s="13"/>
      <c r="E119" s="13"/>
    </row>
    <row r="120" spans="1:5" ht="15.75" hidden="1" thickBot="1" x14ac:dyDescent="0.3">
      <c r="A120" s="25" t="s">
        <v>212</v>
      </c>
      <c r="B120" s="14"/>
      <c r="C120" s="13"/>
      <c r="D120" s="13"/>
      <c r="E120" s="13"/>
    </row>
    <row r="121" spans="1:5" ht="15.75" hidden="1" thickBot="1" x14ac:dyDescent="0.3">
      <c r="A121" s="25" t="s">
        <v>213</v>
      </c>
      <c r="B121" s="14"/>
      <c r="C121" s="13"/>
      <c r="D121" s="13"/>
      <c r="E121" s="13"/>
    </row>
    <row r="122" spans="1:5" ht="15.75" hidden="1" thickBot="1" x14ac:dyDescent="0.3">
      <c r="A122" s="12" t="s">
        <v>27</v>
      </c>
      <c r="B122" s="14"/>
      <c r="C122" s="13"/>
      <c r="D122" s="13"/>
      <c r="E122" s="13"/>
    </row>
    <row r="123" spans="1:5" ht="15.75" hidden="1" thickBot="1" x14ac:dyDescent="0.3">
      <c r="A123" s="25" t="s">
        <v>212</v>
      </c>
      <c r="B123" s="14"/>
      <c r="C123" s="13"/>
      <c r="D123" s="13"/>
      <c r="E123" s="13"/>
    </row>
    <row r="124" spans="1:5" ht="15" hidden="1" customHeight="1" thickBot="1" x14ac:dyDescent="0.3">
      <c r="A124" s="25" t="s">
        <v>213</v>
      </c>
      <c r="B124" s="14"/>
      <c r="C124" s="13"/>
      <c r="D124" s="13"/>
      <c r="E124" s="13"/>
    </row>
    <row r="125" spans="1:5" ht="15.75" hidden="1" thickBot="1" x14ac:dyDescent="0.3">
      <c r="A125" s="12" t="s">
        <v>28</v>
      </c>
      <c r="B125" s="14">
        <v>0</v>
      </c>
      <c r="C125" s="13">
        <v>0</v>
      </c>
      <c r="D125" s="13">
        <v>0</v>
      </c>
      <c r="E125" s="13">
        <v>0</v>
      </c>
    </row>
    <row r="126" spans="1:5" ht="15.75" hidden="1" thickBot="1" x14ac:dyDescent="0.3">
      <c r="A126" s="25" t="s">
        <v>212</v>
      </c>
      <c r="B126" s="14"/>
      <c r="C126" s="13"/>
      <c r="D126" s="13"/>
      <c r="E126" s="13"/>
    </row>
    <row r="127" spans="1:5" ht="15.75" hidden="1" thickBot="1" x14ac:dyDescent="0.3">
      <c r="A127" s="25" t="s">
        <v>213</v>
      </c>
      <c r="B127" s="14"/>
      <c r="C127" s="13"/>
      <c r="D127" s="13"/>
      <c r="E127" s="13"/>
    </row>
    <row r="128" spans="1:5" ht="24.75" hidden="1" thickBot="1" x14ac:dyDescent="0.3">
      <c r="A128" s="12" t="s">
        <v>29</v>
      </c>
      <c r="B128" s="14"/>
      <c r="C128" s="13"/>
      <c r="D128" s="13"/>
      <c r="E128" s="13"/>
    </row>
    <row r="129" spans="1:5" ht="15.75" hidden="1" thickBot="1" x14ac:dyDescent="0.3">
      <c r="A129" s="25" t="s">
        <v>212</v>
      </c>
      <c r="B129" s="14"/>
      <c r="C129" s="13"/>
      <c r="D129" s="13"/>
      <c r="E129" s="13"/>
    </row>
    <row r="130" spans="1:5" ht="15.75" hidden="1" thickBot="1" x14ac:dyDescent="0.3">
      <c r="A130" s="25" t="s">
        <v>213</v>
      </c>
      <c r="B130" s="14"/>
      <c r="C130" s="13"/>
      <c r="D130" s="13"/>
      <c r="E130" s="13"/>
    </row>
    <row r="131" spans="1:5" ht="15.75" hidden="1" thickBot="1" x14ac:dyDescent="0.3">
      <c r="A131" s="34" t="s">
        <v>52</v>
      </c>
      <c r="B131" s="14">
        <f>B128+B125+B122+B119+B116+B113+B110</f>
        <v>0</v>
      </c>
      <c r="C131" s="14">
        <f t="shared" ref="C131:E131" si="14">C128+C125+C122+C119+C116+C113+C110</f>
        <v>0</v>
      </c>
      <c r="D131" s="14">
        <f t="shared" si="14"/>
        <v>0</v>
      </c>
      <c r="E131" s="14">
        <f t="shared" si="14"/>
        <v>0</v>
      </c>
    </row>
    <row r="132" spans="1:5" ht="17.25" hidden="1" customHeight="1" thickBot="1" x14ac:dyDescent="0.3">
      <c r="A132" s="16" t="s">
        <v>31</v>
      </c>
      <c r="B132" s="17">
        <f>IF(B131-B102=0,0,"Error")</f>
        <v>0</v>
      </c>
      <c r="C132" s="17">
        <f>IF(C131-C102=0,0,"Error")</f>
        <v>0</v>
      </c>
      <c r="D132" s="17">
        <f>IF(D131-D102=0,0,"Error")</f>
        <v>0</v>
      </c>
      <c r="E132" s="17">
        <f>IF(E131-E102=0,0,"Error")</f>
        <v>0</v>
      </c>
    </row>
    <row r="133" spans="1:5" ht="15.75" thickBot="1" x14ac:dyDescent="0.3">
      <c r="A133" s="1111" t="s">
        <v>38</v>
      </c>
      <c r="B133" s="1112"/>
      <c r="C133" s="1112"/>
      <c r="D133" s="1112"/>
      <c r="E133" s="1113"/>
    </row>
    <row r="134" spans="1:5" ht="15.75" thickBot="1" x14ac:dyDescent="0.3">
      <c r="A134" s="1111" t="s">
        <v>39</v>
      </c>
      <c r="B134" s="1112"/>
      <c r="C134" s="1112"/>
      <c r="D134" s="1112"/>
      <c r="E134" s="1113"/>
    </row>
    <row r="135" spans="1:5" ht="15.75" thickBot="1" x14ac:dyDescent="0.3">
      <c r="A135" s="7" t="s">
        <v>55</v>
      </c>
      <c r="B135" s="1137" t="s">
        <v>1231</v>
      </c>
      <c r="C135" s="1162"/>
      <c r="D135" s="1138"/>
      <c r="E135" s="1139"/>
    </row>
    <row r="136" spans="1:5" ht="30.75" customHeight="1" thickBot="1" x14ac:dyDescent="0.3">
      <c r="A136" s="7" t="s">
        <v>79</v>
      </c>
      <c r="B136" s="7" t="s">
        <v>1232</v>
      </c>
      <c r="C136" s="86" t="s">
        <v>217</v>
      </c>
      <c r="D136" s="1858" t="s">
        <v>1233</v>
      </c>
      <c r="E136" s="1859"/>
    </row>
    <row r="137" spans="1:5" ht="15.75" thickBot="1" x14ac:dyDescent="0.3">
      <c r="A137" s="96"/>
      <c r="B137" s="1118"/>
      <c r="C137" s="1122"/>
      <c r="D137" s="1120"/>
      <c r="E137" s="1121"/>
    </row>
    <row r="138" spans="1:5" ht="27.75" customHeight="1" thickBot="1" x14ac:dyDescent="0.3">
      <c r="A138" s="5" t="s">
        <v>14</v>
      </c>
      <c r="B138" s="1082" t="s">
        <v>640</v>
      </c>
      <c r="C138" s="1083"/>
      <c r="D138" s="1083"/>
      <c r="E138" s="1084"/>
    </row>
    <row r="139" spans="1:5" ht="15.75" thickBot="1" x14ac:dyDescent="0.3">
      <c r="A139" s="5" t="s">
        <v>15</v>
      </c>
      <c r="B139" s="1097" t="s">
        <v>254</v>
      </c>
      <c r="C139" s="1098"/>
      <c r="D139" s="1098"/>
      <c r="E139" s="1099"/>
    </row>
    <row r="140" spans="1:5" ht="12.75" customHeight="1" x14ac:dyDescent="0.25">
      <c r="A140" s="1049"/>
      <c r="B140" s="8">
        <v>2019</v>
      </c>
      <c r="C140" s="8">
        <v>2020</v>
      </c>
      <c r="D140" s="8">
        <v>2021</v>
      </c>
      <c r="E140" s="8">
        <v>2022</v>
      </c>
    </row>
    <row r="141" spans="1:5" ht="9" customHeight="1" thickBot="1" x14ac:dyDescent="0.3">
      <c r="A141" s="1050"/>
      <c r="B141" s="764" t="s">
        <v>7</v>
      </c>
      <c r="C141" s="764" t="s">
        <v>8</v>
      </c>
      <c r="D141" s="764" t="s">
        <v>8</v>
      </c>
      <c r="E141" s="764" t="s">
        <v>8</v>
      </c>
    </row>
    <row r="142" spans="1:5" ht="15.75" thickBot="1" x14ac:dyDescent="0.3">
      <c r="A142" s="5" t="s">
        <v>16</v>
      </c>
      <c r="B142" s="9">
        <v>20</v>
      </c>
      <c r="C142" s="9">
        <v>0</v>
      </c>
      <c r="D142" s="9">
        <v>20</v>
      </c>
      <c r="E142" s="9">
        <v>20</v>
      </c>
    </row>
    <row r="143" spans="1:5" ht="15.75" thickBot="1" x14ac:dyDescent="0.3">
      <c r="A143" s="5" t="s">
        <v>17</v>
      </c>
      <c r="B143" s="9">
        <f>B161</f>
        <v>1000</v>
      </c>
      <c r="C143" s="9">
        <f t="shared" ref="C143:E143" si="15">C161</f>
        <v>0</v>
      </c>
      <c r="D143" s="9">
        <f t="shared" si="15"/>
        <v>1000</v>
      </c>
      <c r="E143" s="9">
        <f t="shared" si="15"/>
        <v>1000</v>
      </c>
    </row>
    <row r="144" spans="1:5" ht="15.75" thickBot="1" x14ac:dyDescent="0.3">
      <c r="A144" s="5" t="s">
        <v>18</v>
      </c>
      <c r="B144" s="9">
        <f>B143/B142</f>
        <v>50</v>
      </c>
      <c r="C144" s="9" t="e">
        <f t="shared" ref="C144:E144" si="16">C143/C142</f>
        <v>#DIV/0!</v>
      </c>
      <c r="D144" s="9">
        <f t="shared" si="16"/>
        <v>50</v>
      </c>
      <c r="E144" s="9">
        <f t="shared" si="16"/>
        <v>50</v>
      </c>
    </row>
    <row r="145" spans="1:5" ht="15.75" thickBot="1" x14ac:dyDescent="0.3">
      <c r="A145" s="5" t="s">
        <v>19</v>
      </c>
      <c r="B145" s="745" t="s">
        <v>20</v>
      </c>
      <c r="C145" s="10">
        <f>C142/B142-1</f>
        <v>-1</v>
      </c>
      <c r="D145" s="10" t="e">
        <f t="shared" ref="D145:E147" si="17">D142/C142-1</f>
        <v>#DIV/0!</v>
      </c>
      <c r="E145" s="10">
        <f t="shared" si="17"/>
        <v>0</v>
      </c>
    </row>
    <row r="146" spans="1:5" ht="15.75" thickBot="1" x14ac:dyDescent="0.3">
      <c r="A146" s="5" t="s">
        <v>21</v>
      </c>
      <c r="B146" s="745" t="s">
        <v>20</v>
      </c>
      <c r="C146" s="10">
        <f>C143/B143-1</f>
        <v>-1</v>
      </c>
      <c r="D146" s="10" t="e">
        <f t="shared" si="17"/>
        <v>#DIV/0!</v>
      </c>
      <c r="E146" s="10">
        <f t="shared" si="17"/>
        <v>0</v>
      </c>
    </row>
    <row r="147" spans="1:5" ht="15.75" thickBot="1" x14ac:dyDescent="0.3">
      <c r="A147" s="5" t="s">
        <v>22</v>
      </c>
      <c r="B147" s="745" t="s">
        <v>20</v>
      </c>
      <c r="C147" s="10" t="e">
        <f>C144/B144-1</f>
        <v>#DIV/0!</v>
      </c>
      <c r="D147" s="10" t="e">
        <f t="shared" si="17"/>
        <v>#DIV/0!</v>
      </c>
      <c r="E147" s="10">
        <f t="shared" si="17"/>
        <v>0</v>
      </c>
    </row>
    <row r="148" spans="1:5" ht="15.75" thickBot="1" x14ac:dyDescent="0.3">
      <c r="A148" s="1046" t="s">
        <v>155</v>
      </c>
      <c r="B148" s="1047"/>
      <c r="C148" s="1047"/>
      <c r="D148" s="1047"/>
      <c r="E148" s="1048"/>
    </row>
    <row r="149" spans="1:5" ht="12.75" customHeight="1" x14ac:dyDescent="0.25">
      <c r="A149" s="1049"/>
      <c r="B149" s="8">
        <v>2018</v>
      </c>
      <c r="C149" s="8">
        <v>2019</v>
      </c>
      <c r="D149" s="8">
        <v>2020</v>
      </c>
      <c r="E149" s="8">
        <v>2021</v>
      </c>
    </row>
    <row r="150" spans="1:5" ht="9" customHeight="1" thickBot="1" x14ac:dyDescent="0.3">
      <c r="A150" s="1050"/>
      <c r="B150" s="764" t="s">
        <v>7</v>
      </c>
      <c r="C150" s="764" t="s">
        <v>8</v>
      </c>
      <c r="D150" s="764" t="s">
        <v>8</v>
      </c>
      <c r="E150" s="764" t="s">
        <v>8</v>
      </c>
    </row>
    <row r="151" spans="1:5" ht="15.75" thickBot="1" x14ac:dyDescent="0.3">
      <c r="A151" s="12" t="s">
        <v>41</v>
      </c>
      <c r="B151" s="13">
        <f>B152+B153+B154+B155</f>
        <v>0</v>
      </c>
      <c r="C151" s="13">
        <f t="shared" ref="C151:E151" si="18">C152+C153+C154+C155</f>
        <v>0</v>
      </c>
      <c r="D151" s="13">
        <f t="shared" si="18"/>
        <v>0</v>
      </c>
      <c r="E151" s="13">
        <f t="shared" si="18"/>
        <v>0</v>
      </c>
    </row>
    <row r="152" spans="1:5" ht="15.75" thickBot="1" x14ac:dyDescent="0.3">
      <c r="A152" s="25" t="s">
        <v>212</v>
      </c>
      <c r="B152" s="13"/>
      <c r="C152" s="13"/>
      <c r="D152" s="13"/>
      <c r="E152" s="13"/>
    </row>
    <row r="153" spans="1:5" ht="15.75" thickBot="1" x14ac:dyDescent="0.3">
      <c r="A153" s="25" t="s">
        <v>222</v>
      </c>
      <c r="B153" s="13"/>
      <c r="C153" s="13"/>
      <c r="D153" s="13"/>
      <c r="E153" s="13"/>
    </row>
    <row r="154" spans="1:5" ht="15.75" thickBot="1" x14ac:dyDescent="0.3">
      <c r="A154" s="25" t="s">
        <v>223</v>
      </c>
      <c r="B154" s="13"/>
      <c r="C154" s="13"/>
      <c r="D154" s="13"/>
      <c r="E154" s="13"/>
    </row>
    <row r="155" spans="1:5" ht="15.75" thickBot="1" x14ac:dyDescent="0.3">
      <c r="A155" s="25" t="s">
        <v>224</v>
      </c>
      <c r="B155" s="13"/>
      <c r="C155" s="13"/>
      <c r="D155" s="13"/>
      <c r="E155" s="13"/>
    </row>
    <row r="156" spans="1:5" ht="15.75" thickBot="1" x14ac:dyDescent="0.3">
      <c r="A156" s="12" t="s">
        <v>42</v>
      </c>
      <c r="B156" s="14">
        <f>B157+B158+B159+B160</f>
        <v>1000</v>
      </c>
      <c r="C156" s="14">
        <f t="shared" ref="C156:E156" si="19">C157+C158+C159+C160</f>
        <v>0</v>
      </c>
      <c r="D156" s="14">
        <f t="shared" si="19"/>
        <v>1000</v>
      </c>
      <c r="E156" s="14">
        <f t="shared" si="19"/>
        <v>1000</v>
      </c>
    </row>
    <row r="157" spans="1:5" ht="15.75" thickBot="1" x14ac:dyDescent="0.3">
      <c r="A157" s="25" t="s">
        <v>212</v>
      </c>
      <c r="B157" s="14">
        <v>1000</v>
      </c>
      <c r="C157" s="13">
        <v>0</v>
      </c>
      <c r="D157" s="13">
        <v>1000</v>
      </c>
      <c r="E157" s="13">
        <v>1000</v>
      </c>
    </row>
    <row r="158" spans="1:5" ht="15.75" thickBot="1" x14ac:dyDescent="0.3">
      <c r="A158" s="25" t="s">
        <v>222</v>
      </c>
      <c r="B158" s="14"/>
      <c r="C158" s="13"/>
      <c r="D158" s="13"/>
      <c r="E158" s="13"/>
    </row>
    <row r="159" spans="1:5" ht="15.75" thickBot="1" x14ac:dyDescent="0.3">
      <c r="A159" s="25" t="s">
        <v>223</v>
      </c>
      <c r="B159" s="14"/>
      <c r="C159" s="13"/>
      <c r="D159" s="13"/>
      <c r="E159" s="13"/>
    </row>
    <row r="160" spans="1:5" ht="15.75" thickBot="1" x14ac:dyDescent="0.3">
      <c r="A160" s="25" t="s">
        <v>224</v>
      </c>
      <c r="B160" s="14"/>
      <c r="C160" s="13"/>
      <c r="D160" s="13"/>
      <c r="E160" s="13"/>
    </row>
    <row r="161" spans="1:5" ht="15.75" thickBot="1" x14ac:dyDescent="0.3">
      <c r="A161" s="87" t="s">
        <v>30</v>
      </c>
      <c r="B161" s="14">
        <f>B151+B156</f>
        <v>1000</v>
      </c>
      <c r="C161" s="14">
        <f t="shared" ref="C161:E161" si="20">C151+C156</f>
        <v>0</v>
      </c>
      <c r="D161" s="14">
        <f t="shared" si="20"/>
        <v>1000</v>
      </c>
      <c r="E161" s="14">
        <f t="shared" si="20"/>
        <v>1000</v>
      </c>
    </row>
    <row r="162" spans="1:5" ht="34.5" thickBot="1" x14ac:dyDescent="0.3">
      <c r="A162" s="7" t="s">
        <v>32</v>
      </c>
      <c r="B162" s="7" t="s">
        <v>1234</v>
      </c>
      <c r="C162" s="86" t="s">
        <v>217</v>
      </c>
      <c r="D162" s="1120" t="s">
        <v>1235</v>
      </c>
      <c r="E162" s="1121"/>
    </row>
    <row r="163" spans="1:5" ht="24" customHeight="1" thickBot="1" x14ac:dyDescent="0.3">
      <c r="A163" s="5" t="s">
        <v>14</v>
      </c>
      <c r="B163" s="1082" t="s">
        <v>641</v>
      </c>
      <c r="C163" s="1083"/>
      <c r="D163" s="1083"/>
      <c r="E163" s="1084"/>
    </row>
    <row r="164" spans="1:5" ht="15.75" thickBot="1" x14ac:dyDescent="0.3">
      <c r="A164" s="5" t="s">
        <v>15</v>
      </c>
      <c r="B164" s="1097" t="s">
        <v>254</v>
      </c>
      <c r="C164" s="1098"/>
      <c r="D164" s="1098"/>
      <c r="E164" s="1099"/>
    </row>
    <row r="165" spans="1:5" ht="12.75" customHeight="1" x14ac:dyDescent="0.25">
      <c r="A165" s="1049"/>
      <c r="B165" s="8">
        <v>2019</v>
      </c>
      <c r="C165" s="8">
        <v>2020</v>
      </c>
      <c r="D165" s="8">
        <v>2021</v>
      </c>
      <c r="E165" s="8">
        <v>2022</v>
      </c>
    </row>
    <row r="166" spans="1:5" ht="9" customHeight="1" thickBot="1" x14ac:dyDescent="0.3">
      <c r="A166" s="1050"/>
      <c r="B166" s="764" t="s">
        <v>7</v>
      </c>
      <c r="C166" s="764" t="s">
        <v>8</v>
      </c>
      <c r="D166" s="764" t="s">
        <v>8</v>
      </c>
      <c r="E166" s="764" t="s">
        <v>8</v>
      </c>
    </row>
    <row r="167" spans="1:5" ht="15.75" thickBot="1" x14ac:dyDescent="0.3">
      <c r="A167" s="5" t="s">
        <v>16</v>
      </c>
      <c r="B167" s="745">
        <v>10</v>
      </c>
      <c r="C167" s="745">
        <v>10</v>
      </c>
      <c r="D167" s="745">
        <v>10</v>
      </c>
      <c r="E167" s="745">
        <v>10</v>
      </c>
    </row>
    <row r="168" spans="1:5" ht="15.75" thickBot="1" x14ac:dyDescent="0.3">
      <c r="A168" s="5" t="s">
        <v>17</v>
      </c>
      <c r="B168" s="9">
        <f>B186</f>
        <v>1000</v>
      </c>
      <c r="C168" s="9">
        <f>C186</f>
        <v>1000</v>
      </c>
      <c r="D168" s="9">
        <f t="shared" ref="D168:E168" si="21">D186</f>
        <v>1000</v>
      </c>
      <c r="E168" s="9">
        <f t="shared" si="21"/>
        <v>1000</v>
      </c>
    </row>
    <row r="169" spans="1:5" ht="15.75" thickBot="1" x14ac:dyDescent="0.3">
      <c r="A169" s="5" t="s">
        <v>18</v>
      </c>
      <c r="B169" s="9">
        <f>B168/B167</f>
        <v>100</v>
      </c>
      <c r="C169" s="9">
        <f t="shared" ref="C169:E169" si="22">C168/C167</f>
        <v>100</v>
      </c>
      <c r="D169" s="9">
        <f t="shared" si="22"/>
        <v>100</v>
      </c>
      <c r="E169" s="9">
        <f t="shared" si="22"/>
        <v>100</v>
      </c>
    </row>
    <row r="170" spans="1:5" ht="15.75" thickBot="1" x14ac:dyDescent="0.3">
      <c r="A170" s="5" t="s">
        <v>19</v>
      </c>
      <c r="B170" s="745" t="s">
        <v>20</v>
      </c>
      <c r="C170" s="10">
        <f>C167/B167-1</f>
        <v>0</v>
      </c>
      <c r="D170" s="10">
        <f t="shared" ref="D170:E172" si="23">D167/C167-1</f>
        <v>0</v>
      </c>
      <c r="E170" s="10">
        <f t="shared" si="23"/>
        <v>0</v>
      </c>
    </row>
    <row r="171" spans="1:5" ht="15.75" thickBot="1" x14ac:dyDescent="0.3">
      <c r="A171" s="5" t="s">
        <v>21</v>
      </c>
      <c r="B171" s="745" t="s">
        <v>20</v>
      </c>
      <c r="C171" s="10">
        <f>C168/B168-1</f>
        <v>0</v>
      </c>
      <c r="D171" s="10">
        <f t="shared" si="23"/>
        <v>0</v>
      </c>
      <c r="E171" s="10">
        <f t="shared" si="23"/>
        <v>0</v>
      </c>
    </row>
    <row r="172" spans="1:5" ht="15.75" thickBot="1" x14ac:dyDescent="0.3">
      <c r="A172" s="5" t="s">
        <v>22</v>
      </c>
      <c r="B172" s="745" t="s">
        <v>20</v>
      </c>
      <c r="C172" s="10">
        <f>C169/B169-1</f>
        <v>0</v>
      </c>
      <c r="D172" s="10">
        <f t="shared" si="23"/>
        <v>0</v>
      </c>
      <c r="E172" s="10">
        <f t="shared" si="23"/>
        <v>0</v>
      </c>
    </row>
    <row r="173" spans="1:5" ht="15.75" thickBot="1" x14ac:dyDescent="0.3">
      <c r="A173" s="1046" t="s">
        <v>172</v>
      </c>
      <c r="B173" s="1047"/>
      <c r="C173" s="1047"/>
      <c r="D173" s="1047"/>
      <c r="E173" s="1048"/>
    </row>
    <row r="174" spans="1:5" ht="12.75" customHeight="1" x14ac:dyDescent="0.25">
      <c r="A174" s="1049"/>
      <c r="B174" s="8">
        <v>2019</v>
      </c>
      <c r="C174" s="8">
        <v>2020</v>
      </c>
      <c r="D174" s="8">
        <v>2021</v>
      </c>
      <c r="E174" s="8">
        <v>2022</v>
      </c>
    </row>
    <row r="175" spans="1:5" ht="9" customHeight="1" thickBot="1" x14ac:dyDescent="0.3">
      <c r="A175" s="1050"/>
      <c r="B175" s="764" t="s">
        <v>7</v>
      </c>
      <c r="C175" s="764" t="s">
        <v>8</v>
      </c>
      <c r="D175" s="764" t="s">
        <v>8</v>
      </c>
      <c r="E175" s="764" t="s">
        <v>8</v>
      </c>
    </row>
    <row r="176" spans="1:5" ht="15.75" thickBot="1" x14ac:dyDescent="0.3">
      <c r="A176" s="12" t="s">
        <v>41</v>
      </c>
      <c r="B176" s="13">
        <f>B177+B178+B179+B180</f>
        <v>0</v>
      </c>
      <c r="C176" s="13">
        <f t="shared" ref="C176:E176" si="24">C177+C178+C179+C180</f>
        <v>0</v>
      </c>
      <c r="D176" s="13">
        <f t="shared" si="24"/>
        <v>0</v>
      </c>
      <c r="E176" s="13">
        <f t="shared" si="24"/>
        <v>0</v>
      </c>
    </row>
    <row r="177" spans="1:5" ht="15.75" thickBot="1" x14ac:dyDescent="0.3">
      <c r="A177" s="25" t="s">
        <v>212</v>
      </c>
      <c r="B177" s="13"/>
      <c r="C177" s="13"/>
      <c r="D177" s="13"/>
      <c r="E177" s="13"/>
    </row>
    <row r="178" spans="1:5" ht="15.75" thickBot="1" x14ac:dyDescent="0.3">
      <c r="A178" s="25" t="s">
        <v>222</v>
      </c>
      <c r="B178" s="13"/>
      <c r="C178" s="13"/>
      <c r="D178" s="13"/>
      <c r="E178" s="13"/>
    </row>
    <row r="179" spans="1:5" ht="15.75" thickBot="1" x14ac:dyDescent="0.3">
      <c r="A179" s="25" t="s">
        <v>223</v>
      </c>
      <c r="B179" s="13"/>
      <c r="C179" s="13"/>
      <c r="D179" s="13"/>
      <c r="E179" s="13"/>
    </row>
    <row r="180" spans="1:5" ht="15.75" thickBot="1" x14ac:dyDescent="0.3">
      <c r="A180" s="25" t="s">
        <v>224</v>
      </c>
      <c r="B180" s="13"/>
      <c r="C180" s="13"/>
      <c r="D180" s="13"/>
      <c r="E180" s="13"/>
    </row>
    <row r="181" spans="1:5" ht="15.75" thickBot="1" x14ac:dyDescent="0.3">
      <c r="A181" s="12" t="s">
        <v>42</v>
      </c>
      <c r="B181" s="14">
        <f>B182+B183+B184+B185</f>
        <v>1000</v>
      </c>
      <c r="C181" s="14">
        <f t="shared" ref="C181:E181" si="25">C182+C183+C184+C185</f>
        <v>1000</v>
      </c>
      <c r="D181" s="14">
        <f t="shared" si="25"/>
        <v>1000</v>
      </c>
      <c r="E181" s="14">
        <f t="shared" si="25"/>
        <v>1000</v>
      </c>
    </row>
    <row r="182" spans="1:5" ht="15.75" thickBot="1" x14ac:dyDescent="0.3">
      <c r="A182" s="25" t="s">
        <v>212</v>
      </c>
      <c r="B182" s="14">
        <v>1000</v>
      </c>
      <c r="C182" s="30">
        <v>1000</v>
      </c>
      <c r="D182" s="13">
        <v>1000</v>
      </c>
      <c r="E182" s="13">
        <v>1000</v>
      </c>
    </row>
    <row r="183" spans="1:5" ht="15.75" thickBot="1" x14ac:dyDescent="0.3">
      <c r="A183" s="25" t="s">
        <v>222</v>
      </c>
      <c r="B183" s="14"/>
      <c r="C183" s="13"/>
      <c r="D183" s="13"/>
      <c r="E183" s="13"/>
    </row>
    <row r="184" spans="1:5" ht="15.75" thickBot="1" x14ac:dyDescent="0.3">
      <c r="A184" s="25" t="s">
        <v>223</v>
      </c>
      <c r="B184" s="14"/>
      <c r="C184" s="13"/>
      <c r="D184" s="13"/>
      <c r="E184" s="13"/>
    </row>
    <row r="185" spans="1:5" ht="15.75" thickBot="1" x14ac:dyDescent="0.3">
      <c r="A185" s="25" t="s">
        <v>224</v>
      </c>
      <c r="B185" s="14"/>
      <c r="C185" s="13"/>
      <c r="D185" s="13"/>
      <c r="E185" s="13"/>
    </row>
    <row r="186" spans="1:5" ht="15.75" thickBot="1" x14ac:dyDescent="0.3">
      <c r="A186" s="87" t="s">
        <v>226</v>
      </c>
      <c r="B186" s="14">
        <f>B176+B181</f>
        <v>1000</v>
      </c>
      <c r="C186" s="14">
        <f t="shared" ref="C186:E186" si="26">C176+C181</f>
        <v>1000</v>
      </c>
      <c r="D186" s="14">
        <f t="shared" si="26"/>
        <v>1000</v>
      </c>
      <c r="E186" s="14">
        <f t="shared" si="26"/>
        <v>1000</v>
      </c>
    </row>
    <row r="187" spans="1:5" ht="34.5" hidden="1" thickBot="1" x14ac:dyDescent="0.3">
      <c r="A187" s="7" t="s">
        <v>73</v>
      </c>
      <c r="B187" s="90"/>
      <c r="C187" s="88" t="s">
        <v>217</v>
      </c>
      <c r="D187" s="91"/>
      <c r="E187" s="92"/>
    </row>
    <row r="188" spans="1:5" ht="17.25" hidden="1" customHeight="1" thickBot="1" x14ac:dyDescent="0.3">
      <c r="A188" s="5" t="s">
        <v>14</v>
      </c>
      <c r="B188" s="1105"/>
      <c r="C188" s="1106"/>
      <c r="D188" s="1106"/>
      <c r="E188" s="1107"/>
    </row>
    <row r="189" spans="1:5" ht="15.75" hidden="1" thickBot="1" x14ac:dyDescent="0.3">
      <c r="A189" s="5" t="s">
        <v>15</v>
      </c>
      <c r="B189" s="1097"/>
      <c r="C189" s="1098"/>
      <c r="D189" s="1098"/>
      <c r="E189" s="1099"/>
    </row>
    <row r="190" spans="1:5" ht="12.75" hidden="1" customHeight="1" x14ac:dyDescent="0.25">
      <c r="A190" s="1049"/>
      <c r="B190" s="8">
        <v>2018</v>
      </c>
      <c r="C190" s="8">
        <v>2019</v>
      </c>
      <c r="D190" s="8">
        <v>2020</v>
      </c>
      <c r="E190" s="8">
        <v>2021</v>
      </c>
    </row>
    <row r="191" spans="1:5" ht="9" hidden="1" customHeight="1" thickBot="1" x14ac:dyDescent="0.3">
      <c r="A191" s="1050"/>
      <c r="B191" s="764" t="s">
        <v>7</v>
      </c>
      <c r="C191" s="764" t="s">
        <v>8</v>
      </c>
      <c r="D191" s="764" t="s">
        <v>8</v>
      </c>
      <c r="E191" s="764" t="s">
        <v>8</v>
      </c>
    </row>
    <row r="192" spans="1:5" ht="15.75" hidden="1" thickBot="1" x14ac:dyDescent="0.3">
      <c r="A192" s="5" t="s">
        <v>16</v>
      </c>
      <c r="B192" s="5"/>
      <c r="C192" s="5"/>
      <c r="D192" s="5"/>
      <c r="E192" s="5"/>
    </row>
    <row r="193" spans="1:5" ht="15.75" hidden="1" thickBot="1" x14ac:dyDescent="0.3">
      <c r="A193" s="5" t="s">
        <v>17</v>
      </c>
      <c r="B193" s="9">
        <f>B211</f>
        <v>0</v>
      </c>
      <c r="C193" s="9">
        <f t="shared" ref="C193:E193" si="27">C211</f>
        <v>0</v>
      </c>
      <c r="D193" s="9">
        <f t="shared" si="27"/>
        <v>0</v>
      </c>
      <c r="E193" s="9">
        <f t="shared" si="27"/>
        <v>0</v>
      </c>
    </row>
    <row r="194" spans="1:5" ht="15.75" hidden="1" thickBot="1" x14ac:dyDescent="0.3">
      <c r="A194" s="5" t="s">
        <v>18</v>
      </c>
      <c r="B194" s="9" t="e">
        <f>B193/B192</f>
        <v>#DIV/0!</v>
      </c>
      <c r="C194" s="9" t="e">
        <f t="shared" ref="C194:E194" si="28">C193/C192</f>
        <v>#DIV/0!</v>
      </c>
      <c r="D194" s="9" t="e">
        <f t="shared" si="28"/>
        <v>#DIV/0!</v>
      </c>
      <c r="E194" s="9" t="e">
        <f t="shared" si="28"/>
        <v>#DIV/0!</v>
      </c>
    </row>
    <row r="195" spans="1:5" ht="15.75" hidden="1" thickBot="1" x14ac:dyDescent="0.3">
      <c r="A195" s="5" t="s">
        <v>19</v>
      </c>
      <c r="B195" s="745" t="s">
        <v>20</v>
      </c>
      <c r="C195" s="10" t="e">
        <f>C192/B192-1</f>
        <v>#DIV/0!</v>
      </c>
      <c r="D195" s="10" t="e">
        <f t="shared" ref="D195:E197" si="29">D192/C192-1</f>
        <v>#DIV/0!</v>
      </c>
      <c r="E195" s="10" t="e">
        <f t="shared" si="29"/>
        <v>#DIV/0!</v>
      </c>
    </row>
    <row r="196" spans="1:5" ht="15.75" hidden="1" thickBot="1" x14ac:dyDescent="0.3">
      <c r="A196" s="5" t="s">
        <v>21</v>
      </c>
      <c r="B196" s="745" t="s">
        <v>20</v>
      </c>
      <c r="C196" s="10" t="e">
        <f>C193/B193-1</f>
        <v>#DIV/0!</v>
      </c>
      <c r="D196" s="10" t="e">
        <f t="shared" si="29"/>
        <v>#DIV/0!</v>
      </c>
      <c r="E196" s="10" t="e">
        <f t="shared" si="29"/>
        <v>#DIV/0!</v>
      </c>
    </row>
    <row r="197" spans="1:5" ht="15.75" hidden="1" thickBot="1" x14ac:dyDescent="0.3">
      <c r="A197" s="5" t="s">
        <v>22</v>
      </c>
      <c r="B197" s="745" t="s">
        <v>20</v>
      </c>
      <c r="C197" s="10" t="e">
        <f>C194/B194-1</f>
        <v>#DIV/0!</v>
      </c>
      <c r="D197" s="10" t="e">
        <f t="shared" si="29"/>
        <v>#DIV/0!</v>
      </c>
      <c r="E197" s="10" t="e">
        <f t="shared" si="29"/>
        <v>#DIV/0!</v>
      </c>
    </row>
    <row r="198" spans="1:5" ht="15.75" hidden="1" thickBot="1" x14ac:dyDescent="0.3">
      <c r="A198" s="1046" t="s">
        <v>235</v>
      </c>
      <c r="B198" s="1047"/>
      <c r="C198" s="1047"/>
      <c r="D198" s="1047"/>
      <c r="E198" s="1048"/>
    </row>
    <row r="199" spans="1:5" ht="12.75" hidden="1" customHeight="1" x14ac:dyDescent="0.25">
      <c r="A199" s="1049"/>
      <c r="B199" s="8">
        <v>2018</v>
      </c>
      <c r="C199" s="8">
        <v>2019</v>
      </c>
      <c r="D199" s="8">
        <v>2020</v>
      </c>
      <c r="E199" s="8">
        <v>2021</v>
      </c>
    </row>
    <row r="200" spans="1:5" ht="9" hidden="1" customHeight="1" thickBot="1" x14ac:dyDescent="0.3">
      <c r="A200" s="1050"/>
      <c r="B200" s="764" t="s">
        <v>7</v>
      </c>
      <c r="C200" s="764" t="s">
        <v>8</v>
      </c>
      <c r="D200" s="764" t="s">
        <v>8</v>
      </c>
      <c r="E200" s="764" t="s">
        <v>8</v>
      </c>
    </row>
    <row r="201" spans="1:5" ht="15.75" hidden="1" thickBot="1" x14ac:dyDescent="0.3">
      <c r="A201" s="12" t="s">
        <v>41</v>
      </c>
      <c r="B201" s="13">
        <f>B202+B203+B204+B205</f>
        <v>0</v>
      </c>
      <c r="C201" s="13">
        <f t="shared" ref="C201:E201" si="30">C202+C203+C204+C205</f>
        <v>0</v>
      </c>
      <c r="D201" s="13">
        <f t="shared" si="30"/>
        <v>0</v>
      </c>
      <c r="E201" s="13">
        <f t="shared" si="30"/>
        <v>0</v>
      </c>
    </row>
    <row r="202" spans="1:5" ht="15.75" hidden="1" thickBot="1" x14ac:dyDescent="0.3">
      <c r="A202" s="25" t="s">
        <v>212</v>
      </c>
      <c r="B202" s="13"/>
      <c r="C202" s="13"/>
      <c r="D202" s="13"/>
      <c r="E202" s="13"/>
    </row>
    <row r="203" spans="1:5" ht="15.75" hidden="1" thickBot="1" x14ac:dyDescent="0.3">
      <c r="A203" s="25" t="s">
        <v>222</v>
      </c>
      <c r="B203" s="13"/>
      <c r="C203" s="13"/>
      <c r="D203" s="13"/>
      <c r="E203" s="13"/>
    </row>
    <row r="204" spans="1:5" ht="15.75" hidden="1" thickBot="1" x14ac:dyDescent="0.3">
      <c r="A204" s="25" t="s">
        <v>223</v>
      </c>
      <c r="B204" s="13"/>
      <c r="C204" s="13"/>
      <c r="D204" s="13"/>
      <c r="E204" s="13"/>
    </row>
    <row r="205" spans="1:5" ht="15.75" hidden="1" thickBot="1" x14ac:dyDescent="0.3">
      <c r="A205" s="25" t="s">
        <v>224</v>
      </c>
      <c r="B205" s="13"/>
      <c r="C205" s="13"/>
      <c r="D205" s="13"/>
      <c r="E205" s="13"/>
    </row>
    <row r="206" spans="1:5" ht="15.75" hidden="1" thickBot="1" x14ac:dyDescent="0.3">
      <c r="A206" s="12" t="s">
        <v>42</v>
      </c>
      <c r="B206" s="14">
        <f>B207+B208+B209+B210</f>
        <v>0</v>
      </c>
      <c r="C206" s="14">
        <f t="shared" ref="C206:E206" si="31">C207+C208+C209+C210</f>
        <v>0</v>
      </c>
      <c r="D206" s="14">
        <f t="shared" si="31"/>
        <v>0</v>
      </c>
      <c r="E206" s="14">
        <f t="shared" si="31"/>
        <v>0</v>
      </c>
    </row>
    <row r="207" spans="1:5" ht="15.75" hidden="1" thickBot="1" x14ac:dyDescent="0.3">
      <c r="A207" s="25" t="s">
        <v>212</v>
      </c>
      <c r="B207" s="14"/>
      <c r="C207" s="13"/>
      <c r="D207" s="13"/>
      <c r="E207" s="13"/>
    </row>
    <row r="208" spans="1:5" ht="15.75" hidden="1" thickBot="1" x14ac:dyDescent="0.3">
      <c r="A208" s="25" t="s">
        <v>222</v>
      </c>
      <c r="B208" s="14"/>
      <c r="C208" s="13"/>
      <c r="D208" s="13"/>
      <c r="E208" s="13"/>
    </row>
    <row r="209" spans="1:5" ht="15.75" hidden="1" thickBot="1" x14ac:dyDescent="0.3">
      <c r="A209" s="25" t="s">
        <v>223</v>
      </c>
      <c r="B209" s="14"/>
      <c r="C209" s="13"/>
      <c r="D209" s="13"/>
      <c r="E209" s="13"/>
    </row>
    <row r="210" spans="1:5" ht="15.75" hidden="1" thickBot="1" x14ac:dyDescent="0.3">
      <c r="A210" s="25" t="s">
        <v>224</v>
      </c>
      <c r="B210" s="14"/>
      <c r="C210" s="13"/>
      <c r="D210" s="13"/>
      <c r="E210" s="13"/>
    </row>
    <row r="211" spans="1:5" ht="15.75" hidden="1" thickBot="1" x14ac:dyDescent="0.3">
      <c r="A211" s="15" t="s">
        <v>236</v>
      </c>
      <c r="B211" s="14">
        <f>B201+B206</f>
        <v>0</v>
      </c>
      <c r="C211" s="14">
        <f t="shared" ref="C211:E211" si="32">C201+C206</f>
        <v>0</v>
      </c>
      <c r="D211" s="14">
        <f t="shared" si="32"/>
        <v>0</v>
      </c>
      <c r="E211" s="14">
        <f t="shared" si="32"/>
        <v>0</v>
      </c>
    </row>
    <row r="212" spans="1:5" ht="25.5" hidden="1" customHeight="1" thickBot="1" x14ac:dyDescent="0.3">
      <c r="A212" s="93" t="s">
        <v>44</v>
      </c>
      <c r="B212" s="1118"/>
      <c r="C212" s="1120"/>
      <c r="D212" s="1120"/>
      <c r="E212" s="1121"/>
    </row>
    <row r="213" spans="1:5" ht="34.5" hidden="1" thickBot="1" x14ac:dyDescent="0.3">
      <c r="A213" s="7" t="s">
        <v>163</v>
      </c>
      <c r="B213" s="90"/>
      <c r="C213" s="88" t="s">
        <v>217</v>
      </c>
      <c r="D213" s="91"/>
      <c r="E213" s="92"/>
    </row>
    <row r="214" spans="1:5" ht="17.25" hidden="1" customHeight="1" thickBot="1" x14ac:dyDescent="0.3">
      <c r="A214" s="5" t="s">
        <v>14</v>
      </c>
      <c r="B214" s="1105"/>
      <c r="C214" s="1106"/>
      <c r="D214" s="1106"/>
      <c r="E214" s="1107"/>
    </row>
    <row r="215" spans="1:5" ht="15.75" hidden="1" thickBot="1" x14ac:dyDescent="0.3">
      <c r="A215" s="5" t="s">
        <v>15</v>
      </c>
      <c r="B215" s="1214"/>
      <c r="C215" s="1098"/>
      <c r="D215" s="1098"/>
      <c r="E215" s="1099"/>
    </row>
    <row r="216" spans="1:5" ht="12.75" hidden="1" customHeight="1" x14ac:dyDescent="0.25">
      <c r="A216" s="1049"/>
      <c r="B216" s="8">
        <v>2019</v>
      </c>
      <c r="C216" s="8">
        <v>2020</v>
      </c>
      <c r="D216" s="8">
        <v>2021</v>
      </c>
      <c r="E216" s="8">
        <v>2022</v>
      </c>
    </row>
    <row r="217" spans="1:5" ht="9" hidden="1" customHeight="1" thickBot="1" x14ac:dyDescent="0.3">
      <c r="A217" s="1050"/>
      <c r="B217" s="764" t="s">
        <v>7</v>
      </c>
      <c r="C217" s="764" t="s">
        <v>8</v>
      </c>
      <c r="D217" s="764" t="s">
        <v>8</v>
      </c>
      <c r="E217" s="764" t="s">
        <v>8</v>
      </c>
    </row>
    <row r="218" spans="1:5" ht="15.75" hidden="1" thickBot="1" x14ac:dyDescent="0.3">
      <c r="A218" s="5" t="s">
        <v>16</v>
      </c>
      <c r="B218" s="5">
        <v>0</v>
      </c>
      <c r="C218" s="745">
        <v>0</v>
      </c>
      <c r="D218" s="745">
        <v>0</v>
      </c>
      <c r="E218" s="5">
        <v>0</v>
      </c>
    </row>
    <row r="219" spans="1:5" ht="15.75" hidden="1" thickBot="1" x14ac:dyDescent="0.3">
      <c r="A219" s="5" t="s">
        <v>17</v>
      </c>
      <c r="B219" s="9">
        <f>B237</f>
        <v>0</v>
      </c>
      <c r="C219" s="9">
        <f t="shared" ref="C219:E219" si="33">C237</f>
        <v>0</v>
      </c>
      <c r="D219" s="9">
        <f t="shared" si="33"/>
        <v>0</v>
      </c>
      <c r="E219" s="9">
        <f t="shared" si="33"/>
        <v>0</v>
      </c>
    </row>
    <row r="220" spans="1:5" ht="15.75" hidden="1" thickBot="1" x14ac:dyDescent="0.3">
      <c r="A220" s="5" t="s">
        <v>18</v>
      </c>
      <c r="B220" s="9" t="e">
        <f>B219/B218</f>
        <v>#DIV/0!</v>
      </c>
      <c r="C220" s="9" t="e">
        <f t="shared" ref="C220:E220" si="34">C219/C218</f>
        <v>#DIV/0!</v>
      </c>
      <c r="D220" s="9" t="e">
        <f t="shared" si="34"/>
        <v>#DIV/0!</v>
      </c>
      <c r="E220" s="9" t="e">
        <f t="shared" si="34"/>
        <v>#DIV/0!</v>
      </c>
    </row>
    <row r="221" spans="1:5" ht="15.75" hidden="1" thickBot="1" x14ac:dyDescent="0.3">
      <c r="A221" s="5" t="s">
        <v>19</v>
      </c>
      <c r="B221" s="745" t="s">
        <v>20</v>
      </c>
      <c r="C221" s="10" t="e">
        <f>C218/B218-1</f>
        <v>#DIV/0!</v>
      </c>
      <c r="D221" s="10" t="e">
        <f t="shared" ref="D221:E223" si="35">D218/C218-1</f>
        <v>#DIV/0!</v>
      </c>
      <c r="E221" s="10" t="e">
        <f t="shared" si="35"/>
        <v>#DIV/0!</v>
      </c>
    </row>
    <row r="222" spans="1:5" ht="15.75" hidden="1" thickBot="1" x14ac:dyDescent="0.3">
      <c r="A222" s="5" t="s">
        <v>21</v>
      </c>
      <c r="B222" s="745" t="s">
        <v>20</v>
      </c>
      <c r="C222" s="10" t="e">
        <f>C219/B219-1</f>
        <v>#DIV/0!</v>
      </c>
      <c r="D222" s="10" t="e">
        <f t="shared" si="35"/>
        <v>#DIV/0!</v>
      </c>
      <c r="E222" s="10" t="e">
        <f t="shared" si="35"/>
        <v>#DIV/0!</v>
      </c>
    </row>
    <row r="223" spans="1:5" ht="15.75" hidden="1" thickBot="1" x14ac:dyDescent="0.3">
      <c r="A223" s="5" t="s">
        <v>22</v>
      </c>
      <c r="B223" s="745" t="s">
        <v>20</v>
      </c>
      <c r="C223" s="10" t="e">
        <f>C220/B220-1</f>
        <v>#DIV/0!</v>
      </c>
      <c r="D223" s="10" t="e">
        <f t="shared" si="35"/>
        <v>#DIV/0!</v>
      </c>
      <c r="E223" s="10" t="e">
        <f t="shared" si="35"/>
        <v>#DIV/0!</v>
      </c>
    </row>
    <row r="224" spans="1:5" ht="15.75" hidden="1" thickBot="1" x14ac:dyDescent="0.3">
      <c r="A224" s="1046" t="s">
        <v>154</v>
      </c>
      <c r="B224" s="1047"/>
      <c r="C224" s="1047"/>
      <c r="D224" s="1047"/>
      <c r="E224" s="1048"/>
    </row>
    <row r="225" spans="1:5" ht="12.75" hidden="1" customHeight="1" x14ac:dyDescent="0.25">
      <c r="A225" s="1049"/>
      <c r="B225" s="8">
        <v>2019</v>
      </c>
      <c r="C225" s="8">
        <v>2020</v>
      </c>
      <c r="D225" s="8">
        <v>2021</v>
      </c>
      <c r="E225" s="8">
        <v>2022</v>
      </c>
    </row>
    <row r="226" spans="1:5" ht="9" hidden="1" customHeight="1" thickBot="1" x14ac:dyDescent="0.3">
      <c r="A226" s="1050"/>
      <c r="B226" s="764" t="s">
        <v>7</v>
      </c>
      <c r="C226" s="764" t="s">
        <v>8</v>
      </c>
      <c r="D226" s="764" t="s">
        <v>8</v>
      </c>
      <c r="E226" s="764" t="s">
        <v>8</v>
      </c>
    </row>
    <row r="227" spans="1:5" ht="15.75" hidden="1" thickBot="1" x14ac:dyDescent="0.3">
      <c r="A227" s="12" t="s">
        <v>41</v>
      </c>
      <c r="B227" s="13">
        <f>B228+B229+B230+B231</f>
        <v>0</v>
      </c>
      <c r="C227" s="13">
        <f t="shared" ref="C227:E227" si="36">C228+C229+C230+C231</f>
        <v>0</v>
      </c>
      <c r="D227" s="13">
        <f t="shared" si="36"/>
        <v>0</v>
      </c>
      <c r="E227" s="13">
        <f t="shared" si="36"/>
        <v>0</v>
      </c>
    </row>
    <row r="228" spans="1:5" ht="15.75" hidden="1" thickBot="1" x14ac:dyDescent="0.3">
      <c r="A228" s="25" t="s">
        <v>212</v>
      </c>
      <c r="B228" s="13"/>
      <c r="C228" s="13"/>
      <c r="D228" s="13"/>
      <c r="E228" s="13"/>
    </row>
    <row r="229" spans="1:5" ht="15.75" hidden="1" thickBot="1" x14ac:dyDescent="0.3">
      <c r="A229" s="25" t="s">
        <v>222</v>
      </c>
      <c r="B229" s="13"/>
      <c r="C229" s="13"/>
      <c r="D229" s="13"/>
      <c r="E229" s="13"/>
    </row>
    <row r="230" spans="1:5" ht="15.75" hidden="1" thickBot="1" x14ac:dyDescent="0.3">
      <c r="A230" s="25" t="s">
        <v>223</v>
      </c>
      <c r="B230" s="13"/>
      <c r="C230" s="13"/>
      <c r="D230" s="13"/>
      <c r="E230" s="13"/>
    </row>
    <row r="231" spans="1:5" ht="15.75" hidden="1" thickBot="1" x14ac:dyDescent="0.3">
      <c r="A231" s="25" t="s">
        <v>224</v>
      </c>
      <c r="B231" s="13"/>
      <c r="C231" s="13"/>
      <c r="D231" s="13"/>
      <c r="E231" s="13"/>
    </row>
    <row r="232" spans="1:5" ht="15.75" hidden="1" thickBot="1" x14ac:dyDescent="0.3">
      <c r="A232" s="12" t="s">
        <v>42</v>
      </c>
      <c r="B232" s="14">
        <f>B233+B234+B235+B236</f>
        <v>0</v>
      </c>
      <c r="C232" s="14">
        <f t="shared" ref="C232:E232" si="37">C233+C234+C235+C236</f>
        <v>0</v>
      </c>
      <c r="D232" s="14">
        <f t="shared" si="37"/>
        <v>0</v>
      </c>
      <c r="E232" s="14">
        <f t="shared" si="37"/>
        <v>0</v>
      </c>
    </row>
    <row r="233" spans="1:5" ht="15.75" hidden="1" thickBot="1" x14ac:dyDescent="0.3">
      <c r="A233" s="25" t="s">
        <v>212</v>
      </c>
      <c r="B233" s="14"/>
      <c r="C233" s="14">
        <v>0</v>
      </c>
      <c r="D233" s="14">
        <v>0</v>
      </c>
      <c r="E233" s="14"/>
    </row>
    <row r="234" spans="1:5" ht="15.75" hidden="1" thickBot="1" x14ac:dyDescent="0.3">
      <c r="A234" s="25" t="s">
        <v>222</v>
      </c>
      <c r="B234" s="14"/>
      <c r="C234" s="14"/>
      <c r="D234" s="14"/>
      <c r="E234" s="14"/>
    </row>
    <row r="235" spans="1:5" ht="15.75" hidden="1" thickBot="1" x14ac:dyDescent="0.3">
      <c r="A235" s="25" t="s">
        <v>223</v>
      </c>
      <c r="B235" s="14"/>
      <c r="C235" s="14"/>
      <c r="D235" s="14"/>
      <c r="E235" s="14"/>
    </row>
    <row r="236" spans="1:5" ht="15.75" hidden="1" thickBot="1" x14ac:dyDescent="0.3">
      <c r="A236" s="25" t="s">
        <v>224</v>
      </c>
      <c r="B236" s="14"/>
      <c r="C236" s="14"/>
      <c r="D236" s="14"/>
      <c r="E236" s="14"/>
    </row>
    <row r="237" spans="1:5" ht="15.75" hidden="1" thickBot="1" x14ac:dyDescent="0.3">
      <c r="A237" s="15" t="s">
        <v>52</v>
      </c>
      <c r="B237" s="14">
        <f>B227+B232</f>
        <v>0</v>
      </c>
      <c r="C237" s="14">
        <f t="shared" ref="C237:E237" si="38">C227+C232</f>
        <v>0</v>
      </c>
      <c r="D237" s="14">
        <f t="shared" si="38"/>
        <v>0</v>
      </c>
      <c r="E237" s="14">
        <f t="shared" si="38"/>
        <v>0</v>
      </c>
    </row>
    <row r="238" spans="1:5" ht="15.75" hidden="1" thickBot="1" x14ac:dyDescent="0.3">
      <c r="A238" s="1111" t="s">
        <v>45</v>
      </c>
      <c r="B238" s="1112"/>
      <c r="C238" s="1112"/>
      <c r="D238" s="1112"/>
      <c r="E238" s="1113"/>
    </row>
    <row r="239" spans="1:5" ht="15.75" hidden="1" thickBot="1" x14ac:dyDescent="0.3">
      <c r="A239" s="1111" t="s">
        <v>46</v>
      </c>
      <c r="B239" s="1112"/>
      <c r="C239" s="1112"/>
      <c r="D239" s="1112"/>
      <c r="E239" s="1113"/>
    </row>
    <row r="240" spans="1:5" ht="15.75" hidden="1" thickBot="1" x14ac:dyDescent="0.3">
      <c r="A240" s="7" t="s">
        <v>55</v>
      </c>
      <c r="B240" s="1140"/>
      <c r="C240" s="1141"/>
      <c r="D240" s="1141"/>
      <c r="E240" s="1142"/>
    </row>
    <row r="241" spans="1:5" ht="30.75" hidden="1" customHeight="1" thickBot="1" x14ac:dyDescent="0.3">
      <c r="A241" s="7" t="s">
        <v>79</v>
      </c>
      <c r="B241" s="7"/>
      <c r="C241" s="86" t="s">
        <v>217</v>
      </c>
      <c r="D241" s="1120"/>
      <c r="E241" s="1121"/>
    </row>
    <row r="242" spans="1:5" ht="15.75" hidden="1" customHeight="1" thickBot="1" x14ac:dyDescent="0.3">
      <c r="A242" s="96"/>
      <c r="B242" s="1118"/>
      <c r="C242" s="1122"/>
      <c r="D242" s="1120"/>
      <c r="E242" s="1121"/>
    </row>
    <row r="243" spans="1:5" ht="17.25" hidden="1" customHeight="1" thickBot="1" x14ac:dyDescent="0.3">
      <c r="A243" s="5" t="s">
        <v>14</v>
      </c>
      <c r="B243" s="1105"/>
      <c r="C243" s="1106"/>
      <c r="D243" s="1106"/>
      <c r="E243" s="1107"/>
    </row>
    <row r="244" spans="1:5" ht="15.75" hidden="1" thickBot="1" x14ac:dyDescent="0.3">
      <c r="A244" s="5" t="s">
        <v>15</v>
      </c>
      <c r="B244" s="1097"/>
      <c r="C244" s="1098"/>
      <c r="D244" s="1098"/>
      <c r="E244" s="1099"/>
    </row>
    <row r="245" spans="1:5" ht="12.75" hidden="1" customHeight="1" x14ac:dyDescent="0.25">
      <c r="A245" s="1049"/>
      <c r="B245" s="8">
        <v>2019</v>
      </c>
      <c r="C245" s="8">
        <v>2020</v>
      </c>
      <c r="D245" s="8">
        <v>2021</v>
      </c>
      <c r="E245" s="8">
        <v>2022</v>
      </c>
    </row>
    <row r="246" spans="1:5" ht="9" hidden="1" customHeight="1" thickBot="1" x14ac:dyDescent="0.3">
      <c r="A246" s="1050"/>
      <c r="B246" s="764" t="s">
        <v>7</v>
      </c>
      <c r="C246" s="764" t="s">
        <v>8</v>
      </c>
      <c r="D246" s="764" t="s">
        <v>8</v>
      </c>
      <c r="E246" s="764" t="s">
        <v>8</v>
      </c>
    </row>
    <row r="247" spans="1:5" ht="15.75" hidden="1" thickBot="1" x14ac:dyDescent="0.3">
      <c r="A247" s="5" t="s">
        <v>16</v>
      </c>
      <c r="B247" s="9"/>
      <c r="C247" s="9"/>
      <c r="D247" s="9"/>
      <c r="E247" s="9"/>
    </row>
    <row r="248" spans="1:5" ht="15.75" hidden="1" thickBot="1" x14ac:dyDescent="0.3">
      <c r="A248" s="5" t="s">
        <v>17</v>
      </c>
      <c r="B248" s="9">
        <f>B311-B273</f>
        <v>0</v>
      </c>
      <c r="C248" s="9">
        <f t="shared" ref="C248:D248" si="39">C311-C273</f>
        <v>0</v>
      </c>
      <c r="D248" s="9">
        <f t="shared" si="39"/>
        <v>0</v>
      </c>
      <c r="E248" s="9">
        <f>E266</f>
        <v>0</v>
      </c>
    </row>
    <row r="249" spans="1:5" ht="15.75" hidden="1" thickBot="1" x14ac:dyDescent="0.3">
      <c r="A249" s="5" t="s">
        <v>18</v>
      </c>
      <c r="B249" s="9" t="e">
        <f>B248/B247</f>
        <v>#DIV/0!</v>
      </c>
      <c r="C249" s="9" t="e">
        <f t="shared" ref="C249:E249" si="40">C248/C247</f>
        <v>#DIV/0!</v>
      </c>
      <c r="D249" s="9" t="e">
        <f t="shared" si="40"/>
        <v>#DIV/0!</v>
      </c>
      <c r="E249" s="9" t="e">
        <f t="shared" si="40"/>
        <v>#DIV/0!</v>
      </c>
    </row>
    <row r="250" spans="1:5" ht="15.75" hidden="1" thickBot="1" x14ac:dyDescent="0.3">
      <c r="A250" s="5" t="s">
        <v>19</v>
      </c>
      <c r="B250" s="745" t="s">
        <v>20</v>
      </c>
      <c r="C250" s="10" t="e">
        <f>C247/B247-1</f>
        <v>#DIV/0!</v>
      </c>
      <c r="D250" s="10" t="e">
        <f t="shared" ref="D250:E252" si="41">D247/C247-1</f>
        <v>#DIV/0!</v>
      </c>
      <c r="E250" s="10" t="e">
        <f t="shared" si="41"/>
        <v>#DIV/0!</v>
      </c>
    </row>
    <row r="251" spans="1:5" ht="15.75" hidden="1" thickBot="1" x14ac:dyDescent="0.3">
      <c r="A251" s="5" t="s">
        <v>21</v>
      </c>
      <c r="B251" s="745" t="s">
        <v>20</v>
      </c>
      <c r="C251" s="10" t="e">
        <f>C248/B248-1</f>
        <v>#DIV/0!</v>
      </c>
      <c r="D251" s="10" t="e">
        <f t="shared" si="41"/>
        <v>#DIV/0!</v>
      </c>
      <c r="E251" s="10" t="e">
        <f t="shared" si="41"/>
        <v>#DIV/0!</v>
      </c>
    </row>
    <row r="252" spans="1:5" ht="15.75" hidden="1" thickBot="1" x14ac:dyDescent="0.3">
      <c r="A252" s="5" t="s">
        <v>22</v>
      </c>
      <c r="B252" s="745" t="s">
        <v>20</v>
      </c>
      <c r="C252" s="10" t="e">
        <f>C249/B249-1</f>
        <v>#DIV/0!</v>
      </c>
      <c r="D252" s="10" t="e">
        <f t="shared" si="41"/>
        <v>#DIV/0!</v>
      </c>
      <c r="E252" s="10" t="e">
        <f t="shared" si="41"/>
        <v>#DIV/0!</v>
      </c>
    </row>
    <row r="253" spans="1:5" ht="15.75" hidden="1" thickBot="1" x14ac:dyDescent="0.3">
      <c r="A253" s="1046" t="s">
        <v>155</v>
      </c>
      <c r="B253" s="1047"/>
      <c r="C253" s="1047"/>
      <c r="D253" s="1047"/>
      <c r="E253" s="1048"/>
    </row>
    <row r="254" spans="1:5" ht="12.75" hidden="1" customHeight="1" x14ac:dyDescent="0.25">
      <c r="A254" s="1049"/>
      <c r="B254" s="8">
        <v>2019</v>
      </c>
      <c r="C254" s="8">
        <v>2020</v>
      </c>
      <c r="D254" s="8">
        <v>2021</v>
      </c>
      <c r="E254" s="8">
        <v>2022</v>
      </c>
    </row>
    <row r="255" spans="1:5" ht="9" hidden="1" customHeight="1" thickBot="1" x14ac:dyDescent="0.3">
      <c r="A255" s="1050"/>
      <c r="B255" s="764" t="s">
        <v>7</v>
      </c>
      <c r="C255" s="764" t="s">
        <v>8</v>
      </c>
      <c r="D255" s="764" t="s">
        <v>8</v>
      </c>
      <c r="E255" s="764" t="s">
        <v>8</v>
      </c>
    </row>
    <row r="256" spans="1:5" ht="15.75" hidden="1" thickBot="1" x14ac:dyDescent="0.3">
      <c r="A256" s="12" t="s">
        <v>41</v>
      </c>
      <c r="B256" s="13">
        <f>B257+B258+B259+B260</f>
        <v>0</v>
      </c>
      <c r="C256" s="13">
        <f t="shared" ref="C256:E256" si="42">C257+C258+C259+C260</f>
        <v>0</v>
      </c>
      <c r="D256" s="13">
        <f t="shared" si="42"/>
        <v>0</v>
      </c>
      <c r="E256" s="13">
        <f t="shared" si="42"/>
        <v>0</v>
      </c>
    </row>
    <row r="257" spans="1:5" ht="15.75" hidden="1" thickBot="1" x14ac:dyDescent="0.3">
      <c r="A257" s="25" t="s">
        <v>212</v>
      </c>
      <c r="B257" s="13"/>
      <c r="C257" s="13"/>
      <c r="D257" s="13"/>
      <c r="E257" s="13"/>
    </row>
    <row r="258" spans="1:5" ht="15.75" hidden="1" thickBot="1" x14ac:dyDescent="0.3">
      <c r="A258" s="25" t="s">
        <v>222</v>
      </c>
      <c r="B258" s="13"/>
      <c r="C258" s="13"/>
      <c r="D258" s="13"/>
      <c r="E258" s="13"/>
    </row>
    <row r="259" spans="1:5" ht="15.75" hidden="1" thickBot="1" x14ac:dyDescent="0.3">
      <c r="A259" s="25" t="s">
        <v>223</v>
      </c>
      <c r="B259" s="13"/>
      <c r="C259" s="13"/>
      <c r="D259" s="13"/>
      <c r="E259" s="13"/>
    </row>
    <row r="260" spans="1:5" ht="15.75" hidden="1" thickBot="1" x14ac:dyDescent="0.3">
      <c r="A260" s="25" t="s">
        <v>224</v>
      </c>
      <c r="B260" s="13"/>
      <c r="C260" s="13"/>
      <c r="D260" s="13"/>
      <c r="E260" s="13"/>
    </row>
    <row r="261" spans="1:5" ht="15.75" hidden="1" thickBot="1" x14ac:dyDescent="0.3">
      <c r="A261" s="12" t="s">
        <v>42</v>
      </c>
      <c r="B261" s="14">
        <f>B262+B263+B264+B265</f>
        <v>0</v>
      </c>
      <c r="C261" s="14">
        <f t="shared" ref="C261:E261" si="43">C262+C263+C264+C265</f>
        <v>0</v>
      </c>
      <c r="D261" s="14">
        <f t="shared" si="43"/>
        <v>0</v>
      </c>
      <c r="E261" s="14">
        <f t="shared" si="43"/>
        <v>0</v>
      </c>
    </row>
    <row r="262" spans="1:5" ht="15.75" hidden="1" thickBot="1" x14ac:dyDescent="0.3">
      <c r="A262" s="25" t="s">
        <v>212</v>
      </c>
      <c r="B262" s="14"/>
      <c r="C262" s="13"/>
      <c r="D262" s="13"/>
      <c r="E262" s="13">
        <v>0</v>
      </c>
    </row>
    <row r="263" spans="1:5" ht="15.75" hidden="1" thickBot="1" x14ac:dyDescent="0.3">
      <c r="A263" s="25" t="s">
        <v>222</v>
      </c>
      <c r="B263" s="14"/>
      <c r="C263" s="13"/>
      <c r="D263" s="13"/>
      <c r="E263" s="13"/>
    </row>
    <row r="264" spans="1:5" ht="15.75" hidden="1" thickBot="1" x14ac:dyDescent="0.3">
      <c r="A264" s="25" t="s">
        <v>223</v>
      </c>
      <c r="B264" s="14"/>
      <c r="C264" s="13"/>
      <c r="D264" s="13"/>
      <c r="E264" s="13"/>
    </row>
    <row r="265" spans="1:5" ht="15.75" hidden="1" thickBot="1" x14ac:dyDescent="0.3">
      <c r="A265" s="25" t="s">
        <v>224</v>
      </c>
      <c r="B265" s="14"/>
      <c r="C265" s="13"/>
      <c r="D265" s="13"/>
      <c r="E265" s="13"/>
    </row>
    <row r="266" spans="1:5" ht="15.75" hidden="1" thickBot="1" x14ac:dyDescent="0.3">
      <c r="A266" s="87" t="s">
        <v>30</v>
      </c>
      <c r="B266" s="14">
        <f>B256+B261</f>
        <v>0</v>
      </c>
      <c r="C266" s="14">
        <f t="shared" ref="C266:E266" si="44">C256+C261</f>
        <v>0</v>
      </c>
      <c r="D266" s="14">
        <f t="shared" si="44"/>
        <v>0</v>
      </c>
      <c r="E266" s="14">
        <f t="shared" si="44"/>
        <v>0</v>
      </c>
    </row>
    <row r="267" spans="1:5" ht="34.5" hidden="1" thickBot="1" x14ac:dyDescent="0.3">
      <c r="A267" s="7" t="s">
        <v>32</v>
      </c>
      <c r="B267" s="7"/>
      <c r="C267" s="86" t="s">
        <v>217</v>
      </c>
      <c r="D267" s="1120"/>
      <c r="E267" s="1121"/>
    </row>
    <row r="268" spans="1:5" ht="17.25" hidden="1" customHeight="1" thickBot="1" x14ac:dyDescent="0.3">
      <c r="A268" s="5" t="s">
        <v>14</v>
      </c>
      <c r="B268" s="1105"/>
      <c r="C268" s="1106"/>
      <c r="D268" s="1106"/>
      <c r="E268" s="1107"/>
    </row>
    <row r="269" spans="1:5" ht="15.75" hidden="1" thickBot="1" x14ac:dyDescent="0.3">
      <c r="A269" s="5" t="s">
        <v>15</v>
      </c>
      <c r="B269" s="1097"/>
      <c r="C269" s="1098"/>
      <c r="D269" s="1098"/>
      <c r="E269" s="1099"/>
    </row>
    <row r="270" spans="1:5" ht="12.75" hidden="1" customHeight="1" x14ac:dyDescent="0.25">
      <c r="A270" s="1049"/>
      <c r="B270" s="8">
        <v>2019</v>
      </c>
      <c r="C270" s="8">
        <v>2020</v>
      </c>
      <c r="D270" s="8">
        <v>2021</v>
      </c>
      <c r="E270" s="8">
        <v>2022</v>
      </c>
    </row>
    <row r="271" spans="1:5" ht="9" hidden="1" customHeight="1" thickBot="1" x14ac:dyDescent="0.3">
      <c r="A271" s="1050"/>
      <c r="B271" s="764" t="s">
        <v>7</v>
      </c>
      <c r="C271" s="764" t="s">
        <v>8</v>
      </c>
      <c r="D271" s="764" t="s">
        <v>8</v>
      </c>
      <c r="E271" s="764" t="s">
        <v>8</v>
      </c>
    </row>
    <row r="272" spans="1:5" ht="15.75" hidden="1" thickBot="1" x14ac:dyDescent="0.3">
      <c r="A272" s="5" t="s">
        <v>16</v>
      </c>
      <c r="B272" s="5"/>
      <c r="C272" s="5"/>
      <c r="D272" s="5"/>
      <c r="E272" s="5"/>
    </row>
    <row r="273" spans="1:5" ht="15.75" hidden="1" thickBot="1" x14ac:dyDescent="0.3">
      <c r="A273" s="5" t="s">
        <v>17</v>
      </c>
      <c r="B273" s="9"/>
      <c r="C273" s="9"/>
      <c r="D273" s="9"/>
      <c r="E273" s="9"/>
    </row>
    <row r="274" spans="1:5" ht="15.75" hidden="1" thickBot="1" x14ac:dyDescent="0.3">
      <c r="A274" s="5" t="s">
        <v>18</v>
      </c>
      <c r="B274" s="9" t="e">
        <f>B273/B272</f>
        <v>#DIV/0!</v>
      </c>
      <c r="C274" s="9" t="e">
        <f t="shared" ref="C274:E274" si="45">C273/C272</f>
        <v>#DIV/0!</v>
      </c>
      <c r="D274" s="9" t="e">
        <f t="shared" si="45"/>
        <v>#DIV/0!</v>
      </c>
      <c r="E274" s="9" t="e">
        <f t="shared" si="45"/>
        <v>#DIV/0!</v>
      </c>
    </row>
    <row r="275" spans="1:5" ht="15.75" hidden="1" thickBot="1" x14ac:dyDescent="0.3">
      <c r="A275" s="5" t="s">
        <v>19</v>
      </c>
      <c r="B275" s="745" t="s">
        <v>20</v>
      </c>
      <c r="C275" s="10" t="e">
        <f>C272/B272-1</f>
        <v>#DIV/0!</v>
      </c>
      <c r="D275" s="10" t="e">
        <f t="shared" ref="D275:E277" si="46">D272/C272-1</f>
        <v>#DIV/0!</v>
      </c>
      <c r="E275" s="10" t="e">
        <f t="shared" si="46"/>
        <v>#DIV/0!</v>
      </c>
    </row>
    <row r="276" spans="1:5" ht="15.75" hidden="1" thickBot="1" x14ac:dyDescent="0.3">
      <c r="A276" s="5" t="s">
        <v>21</v>
      </c>
      <c r="B276" s="745" t="s">
        <v>20</v>
      </c>
      <c r="C276" s="10" t="e">
        <f>C273/B273-1</f>
        <v>#DIV/0!</v>
      </c>
      <c r="D276" s="10" t="e">
        <f t="shared" si="46"/>
        <v>#DIV/0!</v>
      </c>
      <c r="E276" s="10" t="e">
        <f t="shared" si="46"/>
        <v>#DIV/0!</v>
      </c>
    </row>
    <row r="277" spans="1:5" ht="15.75" hidden="1" thickBot="1" x14ac:dyDescent="0.3">
      <c r="A277" s="5" t="s">
        <v>22</v>
      </c>
      <c r="B277" s="745" t="s">
        <v>20</v>
      </c>
      <c r="C277" s="10" t="e">
        <f>C274/B274-1</f>
        <v>#DIV/0!</v>
      </c>
      <c r="D277" s="10" t="e">
        <f t="shared" si="46"/>
        <v>#DIV/0!</v>
      </c>
      <c r="E277" s="10" t="e">
        <f t="shared" si="46"/>
        <v>#DIV/0!</v>
      </c>
    </row>
    <row r="278" spans="1:5" ht="15.75" hidden="1" thickBot="1" x14ac:dyDescent="0.3">
      <c r="A278" s="1046" t="s">
        <v>172</v>
      </c>
      <c r="B278" s="1047"/>
      <c r="C278" s="1047"/>
      <c r="D278" s="1047"/>
      <c r="E278" s="1048"/>
    </row>
    <row r="279" spans="1:5" ht="12.75" hidden="1" customHeight="1" x14ac:dyDescent="0.25">
      <c r="A279" s="1049"/>
      <c r="B279" s="8">
        <v>2019</v>
      </c>
      <c r="C279" s="8">
        <v>2020</v>
      </c>
      <c r="D279" s="8">
        <v>2021</v>
      </c>
      <c r="E279" s="8">
        <v>2022</v>
      </c>
    </row>
    <row r="280" spans="1:5" ht="9" hidden="1" customHeight="1" thickBot="1" x14ac:dyDescent="0.3">
      <c r="A280" s="1050"/>
      <c r="B280" s="764" t="s">
        <v>7</v>
      </c>
      <c r="C280" s="764" t="s">
        <v>8</v>
      </c>
      <c r="D280" s="764" t="s">
        <v>8</v>
      </c>
      <c r="E280" s="764" t="s">
        <v>8</v>
      </c>
    </row>
    <row r="281" spans="1:5" ht="15.75" hidden="1" thickBot="1" x14ac:dyDescent="0.3">
      <c r="A281" s="12" t="s">
        <v>41</v>
      </c>
      <c r="B281" s="13">
        <f>B282+B283+B284+B285</f>
        <v>0</v>
      </c>
      <c r="C281" s="13">
        <f t="shared" ref="C281:E281" si="47">C282+C283+C284+C285</f>
        <v>0</v>
      </c>
      <c r="D281" s="13">
        <f t="shared" si="47"/>
        <v>0</v>
      </c>
      <c r="E281" s="13">
        <f t="shared" si="47"/>
        <v>0</v>
      </c>
    </row>
    <row r="282" spans="1:5" ht="15.75" hidden="1" thickBot="1" x14ac:dyDescent="0.3">
      <c r="A282" s="25" t="s">
        <v>212</v>
      </c>
      <c r="B282" s="13"/>
      <c r="C282" s="13"/>
      <c r="D282" s="13"/>
      <c r="E282" s="13"/>
    </row>
    <row r="283" spans="1:5" ht="15.75" hidden="1" thickBot="1" x14ac:dyDescent="0.3">
      <c r="A283" s="25" t="s">
        <v>222</v>
      </c>
      <c r="B283" s="13"/>
      <c r="C283" s="13"/>
      <c r="D283" s="13"/>
      <c r="E283" s="13"/>
    </row>
    <row r="284" spans="1:5" ht="15.75" hidden="1" thickBot="1" x14ac:dyDescent="0.3">
      <c r="A284" s="25" t="s">
        <v>223</v>
      </c>
      <c r="B284" s="13"/>
      <c r="C284" s="13"/>
      <c r="D284" s="13"/>
      <c r="E284" s="13"/>
    </row>
    <row r="285" spans="1:5" ht="15.75" hidden="1" thickBot="1" x14ac:dyDescent="0.3">
      <c r="A285" s="25" t="s">
        <v>224</v>
      </c>
      <c r="B285" s="13"/>
      <c r="C285" s="13"/>
      <c r="D285" s="13"/>
      <c r="E285" s="13"/>
    </row>
    <row r="286" spans="1:5" ht="15.75" hidden="1" thickBot="1" x14ac:dyDescent="0.3">
      <c r="A286" s="12" t="s">
        <v>42</v>
      </c>
      <c r="B286" s="14">
        <f>B287+B288+B289+B290</f>
        <v>0</v>
      </c>
      <c r="C286" s="14">
        <f t="shared" ref="C286:E286" si="48">C287+C288+C289+C290</f>
        <v>0</v>
      </c>
      <c r="D286" s="14">
        <f t="shared" si="48"/>
        <v>0</v>
      </c>
      <c r="E286" s="14">
        <f t="shared" si="48"/>
        <v>0</v>
      </c>
    </row>
    <row r="287" spans="1:5" ht="15.75" hidden="1" thickBot="1" x14ac:dyDescent="0.3">
      <c r="A287" s="25" t="s">
        <v>212</v>
      </c>
      <c r="B287" s="14"/>
      <c r="C287" s="13"/>
      <c r="D287" s="13"/>
      <c r="E287" s="13"/>
    </row>
    <row r="288" spans="1:5" ht="15.75" hidden="1" thickBot="1" x14ac:dyDescent="0.3">
      <c r="A288" s="25" t="s">
        <v>222</v>
      </c>
      <c r="B288" s="14"/>
      <c r="C288" s="13"/>
      <c r="D288" s="13"/>
      <c r="E288" s="13"/>
    </row>
    <row r="289" spans="1:5" ht="15.75" hidden="1" thickBot="1" x14ac:dyDescent="0.3">
      <c r="A289" s="25" t="s">
        <v>223</v>
      </c>
      <c r="B289" s="14"/>
      <c r="C289" s="13"/>
      <c r="D289" s="13"/>
      <c r="E289" s="13"/>
    </row>
    <row r="290" spans="1:5" ht="15.75" hidden="1" thickBot="1" x14ac:dyDescent="0.3">
      <c r="A290" s="25" t="s">
        <v>224</v>
      </c>
      <c r="B290" s="14"/>
      <c r="C290" s="13"/>
      <c r="D290" s="13"/>
      <c r="E290" s="13"/>
    </row>
    <row r="291" spans="1:5" ht="15.75" hidden="1" thickBot="1" x14ac:dyDescent="0.3">
      <c r="A291" s="87" t="s">
        <v>226</v>
      </c>
      <c r="B291" s="14">
        <f>B281+B286</f>
        <v>0</v>
      </c>
      <c r="C291" s="14">
        <f t="shared" ref="C291:E291" si="49">C281+C286</f>
        <v>0</v>
      </c>
      <c r="D291" s="14">
        <f t="shared" si="49"/>
        <v>0</v>
      </c>
      <c r="E291" s="14">
        <f t="shared" si="49"/>
        <v>0</v>
      </c>
    </row>
    <row r="292" spans="1:5" ht="34.5" hidden="1" thickBot="1" x14ac:dyDescent="0.3">
      <c r="A292" s="7" t="s">
        <v>73</v>
      </c>
      <c r="B292" s="90"/>
      <c r="C292" s="88" t="s">
        <v>217</v>
      </c>
      <c r="D292" s="91"/>
      <c r="E292" s="92"/>
    </row>
    <row r="293" spans="1:5" ht="17.25" hidden="1" customHeight="1" thickBot="1" x14ac:dyDescent="0.3">
      <c r="A293" s="5" t="s">
        <v>14</v>
      </c>
      <c r="B293" s="1105"/>
      <c r="C293" s="1106"/>
      <c r="D293" s="1106"/>
      <c r="E293" s="1107"/>
    </row>
    <row r="294" spans="1:5" ht="15.75" hidden="1" thickBot="1" x14ac:dyDescent="0.3">
      <c r="A294" s="5" t="s">
        <v>15</v>
      </c>
      <c r="B294" s="1097"/>
      <c r="C294" s="1098"/>
      <c r="D294" s="1098"/>
      <c r="E294" s="1099"/>
    </row>
    <row r="295" spans="1:5" ht="12.75" hidden="1" customHeight="1" x14ac:dyDescent="0.25">
      <c r="A295" s="1049"/>
      <c r="B295" s="8">
        <v>2019</v>
      </c>
      <c r="C295" s="8">
        <v>2020</v>
      </c>
      <c r="D295" s="8">
        <v>2021</v>
      </c>
      <c r="E295" s="8">
        <v>2022</v>
      </c>
    </row>
    <row r="296" spans="1:5" ht="9" hidden="1" customHeight="1" thickBot="1" x14ac:dyDescent="0.3">
      <c r="A296" s="1050"/>
      <c r="B296" s="764" t="s">
        <v>7</v>
      </c>
      <c r="C296" s="764" t="s">
        <v>8</v>
      </c>
      <c r="D296" s="764" t="s">
        <v>8</v>
      </c>
      <c r="E296" s="764" t="s">
        <v>8</v>
      </c>
    </row>
    <row r="297" spans="1:5" ht="15.75" hidden="1" thickBot="1" x14ac:dyDescent="0.3">
      <c r="A297" s="5" t="s">
        <v>16</v>
      </c>
      <c r="B297" s="5"/>
      <c r="C297" s="5"/>
      <c r="D297" s="5"/>
      <c r="E297" s="5"/>
    </row>
    <row r="298" spans="1:5" ht="15.75" hidden="1" thickBot="1" x14ac:dyDescent="0.3">
      <c r="A298" s="5" t="s">
        <v>17</v>
      </c>
      <c r="B298" s="9">
        <f>B316</f>
        <v>0</v>
      </c>
      <c r="C298" s="9">
        <f t="shared" ref="C298:E298" si="50">C316</f>
        <v>0</v>
      </c>
      <c r="D298" s="9">
        <f t="shared" si="50"/>
        <v>0</v>
      </c>
      <c r="E298" s="9">
        <f t="shared" si="50"/>
        <v>0</v>
      </c>
    </row>
    <row r="299" spans="1:5" ht="15.75" hidden="1" thickBot="1" x14ac:dyDescent="0.3">
      <c r="A299" s="5" t="s">
        <v>18</v>
      </c>
      <c r="B299" s="9" t="e">
        <f>B298/B297</f>
        <v>#DIV/0!</v>
      </c>
      <c r="C299" s="9" t="e">
        <f t="shared" ref="C299:E299" si="51">C298/C297</f>
        <v>#DIV/0!</v>
      </c>
      <c r="D299" s="9" t="e">
        <f t="shared" si="51"/>
        <v>#DIV/0!</v>
      </c>
      <c r="E299" s="9" t="e">
        <f t="shared" si="51"/>
        <v>#DIV/0!</v>
      </c>
    </row>
    <row r="300" spans="1:5" ht="15.75" hidden="1" thickBot="1" x14ac:dyDescent="0.3">
      <c r="A300" s="5" t="s">
        <v>19</v>
      </c>
      <c r="B300" s="745" t="s">
        <v>20</v>
      </c>
      <c r="C300" s="10" t="e">
        <f>C297/B297-1</f>
        <v>#DIV/0!</v>
      </c>
      <c r="D300" s="10" t="e">
        <f t="shared" ref="D300:E302" si="52">D297/C297-1</f>
        <v>#DIV/0!</v>
      </c>
      <c r="E300" s="10" t="e">
        <f t="shared" si="52"/>
        <v>#DIV/0!</v>
      </c>
    </row>
    <row r="301" spans="1:5" ht="15.75" hidden="1" thickBot="1" x14ac:dyDescent="0.3">
      <c r="A301" s="5" t="s">
        <v>21</v>
      </c>
      <c r="B301" s="745" t="s">
        <v>20</v>
      </c>
      <c r="C301" s="10" t="e">
        <f>C298/B298-1</f>
        <v>#DIV/0!</v>
      </c>
      <c r="D301" s="10" t="e">
        <f t="shared" si="52"/>
        <v>#DIV/0!</v>
      </c>
      <c r="E301" s="10" t="e">
        <f t="shared" si="52"/>
        <v>#DIV/0!</v>
      </c>
    </row>
    <row r="302" spans="1:5" ht="15.75" hidden="1" thickBot="1" x14ac:dyDescent="0.3">
      <c r="A302" s="5" t="s">
        <v>22</v>
      </c>
      <c r="B302" s="745" t="s">
        <v>20</v>
      </c>
      <c r="C302" s="10" t="e">
        <f>C299/B299-1</f>
        <v>#DIV/0!</v>
      </c>
      <c r="D302" s="10" t="e">
        <f t="shared" si="52"/>
        <v>#DIV/0!</v>
      </c>
      <c r="E302" s="10" t="e">
        <f t="shared" si="52"/>
        <v>#DIV/0!</v>
      </c>
    </row>
    <row r="303" spans="1:5" ht="15.75" hidden="1" thickBot="1" x14ac:dyDescent="0.3">
      <c r="A303" s="1046" t="s">
        <v>264</v>
      </c>
      <c r="B303" s="1047"/>
      <c r="C303" s="1047"/>
      <c r="D303" s="1047"/>
      <c r="E303" s="1048"/>
    </row>
    <row r="304" spans="1:5" ht="12.75" hidden="1" customHeight="1" x14ac:dyDescent="0.25">
      <c r="A304" s="1049"/>
      <c r="B304" s="8">
        <v>2018</v>
      </c>
      <c r="C304" s="8">
        <v>2019</v>
      </c>
      <c r="D304" s="8">
        <v>2020</v>
      </c>
      <c r="E304" s="8">
        <v>2021</v>
      </c>
    </row>
    <row r="305" spans="1:5" ht="9" hidden="1" customHeight="1" thickBot="1" x14ac:dyDescent="0.3">
      <c r="A305" s="1050"/>
      <c r="B305" s="764" t="s">
        <v>7</v>
      </c>
      <c r="C305" s="764" t="s">
        <v>8</v>
      </c>
      <c r="D305" s="764" t="s">
        <v>8</v>
      </c>
      <c r="E305" s="764" t="s">
        <v>8</v>
      </c>
    </row>
    <row r="306" spans="1:5" ht="15.75" hidden="1" thickBot="1" x14ac:dyDescent="0.3">
      <c r="A306" s="12" t="s">
        <v>41</v>
      </c>
      <c r="B306" s="13">
        <f>B307+B308+B309+B310</f>
        <v>0</v>
      </c>
      <c r="C306" s="13">
        <f t="shared" ref="C306:E306" si="53">C307+C308+C309+C310</f>
        <v>0</v>
      </c>
      <c r="D306" s="13">
        <f t="shared" si="53"/>
        <v>0</v>
      </c>
      <c r="E306" s="13">
        <f t="shared" si="53"/>
        <v>0</v>
      </c>
    </row>
    <row r="307" spans="1:5" ht="15.75" hidden="1" thickBot="1" x14ac:dyDescent="0.3">
      <c r="A307" s="25" t="s">
        <v>212</v>
      </c>
      <c r="B307" s="13"/>
      <c r="C307" s="13"/>
      <c r="D307" s="13"/>
      <c r="E307" s="13"/>
    </row>
    <row r="308" spans="1:5" ht="15.75" hidden="1" thickBot="1" x14ac:dyDescent="0.3">
      <c r="A308" s="25" t="s">
        <v>222</v>
      </c>
      <c r="B308" s="13"/>
      <c r="C308" s="13"/>
      <c r="D308" s="13"/>
      <c r="E308" s="13"/>
    </row>
    <row r="309" spans="1:5" ht="15.75" hidden="1" thickBot="1" x14ac:dyDescent="0.3">
      <c r="A309" s="25" t="s">
        <v>223</v>
      </c>
      <c r="B309" s="13"/>
      <c r="C309" s="13"/>
      <c r="D309" s="13"/>
      <c r="E309" s="13"/>
    </row>
    <row r="310" spans="1:5" ht="15.75" hidden="1" thickBot="1" x14ac:dyDescent="0.3">
      <c r="A310" s="25" t="s">
        <v>224</v>
      </c>
      <c r="B310" s="13"/>
      <c r="C310" s="13"/>
      <c r="D310" s="13"/>
      <c r="E310" s="13"/>
    </row>
    <row r="311" spans="1:5" ht="15.75" hidden="1" thickBot="1" x14ac:dyDescent="0.3">
      <c r="A311" s="12" t="s">
        <v>42</v>
      </c>
      <c r="B311" s="14">
        <f>B312+B313+B314+B315</f>
        <v>0</v>
      </c>
      <c r="C311" s="14">
        <f t="shared" ref="C311:E311" si="54">C312+C313+C314+C315</f>
        <v>0</v>
      </c>
      <c r="D311" s="14">
        <f t="shared" si="54"/>
        <v>0</v>
      </c>
      <c r="E311" s="14">
        <f t="shared" si="54"/>
        <v>0</v>
      </c>
    </row>
    <row r="312" spans="1:5" ht="15.75" hidden="1" thickBot="1" x14ac:dyDescent="0.3">
      <c r="A312" s="25" t="s">
        <v>212</v>
      </c>
      <c r="B312" s="14"/>
      <c r="C312" s="13"/>
      <c r="D312" s="13"/>
      <c r="E312" s="13"/>
    </row>
    <row r="313" spans="1:5" ht="15.75" hidden="1" thickBot="1" x14ac:dyDescent="0.3">
      <c r="A313" s="25" t="s">
        <v>222</v>
      </c>
      <c r="B313" s="14"/>
      <c r="C313" s="13"/>
      <c r="D313" s="13"/>
      <c r="E313" s="13"/>
    </row>
    <row r="314" spans="1:5" ht="15.75" hidden="1" thickBot="1" x14ac:dyDescent="0.3">
      <c r="A314" s="25" t="s">
        <v>223</v>
      </c>
      <c r="B314" s="14"/>
      <c r="C314" s="13"/>
      <c r="D314" s="13"/>
      <c r="E314" s="13"/>
    </row>
    <row r="315" spans="1:5" ht="15.75" hidden="1" thickBot="1" x14ac:dyDescent="0.3">
      <c r="A315" s="25" t="s">
        <v>224</v>
      </c>
      <c r="B315" s="14"/>
      <c r="C315" s="13"/>
      <c r="D315" s="13"/>
      <c r="E315" s="13"/>
    </row>
    <row r="316" spans="1:5" ht="15.75" hidden="1" thickBot="1" x14ac:dyDescent="0.3">
      <c r="A316" s="15" t="s">
        <v>229</v>
      </c>
      <c r="B316" s="14">
        <f>B306+B311</f>
        <v>0</v>
      </c>
      <c r="C316" s="14">
        <f t="shared" ref="C316:E316" si="55">C306+C311</f>
        <v>0</v>
      </c>
      <c r="D316" s="14">
        <f t="shared" si="55"/>
        <v>0</v>
      </c>
      <c r="E316" s="14">
        <f t="shared" si="55"/>
        <v>0</v>
      </c>
    </row>
    <row r="317" spans="1:5" ht="25.5" hidden="1" customHeight="1" thickBot="1" x14ac:dyDescent="0.3">
      <c r="A317" s="93" t="s">
        <v>44</v>
      </c>
      <c r="B317" s="1118"/>
      <c r="C317" s="1120"/>
      <c r="D317" s="1120"/>
      <c r="E317" s="1121"/>
    </row>
    <row r="318" spans="1:5" ht="34.5" hidden="1" thickBot="1" x14ac:dyDescent="0.3">
      <c r="A318" s="7" t="s">
        <v>73</v>
      </c>
      <c r="B318" s="90"/>
      <c r="C318" s="88" t="s">
        <v>217</v>
      </c>
      <c r="D318" s="91"/>
      <c r="E318" s="92"/>
    </row>
    <row r="319" spans="1:5" ht="17.25" hidden="1" customHeight="1" thickBot="1" x14ac:dyDescent="0.3">
      <c r="A319" s="5" t="s">
        <v>14</v>
      </c>
      <c r="B319" s="1105"/>
      <c r="C319" s="1106"/>
      <c r="D319" s="1106"/>
      <c r="E319" s="1107"/>
    </row>
    <row r="320" spans="1:5" ht="15.75" hidden="1" thickBot="1" x14ac:dyDescent="0.3">
      <c r="A320" s="5" t="s">
        <v>15</v>
      </c>
      <c r="B320" s="1097"/>
      <c r="C320" s="1098"/>
      <c r="D320" s="1098"/>
      <c r="E320" s="1099"/>
    </row>
    <row r="321" spans="1:5" ht="12.75" hidden="1" customHeight="1" x14ac:dyDescent="0.25">
      <c r="A321" s="1049"/>
      <c r="B321" s="8">
        <v>2019</v>
      </c>
      <c r="C321" s="8">
        <v>2020</v>
      </c>
      <c r="D321" s="8">
        <v>2021</v>
      </c>
      <c r="E321" s="8">
        <v>2022</v>
      </c>
    </row>
    <row r="322" spans="1:5" ht="9" hidden="1" customHeight="1" thickBot="1" x14ac:dyDescent="0.3">
      <c r="A322" s="1050"/>
      <c r="B322" s="764" t="s">
        <v>7</v>
      </c>
      <c r="C322" s="764" t="s">
        <v>8</v>
      </c>
      <c r="D322" s="764" t="s">
        <v>8</v>
      </c>
      <c r="E322" s="764" t="s">
        <v>8</v>
      </c>
    </row>
    <row r="323" spans="1:5" ht="15.75" hidden="1" thickBot="1" x14ac:dyDescent="0.3">
      <c r="A323" s="5" t="s">
        <v>16</v>
      </c>
      <c r="B323" s="5"/>
      <c r="C323" s="5"/>
      <c r="D323" s="5"/>
      <c r="E323" s="5"/>
    </row>
    <row r="324" spans="1:5" ht="15.75" hidden="1" thickBot="1" x14ac:dyDescent="0.3">
      <c r="A324" s="5" t="s">
        <v>17</v>
      </c>
      <c r="B324" s="9">
        <f>B342</f>
        <v>0</v>
      </c>
      <c r="C324" s="9">
        <f t="shared" ref="C324:E324" si="56">C342</f>
        <v>0</v>
      </c>
      <c r="D324" s="9">
        <f t="shared" si="56"/>
        <v>0</v>
      </c>
      <c r="E324" s="9">
        <f t="shared" si="56"/>
        <v>0</v>
      </c>
    </row>
    <row r="325" spans="1:5" ht="15.75" hidden="1" thickBot="1" x14ac:dyDescent="0.3">
      <c r="A325" s="5" t="s">
        <v>18</v>
      </c>
      <c r="B325" s="9" t="e">
        <f>B324/B323</f>
        <v>#DIV/0!</v>
      </c>
      <c r="C325" s="9" t="e">
        <f t="shared" ref="C325:E325" si="57">C324/C323</f>
        <v>#DIV/0!</v>
      </c>
      <c r="D325" s="9" t="e">
        <f t="shared" si="57"/>
        <v>#DIV/0!</v>
      </c>
      <c r="E325" s="9" t="e">
        <f t="shared" si="57"/>
        <v>#DIV/0!</v>
      </c>
    </row>
    <row r="326" spans="1:5" ht="15.75" hidden="1" thickBot="1" x14ac:dyDescent="0.3">
      <c r="A326" s="5" t="s">
        <v>19</v>
      </c>
      <c r="B326" s="745" t="s">
        <v>20</v>
      </c>
      <c r="C326" s="10" t="e">
        <f>C323/B323-1</f>
        <v>#DIV/0!</v>
      </c>
      <c r="D326" s="10" t="e">
        <f t="shared" ref="D326:E328" si="58">D323/C323-1</f>
        <v>#DIV/0!</v>
      </c>
      <c r="E326" s="10" t="e">
        <f t="shared" si="58"/>
        <v>#DIV/0!</v>
      </c>
    </row>
    <row r="327" spans="1:5" ht="15.75" hidden="1" thickBot="1" x14ac:dyDescent="0.3">
      <c r="A327" s="5" t="s">
        <v>21</v>
      </c>
      <c r="B327" s="745" t="s">
        <v>20</v>
      </c>
      <c r="C327" s="10" t="e">
        <f>C324/B324-1</f>
        <v>#DIV/0!</v>
      </c>
      <c r="D327" s="10" t="e">
        <f t="shared" si="58"/>
        <v>#DIV/0!</v>
      </c>
      <c r="E327" s="10" t="e">
        <f t="shared" si="58"/>
        <v>#DIV/0!</v>
      </c>
    </row>
    <row r="328" spans="1:5" ht="15.75" hidden="1" thickBot="1" x14ac:dyDescent="0.3">
      <c r="A328" s="5" t="s">
        <v>22</v>
      </c>
      <c r="B328" s="745" t="s">
        <v>20</v>
      </c>
      <c r="C328" s="10" t="e">
        <f>C325/B325-1</f>
        <v>#DIV/0!</v>
      </c>
      <c r="D328" s="10" t="e">
        <f t="shared" si="58"/>
        <v>#DIV/0!</v>
      </c>
      <c r="E328" s="10" t="e">
        <f t="shared" si="58"/>
        <v>#DIV/0!</v>
      </c>
    </row>
    <row r="329" spans="1:5" ht="15.75" hidden="1" thickBot="1" x14ac:dyDescent="0.3">
      <c r="A329" s="1046" t="s">
        <v>154</v>
      </c>
      <c r="B329" s="1047"/>
      <c r="C329" s="1047"/>
      <c r="D329" s="1047"/>
      <c r="E329" s="1048"/>
    </row>
    <row r="330" spans="1:5" ht="12.75" hidden="1" customHeight="1" x14ac:dyDescent="0.25">
      <c r="A330" s="1049"/>
      <c r="B330" s="8">
        <v>2019</v>
      </c>
      <c r="C330" s="8">
        <v>2020</v>
      </c>
      <c r="D330" s="8">
        <v>2021</v>
      </c>
      <c r="E330" s="8">
        <v>2022</v>
      </c>
    </row>
    <row r="331" spans="1:5" ht="9" hidden="1" customHeight="1" thickBot="1" x14ac:dyDescent="0.3">
      <c r="A331" s="1050"/>
      <c r="B331" s="764" t="s">
        <v>7</v>
      </c>
      <c r="C331" s="764" t="s">
        <v>8</v>
      </c>
      <c r="D331" s="764" t="s">
        <v>8</v>
      </c>
      <c r="E331" s="764" t="s">
        <v>8</v>
      </c>
    </row>
    <row r="332" spans="1:5" ht="15.75" hidden="1" thickBot="1" x14ac:dyDescent="0.3">
      <c r="A332" s="12" t="s">
        <v>41</v>
      </c>
      <c r="B332" s="13">
        <f>B333+B334+B335+B336</f>
        <v>0</v>
      </c>
      <c r="C332" s="13">
        <f t="shared" ref="C332:E332" si="59">C333+C334+C335+C336</f>
        <v>0</v>
      </c>
      <c r="D332" s="13">
        <f t="shared" si="59"/>
        <v>0</v>
      </c>
      <c r="E332" s="13">
        <f t="shared" si="59"/>
        <v>0</v>
      </c>
    </row>
    <row r="333" spans="1:5" ht="15.75" hidden="1" thickBot="1" x14ac:dyDescent="0.3">
      <c r="A333" s="25" t="s">
        <v>212</v>
      </c>
      <c r="B333" s="13"/>
      <c r="C333" s="13"/>
      <c r="D333" s="13"/>
      <c r="E333" s="13"/>
    </row>
    <row r="334" spans="1:5" ht="15.75" hidden="1" thickBot="1" x14ac:dyDescent="0.3">
      <c r="A334" s="25" t="s">
        <v>222</v>
      </c>
      <c r="B334" s="13"/>
      <c r="C334" s="13"/>
      <c r="D334" s="13"/>
      <c r="E334" s="13"/>
    </row>
    <row r="335" spans="1:5" ht="15.75" hidden="1" thickBot="1" x14ac:dyDescent="0.3">
      <c r="A335" s="25" t="s">
        <v>223</v>
      </c>
      <c r="B335" s="13"/>
      <c r="C335" s="13"/>
      <c r="D335" s="13"/>
      <c r="E335" s="13"/>
    </row>
    <row r="336" spans="1:5" ht="15.75" hidden="1" thickBot="1" x14ac:dyDescent="0.3">
      <c r="A336" s="25" t="s">
        <v>224</v>
      </c>
      <c r="B336" s="13"/>
      <c r="C336" s="13"/>
      <c r="D336" s="13"/>
      <c r="E336" s="13"/>
    </row>
    <row r="337" spans="1:5" ht="15.75" hidden="1" thickBot="1" x14ac:dyDescent="0.3">
      <c r="A337" s="12" t="s">
        <v>42</v>
      </c>
      <c r="B337" s="14">
        <f>B338+B339+B340+B341</f>
        <v>0</v>
      </c>
      <c r="C337" s="14">
        <f t="shared" ref="C337:E337" si="60">C338+C339+C340+C341</f>
        <v>0</v>
      </c>
      <c r="D337" s="14">
        <f t="shared" si="60"/>
        <v>0</v>
      </c>
      <c r="E337" s="14">
        <f t="shared" si="60"/>
        <v>0</v>
      </c>
    </row>
    <row r="338" spans="1:5" ht="15.75" hidden="1" thickBot="1" x14ac:dyDescent="0.3">
      <c r="A338" s="25" t="s">
        <v>212</v>
      </c>
      <c r="B338" s="14"/>
      <c r="C338" s="14"/>
      <c r="D338" s="14"/>
      <c r="E338" s="14"/>
    </row>
    <row r="339" spans="1:5" ht="15.75" hidden="1" thickBot="1" x14ac:dyDescent="0.3">
      <c r="A339" s="25" t="s">
        <v>222</v>
      </c>
      <c r="B339" s="14"/>
      <c r="C339" s="14"/>
      <c r="D339" s="14"/>
      <c r="E339" s="14"/>
    </row>
    <row r="340" spans="1:5" ht="15.75" hidden="1" thickBot="1" x14ac:dyDescent="0.3">
      <c r="A340" s="25" t="s">
        <v>223</v>
      </c>
      <c r="B340" s="14"/>
      <c r="C340" s="14"/>
      <c r="D340" s="14"/>
      <c r="E340" s="14"/>
    </row>
    <row r="341" spans="1:5" ht="15.75" hidden="1" thickBot="1" x14ac:dyDescent="0.3">
      <c r="A341" s="25" t="s">
        <v>224</v>
      </c>
      <c r="B341" s="14"/>
      <c r="C341" s="14"/>
      <c r="D341" s="14"/>
      <c r="E341" s="14"/>
    </row>
    <row r="342" spans="1:5" ht="15.75" hidden="1" thickBot="1" x14ac:dyDescent="0.3">
      <c r="A342" s="15" t="s">
        <v>52</v>
      </c>
      <c r="B342" s="14">
        <f>B332+B337</f>
        <v>0</v>
      </c>
      <c r="C342" s="14">
        <f t="shared" ref="C342:E342" si="61">C332+C337</f>
        <v>0</v>
      </c>
      <c r="D342" s="14">
        <f t="shared" si="61"/>
        <v>0</v>
      </c>
      <c r="E342" s="14">
        <f t="shared" si="61"/>
        <v>0</v>
      </c>
    </row>
    <row r="343" spans="1:5" ht="15.75" thickBot="1" x14ac:dyDescent="0.3">
      <c r="A343" s="19"/>
      <c r="B343" s="20"/>
      <c r="C343" s="20"/>
      <c r="D343" s="20"/>
      <c r="E343" s="20"/>
    </row>
    <row r="344" spans="1:5" ht="27" customHeight="1" thickBot="1" x14ac:dyDescent="0.3">
      <c r="A344" s="6" t="s">
        <v>56</v>
      </c>
      <c r="B344" s="21">
        <f>+B219+B143+B65+B28+B168+B102+B324+B298+B273+B248+B193</f>
        <v>185210</v>
      </c>
      <c r="C344" s="21">
        <f>+C219+C143+C65+C28+C168+C102+C324+C298+C273+C248+C193</f>
        <v>217000</v>
      </c>
      <c r="D344" s="21">
        <f>+D219+D143+D65+D28+D168+D102+D324+D298+D273+D248+D193</f>
        <v>220300</v>
      </c>
      <c r="E344" s="21">
        <f>+E219+E143+E65+E28+E168+E102+E324+E298+E273+E248+E193</f>
        <v>220400</v>
      </c>
    </row>
    <row r="345" spans="1:5" ht="24.75" thickBot="1" x14ac:dyDescent="0.3">
      <c r="A345" s="6" t="s">
        <v>57</v>
      </c>
      <c r="B345" s="21">
        <f>+B237+B211+B131+B94+B57+B342+B316+B291+B266+B186+B161</f>
        <v>185210</v>
      </c>
      <c r="C345" s="21">
        <f>+C237+C211+C131+C94+C57+C342+C316+C291+C266+C186+C161</f>
        <v>217000</v>
      </c>
      <c r="D345" s="21">
        <f>+D237+D211+D131+D94+D57+D342+D316+D291+D266+D186+D161</f>
        <v>220300</v>
      </c>
      <c r="E345" s="21">
        <f>+E237+E211+E131+E94+E57+E342+E316+E291+E266+E186+E161</f>
        <v>220400</v>
      </c>
    </row>
    <row r="346" spans="1:5" ht="15.75" thickBot="1" x14ac:dyDescent="0.3">
      <c r="A346" s="12" t="s">
        <v>23</v>
      </c>
      <c r="B346" s="35">
        <f>B347+B348</f>
        <v>147286</v>
      </c>
      <c r="C346" s="35">
        <f t="shared" ref="C346:E346" si="62">C347+C348</f>
        <v>173000</v>
      </c>
      <c r="D346" s="35">
        <f t="shared" si="62"/>
        <v>173000</v>
      </c>
      <c r="E346" s="35">
        <f t="shared" si="62"/>
        <v>173000</v>
      </c>
    </row>
    <row r="347" spans="1:5" ht="15.75" thickBot="1" x14ac:dyDescent="0.3">
      <c r="A347" s="25" t="s">
        <v>212</v>
      </c>
      <c r="B347" s="14">
        <f t="shared" ref="B347:E348" si="63">B37+B74+B111</f>
        <v>147286</v>
      </c>
      <c r="C347" s="14">
        <f t="shared" si="63"/>
        <v>173000</v>
      </c>
      <c r="D347" s="14">
        <f t="shared" si="63"/>
        <v>173000</v>
      </c>
      <c r="E347" s="14">
        <f t="shared" si="63"/>
        <v>173000</v>
      </c>
    </row>
    <row r="348" spans="1:5" ht="15.75" thickBot="1" x14ac:dyDescent="0.3">
      <c r="A348" s="25" t="s">
        <v>230</v>
      </c>
      <c r="B348" s="14">
        <f t="shared" si="63"/>
        <v>0</v>
      </c>
      <c r="C348" s="14">
        <f t="shared" si="63"/>
        <v>0</v>
      </c>
      <c r="D348" s="14">
        <f t="shared" si="63"/>
        <v>0</v>
      </c>
      <c r="E348" s="14">
        <f t="shared" si="63"/>
        <v>0</v>
      </c>
    </row>
    <row r="349" spans="1:5" ht="24.75" thickBot="1" x14ac:dyDescent="0.3">
      <c r="A349" s="12" t="s">
        <v>24</v>
      </c>
      <c r="B349" s="35">
        <f>B350+B351</f>
        <v>20440</v>
      </c>
      <c r="C349" s="35">
        <f t="shared" ref="C349:E349" si="64">C350+C351</f>
        <v>26000</v>
      </c>
      <c r="D349" s="35">
        <f t="shared" si="64"/>
        <v>26000</v>
      </c>
      <c r="E349" s="35">
        <f t="shared" si="64"/>
        <v>26000</v>
      </c>
    </row>
    <row r="350" spans="1:5" ht="15.75" thickBot="1" x14ac:dyDescent="0.3">
      <c r="A350" s="25" t="s">
        <v>212</v>
      </c>
      <c r="B350" s="13">
        <f>B40+B77+B114</f>
        <v>20440</v>
      </c>
      <c r="C350" s="13">
        <f>C40+C77+C114</f>
        <v>26000</v>
      </c>
      <c r="D350" s="13">
        <f>D40+D77+D114</f>
        <v>26000</v>
      </c>
      <c r="E350" s="13">
        <f>E40+E77+E114</f>
        <v>26000</v>
      </c>
    </row>
    <row r="351" spans="1:5" ht="15.75" thickBot="1" x14ac:dyDescent="0.3">
      <c r="A351" s="25" t="s">
        <v>230</v>
      </c>
      <c r="B351" s="14">
        <f>B41+B78+B112</f>
        <v>0</v>
      </c>
      <c r="C351" s="14">
        <f>C41+C78+C112</f>
        <v>0</v>
      </c>
      <c r="D351" s="14">
        <f>D41+D78+D112</f>
        <v>0</v>
      </c>
      <c r="E351" s="14">
        <f>E41+E78+E112</f>
        <v>0</v>
      </c>
    </row>
    <row r="352" spans="1:5" ht="15.75" thickBot="1" x14ac:dyDescent="0.3">
      <c r="A352" s="12" t="s">
        <v>25</v>
      </c>
      <c r="B352" s="35">
        <f>B353+B354</f>
        <v>14300</v>
      </c>
      <c r="C352" s="35">
        <f t="shared" ref="C352:E352" si="65">C353+C354</f>
        <v>17000</v>
      </c>
      <c r="D352" s="35">
        <f t="shared" si="65"/>
        <v>19300</v>
      </c>
      <c r="E352" s="35">
        <f t="shared" si="65"/>
        <v>19400</v>
      </c>
    </row>
    <row r="353" spans="1:5" ht="15.75" thickBot="1" x14ac:dyDescent="0.3">
      <c r="A353" s="25" t="s">
        <v>212</v>
      </c>
      <c r="B353" s="14">
        <f t="shared" ref="B353:E354" si="66">B43+B80+B117</f>
        <v>14300</v>
      </c>
      <c r="C353" s="14">
        <f t="shared" si="66"/>
        <v>17000</v>
      </c>
      <c r="D353" s="14">
        <f t="shared" si="66"/>
        <v>19300</v>
      </c>
      <c r="E353" s="14">
        <f t="shared" si="66"/>
        <v>19400</v>
      </c>
    </row>
    <row r="354" spans="1:5" ht="15.75" thickBot="1" x14ac:dyDescent="0.3">
      <c r="A354" s="25" t="s">
        <v>230</v>
      </c>
      <c r="B354" s="14">
        <f t="shared" si="66"/>
        <v>0</v>
      </c>
      <c r="C354" s="14">
        <f t="shared" si="66"/>
        <v>0</v>
      </c>
      <c r="D354" s="14">
        <f t="shared" si="66"/>
        <v>0</v>
      </c>
      <c r="E354" s="14">
        <f t="shared" si="66"/>
        <v>0</v>
      </c>
    </row>
    <row r="355" spans="1:5" ht="15.75" thickBot="1" x14ac:dyDescent="0.3">
      <c r="A355" s="12" t="s">
        <v>26</v>
      </c>
      <c r="B355" s="35">
        <f>B356+B357</f>
        <v>0</v>
      </c>
      <c r="C355" s="35">
        <f t="shared" ref="C355:E355" si="67">C356+C357</f>
        <v>0</v>
      </c>
      <c r="D355" s="35">
        <f t="shared" si="67"/>
        <v>0</v>
      </c>
      <c r="E355" s="35">
        <f t="shared" si="67"/>
        <v>0</v>
      </c>
    </row>
    <row r="356" spans="1:5" ht="15.75" thickBot="1" x14ac:dyDescent="0.3">
      <c r="A356" s="25" t="s">
        <v>212</v>
      </c>
      <c r="B356" s="13">
        <f t="shared" ref="B356:E357" si="68">B46+B83+B120</f>
        <v>0</v>
      </c>
      <c r="C356" s="13">
        <f t="shared" si="68"/>
        <v>0</v>
      </c>
      <c r="D356" s="13">
        <f t="shared" si="68"/>
        <v>0</v>
      </c>
      <c r="E356" s="13">
        <f t="shared" si="68"/>
        <v>0</v>
      </c>
    </row>
    <row r="357" spans="1:5" ht="15.75" thickBot="1" x14ac:dyDescent="0.3">
      <c r="A357" s="25" t="s">
        <v>230</v>
      </c>
      <c r="B357" s="14">
        <f t="shared" si="68"/>
        <v>0</v>
      </c>
      <c r="C357" s="14">
        <f t="shared" si="68"/>
        <v>0</v>
      </c>
      <c r="D357" s="14">
        <f t="shared" si="68"/>
        <v>0</v>
      </c>
      <c r="E357" s="14">
        <f t="shared" si="68"/>
        <v>0</v>
      </c>
    </row>
    <row r="358" spans="1:5" ht="15.75" thickBot="1" x14ac:dyDescent="0.3">
      <c r="A358" s="12" t="s">
        <v>27</v>
      </c>
      <c r="B358" s="35">
        <f>B359+B360</f>
        <v>0</v>
      </c>
      <c r="C358" s="35">
        <f t="shared" ref="C358:E358" si="69">C359+C360</f>
        <v>0</v>
      </c>
      <c r="D358" s="35">
        <f t="shared" si="69"/>
        <v>0</v>
      </c>
      <c r="E358" s="35">
        <f t="shared" si="69"/>
        <v>0</v>
      </c>
    </row>
    <row r="359" spans="1:5" ht="15.75" thickBot="1" x14ac:dyDescent="0.3">
      <c r="A359" s="25" t="s">
        <v>212</v>
      </c>
      <c r="B359" s="13">
        <f t="shared" ref="B359:E360" si="70">B49+B86+B123</f>
        <v>0</v>
      </c>
      <c r="C359" s="13">
        <f t="shared" si="70"/>
        <v>0</v>
      </c>
      <c r="D359" s="13">
        <f t="shared" si="70"/>
        <v>0</v>
      </c>
      <c r="E359" s="13">
        <f t="shared" si="70"/>
        <v>0</v>
      </c>
    </row>
    <row r="360" spans="1:5" ht="15.75" thickBot="1" x14ac:dyDescent="0.3">
      <c r="A360" s="25" t="s">
        <v>230</v>
      </c>
      <c r="B360" s="14">
        <f t="shared" si="70"/>
        <v>0</v>
      </c>
      <c r="C360" s="14">
        <f t="shared" si="70"/>
        <v>0</v>
      </c>
      <c r="D360" s="14">
        <f t="shared" si="70"/>
        <v>0</v>
      </c>
      <c r="E360" s="14">
        <f t="shared" si="70"/>
        <v>0</v>
      </c>
    </row>
    <row r="361" spans="1:5" ht="15.75" thickBot="1" x14ac:dyDescent="0.3">
      <c r="A361" s="12" t="s">
        <v>28</v>
      </c>
      <c r="B361" s="35">
        <f>B362+B363</f>
        <v>0</v>
      </c>
      <c r="C361" s="35">
        <f>C362+C363</f>
        <v>0</v>
      </c>
      <c r="D361" s="35">
        <f t="shared" ref="D361:E361" si="71">D362+D363</f>
        <v>0</v>
      </c>
      <c r="E361" s="35">
        <f t="shared" si="71"/>
        <v>0</v>
      </c>
    </row>
    <row r="362" spans="1:5" ht="15.75" thickBot="1" x14ac:dyDescent="0.3">
      <c r="A362" s="25" t="s">
        <v>212</v>
      </c>
      <c r="B362" s="13">
        <f t="shared" ref="B362:E363" si="72">B52+B89+B126</f>
        <v>0</v>
      </c>
      <c r="C362" s="13">
        <f t="shared" si="72"/>
        <v>0</v>
      </c>
      <c r="D362" s="13">
        <f t="shared" si="72"/>
        <v>0</v>
      </c>
      <c r="E362" s="13">
        <f t="shared" si="72"/>
        <v>0</v>
      </c>
    </row>
    <row r="363" spans="1:5" ht="15.75" thickBot="1" x14ac:dyDescent="0.3">
      <c r="A363" s="25" t="s">
        <v>230</v>
      </c>
      <c r="B363" s="14">
        <f t="shared" si="72"/>
        <v>0</v>
      </c>
      <c r="C363" s="14">
        <f t="shared" si="72"/>
        <v>0</v>
      </c>
      <c r="D363" s="14">
        <f t="shared" si="72"/>
        <v>0</v>
      </c>
      <c r="E363" s="14">
        <f t="shared" si="72"/>
        <v>0</v>
      </c>
    </row>
    <row r="364" spans="1:5" ht="24.75" thickBot="1" x14ac:dyDescent="0.3">
      <c r="A364" s="12" t="s">
        <v>29</v>
      </c>
      <c r="B364" s="35">
        <f>B91+B54</f>
        <v>1184</v>
      </c>
      <c r="C364" s="35">
        <f>C91+C54</f>
        <v>0</v>
      </c>
      <c r="D364" s="35">
        <f>D91+D54</f>
        <v>0</v>
      </c>
      <c r="E364" s="35">
        <f>E91+E54</f>
        <v>0</v>
      </c>
    </row>
    <row r="365" spans="1:5" ht="15.75" thickBot="1" x14ac:dyDescent="0.3">
      <c r="A365" s="25" t="s">
        <v>212</v>
      </c>
      <c r="B365" s="13">
        <f t="shared" ref="B365:E366" si="73">B55+B92+B129</f>
        <v>1184</v>
      </c>
      <c r="C365" s="13">
        <f t="shared" si="73"/>
        <v>0</v>
      </c>
      <c r="D365" s="13">
        <f t="shared" si="73"/>
        <v>0</v>
      </c>
      <c r="E365" s="13">
        <f t="shared" si="73"/>
        <v>0</v>
      </c>
    </row>
    <row r="366" spans="1:5" ht="15.75" thickBot="1" x14ac:dyDescent="0.3">
      <c r="A366" s="25" t="s">
        <v>230</v>
      </c>
      <c r="B366" s="14">
        <f t="shared" si="73"/>
        <v>0</v>
      </c>
      <c r="C366" s="14">
        <f t="shared" si="73"/>
        <v>0</v>
      </c>
      <c r="D366" s="14">
        <f t="shared" si="73"/>
        <v>0</v>
      </c>
      <c r="E366" s="14">
        <f t="shared" si="73"/>
        <v>0</v>
      </c>
    </row>
    <row r="367" spans="1:5" ht="15.75" thickBot="1" x14ac:dyDescent="0.3">
      <c r="A367" s="12" t="s">
        <v>58</v>
      </c>
      <c r="B367" s="35">
        <f>B368+B369+B370+B371</f>
        <v>0</v>
      </c>
      <c r="C367" s="35">
        <f t="shared" ref="C367:E367" si="74">C368+C369+C370+C371</f>
        <v>0</v>
      </c>
      <c r="D367" s="35">
        <f t="shared" si="74"/>
        <v>0</v>
      </c>
      <c r="E367" s="35">
        <f t="shared" si="74"/>
        <v>0</v>
      </c>
    </row>
    <row r="368" spans="1:5" ht="15.75" thickBot="1" x14ac:dyDescent="0.3">
      <c r="A368" s="25" t="s">
        <v>212</v>
      </c>
      <c r="B368" s="13">
        <f t="shared" ref="B368:E371" si="75">B152+B177+B202+B228+B257+B282+B307+B333</f>
        <v>0</v>
      </c>
      <c r="C368" s="13">
        <f t="shared" si="75"/>
        <v>0</v>
      </c>
      <c r="D368" s="13">
        <f t="shared" si="75"/>
        <v>0</v>
      </c>
      <c r="E368" s="13">
        <f t="shared" si="75"/>
        <v>0</v>
      </c>
    </row>
    <row r="369" spans="1:5" ht="15.75" thickBot="1" x14ac:dyDescent="0.3">
      <c r="A369" s="25" t="s">
        <v>231</v>
      </c>
      <c r="B369" s="13">
        <f t="shared" si="75"/>
        <v>0</v>
      </c>
      <c r="C369" s="13">
        <f t="shared" si="75"/>
        <v>0</v>
      </c>
      <c r="D369" s="13">
        <f t="shared" si="75"/>
        <v>0</v>
      </c>
      <c r="E369" s="13">
        <f t="shared" si="75"/>
        <v>0</v>
      </c>
    </row>
    <row r="370" spans="1:5" ht="15.75" thickBot="1" x14ac:dyDescent="0.3">
      <c r="A370" s="25" t="s">
        <v>223</v>
      </c>
      <c r="B370" s="13">
        <f t="shared" si="75"/>
        <v>0</v>
      </c>
      <c r="C370" s="13">
        <f t="shared" si="75"/>
        <v>0</v>
      </c>
      <c r="D370" s="13">
        <f t="shared" si="75"/>
        <v>0</v>
      </c>
      <c r="E370" s="13">
        <f t="shared" si="75"/>
        <v>0</v>
      </c>
    </row>
    <row r="371" spans="1:5" ht="15.75" thickBot="1" x14ac:dyDescent="0.3">
      <c r="A371" s="25" t="s">
        <v>224</v>
      </c>
      <c r="B371" s="13">
        <f t="shared" si="75"/>
        <v>0</v>
      </c>
      <c r="C371" s="13">
        <f t="shared" si="75"/>
        <v>0</v>
      </c>
      <c r="D371" s="13">
        <f t="shared" si="75"/>
        <v>0</v>
      </c>
      <c r="E371" s="13">
        <f t="shared" si="75"/>
        <v>0</v>
      </c>
    </row>
    <row r="372" spans="1:5" ht="15.75" thickBot="1" x14ac:dyDescent="0.3">
      <c r="A372" s="12" t="s">
        <v>59</v>
      </c>
      <c r="B372" s="35">
        <f>B373+B374+B375+B376</f>
        <v>2000</v>
      </c>
      <c r="C372" s="35">
        <f t="shared" ref="C372:E372" si="76">C373+C374+C375+C376</f>
        <v>1000</v>
      </c>
      <c r="D372" s="35">
        <f t="shared" si="76"/>
        <v>2000</v>
      </c>
      <c r="E372" s="35">
        <f t="shared" si="76"/>
        <v>2000</v>
      </c>
    </row>
    <row r="373" spans="1:5" ht="15.75" thickBot="1" x14ac:dyDescent="0.3">
      <c r="A373" s="25" t="s">
        <v>212</v>
      </c>
      <c r="B373" s="13">
        <f t="shared" ref="B373:E376" si="77">B157+B182+B207+B233+B262+B287+B312+B338</f>
        <v>2000</v>
      </c>
      <c r="C373" s="13">
        <f t="shared" si="77"/>
        <v>1000</v>
      </c>
      <c r="D373" s="13">
        <f t="shared" si="77"/>
        <v>2000</v>
      </c>
      <c r="E373" s="13">
        <f t="shared" si="77"/>
        <v>2000</v>
      </c>
    </row>
    <row r="374" spans="1:5" ht="15.75" thickBot="1" x14ac:dyDescent="0.3">
      <c r="A374" s="25" t="s">
        <v>231</v>
      </c>
      <c r="B374" s="13">
        <f t="shared" si="77"/>
        <v>0</v>
      </c>
      <c r="C374" s="13">
        <f t="shared" si="77"/>
        <v>0</v>
      </c>
      <c r="D374" s="13">
        <f t="shared" si="77"/>
        <v>0</v>
      </c>
      <c r="E374" s="13">
        <f t="shared" si="77"/>
        <v>0</v>
      </c>
    </row>
    <row r="375" spans="1:5" ht="15.75" thickBot="1" x14ac:dyDescent="0.3">
      <c r="A375" s="25" t="s">
        <v>223</v>
      </c>
      <c r="B375" s="13">
        <f t="shared" si="77"/>
        <v>0</v>
      </c>
      <c r="C375" s="13">
        <f t="shared" si="77"/>
        <v>0</v>
      </c>
      <c r="D375" s="13">
        <f t="shared" si="77"/>
        <v>0</v>
      </c>
      <c r="E375" s="13">
        <f t="shared" si="77"/>
        <v>0</v>
      </c>
    </row>
    <row r="376" spans="1:5" ht="15.75" thickBot="1" x14ac:dyDescent="0.3">
      <c r="A376" s="25" t="s">
        <v>224</v>
      </c>
      <c r="B376" s="13">
        <f t="shared" si="77"/>
        <v>0</v>
      </c>
      <c r="C376" s="13">
        <f t="shared" si="77"/>
        <v>0</v>
      </c>
      <c r="D376" s="13">
        <f t="shared" si="77"/>
        <v>0</v>
      </c>
      <c r="E376" s="13">
        <f t="shared" si="77"/>
        <v>0</v>
      </c>
    </row>
    <row r="377" spans="1:5" ht="15.75" thickBot="1" x14ac:dyDescent="0.3">
      <c r="A377" s="16" t="s">
        <v>31</v>
      </c>
      <c r="B377" s="17">
        <f>IF(B345-B344=0,0,"Error")</f>
        <v>0</v>
      </c>
      <c r="C377" s="17">
        <f>IF(C345-C344=0,0,"Error")</f>
        <v>0</v>
      </c>
      <c r="D377" s="17">
        <f>IF(D345-D344=0,0,"Error")</f>
        <v>0</v>
      </c>
      <c r="E377" s="17">
        <f>IF(E345-E344=0,0,"Error")</f>
        <v>0</v>
      </c>
    </row>
  </sheetData>
  <mergeCells count="86">
    <mergeCell ref="A321:A322"/>
    <mergeCell ref="A329:E329"/>
    <mergeCell ref="A330:A331"/>
    <mergeCell ref="A295:A296"/>
    <mergeCell ref="A303:E303"/>
    <mergeCell ref="A304:A305"/>
    <mergeCell ref="B317:E317"/>
    <mergeCell ref="B319:E319"/>
    <mergeCell ref="B320:E320"/>
    <mergeCell ref="B294:E294"/>
    <mergeCell ref="B244:E244"/>
    <mergeCell ref="A245:A246"/>
    <mergeCell ref="A253:E253"/>
    <mergeCell ref="A254:A255"/>
    <mergeCell ref="D267:E267"/>
    <mergeCell ref="B268:E268"/>
    <mergeCell ref="B269:E269"/>
    <mergeCell ref="A270:A271"/>
    <mergeCell ref="A278:E278"/>
    <mergeCell ref="A279:A280"/>
    <mergeCell ref="B293:E293"/>
    <mergeCell ref="B243:E243"/>
    <mergeCell ref="B212:E212"/>
    <mergeCell ref="B214:E214"/>
    <mergeCell ref="B215:E215"/>
    <mergeCell ref="A216:A217"/>
    <mergeCell ref="A224:E224"/>
    <mergeCell ref="A225:A226"/>
    <mergeCell ref="A238:E238"/>
    <mergeCell ref="A239:E239"/>
    <mergeCell ref="B240:E240"/>
    <mergeCell ref="D241:E241"/>
    <mergeCell ref="B242:E242"/>
    <mergeCell ref="A199:A200"/>
    <mergeCell ref="A149:A150"/>
    <mergeCell ref="D162:E162"/>
    <mergeCell ref="B163:E163"/>
    <mergeCell ref="B164:E164"/>
    <mergeCell ref="A165:A166"/>
    <mergeCell ref="A173:E173"/>
    <mergeCell ref="A174:A175"/>
    <mergeCell ref="B188:E188"/>
    <mergeCell ref="B189:E189"/>
    <mergeCell ref="A190:A191"/>
    <mergeCell ref="A198:E198"/>
    <mergeCell ref="B137:E137"/>
    <mergeCell ref="B138:E138"/>
    <mergeCell ref="B139:E139"/>
    <mergeCell ref="A140:A141"/>
    <mergeCell ref="A148:E148"/>
    <mergeCell ref="D136:E136"/>
    <mergeCell ref="A70:E70"/>
    <mergeCell ref="A71:A72"/>
    <mergeCell ref="B96:E96"/>
    <mergeCell ref="B97:E97"/>
    <mergeCell ref="B98:E98"/>
    <mergeCell ref="A99:A100"/>
    <mergeCell ref="A107:E107"/>
    <mergeCell ref="A108:A109"/>
    <mergeCell ref="A133:E133"/>
    <mergeCell ref="A134:E134"/>
    <mergeCell ref="B135:E135"/>
    <mergeCell ref="A62:A63"/>
    <mergeCell ref="A20:E20"/>
    <mergeCell ref="A21:E21"/>
    <mergeCell ref="B22:E22"/>
    <mergeCell ref="B23:E23"/>
    <mergeCell ref="B24:E24"/>
    <mergeCell ref="A25:A26"/>
    <mergeCell ref="A33:E33"/>
    <mergeCell ref="A34:A35"/>
    <mergeCell ref="B59:E59"/>
    <mergeCell ref="B60:E60"/>
    <mergeCell ref="B61:E61"/>
    <mergeCell ref="A17:E17"/>
    <mergeCell ref="A1:E1"/>
    <mergeCell ref="A3:E3"/>
    <mergeCell ref="B5:E5"/>
    <mergeCell ref="B6:E6"/>
    <mergeCell ref="B7:E7"/>
    <mergeCell ref="A2:E2"/>
    <mergeCell ref="A8:E8"/>
    <mergeCell ref="A9:E9"/>
    <mergeCell ref="B10:E10"/>
    <mergeCell ref="A11:A12"/>
    <mergeCell ref="B16:E16"/>
  </mergeCells>
  <pageMargins left="0.7" right="0.7" top="0.75" bottom="0.75" header="0.3" footer="0.3"/>
  <pageSetup scale="5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topLeftCell="A94" zoomScale="145" zoomScaleNormal="145" workbookViewId="0">
      <selection activeCell="I107" sqref="I107"/>
    </sheetView>
  </sheetViews>
  <sheetFormatPr defaultRowHeight="15" x14ac:dyDescent="0.25"/>
  <cols>
    <col min="1" max="1" width="30.140625" customWidth="1"/>
    <col min="2" max="2" width="10.85546875" customWidth="1"/>
    <col min="3" max="3" width="12.140625" customWidth="1"/>
    <col min="4" max="4" width="14.28515625" customWidth="1"/>
    <col min="5" max="5" width="11.7109375" customWidth="1"/>
  </cols>
  <sheetData>
    <row r="1" spans="1:5" x14ac:dyDescent="0.25">
      <c r="A1" s="1143" t="s">
        <v>1236</v>
      </c>
      <c r="B1" s="1143"/>
      <c r="C1" s="1143"/>
      <c r="D1" s="1143"/>
      <c r="E1" s="1143"/>
    </row>
    <row r="2" spans="1:5" ht="18" customHeight="1" x14ac:dyDescent="0.25">
      <c r="A2" s="1143" t="s">
        <v>555</v>
      </c>
      <c r="B2" s="1143"/>
      <c r="C2" s="1143"/>
      <c r="D2" s="1143"/>
      <c r="E2" s="1143"/>
    </row>
    <row r="3" spans="1:5" x14ac:dyDescent="0.25">
      <c r="A3" s="1028" t="s">
        <v>536</v>
      </c>
      <c r="B3" s="1028"/>
      <c r="C3" s="1028"/>
      <c r="D3" s="1028"/>
      <c r="E3" s="1028"/>
    </row>
    <row r="4" spans="1:5" ht="15.75" thickBot="1" x14ac:dyDescent="0.3"/>
    <row r="5" spans="1:5" ht="15.75" thickBot="1" x14ac:dyDescent="0.3">
      <c r="A5" s="2" t="s">
        <v>0</v>
      </c>
      <c r="B5" s="1078" t="s">
        <v>202</v>
      </c>
      <c r="C5" s="1078"/>
      <c r="D5" s="1078"/>
      <c r="E5" s="1078"/>
    </row>
    <row r="6" spans="1:5" ht="15.75" thickBot="1" x14ac:dyDescent="0.3">
      <c r="A6" s="2" t="s">
        <v>1</v>
      </c>
      <c r="B6" s="1079" t="s">
        <v>201</v>
      </c>
      <c r="C6" s="1080"/>
      <c r="D6" s="1080"/>
      <c r="E6" s="1081"/>
    </row>
    <row r="7" spans="1:5" ht="15.75" thickBot="1" x14ac:dyDescent="0.3">
      <c r="A7" s="2" t="s">
        <v>3</v>
      </c>
      <c r="B7" s="1082" t="s">
        <v>535</v>
      </c>
      <c r="C7" s="1083"/>
      <c r="D7" s="1083"/>
      <c r="E7" s="1084"/>
    </row>
    <row r="8" spans="1:5" ht="16.5" customHeight="1" thickBot="1" x14ac:dyDescent="0.3">
      <c r="A8" s="1085" t="s">
        <v>4</v>
      </c>
      <c r="B8" s="1086"/>
      <c r="C8" s="1086"/>
      <c r="D8" s="1086"/>
      <c r="E8" s="1087"/>
    </row>
    <row r="9" spans="1:5" ht="82.5" customHeight="1" thickBot="1" x14ac:dyDescent="0.3">
      <c r="A9" s="1149" t="s">
        <v>503</v>
      </c>
      <c r="B9" s="1150"/>
      <c r="C9" s="1150"/>
      <c r="D9" s="1150"/>
      <c r="E9" s="1151"/>
    </row>
    <row r="10" spans="1:5" ht="9.75" customHeight="1" thickBot="1" x14ac:dyDescent="0.3">
      <c r="A10" s="1149"/>
      <c r="B10" s="1150"/>
      <c r="C10" s="1150"/>
      <c r="D10" s="1150"/>
      <c r="E10" s="1151"/>
    </row>
    <row r="11" spans="1:5" ht="15.75" hidden="1" thickBot="1" x14ac:dyDescent="0.3">
      <c r="A11" s="1149"/>
      <c r="B11" s="1150"/>
      <c r="C11" s="1150"/>
      <c r="D11" s="1150"/>
      <c r="E11" s="1151"/>
    </row>
    <row r="12" spans="1:5" ht="30.75" customHeight="1" thickBot="1" x14ac:dyDescent="0.3">
      <c r="A12" s="3" t="s">
        <v>5</v>
      </c>
      <c r="B12" s="1860" t="s">
        <v>504</v>
      </c>
      <c r="C12" s="1861"/>
      <c r="D12" s="1861"/>
      <c r="E12" s="1862"/>
    </row>
    <row r="13" spans="1:5" x14ac:dyDescent="0.25">
      <c r="A13" s="1049" t="s">
        <v>505</v>
      </c>
      <c r="B13" s="761">
        <v>2019</v>
      </c>
      <c r="C13" s="761">
        <v>2020</v>
      </c>
      <c r="D13" s="761">
        <v>2021</v>
      </c>
      <c r="E13" s="761">
        <v>2022</v>
      </c>
    </row>
    <row r="14" spans="1:5" ht="15.75" thickBot="1" x14ac:dyDescent="0.3">
      <c r="A14" s="1050"/>
      <c r="B14" s="762" t="s">
        <v>7</v>
      </c>
      <c r="C14" s="762" t="s">
        <v>8</v>
      </c>
      <c r="D14" s="762" t="s">
        <v>8</v>
      </c>
      <c r="E14" s="762" t="s">
        <v>8</v>
      </c>
    </row>
    <row r="15" spans="1:5" ht="24.75" customHeight="1" thickBot="1" x14ac:dyDescent="0.3">
      <c r="A15" s="748" t="s">
        <v>200</v>
      </c>
      <c r="B15" s="206">
        <v>0.2</v>
      </c>
      <c r="C15" s="76" t="s">
        <v>77</v>
      </c>
      <c r="D15" s="76" t="s">
        <v>77</v>
      </c>
      <c r="E15" s="76" t="s">
        <v>77</v>
      </c>
    </row>
    <row r="16" spans="1:5" ht="15.75" customHeight="1" thickBot="1" x14ac:dyDescent="0.3">
      <c r="A16" s="5" t="s">
        <v>199</v>
      </c>
      <c r="B16" s="207">
        <v>1</v>
      </c>
      <c r="C16" s="76" t="s">
        <v>77</v>
      </c>
      <c r="D16" s="76" t="s">
        <v>77</v>
      </c>
      <c r="E16" s="76" t="s">
        <v>77</v>
      </c>
    </row>
    <row r="17" spans="1:5" ht="15.75" thickBot="1" x14ac:dyDescent="0.3">
      <c r="A17" s="5"/>
      <c r="B17" s="208"/>
      <c r="C17" s="76"/>
      <c r="D17" s="76"/>
      <c r="E17" s="76"/>
    </row>
    <row r="18" spans="1:5" ht="44.25" customHeight="1" thickBot="1" x14ac:dyDescent="0.3">
      <c r="A18" s="6" t="s">
        <v>9</v>
      </c>
      <c r="B18" s="1153" t="s">
        <v>506</v>
      </c>
      <c r="C18" s="1154"/>
      <c r="D18" s="1154"/>
      <c r="E18" s="1155"/>
    </row>
    <row r="19" spans="1:5" ht="15.75" thickBot="1" x14ac:dyDescent="0.3">
      <c r="A19" s="1105" t="s">
        <v>10</v>
      </c>
      <c r="B19" s="1106"/>
      <c r="C19" s="1106"/>
      <c r="D19" s="1106"/>
      <c r="E19" s="1107"/>
    </row>
    <row r="20" spans="1:5" ht="21" customHeight="1" thickBot="1" x14ac:dyDescent="0.3">
      <c r="A20" s="5" t="s">
        <v>507</v>
      </c>
      <c r="B20" s="209">
        <v>55</v>
      </c>
      <c r="C20" s="76" t="s">
        <v>129</v>
      </c>
      <c r="D20" s="76" t="s">
        <v>129</v>
      </c>
      <c r="E20" s="76" t="s">
        <v>129</v>
      </c>
    </row>
    <row r="21" spans="1:5" ht="18.75" customHeight="1" thickBot="1" x14ac:dyDescent="0.3">
      <c r="A21" s="5" t="s">
        <v>197</v>
      </c>
      <c r="B21" s="210">
        <v>3</v>
      </c>
      <c r="C21" s="76" t="s">
        <v>196</v>
      </c>
      <c r="D21" s="76" t="s">
        <v>196</v>
      </c>
      <c r="E21" s="76" t="s">
        <v>196</v>
      </c>
    </row>
    <row r="22" spans="1:5" ht="30" customHeight="1" thickBot="1" x14ac:dyDescent="0.3">
      <c r="A22" s="80" t="s">
        <v>508</v>
      </c>
      <c r="B22" s="211">
        <v>160</v>
      </c>
      <c r="C22" s="76" t="s">
        <v>129</v>
      </c>
      <c r="D22" s="76" t="s">
        <v>129</v>
      </c>
      <c r="E22" s="76" t="s">
        <v>129</v>
      </c>
    </row>
    <row r="23" spans="1:5" ht="15.75" thickBot="1" x14ac:dyDescent="0.3">
      <c r="A23" s="1108" t="s">
        <v>11</v>
      </c>
      <c r="B23" s="1109"/>
      <c r="C23" s="1109"/>
      <c r="D23" s="1109"/>
      <c r="E23" s="1110"/>
    </row>
    <row r="24" spans="1:5" ht="12.75" customHeight="1" thickBot="1" x14ac:dyDescent="0.3">
      <c r="A24" s="1111" t="s">
        <v>12</v>
      </c>
      <c r="B24" s="1112"/>
      <c r="C24" s="1112"/>
      <c r="D24" s="1112"/>
      <c r="E24" s="1113"/>
    </row>
    <row r="25" spans="1:5" ht="12" customHeight="1" thickBot="1" x14ac:dyDescent="0.3">
      <c r="A25" s="7" t="s">
        <v>13</v>
      </c>
      <c r="B25" s="1091" t="s">
        <v>509</v>
      </c>
      <c r="C25" s="1092"/>
      <c r="D25" s="1092"/>
      <c r="E25" s="1093"/>
    </row>
    <row r="26" spans="1:5" ht="15.75" thickBot="1" x14ac:dyDescent="0.3">
      <c r="A26" s="5" t="s">
        <v>14</v>
      </c>
      <c r="B26" s="1863" t="s">
        <v>510</v>
      </c>
      <c r="C26" s="1864"/>
      <c r="D26" s="1864"/>
      <c r="E26" s="1865"/>
    </row>
    <row r="27" spans="1:5" ht="15.75" thickBot="1" x14ac:dyDescent="0.3">
      <c r="A27" s="5" t="s">
        <v>15</v>
      </c>
      <c r="B27" s="1097" t="s">
        <v>511</v>
      </c>
      <c r="C27" s="1098"/>
      <c r="D27" s="1098"/>
      <c r="E27" s="1099"/>
    </row>
    <row r="28" spans="1:5" x14ac:dyDescent="0.25">
      <c r="A28" s="1049"/>
      <c r="B28" s="8">
        <v>2019</v>
      </c>
      <c r="C28" s="8">
        <v>2020</v>
      </c>
      <c r="D28" s="8">
        <v>2021</v>
      </c>
      <c r="E28" s="8">
        <v>2022</v>
      </c>
    </row>
    <row r="29" spans="1:5" ht="15.75" thickBot="1" x14ac:dyDescent="0.3">
      <c r="A29" s="1050"/>
      <c r="B29" s="764" t="s">
        <v>7</v>
      </c>
      <c r="C29" s="764" t="s">
        <v>8</v>
      </c>
      <c r="D29" s="764" t="s">
        <v>8</v>
      </c>
      <c r="E29" s="764" t="s">
        <v>8</v>
      </c>
    </row>
    <row r="30" spans="1:5" ht="15.75" thickBot="1" x14ac:dyDescent="0.3">
      <c r="A30" s="5" t="s">
        <v>16</v>
      </c>
      <c r="B30" s="911">
        <v>2900</v>
      </c>
      <c r="C30" s="911">
        <v>3000</v>
      </c>
      <c r="D30" s="911">
        <v>3000</v>
      </c>
      <c r="E30" s="911">
        <v>3000</v>
      </c>
    </row>
    <row r="31" spans="1:5" ht="15.75" thickBot="1" x14ac:dyDescent="0.3">
      <c r="A31" s="5" t="s">
        <v>17</v>
      </c>
      <c r="B31" s="9">
        <f>B60</f>
        <v>81935</v>
      </c>
      <c r="C31" s="9">
        <f t="shared" ref="C31:E31" si="0">C60</f>
        <v>58300</v>
      </c>
      <c r="D31" s="9">
        <f t="shared" si="0"/>
        <v>58300</v>
      </c>
      <c r="E31" s="9">
        <f t="shared" si="0"/>
        <v>59800</v>
      </c>
    </row>
    <row r="32" spans="1:5" ht="26.25" customHeight="1" thickBot="1" x14ac:dyDescent="0.3">
      <c r="A32" s="5" t="s">
        <v>18</v>
      </c>
      <c r="B32" s="9">
        <f>B31/B30</f>
        <v>28.25344827586207</v>
      </c>
      <c r="C32" s="9">
        <f t="shared" ref="C32:E32" si="1">C31/C30</f>
        <v>19.433333333333334</v>
      </c>
      <c r="D32" s="9">
        <f t="shared" si="1"/>
        <v>19.433333333333334</v>
      </c>
      <c r="E32" s="9">
        <f t="shared" si="1"/>
        <v>19.933333333333334</v>
      </c>
    </row>
    <row r="33" spans="1:5" ht="21" customHeight="1" thickBot="1" x14ac:dyDescent="0.3">
      <c r="A33" s="5" t="s">
        <v>19</v>
      </c>
      <c r="B33" s="745" t="s">
        <v>20</v>
      </c>
      <c r="C33" s="10">
        <f>C30/B30-1</f>
        <v>3.4482758620689724E-2</v>
      </c>
      <c r="D33" s="10">
        <f t="shared" ref="D33:E35" si="2">D30/C30-1</f>
        <v>0</v>
      </c>
      <c r="E33" s="10">
        <f t="shared" si="2"/>
        <v>0</v>
      </c>
    </row>
    <row r="34" spans="1:5" ht="21" customHeight="1" thickBot="1" x14ac:dyDescent="0.3">
      <c r="A34" s="5" t="s">
        <v>21</v>
      </c>
      <c r="B34" s="745" t="s">
        <v>20</v>
      </c>
      <c r="C34" s="10">
        <f>C31/B31-1</f>
        <v>-0.28846036492341487</v>
      </c>
      <c r="D34" s="10">
        <f t="shared" si="2"/>
        <v>0</v>
      </c>
      <c r="E34" s="10">
        <f t="shared" si="2"/>
        <v>2.572898799313883E-2</v>
      </c>
    </row>
    <row r="35" spans="1:5" ht="15.75" thickBot="1" x14ac:dyDescent="0.3">
      <c r="A35" s="5" t="s">
        <v>22</v>
      </c>
      <c r="B35" s="745" t="s">
        <v>20</v>
      </c>
      <c r="C35" s="10">
        <f>C32/B32-1</f>
        <v>-0.31217835275930106</v>
      </c>
      <c r="D35" s="10">
        <f t="shared" si="2"/>
        <v>0</v>
      </c>
      <c r="E35" s="10">
        <f t="shared" si="2"/>
        <v>2.572898799313883E-2</v>
      </c>
    </row>
    <row r="36" spans="1:5" ht="15.75" thickBot="1" x14ac:dyDescent="0.3">
      <c r="A36" s="1046" t="s">
        <v>152</v>
      </c>
      <c r="B36" s="1047"/>
      <c r="C36" s="1047"/>
      <c r="D36" s="1047"/>
      <c r="E36" s="1048"/>
    </row>
    <row r="37" spans="1:5" x14ac:dyDescent="0.25">
      <c r="A37" s="1049"/>
      <c r="B37" s="8">
        <v>2019</v>
      </c>
      <c r="C37" s="8">
        <v>2020</v>
      </c>
      <c r="D37" s="8">
        <v>2021</v>
      </c>
      <c r="E37" s="8">
        <v>2022</v>
      </c>
    </row>
    <row r="38" spans="1:5" ht="15.75" thickBot="1" x14ac:dyDescent="0.3">
      <c r="A38" s="1050"/>
      <c r="B38" s="764" t="s">
        <v>7</v>
      </c>
      <c r="C38" s="764" t="s">
        <v>8</v>
      </c>
      <c r="D38" s="764" t="s">
        <v>8</v>
      </c>
      <c r="E38" s="764" t="s">
        <v>8</v>
      </c>
    </row>
    <row r="39" spans="1:5" ht="15.75" thickBot="1" x14ac:dyDescent="0.3">
      <c r="A39" s="12" t="s">
        <v>23</v>
      </c>
      <c r="B39" s="13">
        <f>B40</f>
        <v>41150</v>
      </c>
      <c r="C39" s="13">
        <f>C40</f>
        <v>44000</v>
      </c>
      <c r="D39" s="13">
        <f>D40</f>
        <v>44000</v>
      </c>
      <c r="E39" s="13">
        <f>E40</f>
        <v>44000</v>
      </c>
    </row>
    <row r="40" spans="1:5" ht="15.75" thickBot="1" x14ac:dyDescent="0.3">
      <c r="A40" s="25" t="s">
        <v>212</v>
      </c>
      <c r="B40" s="13">
        <v>41150</v>
      </c>
      <c r="C40" s="13">
        <v>44000</v>
      </c>
      <c r="D40" s="13">
        <v>44000</v>
      </c>
      <c r="E40" s="13">
        <v>44000</v>
      </c>
    </row>
    <row r="41" spans="1:5" ht="15.75" thickBot="1" x14ac:dyDescent="0.3">
      <c r="A41" s="25" t="s">
        <v>213</v>
      </c>
      <c r="B41" s="14"/>
      <c r="C41" s="26"/>
      <c r="D41" s="26"/>
      <c r="E41" s="26"/>
    </row>
    <row r="42" spans="1:5" ht="24.75" thickBot="1" x14ac:dyDescent="0.3">
      <c r="A42" s="12" t="s">
        <v>24</v>
      </c>
      <c r="B42" s="13">
        <f>B43</f>
        <v>6350</v>
      </c>
      <c r="C42" s="13">
        <f>C43</f>
        <v>7300</v>
      </c>
      <c r="D42" s="13">
        <f>D43</f>
        <v>7300</v>
      </c>
      <c r="E42" s="13">
        <f>E43</f>
        <v>7300</v>
      </c>
    </row>
    <row r="43" spans="1:5" ht="15.75" thickBot="1" x14ac:dyDescent="0.3">
      <c r="A43" s="25" t="s">
        <v>212</v>
      </c>
      <c r="B43" s="13">
        <v>6350</v>
      </c>
      <c r="C43" s="13">
        <v>7300</v>
      </c>
      <c r="D43" s="13">
        <v>7300</v>
      </c>
      <c r="E43" s="13">
        <v>7300</v>
      </c>
    </row>
    <row r="44" spans="1:5" ht="15.75" thickBot="1" x14ac:dyDescent="0.3">
      <c r="A44" s="25" t="s">
        <v>213</v>
      </c>
      <c r="B44" s="14"/>
      <c r="C44" s="13"/>
      <c r="D44" s="13"/>
      <c r="E44" s="13"/>
    </row>
    <row r="45" spans="1:5" ht="15.75" thickBot="1" x14ac:dyDescent="0.3">
      <c r="A45" s="12" t="s">
        <v>25</v>
      </c>
      <c r="B45" s="13">
        <f t="shared" ref="B45:E45" si="3">B46</f>
        <v>34350</v>
      </c>
      <c r="C45" s="13">
        <f t="shared" si="3"/>
        <v>7000</v>
      </c>
      <c r="D45" s="13">
        <f t="shared" si="3"/>
        <v>7000</v>
      </c>
      <c r="E45" s="13">
        <f t="shared" si="3"/>
        <v>8500</v>
      </c>
    </row>
    <row r="46" spans="1:5" ht="15.75" thickBot="1" x14ac:dyDescent="0.3">
      <c r="A46" s="25" t="s">
        <v>212</v>
      </c>
      <c r="B46" s="14">
        <v>34350</v>
      </c>
      <c r="C46" s="13">
        <v>7000</v>
      </c>
      <c r="D46" s="13">
        <v>7000</v>
      </c>
      <c r="E46" s="13">
        <v>8500</v>
      </c>
    </row>
    <row r="47" spans="1:5" ht="15.75" thickBot="1" x14ac:dyDescent="0.3">
      <c r="A47" s="25" t="s">
        <v>213</v>
      </c>
      <c r="B47" s="14"/>
      <c r="C47" s="13"/>
      <c r="D47" s="13"/>
      <c r="E47" s="13"/>
    </row>
    <row r="48" spans="1:5" ht="17.25" customHeight="1" thickBot="1" x14ac:dyDescent="0.3">
      <c r="A48" s="12" t="s">
        <v>26</v>
      </c>
      <c r="B48" s="14"/>
      <c r="C48" s="13"/>
      <c r="D48" s="13"/>
      <c r="E48" s="13"/>
    </row>
    <row r="49" spans="1:5" ht="15.75" thickBot="1" x14ac:dyDescent="0.3">
      <c r="A49" s="25" t="s">
        <v>212</v>
      </c>
      <c r="B49" s="14"/>
      <c r="C49" s="13"/>
      <c r="D49" s="13"/>
      <c r="E49" s="13"/>
    </row>
    <row r="50" spans="1:5" ht="12.75" customHeight="1" thickBot="1" x14ac:dyDescent="0.3">
      <c r="A50" s="25" t="s">
        <v>213</v>
      </c>
      <c r="B50" s="14"/>
      <c r="C50" s="13"/>
      <c r="D50" s="13"/>
      <c r="E50" s="13"/>
    </row>
    <row r="51" spans="1:5" ht="15.75" customHeight="1" thickBot="1" x14ac:dyDescent="0.3">
      <c r="A51" s="12" t="s">
        <v>27</v>
      </c>
      <c r="B51" s="14"/>
      <c r="C51" s="13"/>
      <c r="D51" s="13"/>
      <c r="E51" s="13"/>
    </row>
    <row r="52" spans="1:5" ht="15.75" thickBot="1" x14ac:dyDescent="0.3">
      <c r="A52" s="25" t="s">
        <v>212</v>
      </c>
      <c r="B52" s="14"/>
      <c r="C52" s="13"/>
      <c r="D52" s="13"/>
      <c r="E52" s="13"/>
    </row>
    <row r="53" spans="1:5" ht="15.75" thickBot="1" x14ac:dyDescent="0.3">
      <c r="A53" s="25" t="s">
        <v>213</v>
      </c>
      <c r="B53" s="14"/>
      <c r="C53" s="13"/>
      <c r="D53" s="13"/>
      <c r="E53" s="13"/>
    </row>
    <row r="54" spans="1:5" ht="15.75" thickBot="1" x14ac:dyDescent="0.3">
      <c r="A54" s="12" t="s">
        <v>28</v>
      </c>
      <c r="B54" s="14"/>
      <c r="C54" s="13"/>
      <c r="D54" s="13"/>
      <c r="E54" s="13"/>
    </row>
    <row r="55" spans="1:5" ht="15.75" thickBot="1" x14ac:dyDescent="0.3">
      <c r="A55" s="25" t="s">
        <v>212</v>
      </c>
      <c r="B55" s="14"/>
      <c r="C55" s="13"/>
      <c r="D55" s="13"/>
      <c r="E55" s="13"/>
    </row>
    <row r="56" spans="1:5" ht="15.75" thickBot="1" x14ac:dyDescent="0.3">
      <c r="A56" s="25" t="s">
        <v>213</v>
      </c>
      <c r="B56" s="14"/>
      <c r="C56" s="13"/>
      <c r="D56" s="13"/>
      <c r="E56" s="13"/>
    </row>
    <row r="57" spans="1:5" ht="24.75" thickBot="1" x14ac:dyDescent="0.3">
      <c r="A57" s="12" t="s">
        <v>29</v>
      </c>
      <c r="B57" s="14">
        <f>B58</f>
        <v>85</v>
      </c>
      <c r="C57" s="13">
        <v>0</v>
      </c>
      <c r="D57" s="13">
        <f>C57*1.03*0.99</f>
        <v>0</v>
      </c>
      <c r="E57" s="13">
        <f>D57*1.03*0.99</f>
        <v>0</v>
      </c>
    </row>
    <row r="58" spans="1:5" ht="15.75" customHeight="1" thickBot="1" x14ac:dyDescent="0.3">
      <c r="A58" s="25" t="s">
        <v>212</v>
      </c>
      <c r="B58" s="14">
        <v>85</v>
      </c>
      <c r="C58" s="39"/>
      <c r="D58" s="39"/>
      <c r="E58" s="39"/>
    </row>
    <row r="59" spans="1:5" ht="12.75" customHeight="1" thickBot="1" x14ac:dyDescent="0.3">
      <c r="A59" s="25" t="s">
        <v>213</v>
      </c>
      <c r="B59" s="14"/>
      <c r="C59" s="83"/>
      <c r="D59" s="39"/>
      <c r="E59" s="39"/>
    </row>
    <row r="60" spans="1:5" ht="9" customHeight="1" thickBot="1" x14ac:dyDescent="0.3">
      <c r="A60" s="15" t="s">
        <v>30</v>
      </c>
      <c r="B60" s="14">
        <f>B57+B54+B51+B48+B45+B42+B39</f>
        <v>81935</v>
      </c>
      <c r="C60" s="14">
        <f t="shared" ref="C60:E60" si="4">C57+C54+C51+C48+C45+C42+C39</f>
        <v>58300</v>
      </c>
      <c r="D60" s="14">
        <f t="shared" si="4"/>
        <v>58300</v>
      </c>
      <c r="E60" s="14">
        <f t="shared" si="4"/>
        <v>59800</v>
      </c>
    </row>
    <row r="61" spans="1:5" ht="15.75" thickBot="1" x14ac:dyDescent="0.3">
      <c r="A61" s="16" t="s">
        <v>31</v>
      </c>
      <c r="B61" s="17">
        <f>IF(B60-B31=0,0,"Error")</f>
        <v>0</v>
      </c>
      <c r="C61" s="17">
        <f>IF(C60-C31=0,0,"Error")</f>
        <v>0</v>
      </c>
      <c r="D61" s="17">
        <f>IF(D60-D31=0,0,"Error")</f>
        <v>0</v>
      </c>
      <c r="E61" s="17">
        <f>IF(E60-E31=0,0,"Error")</f>
        <v>0</v>
      </c>
    </row>
    <row r="62" spans="1:5" ht="15.75" thickBot="1" x14ac:dyDescent="0.3">
      <c r="A62" s="1111" t="s">
        <v>38</v>
      </c>
      <c r="B62" s="1112"/>
      <c r="C62" s="1112"/>
      <c r="D62" s="1112"/>
      <c r="E62" s="1113"/>
    </row>
    <row r="63" spans="1:5" ht="15.75" thickBot="1" x14ac:dyDescent="0.3">
      <c r="A63" s="1111" t="s">
        <v>39</v>
      </c>
      <c r="B63" s="1112"/>
      <c r="C63" s="1112"/>
      <c r="D63" s="1112"/>
      <c r="E63" s="1113"/>
    </row>
    <row r="64" spans="1:5" ht="24.75" customHeight="1" thickBot="1" x14ac:dyDescent="0.3">
      <c r="A64" s="7" t="s">
        <v>55</v>
      </c>
      <c r="B64" s="1118" t="s">
        <v>512</v>
      </c>
      <c r="C64" s="1119"/>
      <c r="D64" s="1120"/>
      <c r="E64" s="1121"/>
    </row>
    <row r="65" spans="1:5" ht="30.75" customHeight="1" thickBot="1" x14ac:dyDescent="0.3">
      <c r="A65" s="7" t="s">
        <v>79</v>
      </c>
      <c r="B65" s="133" t="s">
        <v>513</v>
      </c>
      <c r="C65" s="86" t="s">
        <v>217</v>
      </c>
      <c r="D65" s="1118" t="s">
        <v>642</v>
      </c>
      <c r="E65" s="1121"/>
    </row>
    <row r="66" spans="1:5" ht="15.75" thickBot="1" x14ac:dyDescent="0.3">
      <c r="A66" s="96"/>
      <c r="B66" s="1118"/>
      <c r="C66" s="1122"/>
      <c r="D66" s="1120"/>
      <c r="E66" s="1121"/>
    </row>
    <row r="67" spans="1:5" ht="23.25" customHeight="1" thickBot="1" x14ac:dyDescent="0.3">
      <c r="A67" s="5" t="s">
        <v>14</v>
      </c>
      <c r="B67" s="1105" t="s">
        <v>198</v>
      </c>
      <c r="C67" s="1106"/>
      <c r="D67" s="1106"/>
      <c r="E67" s="1107"/>
    </row>
    <row r="68" spans="1:5" ht="12.75" customHeight="1" thickBot="1" x14ac:dyDescent="0.3">
      <c r="A68" s="5" t="s">
        <v>15</v>
      </c>
      <c r="B68" s="1097" t="s">
        <v>434</v>
      </c>
      <c r="C68" s="1098"/>
      <c r="D68" s="1098"/>
      <c r="E68" s="1099"/>
    </row>
    <row r="69" spans="1:5" ht="26.25" customHeight="1" x14ac:dyDescent="0.25">
      <c r="A69" s="1049"/>
      <c r="B69" s="8">
        <v>2019</v>
      </c>
      <c r="C69" s="8">
        <v>2020</v>
      </c>
      <c r="D69" s="8">
        <v>2021</v>
      </c>
      <c r="E69" s="8">
        <v>2022</v>
      </c>
    </row>
    <row r="70" spans="1:5" ht="26.25" customHeight="1" thickBot="1" x14ac:dyDescent="0.3">
      <c r="A70" s="1050"/>
      <c r="B70" s="764" t="s">
        <v>7</v>
      </c>
      <c r="C70" s="764" t="s">
        <v>8</v>
      </c>
      <c r="D70" s="764" t="s">
        <v>8</v>
      </c>
      <c r="E70" s="764" t="s">
        <v>8</v>
      </c>
    </row>
    <row r="71" spans="1:5" ht="22.5" customHeight="1" thickBot="1" x14ac:dyDescent="0.3">
      <c r="A71" s="5" t="s">
        <v>16</v>
      </c>
      <c r="B71" s="9">
        <v>39</v>
      </c>
      <c r="C71" s="9">
        <v>13</v>
      </c>
      <c r="D71" s="9">
        <v>13</v>
      </c>
      <c r="E71" s="9">
        <v>13</v>
      </c>
    </row>
    <row r="72" spans="1:5" ht="15.75" customHeight="1" thickBot="1" x14ac:dyDescent="0.3">
      <c r="A72" s="5" t="s">
        <v>17</v>
      </c>
      <c r="B72" s="9">
        <f>B85</f>
        <v>3000</v>
      </c>
      <c r="C72" s="9">
        <f t="shared" ref="C72:E72" si="5">C85</f>
        <v>1000</v>
      </c>
      <c r="D72" s="9">
        <f t="shared" si="5"/>
        <v>1000</v>
      </c>
      <c r="E72" s="9">
        <f t="shared" si="5"/>
        <v>1000</v>
      </c>
    </row>
    <row r="73" spans="1:5" ht="14.25" customHeight="1" thickBot="1" x14ac:dyDescent="0.3">
      <c r="A73" s="5" t="s">
        <v>18</v>
      </c>
      <c r="B73" s="9">
        <f>B72/B71</f>
        <v>76.92307692307692</v>
      </c>
      <c r="C73" s="9">
        <f t="shared" ref="C73:E73" si="6">C72/C71</f>
        <v>76.92307692307692</v>
      </c>
      <c r="D73" s="9">
        <f t="shared" si="6"/>
        <v>76.92307692307692</v>
      </c>
      <c r="E73" s="9">
        <f t="shared" si="6"/>
        <v>76.92307692307692</v>
      </c>
    </row>
    <row r="74" spans="1:5" ht="13.5" customHeight="1" thickBot="1" x14ac:dyDescent="0.3">
      <c r="A74" s="5" t="s">
        <v>19</v>
      </c>
      <c r="B74" s="745" t="s">
        <v>20</v>
      </c>
      <c r="C74" s="10">
        <f>C71/B71-1</f>
        <v>-0.66666666666666674</v>
      </c>
      <c r="D74" s="10">
        <f t="shared" ref="D74:E76" si="7">D71/C71-1</f>
        <v>0</v>
      </c>
      <c r="E74" s="10">
        <f t="shared" si="7"/>
        <v>0</v>
      </c>
    </row>
    <row r="75" spans="1:5" ht="14.25" customHeight="1" thickBot="1" x14ac:dyDescent="0.3">
      <c r="A75" s="5" t="s">
        <v>21</v>
      </c>
      <c r="B75" s="745" t="s">
        <v>20</v>
      </c>
      <c r="C75" s="10">
        <f>C72/B72-1</f>
        <v>-0.66666666666666674</v>
      </c>
      <c r="D75" s="10">
        <f t="shared" si="7"/>
        <v>0</v>
      </c>
      <c r="E75" s="10">
        <f t="shared" si="7"/>
        <v>0</v>
      </c>
    </row>
    <row r="76" spans="1:5" ht="12.75" customHeight="1" thickBot="1" x14ac:dyDescent="0.3">
      <c r="A76" s="5" t="s">
        <v>22</v>
      </c>
      <c r="B76" s="745" t="s">
        <v>20</v>
      </c>
      <c r="C76" s="10">
        <f>C73/B73-1</f>
        <v>0</v>
      </c>
      <c r="D76" s="10">
        <f t="shared" si="7"/>
        <v>0</v>
      </c>
      <c r="E76" s="10">
        <f t="shared" si="7"/>
        <v>0</v>
      </c>
    </row>
    <row r="77" spans="1:5" ht="15.75" thickBot="1" x14ac:dyDescent="0.3">
      <c r="A77" s="1046" t="s">
        <v>258</v>
      </c>
      <c r="B77" s="1047"/>
      <c r="C77" s="1047"/>
      <c r="D77" s="1047"/>
      <c r="E77" s="1048"/>
    </row>
    <row r="78" spans="1:5" x14ac:dyDescent="0.25">
      <c r="A78" s="1049"/>
      <c r="B78" s="8">
        <v>2019</v>
      </c>
      <c r="C78" s="8">
        <v>2020</v>
      </c>
      <c r="D78" s="8">
        <v>2021</v>
      </c>
      <c r="E78" s="8">
        <v>2022</v>
      </c>
    </row>
    <row r="79" spans="1:5" ht="15.75" thickBot="1" x14ac:dyDescent="0.3">
      <c r="A79" s="1050"/>
      <c r="B79" s="764" t="s">
        <v>7</v>
      </c>
      <c r="C79" s="764" t="s">
        <v>8</v>
      </c>
      <c r="D79" s="764" t="s">
        <v>8</v>
      </c>
      <c r="E79" s="764" t="s">
        <v>8</v>
      </c>
    </row>
    <row r="80" spans="1:5" ht="12.75" customHeight="1" thickBot="1" x14ac:dyDescent="0.3">
      <c r="A80" s="12" t="s">
        <v>41</v>
      </c>
      <c r="B80" s="13"/>
      <c r="C80" s="13"/>
      <c r="D80" s="13"/>
      <c r="E80" s="13"/>
    </row>
    <row r="81" spans="1:5" ht="9" customHeight="1" thickBot="1" x14ac:dyDescent="0.3">
      <c r="A81" s="25" t="s">
        <v>212</v>
      </c>
      <c r="B81" s="13"/>
      <c r="C81" s="13"/>
      <c r="D81" s="13"/>
      <c r="E81" s="13"/>
    </row>
    <row r="82" spans="1:5" ht="15.75" thickBot="1" x14ac:dyDescent="0.3">
      <c r="A82" s="25" t="s">
        <v>231</v>
      </c>
      <c r="B82" s="14"/>
      <c r="C82" s="26"/>
      <c r="D82" s="26"/>
      <c r="E82" s="26"/>
    </row>
    <row r="83" spans="1:5" ht="15.75" thickBot="1" x14ac:dyDescent="0.3">
      <c r="A83" s="25" t="s">
        <v>223</v>
      </c>
      <c r="B83" s="13"/>
      <c r="C83" s="13"/>
      <c r="D83" s="13"/>
      <c r="E83" s="13"/>
    </row>
    <row r="84" spans="1:5" ht="15.75" customHeight="1" thickBot="1" x14ac:dyDescent="0.3">
      <c r="A84" s="25" t="s">
        <v>224</v>
      </c>
      <c r="B84" s="14"/>
      <c r="C84" s="26"/>
      <c r="D84" s="26"/>
      <c r="E84" s="26"/>
    </row>
    <row r="85" spans="1:5" ht="15.75" thickBot="1" x14ac:dyDescent="0.3">
      <c r="A85" s="12" t="s">
        <v>42</v>
      </c>
      <c r="B85" s="14">
        <f>B86+B87+B88+B89</f>
        <v>3000</v>
      </c>
      <c r="C85" s="14">
        <f t="shared" ref="C85:E85" si="8">C86+C87+C88+C89</f>
        <v>1000</v>
      </c>
      <c r="D85" s="14">
        <f t="shared" si="8"/>
        <v>1000</v>
      </c>
      <c r="E85" s="14">
        <f t="shared" si="8"/>
        <v>1000</v>
      </c>
    </row>
    <row r="86" spans="1:5" ht="15.75" thickBot="1" x14ac:dyDescent="0.3">
      <c r="A86" s="25" t="s">
        <v>212</v>
      </c>
      <c r="B86" s="13">
        <v>3000</v>
      </c>
      <c r="C86" s="13">
        <v>1000</v>
      </c>
      <c r="D86" s="13">
        <v>1000</v>
      </c>
      <c r="E86" s="13">
        <v>1000</v>
      </c>
    </row>
    <row r="87" spans="1:5" ht="15.75" thickBot="1" x14ac:dyDescent="0.3">
      <c r="A87" s="25" t="s">
        <v>231</v>
      </c>
      <c r="B87" s="14"/>
      <c r="C87" s="26"/>
      <c r="D87" s="26"/>
      <c r="E87" s="26"/>
    </row>
    <row r="88" spans="1:5" ht="15.75" thickBot="1" x14ac:dyDescent="0.3">
      <c r="A88" s="25" t="s">
        <v>223</v>
      </c>
      <c r="B88" s="13"/>
      <c r="C88" s="13"/>
      <c r="D88" s="13"/>
      <c r="E88" s="13"/>
    </row>
    <row r="89" spans="1:5" ht="15.75" thickBot="1" x14ac:dyDescent="0.3">
      <c r="A89" s="25" t="s">
        <v>224</v>
      </c>
      <c r="B89" s="14"/>
      <c r="C89" s="26"/>
      <c r="D89" s="26"/>
      <c r="E89" s="26"/>
    </row>
    <row r="90" spans="1:5" ht="15.75" thickBot="1" x14ac:dyDescent="0.3">
      <c r="A90" s="15" t="s">
        <v>30</v>
      </c>
      <c r="B90" s="14">
        <v>3000</v>
      </c>
      <c r="C90" s="14">
        <v>1000</v>
      </c>
      <c r="D90" s="14">
        <v>1000</v>
      </c>
      <c r="E90" s="14">
        <v>1000</v>
      </c>
    </row>
    <row r="91" spans="1:5" ht="23.25" customHeight="1" thickBot="1" x14ac:dyDescent="0.3">
      <c r="A91" s="912"/>
      <c r="B91" s="1866"/>
      <c r="C91" s="1867"/>
      <c r="D91" s="1867"/>
      <c r="E91" s="1868"/>
    </row>
    <row r="92" spans="1:5" ht="27" customHeight="1" thickBot="1" x14ac:dyDescent="0.3">
      <c r="A92" s="6" t="s">
        <v>56</v>
      </c>
      <c r="B92" s="21">
        <f>B72+B31</f>
        <v>84935</v>
      </c>
      <c r="C92" s="21">
        <f>C72+C31</f>
        <v>59300</v>
      </c>
      <c r="D92" s="21">
        <f>D72+D31</f>
        <v>59300</v>
      </c>
      <c r="E92" s="21">
        <f>E72+E31</f>
        <v>60800</v>
      </c>
    </row>
    <row r="93" spans="1:5" ht="30" customHeight="1" thickBot="1" x14ac:dyDescent="0.3">
      <c r="A93" s="6" t="s">
        <v>57</v>
      </c>
      <c r="B93" s="21">
        <f>B94+B97+B100+B103+B106+B109+B112+B115+B120</f>
        <v>84935</v>
      </c>
      <c r="C93" s="21">
        <f t="shared" ref="C93:E93" si="9">C94+C97+C100+C103+C106+C109+C112+C115+C120</f>
        <v>59300</v>
      </c>
      <c r="D93" s="21">
        <f t="shared" si="9"/>
        <v>59300</v>
      </c>
      <c r="E93" s="21">
        <f t="shared" si="9"/>
        <v>60800</v>
      </c>
    </row>
    <row r="94" spans="1:5" ht="15.75" thickBot="1" x14ac:dyDescent="0.3">
      <c r="A94" s="12" t="s">
        <v>23</v>
      </c>
      <c r="B94" s="35">
        <f>B95+B96</f>
        <v>41150</v>
      </c>
      <c r="C94" s="50">
        <f t="shared" ref="C94:E94" si="10">C95+C96</f>
        <v>44000</v>
      </c>
      <c r="D94" s="50">
        <f>D95+D96</f>
        <v>44000</v>
      </c>
      <c r="E94" s="50">
        <f t="shared" si="10"/>
        <v>44000</v>
      </c>
    </row>
    <row r="95" spans="1:5" ht="15.75" thickBot="1" x14ac:dyDescent="0.3">
      <c r="A95" s="25" t="s">
        <v>212</v>
      </c>
      <c r="B95" s="14">
        <f t="shared" ref="B95:E96" si="11">B40</f>
        <v>41150</v>
      </c>
      <c r="C95" s="14">
        <f t="shared" si="11"/>
        <v>44000</v>
      </c>
      <c r="D95" s="14">
        <f t="shared" si="11"/>
        <v>44000</v>
      </c>
      <c r="E95" s="14">
        <f t="shared" si="11"/>
        <v>44000</v>
      </c>
    </row>
    <row r="96" spans="1:5" ht="24.75" customHeight="1" thickBot="1" x14ac:dyDescent="0.3">
      <c r="A96" s="25" t="s">
        <v>230</v>
      </c>
      <c r="B96" s="14">
        <f t="shared" si="11"/>
        <v>0</v>
      </c>
      <c r="C96" s="14">
        <f t="shared" si="11"/>
        <v>0</v>
      </c>
      <c r="D96" s="14">
        <f t="shared" si="11"/>
        <v>0</v>
      </c>
      <c r="E96" s="14">
        <f t="shared" si="11"/>
        <v>0</v>
      </c>
    </row>
    <row r="97" spans="1:5" ht="15.75" customHeight="1" thickBot="1" x14ac:dyDescent="0.3">
      <c r="A97" s="12" t="s">
        <v>24</v>
      </c>
      <c r="B97" s="35">
        <f>B98+B99</f>
        <v>6350</v>
      </c>
      <c r="C97" s="35">
        <f t="shared" ref="C97:E97" si="12">C98+C99</f>
        <v>7300</v>
      </c>
      <c r="D97" s="35">
        <f t="shared" si="12"/>
        <v>7300</v>
      </c>
      <c r="E97" s="35">
        <f t="shared" si="12"/>
        <v>7300</v>
      </c>
    </row>
    <row r="98" spans="1:5" ht="15.75" thickBot="1" x14ac:dyDescent="0.3">
      <c r="A98" s="25" t="s">
        <v>212</v>
      </c>
      <c r="B98" s="13">
        <f>B43</f>
        <v>6350</v>
      </c>
      <c r="C98" s="13">
        <f>C43</f>
        <v>7300</v>
      </c>
      <c r="D98" s="13">
        <v>7300</v>
      </c>
      <c r="E98" s="13">
        <v>7300</v>
      </c>
    </row>
    <row r="99" spans="1:5" ht="15.75" thickBot="1" x14ac:dyDescent="0.3">
      <c r="A99" s="25" t="s">
        <v>230</v>
      </c>
      <c r="B99" s="14">
        <f>B44</f>
        <v>0</v>
      </c>
      <c r="C99" s="14">
        <f>C44</f>
        <v>0</v>
      </c>
      <c r="D99" s="14">
        <f>D44</f>
        <v>0</v>
      </c>
      <c r="E99" s="14">
        <f>E44</f>
        <v>0</v>
      </c>
    </row>
    <row r="100" spans="1:5" ht="15.75" thickBot="1" x14ac:dyDescent="0.3">
      <c r="A100" s="12" t="s">
        <v>25</v>
      </c>
      <c r="B100" s="35">
        <f>B101+B102</f>
        <v>34350</v>
      </c>
      <c r="C100" s="35">
        <f t="shared" ref="C100:E100" si="13">C101+C102</f>
        <v>7000</v>
      </c>
      <c r="D100" s="35">
        <f t="shared" si="13"/>
        <v>7000</v>
      </c>
      <c r="E100" s="35">
        <f t="shared" si="13"/>
        <v>8500</v>
      </c>
    </row>
    <row r="101" spans="1:5" ht="15.75" thickBot="1" x14ac:dyDescent="0.3">
      <c r="A101" s="25" t="s">
        <v>212</v>
      </c>
      <c r="B101" s="14">
        <f t="shared" ref="B101:D102" si="14">B46</f>
        <v>34350</v>
      </c>
      <c r="C101" s="14">
        <f t="shared" si="14"/>
        <v>7000</v>
      </c>
      <c r="D101" s="14">
        <f t="shared" si="14"/>
        <v>7000</v>
      </c>
      <c r="E101" s="14">
        <v>8500</v>
      </c>
    </row>
    <row r="102" spans="1:5" ht="15.75" thickBot="1" x14ac:dyDescent="0.3">
      <c r="A102" s="25" t="s">
        <v>230</v>
      </c>
      <c r="B102" s="14">
        <f t="shared" si="14"/>
        <v>0</v>
      </c>
      <c r="C102" s="14">
        <f t="shared" si="14"/>
        <v>0</v>
      </c>
      <c r="D102" s="14">
        <f t="shared" si="14"/>
        <v>0</v>
      </c>
      <c r="E102" s="14">
        <f>E47</f>
        <v>0</v>
      </c>
    </row>
    <row r="103" spans="1:5" ht="15.75" thickBot="1" x14ac:dyDescent="0.3">
      <c r="A103" s="12" t="s">
        <v>26</v>
      </c>
      <c r="B103" s="35">
        <f>B104+B105</f>
        <v>0</v>
      </c>
      <c r="C103" s="35">
        <f t="shared" ref="C103:E103" si="15">C104+C105</f>
        <v>0</v>
      </c>
      <c r="D103" s="35">
        <f t="shared" si="15"/>
        <v>0</v>
      </c>
      <c r="E103" s="35">
        <f t="shared" si="15"/>
        <v>0</v>
      </c>
    </row>
    <row r="104" spans="1:5" ht="15.75" thickBot="1" x14ac:dyDescent="0.3">
      <c r="A104" s="25" t="s">
        <v>212</v>
      </c>
      <c r="B104" s="13">
        <f t="shared" ref="B104:E105" si="16">B49</f>
        <v>0</v>
      </c>
      <c r="C104" s="13">
        <f t="shared" si="16"/>
        <v>0</v>
      </c>
      <c r="D104" s="13">
        <f t="shared" si="16"/>
        <v>0</v>
      </c>
      <c r="E104" s="13">
        <f t="shared" si="16"/>
        <v>0</v>
      </c>
    </row>
    <row r="105" spans="1:5" ht="15.75" customHeight="1" thickBot="1" x14ac:dyDescent="0.3">
      <c r="A105" s="25" t="s">
        <v>230</v>
      </c>
      <c r="B105" s="13">
        <f t="shared" si="16"/>
        <v>0</v>
      </c>
      <c r="C105" s="13">
        <f t="shared" si="16"/>
        <v>0</v>
      </c>
      <c r="D105" s="13">
        <f t="shared" si="16"/>
        <v>0</v>
      </c>
      <c r="E105" s="13">
        <f t="shared" si="16"/>
        <v>0</v>
      </c>
    </row>
    <row r="106" spans="1:5" ht="15.75" thickBot="1" x14ac:dyDescent="0.3">
      <c r="A106" s="12" t="s">
        <v>27</v>
      </c>
      <c r="B106" s="35">
        <f>B107+B108</f>
        <v>0</v>
      </c>
      <c r="C106" s="35">
        <f t="shared" ref="C106:E106" si="17">C107+C108</f>
        <v>0</v>
      </c>
      <c r="D106" s="35">
        <f t="shared" si="17"/>
        <v>0</v>
      </c>
      <c r="E106" s="35">
        <f t="shared" si="17"/>
        <v>0</v>
      </c>
    </row>
    <row r="107" spans="1:5" ht="15.75" thickBot="1" x14ac:dyDescent="0.3">
      <c r="A107" s="25" t="s">
        <v>212</v>
      </c>
      <c r="B107" s="13">
        <f t="shared" ref="B107:E114" si="18">B52</f>
        <v>0</v>
      </c>
      <c r="C107" s="13">
        <f t="shared" si="18"/>
        <v>0</v>
      </c>
      <c r="D107" s="13">
        <f t="shared" si="18"/>
        <v>0</v>
      </c>
      <c r="E107" s="13">
        <f t="shared" si="18"/>
        <v>0</v>
      </c>
    </row>
    <row r="108" spans="1:5" ht="15.75" thickBot="1" x14ac:dyDescent="0.3">
      <c r="A108" s="25" t="s">
        <v>230</v>
      </c>
      <c r="B108" s="13">
        <f t="shared" si="18"/>
        <v>0</v>
      </c>
      <c r="C108" s="13">
        <f t="shared" si="18"/>
        <v>0</v>
      </c>
      <c r="D108" s="13">
        <f t="shared" si="18"/>
        <v>0</v>
      </c>
      <c r="E108" s="13">
        <f t="shared" si="18"/>
        <v>0</v>
      </c>
    </row>
    <row r="109" spans="1:5" ht="15.75" thickBot="1" x14ac:dyDescent="0.3">
      <c r="A109" s="12" t="s">
        <v>28</v>
      </c>
      <c r="B109" s="13">
        <f t="shared" si="18"/>
        <v>0</v>
      </c>
      <c r="C109" s="13">
        <f t="shared" si="18"/>
        <v>0</v>
      </c>
      <c r="D109" s="13">
        <f t="shared" si="18"/>
        <v>0</v>
      </c>
      <c r="E109" s="13">
        <f t="shared" si="18"/>
        <v>0</v>
      </c>
    </row>
    <row r="110" spans="1:5" ht="15.75" thickBot="1" x14ac:dyDescent="0.3">
      <c r="A110" s="25" t="s">
        <v>212</v>
      </c>
      <c r="B110" s="13">
        <f t="shared" si="18"/>
        <v>0</v>
      </c>
      <c r="C110" s="13">
        <f t="shared" si="18"/>
        <v>0</v>
      </c>
      <c r="D110" s="13">
        <f t="shared" si="18"/>
        <v>0</v>
      </c>
      <c r="E110" s="13">
        <f t="shared" si="18"/>
        <v>0</v>
      </c>
    </row>
    <row r="111" spans="1:5" ht="15.75" thickBot="1" x14ac:dyDescent="0.3">
      <c r="A111" s="25" t="s">
        <v>230</v>
      </c>
      <c r="B111" s="13">
        <f t="shared" si="18"/>
        <v>0</v>
      </c>
      <c r="C111" s="13">
        <f t="shared" si="18"/>
        <v>0</v>
      </c>
      <c r="D111" s="13">
        <f t="shared" si="18"/>
        <v>0</v>
      </c>
      <c r="E111" s="13">
        <f t="shared" si="18"/>
        <v>0</v>
      </c>
    </row>
    <row r="112" spans="1:5" ht="20.25" customHeight="1" thickBot="1" x14ac:dyDescent="0.3">
      <c r="A112" s="12" t="s">
        <v>29</v>
      </c>
      <c r="B112" s="13">
        <f t="shared" si="18"/>
        <v>85</v>
      </c>
      <c r="C112" s="13">
        <f t="shared" si="18"/>
        <v>0</v>
      </c>
      <c r="D112" s="13">
        <f t="shared" si="18"/>
        <v>0</v>
      </c>
      <c r="E112" s="13">
        <f t="shared" si="18"/>
        <v>0</v>
      </c>
    </row>
    <row r="113" spans="1:5" ht="15.75" thickBot="1" x14ac:dyDescent="0.3">
      <c r="A113" s="25" t="s">
        <v>212</v>
      </c>
      <c r="B113" s="13">
        <f t="shared" si="18"/>
        <v>85</v>
      </c>
      <c r="C113" s="13">
        <f t="shared" si="18"/>
        <v>0</v>
      </c>
      <c r="D113" s="13">
        <f t="shared" si="18"/>
        <v>0</v>
      </c>
      <c r="E113" s="13">
        <f t="shared" si="18"/>
        <v>0</v>
      </c>
    </row>
    <row r="114" spans="1:5" ht="15.75" thickBot="1" x14ac:dyDescent="0.3">
      <c r="A114" s="25" t="s">
        <v>230</v>
      </c>
      <c r="B114" s="13">
        <f t="shared" si="18"/>
        <v>0</v>
      </c>
      <c r="C114" s="13">
        <f t="shared" si="18"/>
        <v>0</v>
      </c>
      <c r="D114" s="13">
        <f t="shared" si="18"/>
        <v>0</v>
      </c>
      <c r="E114" s="13">
        <f t="shared" si="18"/>
        <v>0</v>
      </c>
    </row>
    <row r="115" spans="1:5" ht="15.75" thickBot="1" x14ac:dyDescent="0.3">
      <c r="A115" s="12" t="s">
        <v>58</v>
      </c>
      <c r="B115" s="13">
        <f>B80</f>
        <v>0</v>
      </c>
      <c r="C115" s="13">
        <f>C80</f>
        <v>0</v>
      </c>
      <c r="D115" s="13">
        <f>D80</f>
        <v>0</v>
      </c>
      <c r="E115" s="13">
        <f>E80</f>
        <v>0</v>
      </c>
    </row>
    <row r="116" spans="1:5" ht="15" customHeight="1" thickBot="1" x14ac:dyDescent="0.3">
      <c r="A116" s="25" t="s">
        <v>212</v>
      </c>
      <c r="B116" s="13">
        <v>0</v>
      </c>
      <c r="C116" s="13">
        <v>0</v>
      </c>
      <c r="D116" s="13">
        <v>0</v>
      </c>
      <c r="E116" s="13">
        <v>0</v>
      </c>
    </row>
    <row r="117" spans="1:5" ht="15.75" customHeight="1" thickBot="1" x14ac:dyDescent="0.3">
      <c r="A117" s="25" t="s">
        <v>231</v>
      </c>
      <c r="B117" s="14"/>
      <c r="C117" s="26"/>
      <c r="D117" s="26"/>
      <c r="E117" s="26"/>
    </row>
    <row r="118" spans="1:5" ht="19.5" customHeight="1" thickBot="1" x14ac:dyDescent="0.3">
      <c r="A118" s="25" t="s">
        <v>223</v>
      </c>
      <c r="B118" s="13"/>
      <c r="C118" s="13"/>
      <c r="D118" s="13"/>
      <c r="E118" s="13"/>
    </row>
    <row r="119" spans="1:5" ht="15.75" thickBot="1" x14ac:dyDescent="0.3">
      <c r="A119" s="25" t="s">
        <v>224</v>
      </c>
      <c r="B119" s="14"/>
      <c r="C119" s="26"/>
      <c r="D119" s="26"/>
      <c r="E119" s="26"/>
    </row>
    <row r="120" spans="1:5" ht="15.75" thickBot="1" x14ac:dyDescent="0.3">
      <c r="A120" s="12" t="s">
        <v>59</v>
      </c>
      <c r="B120" s="13">
        <f>B121</f>
        <v>3000</v>
      </c>
      <c r="C120" s="13">
        <f>C121</f>
        <v>1000</v>
      </c>
      <c r="D120" s="13">
        <f t="shared" ref="D120:E120" si="19">D121</f>
        <v>1000</v>
      </c>
      <c r="E120" s="13">
        <f t="shared" si="19"/>
        <v>1000</v>
      </c>
    </row>
    <row r="121" spans="1:5" ht="18" customHeight="1" thickBot="1" x14ac:dyDescent="0.3">
      <c r="A121" s="25" t="s">
        <v>212</v>
      </c>
      <c r="B121" s="13">
        <v>3000</v>
      </c>
      <c r="C121" s="13">
        <v>1000</v>
      </c>
      <c r="D121" s="13">
        <v>1000</v>
      </c>
      <c r="E121" s="13">
        <v>1000</v>
      </c>
    </row>
    <row r="122" spans="1:5" ht="21" customHeight="1" thickBot="1" x14ac:dyDescent="0.3">
      <c r="A122" s="25" t="s">
        <v>231</v>
      </c>
      <c r="B122" s="14"/>
      <c r="C122" s="26"/>
      <c r="D122" s="26"/>
      <c r="E122" s="26"/>
    </row>
    <row r="123" spans="1:5" ht="17.25" customHeight="1" thickBot="1" x14ac:dyDescent="0.3">
      <c r="A123" s="25" t="s">
        <v>223</v>
      </c>
      <c r="B123" s="13"/>
      <c r="C123" s="13"/>
      <c r="D123" s="13"/>
      <c r="E123" s="13"/>
    </row>
    <row r="124" spans="1:5" ht="15.75" thickBot="1" x14ac:dyDescent="0.3">
      <c r="A124" s="25" t="s">
        <v>224</v>
      </c>
      <c r="B124" s="14"/>
      <c r="C124" s="26"/>
      <c r="D124" s="26"/>
      <c r="E124" s="26"/>
    </row>
    <row r="125" spans="1:5" ht="15.75" thickBot="1" x14ac:dyDescent="0.3">
      <c r="A125" s="16" t="s">
        <v>31</v>
      </c>
      <c r="B125" s="17">
        <f>IF(B93-B92=0,0,"Error")</f>
        <v>0</v>
      </c>
      <c r="C125" s="17">
        <f>IF(C93-C92=0,0,"Error")</f>
        <v>0</v>
      </c>
      <c r="D125" s="17">
        <f>IF(D93-D92=0,0,"Error")</f>
        <v>0</v>
      </c>
      <c r="E125" s="17">
        <f>IF(E93-E92=0,0,"Error")</f>
        <v>0</v>
      </c>
    </row>
  </sheetData>
  <mergeCells count="31">
    <mergeCell ref="B91:E91"/>
    <mergeCell ref="B66:E66"/>
    <mergeCell ref="B67:E67"/>
    <mergeCell ref="B68:E68"/>
    <mergeCell ref="A69:A70"/>
    <mergeCell ref="A77:E77"/>
    <mergeCell ref="A78:A79"/>
    <mergeCell ref="D65:E65"/>
    <mergeCell ref="A23:E23"/>
    <mergeCell ref="A24:E24"/>
    <mergeCell ref="B25:E25"/>
    <mergeCell ref="B26:E26"/>
    <mergeCell ref="B27:E27"/>
    <mergeCell ref="A28:A29"/>
    <mergeCell ref="A36:E36"/>
    <mergeCell ref="A37:A38"/>
    <mergeCell ref="A62:E62"/>
    <mergeCell ref="A63:E63"/>
    <mergeCell ref="B64:E64"/>
    <mergeCell ref="A19:E19"/>
    <mergeCell ref="A1:E1"/>
    <mergeCell ref="A3:E3"/>
    <mergeCell ref="B5:E5"/>
    <mergeCell ref="B6:E6"/>
    <mergeCell ref="B7:E7"/>
    <mergeCell ref="A2:E2"/>
    <mergeCell ref="A8:E8"/>
    <mergeCell ref="A9:E11"/>
    <mergeCell ref="B12:E12"/>
    <mergeCell ref="A13:A14"/>
    <mergeCell ref="B18:E18"/>
  </mergeCells>
  <printOptions horizontalCentered="1" verticalCentered="1"/>
  <pageMargins left="0.7" right="0.7" top="0.75" bottom="0.75" header="0.3" footer="0.3"/>
  <pageSetup scale="85" orientation="landscape" r:id="rId1"/>
  <rowBreaks count="2" manualBreakCount="2">
    <brk id="43" max="16383" man="1"/>
    <brk id="7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2"/>
  <sheetViews>
    <sheetView zoomScale="140" zoomScaleNormal="140" workbookViewId="0">
      <selection activeCell="L413" sqref="L413"/>
    </sheetView>
  </sheetViews>
  <sheetFormatPr defaultRowHeight="15" x14ac:dyDescent="0.25"/>
  <cols>
    <col min="1" max="1" width="23.5703125" customWidth="1"/>
    <col min="2" max="2" width="12.85546875" customWidth="1"/>
    <col min="3" max="3" width="11.5703125" customWidth="1"/>
    <col min="4" max="4" width="11.85546875" customWidth="1"/>
    <col min="5" max="5" width="11.5703125" customWidth="1"/>
    <col min="6" max="6" width="8.28515625" style="67" customWidth="1"/>
    <col min="7" max="7" width="14.5703125" hidden="1" customWidth="1"/>
    <col min="8" max="8" width="11" customWidth="1"/>
    <col min="9" max="9" width="12.140625" customWidth="1"/>
  </cols>
  <sheetData>
    <row r="1" spans="1:6" ht="18.75" customHeight="1" x14ac:dyDescent="0.25">
      <c r="A1" s="1143" t="s">
        <v>987</v>
      </c>
      <c r="B1" s="1143"/>
      <c r="C1" s="1143"/>
      <c r="D1" s="1143"/>
      <c r="E1" s="1143"/>
    </row>
    <row r="2" spans="1:6" ht="36" customHeight="1" x14ac:dyDescent="0.25">
      <c r="A2" s="1145" t="s">
        <v>555</v>
      </c>
      <c r="B2" s="1145"/>
      <c r="C2" s="1145"/>
      <c r="D2" s="1145"/>
      <c r="E2" s="1145"/>
      <c r="F2" s="1"/>
    </row>
    <row r="3" spans="1:6" ht="18" customHeight="1" x14ac:dyDescent="0.25">
      <c r="A3" s="1028" t="s">
        <v>536</v>
      </c>
      <c r="B3" s="1028"/>
      <c r="C3" s="1028"/>
      <c r="D3" s="1028"/>
      <c r="E3" s="1028"/>
      <c r="F3" s="571"/>
    </row>
    <row r="4" spans="1:6" ht="6.75" customHeight="1" thickBot="1" x14ac:dyDescent="0.3"/>
    <row r="5" spans="1:6" ht="24.75" thickBot="1" x14ac:dyDescent="0.3">
      <c r="A5" s="374" t="s">
        <v>0</v>
      </c>
      <c r="B5" s="1078" t="s">
        <v>156</v>
      </c>
      <c r="C5" s="1078"/>
      <c r="D5" s="1078"/>
      <c r="E5" s="1078"/>
    </row>
    <row r="6" spans="1:6" ht="15.75" thickBot="1" x14ac:dyDescent="0.3">
      <c r="A6" s="374" t="s">
        <v>1</v>
      </c>
      <c r="B6" s="1144" t="s">
        <v>157</v>
      </c>
      <c r="C6" s="1080"/>
      <c r="D6" s="1080"/>
      <c r="E6" s="1081"/>
    </row>
    <row r="7" spans="1:6" ht="24.75" thickBot="1" x14ac:dyDescent="0.3">
      <c r="A7" s="374" t="s">
        <v>3</v>
      </c>
      <c r="B7" s="1082" t="s">
        <v>535</v>
      </c>
      <c r="C7" s="1083"/>
      <c r="D7" s="1083"/>
      <c r="E7" s="1084"/>
    </row>
    <row r="8" spans="1:6" ht="15.75" thickBot="1" x14ac:dyDescent="0.3">
      <c r="A8" s="1146" t="s">
        <v>4</v>
      </c>
      <c r="B8" s="1147"/>
      <c r="C8" s="1147"/>
      <c r="D8" s="1147"/>
      <c r="E8" s="1148"/>
    </row>
    <row r="9" spans="1:6" ht="15.75" thickBot="1" x14ac:dyDescent="0.3">
      <c r="A9" s="1149" t="s">
        <v>174</v>
      </c>
      <c r="B9" s="1150"/>
      <c r="C9" s="1150"/>
      <c r="D9" s="1150"/>
      <c r="E9" s="1151"/>
    </row>
    <row r="10" spans="1:6" ht="18.75" customHeight="1" thickBot="1" x14ac:dyDescent="0.3">
      <c r="A10" s="1149"/>
      <c r="B10" s="1150"/>
      <c r="C10" s="1150"/>
      <c r="D10" s="1150"/>
      <c r="E10" s="1151"/>
    </row>
    <row r="11" spans="1:6" ht="15.75" thickBot="1" x14ac:dyDescent="0.3">
      <c r="A11" s="1149"/>
      <c r="B11" s="1150"/>
      <c r="C11" s="1150"/>
      <c r="D11" s="1150"/>
      <c r="E11" s="1151"/>
    </row>
    <row r="12" spans="1:6" ht="39" customHeight="1" thickBot="1" x14ac:dyDescent="0.3">
      <c r="A12" s="572" t="s">
        <v>5</v>
      </c>
      <c r="B12" s="1152" t="s">
        <v>608</v>
      </c>
      <c r="C12" s="1092"/>
      <c r="D12" s="1092"/>
      <c r="E12" s="1093"/>
    </row>
    <row r="13" spans="1:6" ht="12" customHeight="1" x14ac:dyDescent="0.25">
      <c r="A13" s="1049" t="s">
        <v>6</v>
      </c>
      <c r="B13" s="8">
        <v>2019</v>
      </c>
      <c r="C13" s="8">
        <v>2020</v>
      </c>
      <c r="D13" s="8">
        <v>2021</v>
      </c>
      <c r="E13" s="8">
        <v>2022</v>
      </c>
    </row>
    <row r="14" spans="1:6" ht="11.25" customHeight="1" thickBot="1" x14ac:dyDescent="0.3">
      <c r="A14" s="1050"/>
      <c r="B14" s="764" t="s">
        <v>7</v>
      </c>
      <c r="C14" s="764" t="s">
        <v>8</v>
      </c>
      <c r="D14" s="764" t="s">
        <v>8</v>
      </c>
      <c r="E14" s="764" t="s">
        <v>8</v>
      </c>
    </row>
    <row r="15" spans="1:6" ht="18.75" customHeight="1" thickBot="1" x14ac:dyDescent="0.3">
      <c r="A15" s="5" t="s">
        <v>88</v>
      </c>
      <c r="B15" s="68" t="s">
        <v>609</v>
      </c>
      <c r="C15" s="68" t="s">
        <v>609</v>
      </c>
      <c r="D15" s="68" t="s">
        <v>609</v>
      </c>
      <c r="E15" s="68" t="s">
        <v>609</v>
      </c>
    </row>
    <row r="16" spans="1:6" ht="18.75" customHeight="1" thickBot="1" x14ac:dyDescent="0.3">
      <c r="A16" s="5" t="s">
        <v>89</v>
      </c>
      <c r="B16" s="68"/>
      <c r="C16" s="68"/>
      <c r="D16" s="68"/>
      <c r="E16" s="68"/>
    </row>
    <row r="17" spans="1:11" ht="18.75" customHeight="1" thickBot="1" x14ac:dyDescent="0.3">
      <c r="A17" s="5" t="s">
        <v>66</v>
      </c>
      <c r="B17" s="68"/>
      <c r="C17" s="68"/>
      <c r="D17" s="68"/>
      <c r="E17" s="68"/>
    </row>
    <row r="18" spans="1:11" ht="24" customHeight="1" thickBot="1" x14ac:dyDescent="0.3">
      <c r="A18" s="6" t="s">
        <v>9</v>
      </c>
      <c r="B18" s="1153" t="s">
        <v>610</v>
      </c>
      <c r="C18" s="1154"/>
      <c r="D18" s="1154"/>
      <c r="E18" s="1155"/>
    </row>
    <row r="19" spans="1:11" ht="23.25" customHeight="1" thickBot="1" x14ac:dyDescent="0.3">
      <c r="A19" s="1105" t="s">
        <v>611</v>
      </c>
      <c r="B19" s="1106"/>
      <c r="C19" s="1106"/>
      <c r="D19" s="1106"/>
      <c r="E19" s="1107"/>
      <c r="H19" s="29"/>
      <c r="J19" s="29"/>
    </row>
    <row r="20" spans="1:11" ht="22.5" customHeight="1" thickBot="1" x14ac:dyDescent="0.3">
      <c r="A20" s="5" t="s">
        <v>88</v>
      </c>
      <c r="B20" s="68" t="s">
        <v>609</v>
      </c>
      <c r="C20" s="68" t="s">
        <v>609</v>
      </c>
      <c r="D20" s="68" t="s">
        <v>609</v>
      </c>
      <c r="E20" s="68" t="s">
        <v>609</v>
      </c>
      <c r="G20" s="79"/>
    </row>
    <row r="21" spans="1:11" ht="19.5" customHeight="1" thickBot="1" x14ac:dyDescent="0.3">
      <c r="A21" s="5" t="s">
        <v>66</v>
      </c>
      <c r="B21" s="212"/>
      <c r="C21" s="213"/>
      <c r="D21" s="213"/>
      <c r="E21" s="213"/>
    </row>
    <row r="22" spans="1:11" ht="24" customHeight="1" thickBot="1" x14ac:dyDescent="0.3">
      <c r="A22" s="1108" t="s">
        <v>11</v>
      </c>
      <c r="B22" s="1109"/>
      <c r="C22" s="1109"/>
      <c r="D22" s="1109"/>
      <c r="E22" s="1110"/>
    </row>
    <row r="23" spans="1:11" ht="15.75" thickBot="1" x14ac:dyDescent="0.3">
      <c r="A23" s="1156" t="s">
        <v>12</v>
      </c>
      <c r="B23" s="1157"/>
      <c r="C23" s="1157"/>
      <c r="D23" s="1157"/>
      <c r="E23" s="1158"/>
    </row>
    <row r="24" spans="1:11" ht="18.75" customHeight="1" thickBot="1" x14ac:dyDescent="0.3">
      <c r="A24" s="7" t="s">
        <v>74</v>
      </c>
      <c r="B24" s="1091" t="s">
        <v>612</v>
      </c>
      <c r="C24" s="1092"/>
      <c r="D24" s="1092"/>
      <c r="E24" s="1093"/>
    </row>
    <row r="25" spans="1:11" ht="57" customHeight="1" thickBot="1" x14ac:dyDescent="0.3">
      <c r="A25" s="5" t="s">
        <v>14</v>
      </c>
      <c r="B25" s="1159" t="s">
        <v>613</v>
      </c>
      <c r="C25" s="1160"/>
      <c r="D25" s="1160"/>
      <c r="E25" s="1161"/>
    </row>
    <row r="26" spans="1:11" ht="15.75" thickBot="1" x14ac:dyDescent="0.3">
      <c r="A26" s="5" t="s">
        <v>15</v>
      </c>
      <c r="B26" s="1097"/>
      <c r="C26" s="1098"/>
      <c r="D26" s="1098"/>
      <c r="E26" s="1099"/>
    </row>
    <row r="27" spans="1:11" ht="12.75" customHeight="1" x14ac:dyDescent="0.25">
      <c r="A27" s="1049"/>
      <c r="B27" s="8">
        <v>2019</v>
      </c>
      <c r="C27" s="8">
        <v>2020</v>
      </c>
      <c r="D27" s="8">
        <v>2021</v>
      </c>
      <c r="E27" s="8">
        <v>2022</v>
      </c>
    </row>
    <row r="28" spans="1:11" ht="9" customHeight="1" thickBot="1" x14ac:dyDescent="0.3">
      <c r="A28" s="1050"/>
      <c r="B28" s="764" t="s">
        <v>7</v>
      </c>
      <c r="C28" s="764" t="s">
        <v>8</v>
      </c>
      <c r="D28" s="764" t="s">
        <v>8</v>
      </c>
      <c r="E28" s="764" t="s">
        <v>8</v>
      </c>
    </row>
    <row r="29" spans="1:11" ht="15.75" thickBot="1" x14ac:dyDescent="0.3">
      <c r="A29" s="5" t="s">
        <v>16</v>
      </c>
      <c r="B29" s="9">
        <v>3209</v>
      </c>
      <c r="C29" s="9">
        <v>3241</v>
      </c>
      <c r="D29" s="9">
        <v>3273</v>
      </c>
      <c r="E29" s="9">
        <v>3306</v>
      </c>
    </row>
    <row r="30" spans="1:11" ht="15.75" thickBot="1" x14ac:dyDescent="0.3">
      <c r="A30" s="5" t="s">
        <v>17</v>
      </c>
      <c r="B30" s="9">
        <f>B59</f>
        <v>1632800</v>
      </c>
      <c r="C30" s="9">
        <f>C59</f>
        <v>1820000</v>
      </c>
      <c r="D30" s="9">
        <f>D59</f>
        <v>1730000</v>
      </c>
      <c r="E30" s="9">
        <f>E59</f>
        <v>1760000</v>
      </c>
      <c r="F30" s="325"/>
      <c r="G30" s="11"/>
      <c r="H30" s="11"/>
    </row>
    <row r="31" spans="1:11" ht="15.75" thickBot="1" x14ac:dyDescent="0.3">
      <c r="A31" s="5" t="s">
        <v>18</v>
      </c>
      <c r="B31" s="9">
        <f>B30/B29</f>
        <v>508.81894671237143</v>
      </c>
      <c r="C31" s="9">
        <f t="shared" ref="C31:E31" si="0">C30/C29</f>
        <v>561.55507559395244</v>
      </c>
      <c r="D31" s="9">
        <f t="shared" si="0"/>
        <v>528.5670638557898</v>
      </c>
      <c r="E31" s="9">
        <f t="shared" si="0"/>
        <v>532.36539624924376</v>
      </c>
    </row>
    <row r="32" spans="1:11" ht="15.75" thickBot="1" x14ac:dyDescent="0.3">
      <c r="A32" s="5" t="s">
        <v>19</v>
      </c>
      <c r="B32" s="745" t="s">
        <v>20</v>
      </c>
      <c r="C32" s="10">
        <f>C29/B29-1</f>
        <v>9.9719538797133911E-3</v>
      </c>
      <c r="D32" s="10">
        <f t="shared" ref="D32:E34" si="1">D29/C29-1</f>
        <v>9.8734958346189394E-3</v>
      </c>
      <c r="E32" s="10">
        <f t="shared" si="1"/>
        <v>1.0082493125572967E-2</v>
      </c>
      <c r="G32" s="11"/>
      <c r="H32" s="11"/>
      <c r="I32" s="11"/>
      <c r="J32" s="11"/>
      <c r="K32" s="11"/>
    </row>
    <row r="33" spans="1:8" ht="15.75" thickBot="1" x14ac:dyDescent="0.3">
      <c r="A33" s="5" t="s">
        <v>21</v>
      </c>
      <c r="B33" s="745" t="s">
        <v>20</v>
      </c>
      <c r="C33" s="10">
        <f>C30/B30-1</f>
        <v>0.11464968152866239</v>
      </c>
      <c r="D33" s="10">
        <f t="shared" si="1"/>
        <v>-4.9450549450549497E-2</v>
      </c>
      <c r="E33" s="10">
        <f t="shared" si="1"/>
        <v>1.7341040462427681E-2</v>
      </c>
    </row>
    <row r="34" spans="1:8" ht="15.75" thickBot="1" x14ac:dyDescent="0.3">
      <c r="A34" s="5" t="s">
        <v>22</v>
      </c>
      <c r="B34" s="745" t="s">
        <v>20</v>
      </c>
      <c r="C34" s="10">
        <f>C31/B31-1</f>
        <v>0.10364419254102986</v>
      </c>
      <c r="D34" s="10">
        <f t="shared" si="1"/>
        <v>-5.8744036287574297E-2</v>
      </c>
      <c r="E34" s="10">
        <f t="shared" si="1"/>
        <v>7.186093597557619E-3</v>
      </c>
    </row>
    <row r="35" spans="1:8" ht="15.75" thickBot="1" x14ac:dyDescent="0.3">
      <c r="A35" s="1046" t="s">
        <v>237</v>
      </c>
      <c r="B35" s="1047"/>
      <c r="C35" s="1047"/>
      <c r="D35" s="1047"/>
      <c r="E35" s="1048"/>
    </row>
    <row r="36" spans="1:8" ht="12.75" customHeight="1" x14ac:dyDescent="0.25">
      <c r="A36" s="1049"/>
      <c r="B36" s="8">
        <v>2019</v>
      </c>
      <c r="C36" s="8">
        <v>2020</v>
      </c>
      <c r="D36" s="8">
        <v>2021</v>
      </c>
      <c r="E36" s="8">
        <v>2022</v>
      </c>
    </row>
    <row r="37" spans="1:8" ht="9" customHeight="1" thickBot="1" x14ac:dyDescent="0.3">
      <c r="A37" s="1050"/>
      <c r="B37" s="764" t="s">
        <v>7</v>
      </c>
      <c r="C37" s="764" t="s">
        <v>8</v>
      </c>
      <c r="D37" s="764" t="s">
        <v>8</v>
      </c>
      <c r="E37" s="764" t="s">
        <v>8</v>
      </c>
    </row>
    <row r="38" spans="1:8" ht="15.75" thickBot="1" x14ac:dyDescent="0.3">
      <c r="A38" s="12" t="s">
        <v>23</v>
      </c>
      <c r="B38" s="13">
        <f>B39+B40</f>
        <v>1059500</v>
      </c>
      <c r="C38" s="13">
        <f>C39+C40</f>
        <v>1140000</v>
      </c>
      <c r="D38" s="13">
        <f t="shared" ref="D38:E38" si="2">D39+D40</f>
        <v>1140000</v>
      </c>
      <c r="E38" s="13">
        <f t="shared" si="2"/>
        <v>1140000</v>
      </c>
    </row>
    <row r="39" spans="1:8" s="67" customFormat="1" ht="15.75" thickBot="1" x14ac:dyDescent="0.3">
      <c r="A39" s="200" t="s">
        <v>212</v>
      </c>
      <c r="B39" s="41">
        <f>967000+92500</f>
        <v>1059500</v>
      </c>
      <c r="C39" s="41">
        <v>1140000</v>
      </c>
      <c r="D39" s="41">
        <v>1140000</v>
      </c>
      <c r="E39" s="41">
        <v>1140000</v>
      </c>
      <c r="F39" s="325"/>
    </row>
    <row r="40" spans="1:8" s="67" customFormat="1" ht="15.75" thickBot="1" x14ac:dyDescent="0.3">
      <c r="A40" s="200" t="s">
        <v>213</v>
      </c>
      <c r="B40" s="41"/>
      <c r="C40" s="41"/>
      <c r="D40" s="41"/>
      <c r="E40" s="41"/>
    </row>
    <row r="41" spans="1:8" s="67" customFormat="1" ht="24.75" thickBot="1" x14ac:dyDescent="0.3">
      <c r="A41" s="199" t="s">
        <v>24</v>
      </c>
      <c r="B41" s="42">
        <f>B42+B43</f>
        <v>173300</v>
      </c>
      <c r="C41" s="42">
        <f>C42+C43</f>
        <v>185000</v>
      </c>
      <c r="D41" s="42">
        <f t="shared" ref="D41:E41" si="3">D42+D43</f>
        <v>185000</v>
      </c>
      <c r="E41" s="42">
        <f t="shared" si="3"/>
        <v>185000</v>
      </c>
    </row>
    <row r="42" spans="1:8" s="67" customFormat="1" ht="15.75" thickBot="1" x14ac:dyDescent="0.3">
      <c r="A42" s="200" t="s">
        <v>212</v>
      </c>
      <c r="B42" s="41">
        <f>158000+15300</f>
        <v>173300</v>
      </c>
      <c r="C42" s="41">
        <v>185000</v>
      </c>
      <c r="D42" s="41">
        <v>185000</v>
      </c>
      <c r="E42" s="41">
        <v>185000</v>
      </c>
      <c r="H42" s="325"/>
    </row>
    <row r="43" spans="1:8" s="67" customFormat="1" ht="15.75" thickBot="1" x14ac:dyDescent="0.3">
      <c r="A43" s="200" t="s">
        <v>213</v>
      </c>
      <c r="B43" s="41"/>
      <c r="C43" s="42"/>
      <c r="D43" s="42"/>
      <c r="E43" s="42"/>
      <c r="H43" s="325"/>
    </row>
    <row r="44" spans="1:8" s="67" customFormat="1" ht="15.75" thickBot="1" x14ac:dyDescent="0.3">
      <c r="A44" s="199" t="s">
        <v>25</v>
      </c>
      <c r="B44" s="41">
        <f>B45+B46</f>
        <v>367000</v>
      </c>
      <c r="C44" s="42">
        <f>C45+C46</f>
        <v>469000</v>
      </c>
      <c r="D44" s="42">
        <f t="shared" ref="D44:E44" si="4">D45+D46</f>
        <v>379000</v>
      </c>
      <c r="E44" s="42">
        <f t="shared" si="4"/>
        <v>409000</v>
      </c>
    </row>
    <row r="45" spans="1:8" s="67" customFormat="1" ht="15.75" thickBot="1" x14ac:dyDescent="0.3">
      <c r="A45" s="200" t="s">
        <v>212</v>
      </c>
      <c r="B45" s="41">
        <f>368880-5000</f>
        <v>363880</v>
      </c>
      <c r="C45" s="42">
        <v>466000</v>
      </c>
      <c r="D45" s="42">
        <v>376000</v>
      </c>
      <c r="E45" s="42">
        <v>406000</v>
      </c>
    </row>
    <row r="46" spans="1:8" s="67" customFormat="1" ht="15.75" thickBot="1" x14ac:dyDescent="0.3">
      <c r="A46" s="200" t="s">
        <v>213</v>
      </c>
      <c r="B46" s="41">
        <v>3120</v>
      </c>
      <c r="C46" s="41">
        <v>3000</v>
      </c>
      <c r="D46" s="41">
        <v>3000</v>
      </c>
      <c r="E46" s="41">
        <v>3000</v>
      </c>
    </row>
    <row r="47" spans="1:8" s="67" customFormat="1" ht="15.75" thickBot="1" x14ac:dyDescent="0.3">
      <c r="A47" s="199" t="s">
        <v>26</v>
      </c>
      <c r="B47" s="41"/>
      <c r="C47" s="42"/>
      <c r="D47" s="42"/>
      <c r="E47" s="42"/>
    </row>
    <row r="48" spans="1:8" ht="15.75" thickBot="1" x14ac:dyDescent="0.3">
      <c r="A48" s="25" t="s">
        <v>212</v>
      </c>
      <c r="B48" s="14"/>
      <c r="C48" s="13"/>
      <c r="D48" s="13"/>
      <c r="E48" s="13"/>
    </row>
    <row r="49" spans="1:12" ht="15.75" thickBot="1" x14ac:dyDescent="0.3">
      <c r="A49" s="25" t="s">
        <v>213</v>
      </c>
      <c r="B49" s="14"/>
      <c r="C49" s="13"/>
      <c r="D49" s="13"/>
      <c r="E49" s="13"/>
    </row>
    <row r="50" spans="1:12" ht="15.75" thickBot="1" x14ac:dyDescent="0.3">
      <c r="A50" s="12" t="s">
        <v>27</v>
      </c>
      <c r="B50" s="14"/>
      <c r="C50" s="13"/>
      <c r="D50" s="13"/>
      <c r="E50" s="13"/>
    </row>
    <row r="51" spans="1:12" ht="15.75" thickBot="1" x14ac:dyDescent="0.3">
      <c r="A51" s="25" t="s">
        <v>212</v>
      </c>
      <c r="B51" s="14"/>
      <c r="C51" s="13"/>
      <c r="D51" s="13"/>
      <c r="E51" s="13"/>
    </row>
    <row r="52" spans="1:12" ht="15.75" thickBot="1" x14ac:dyDescent="0.3">
      <c r="A52" s="25" t="s">
        <v>213</v>
      </c>
      <c r="B52" s="14"/>
      <c r="C52" s="13"/>
      <c r="D52" s="13"/>
      <c r="E52" s="13"/>
    </row>
    <row r="53" spans="1:12" ht="15.75" thickBot="1" x14ac:dyDescent="0.3">
      <c r="A53" s="12" t="s">
        <v>28</v>
      </c>
      <c r="B53" s="14">
        <f>B54+B55</f>
        <v>0</v>
      </c>
      <c r="C53" s="13">
        <f t="shared" ref="C53:E53" si="5">C54+C55</f>
        <v>0</v>
      </c>
      <c r="D53" s="13">
        <f t="shared" si="5"/>
        <v>0</v>
      </c>
      <c r="E53" s="13">
        <f t="shared" si="5"/>
        <v>0</v>
      </c>
    </row>
    <row r="54" spans="1:12" ht="15.75" thickBot="1" x14ac:dyDescent="0.3">
      <c r="A54" s="25" t="s">
        <v>212</v>
      </c>
      <c r="B54" s="215"/>
      <c r="C54" s="13">
        <v>0</v>
      </c>
      <c r="D54" s="30">
        <v>0</v>
      </c>
      <c r="E54" s="30">
        <v>0</v>
      </c>
    </row>
    <row r="55" spans="1:12" ht="15.75" thickBot="1" x14ac:dyDescent="0.3">
      <c r="A55" s="25" t="s">
        <v>213</v>
      </c>
      <c r="B55" s="14"/>
      <c r="C55" s="13"/>
      <c r="D55" s="13"/>
      <c r="E55" s="13"/>
    </row>
    <row r="56" spans="1:12" ht="24.75" thickBot="1" x14ac:dyDescent="0.3">
      <c r="A56" s="12" t="s">
        <v>29</v>
      </c>
      <c r="B56" s="13">
        <f>B57+B58</f>
        <v>33000</v>
      </c>
      <c r="C56" s="14">
        <f t="shared" ref="C56:E56" si="6">C57+C58</f>
        <v>26000</v>
      </c>
      <c r="D56" s="14">
        <f t="shared" si="6"/>
        <v>26000</v>
      </c>
      <c r="E56" s="14">
        <f t="shared" si="6"/>
        <v>26000</v>
      </c>
      <c r="H56" s="81"/>
    </row>
    <row r="57" spans="1:12" s="67" customFormat="1" ht="15.75" thickBot="1" x14ac:dyDescent="0.3">
      <c r="A57" s="200" t="s">
        <v>212</v>
      </c>
      <c r="B57" s="41">
        <f>28000+5000</f>
        <v>33000</v>
      </c>
      <c r="C57" s="41">
        <v>26000</v>
      </c>
      <c r="D57" s="41">
        <v>26000</v>
      </c>
      <c r="E57" s="41">
        <v>26000</v>
      </c>
      <c r="J57" s="372"/>
      <c r="K57" s="372"/>
      <c r="L57" s="372"/>
    </row>
    <row r="58" spans="1:12" ht="15.75" thickBot="1" x14ac:dyDescent="0.3">
      <c r="A58" s="25" t="s">
        <v>213</v>
      </c>
      <c r="B58" s="14"/>
      <c r="C58" s="83"/>
      <c r="D58" s="39"/>
      <c r="E58" s="39"/>
    </row>
    <row r="59" spans="1:12" ht="15.75" thickBot="1" x14ac:dyDescent="0.3">
      <c r="A59" s="97" t="s">
        <v>75</v>
      </c>
      <c r="B59" s="14">
        <f>B56+B53+B50+B47+B44+B41+B38</f>
        <v>1632800</v>
      </c>
      <c r="C59" s="14">
        <f>C56+C53+C50+C47+C44+C41+C38</f>
        <v>1820000</v>
      </c>
      <c r="D59" s="14">
        <f t="shared" ref="D59:E59" si="7">D56+D53+D50+D47+D44+D41+D38</f>
        <v>1730000</v>
      </c>
      <c r="E59" s="14">
        <f t="shared" si="7"/>
        <v>1760000</v>
      </c>
    </row>
    <row r="60" spans="1:12" ht="15.75" thickBot="1" x14ac:dyDescent="0.3">
      <c r="A60" s="1111" t="s">
        <v>38</v>
      </c>
      <c r="B60" s="1112"/>
      <c r="C60" s="1112"/>
      <c r="D60" s="1112"/>
      <c r="E60" s="1113"/>
    </row>
    <row r="61" spans="1:12" ht="15.75" thickBot="1" x14ac:dyDescent="0.3">
      <c r="A61" s="1156" t="s">
        <v>39</v>
      </c>
      <c r="B61" s="1157"/>
      <c r="C61" s="1157"/>
      <c r="D61" s="1157"/>
      <c r="E61" s="1158"/>
    </row>
    <row r="62" spans="1:12" ht="23.25" thickBot="1" x14ac:dyDescent="0.3">
      <c r="A62" s="7" t="s">
        <v>55</v>
      </c>
      <c r="B62" s="1137" t="s">
        <v>804</v>
      </c>
      <c r="C62" s="1162"/>
      <c r="D62" s="1138"/>
      <c r="E62" s="1139"/>
    </row>
    <row r="63" spans="1:12" ht="42.75" customHeight="1" thickBot="1" x14ac:dyDescent="0.3">
      <c r="A63" s="7" t="s">
        <v>79</v>
      </c>
      <c r="B63" s="132" t="s">
        <v>617</v>
      </c>
      <c r="C63" s="86" t="s">
        <v>217</v>
      </c>
      <c r="D63" s="1163" t="s">
        <v>618</v>
      </c>
      <c r="E63" s="1164"/>
      <c r="F63" s="573"/>
    </row>
    <row r="64" spans="1:12" ht="20.25" customHeight="1" thickBot="1" x14ac:dyDescent="0.3">
      <c r="A64" s="5" t="s">
        <v>14</v>
      </c>
      <c r="B64" s="1105" t="s">
        <v>617</v>
      </c>
      <c r="C64" s="1106"/>
      <c r="D64" s="1106"/>
      <c r="E64" s="1107"/>
      <c r="F64" s="573"/>
    </row>
    <row r="65" spans="1:11" ht="15.75" thickBot="1" x14ac:dyDescent="0.3">
      <c r="A65" s="5" t="s">
        <v>15</v>
      </c>
      <c r="B65" s="1097" t="s">
        <v>619</v>
      </c>
      <c r="C65" s="1098"/>
      <c r="D65" s="1098"/>
      <c r="E65" s="1099"/>
      <c r="F65" s="573"/>
    </row>
    <row r="66" spans="1:11" ht="12.75" customHeight="1" x14ac:dyDescent="0.25">
      <c r="A66" s="1049"/>
      <c r="B66" s="8">
        <v>2019</v>
      </c>
      <c r="C66" s="8">
        <v>2020</v>
      </c>
      <c r="D66" s="8">
        <v>2021</v>
      </c>
      <c r="E66" s="8">
        <v>2022</v>
      </c>
      <c r="F66" s="573"/>
    </row>
    <row r="67" spans="1:11" ht="9" customHeight="1" thickBot="1" x14ac:dyDescent="0.3">
      <c r="A67" s="1050"/>
      <c r="B67" s="764" t="s">
        <v>7</v>
      </c>
      <c r="C67" s="764" t="s">
        <v>8</v>
      </c>
      <c r="D67" s="764" t="s">
        <v>8</v>
      </c>
      <c r="E67" s="764" t="s">
        <v>8</v>
      </c>
      <c r="F67" s="573"/>
    </row>
    <row r="68" spans="1:11" ht="15.75" thickBot="1" x14ac:dyDescent="0.3">
      <c r="A68" s="5" t="s">
        <v>16</v>
      </c>
      <c r="B68" s="9">
        <v>18</v>
      </c>
      <c r="C68" s="9">
        <v>22</v>
      </c>
      <c r="D68" s="9">
        <v>19</v>
      </c>
      <c r="E68" s="9">
        <v>17</v>
      </c>
      <c r="F68" s="573"/>
    </row>
    <row r="69" spans="1:11" ht="15.75" thickBot="1" x14ac:dyDescent="0.3">
      <c r="A69" s="5" t="s">
        <v>17</v>
      </c>
      <c r="B69" s="9">
        <f>B82</f>
        <v>933</v>
      </c>
      <c r="C69" s="40">
        <f t="shared" ref="C69:E69" si="8">C82</f>
        <v>960</v>
      </c>
      <c r="D69" s="40">
        <f t="shared" si="8"/>
        <v>960</v>
      </c>
      <c r="E69" s="40">
        <f t="shared" si="8"/>
        <v>940</v>
      </c>
      <c r="F69" s="573"/>
    </row>
    <row r="70" spans="1:11" ht="15.75" thickBot="1" x14ac:dyDescent="0.3">
      <c r="A70" s="5" t="s">
        <v>18</v>
      </c>
      <c r="B70" s="9">
        <f>B69/B68</f>
        <v>51.833333333333336</v>
      </c>
      <c r="C70" s="9">
        <f>C69/C68</f>
        <v>43.636363636363633</v>
      </c>
      <c r="D70" s="9">
        <f t="shared" ref="D70:E70" si="9">D69/D68</f>
        <v>50.526315789473685</v>
      </c>
      <c r="E70" s="9">
        <f t="shared" si="9"/>
        <v>55.294117647058826</v>
      </c>
      <c r="F70" s="573"/>
    </row>
    <row r="71" spans="1:11" ht="15.75" thickBot="1" x14ac:dyDescent="0.3">
      <c r="A71" s="5" t="s">
        <v>19</v>
      </c>
      <c r="B71" s="745" t="s">
        <v>20</v>
      </c>
      <c r="C71" s="10">
        <f>C68/B68-1</f>
        <v>0.22222222222222232</v>
      </c>
      <c r="D71" s="10">
        <f>D68/C68-1</f>
        <v>-0.13636363636363635</v>
      </c>
      <c r="E71" s="10">
        <f>E68/D68-1</f>
        <v>-0.10526315789473684</v>
      </c>
      <c r="F71" s="573"/>
      <c r="G71" s="11"/>
      <c r="H71" s="11"/>
      <c r="I71" s="11"/>
      <c r="J71" s="11"/>
      <c r="K71" s="11"/>
    </row>
    <row r="72" spans="1:11" ht="15.75" thickBot="1" x14ac:dyDescent="0.3">
      <c r="A72" s="5" t="s">
        <v>21</v>
      </c>
      <c r="B72" s="745" t="s">
        <v>20</v>
      </c>
      <c r="C72" s="10">
        <f>C69/B69-1</f>
        <v>2.8938906752411508E-2</v>
      </c>
      <c r="D72" s="10">
        <f t="shared" ref="D72:E73" si="10">D69/C69-1</f>
        <v>0</v>
      </c>
      <c r="E72" s="10">
        <f t="shared" si="10"/>
        <v>-2.083333333333337E-2</v>
      </c>
      <c r="F72" s="573"/>
    </row>
    <row r="73" spans="1:11" ht="15.75" thickBot="1" x14ac:dyDescent="0.3">
      <c r="A73" s="5" t="s">
        <v>22</v>
      </c>
      <c r="B73" s="745" t="s">
        <v>20</v>
      </c>
      <c r="C73" s="10">
        <f>C70/B70-1</f>
        <v>-0.15814089447529978</v>
      </c>
      <c r="D73" s="10">
        <f t="shared" si="10"/>
        <v>0.15789473684210531</v>
      </c>
      <c r="E73" s="10">
        <f t="shared" si="10"/>
        <v>9.4362745098039325E-2</v>
      </c>
      <c r="F73" s="573"/>
    </row>
    <row r="74" spans="1:11" ht="15.75" thickBot="1" x14ac:dyDescent="0.3">
      <c r="A74" s="1046" t="s">
        <v>155</v>
      </c>
      <c r="B74" s="1047"/>
      <c r="C74" s="1047"/>
      <c r="D74" s="1047"/>
      <c r="E74" s="1048"/>
      <c r="F74" s="573"/>
    </row>
    <row r="75" spans="1:11" ht="12.75" customHeight="1" x14ac:dyDescent="0.25">
      <c r="A75" s="1049"/>
      <c r="B75" s="8">
        <v>2019</v>
      </c>
      <c r="C75" s="8">
        <v>2020</v>
      </c>
      <c r="D75" s="8">
        <v>2021</v>
      </c>
      <c r="E75" s="8">
        <v>2022</v>
      </c>
      <c r="F75" s="573"/>
    </row>
    <row r="76" spans="1:11" ht="9" customHeight="1" thickBot="1" x14ac:dyDescent="0.3">
      <c r="A76" s="1050"/>
      <c r="B76" s="764" t="s">
        <v>7</v>
      </c>
      <c r="C76" s="764" t="s">
        <v>8</v>
      </c>
      <c r="D76" s="764" t="s">
        <v>8</v>
      </c>
      <c r="E76" s="764" t="s">
        <v>8</v>
      </c>
      <c r="F76" s="573"/>
    </row>
    <row r="77" spans="1:11" ht="15.75" thickBot="1" x14ac:dyDescent="0.3">
      <c r="A77" s="12" t="s">
        <v>41</v>
      </c>
      <c r="B77" s="13">
        <f>B78+B79+B80+B81</f>
        <v>0</v>
      </c>
      <c r="C77" s="13">
        <f t="shared" ref="C77:E77" si="11">C78+C79+C80+C81</f>
        <v>0</v>
      </c>
      <c r="D77" s="13">
        <f t="shared" si="11"/>
        <v>0</v>
      </c>
      <c r="E77" s="13">
        <f t="shared" si="11"/>
        <v>0</v>
      </c>
      <c r="F77" s="573"/>
    </row>
    <row r="78" spans="1:11" ht="15.75" thickBot="1" x14ac:dyDescent="0.3">
      <c r="A78" s="25" t="s">
        <v>212</v>
      </c>
      <c r="B78" s="13"/>
      <c r="C78" s="13"/>
      <c r="D78" s="13"/>
      <c r="E78" s="13"/>
      <c r="F78" s="573"/>
    </row>
    <row r="79" spans="1:11" ht="15.75" thickBot="1" x14ac:dyDescent="0.3">
      <c r="A79" s="25" t="s">
        <v>222</v>
      </c>
      <c r="B79" s="13"/>
      <c r="C79" s="13"/>
      <c r="D79" s="13"/>
      <c r="E79" s="13"/>
      <c r="F79" s="573"/>
    </row>
    <row r="80" spans="1:11" ht="15.75" thickBot="1" x14ac:dyDescent="0.3">
      <c r="A80" s="25" t="s">
        <v>223</v>
      </c>
      <c r="B80" s="13"/>
      <c r="C80" s="13"/>
      <c r="D80" s="13"/>
      <c r="E80" s="13"/>
      <c r="F80" s="573"/>
    </row>
    <row r="81" spans="1:6" ht="15.75" thickBot="1" x14ac:dyDescent="0.3">
      <c r="A81" s="25" t="s">
        <v>224</v>
      </c>
      <c r="B81" s="13"/>
      <c r="C81" s="13"/>
      <c r="D81" s="13"/>
      <c r="E81" s="13"/>
      <c r="F81" s="573"/>
    </row>
    <row r="82" spans="1:6" ht="15.75" thickBot="1" x14ac:dyDescent="0.3">
      <c r="A82" s="12" t="s">
        <v>42</v>
      </c>
      <c r="B82" s="14">
        <f>B83+B84+B85+B86</f>
        <v>933</v>
      </c>
      <c r="C82" s="14">
        <f t="shared" ref="C82:E82" si="12">C83+C84+C85+C86</f>
        <v>960</v>
      </c>
      <c r="D82" s="14">
        <f t="shared" si="12"/>
        <v>960</v>
      </c>
      <c r="E82" s="14">
        <f t="shared" si="12"/>
        <v>940</v>
      </c>
      <c r="F82" s="573"/>
    </row>
    <row r="83" spans="1:6" ht="15.75" thickBot="1" x14ac:dyDescent="0.3">
      <c r="A83" s="25" t="s">
        <v>212</v>
      </c>
      <c r="B83" s="14">
        <v>933</v>
      </c>
      <c r="C83" s="13">
        <v>960</v>
      </c>
      <c r="D83" s="13">
        <v>960</v>
      </c>
      <c r="E83" s="13">
        <v>940</v>
      </c>
      <c r="F83" s="573"/>
    </row>
    <row r="84" spans="1:6" ht="15.75" thickBot="1" x14ac:dyDescent="0.3">
      <c r="A84" s="25" t="s">
        <v>222</v>
      </c>
      <c r="B84" s="14"/>
      <c r="C84" s="13"/>
      <c r="D84" s="13"/>
      <c r="E84" s="13"/>
      <c r="F84" s="573"/>
    </row>
    <row r="85" spans="1:6" ht="15.75" thickBot="1" x14ac:dyDescent="0.3">
      <c r="A85" s="25" t="s">
        <v>223</v>
      </c>
      <c r="B85" s="14"/>
      <c r="C85" s="13"/>
      <c r="D85" s="13"/>
      <c r="E85" s="13"/>
      <c r="F85" s="573"/>
    </row>
    <row r="86" spans="1:6" ht="15.75" thickBot="1" x14ac:dyDescent="0.3">
      <c r="A86" s="25" t="s">
        <v>224</v>
      </c>
      <c r="B86" s="14"/>
      <c r="C86" s="13"/>
      <c r="D86" s="13"/>
      <c r="E86" s="13"/>
      <c r="F86" s="573"/>
    </row>
    <row r="87" spans="1:6" ht="15.75" thickBot="1" x14ac:dyDescent="0.3">
      <c r="A87" s="574" t="s">
        <v>30</v>
      </c>
      <c r="B87" s="65">
        <f>B77+B82</f>
        <v>933</v>
      </c>
      <c r="C87" s="65">
        <f t="shared" ref="C87:E87" si="13">C77+C82</f>
        <v>960</v>
      </c>
      <c r="D87" s="65">
        <f t="shared" si="13"/>
        <v>960</v>
      </c>
      <c r="E87" s="65">
        <f t="shared" si="13"/>
        <v>940</v>
      </c>
      <c r="F87" s="573"/>
    </row>
    <row r="88" spans="1:6" ht="23.25" thickBot="1" x14ac:dyDescent="0.3">
      <c r="A88" s="93" t="s">
        <v>55</v>
      </c>
      <c r="B88" s="1137" t="s">
        <v>805</v>
      </c>
      <c r="C88" s="1138"/>
      <c r="D88" s="1138"/>
      <c r="E88" s="1139"/>
      <c r="F88" s="573"/>
    </row>
    <row r="89" spans="1:6" ht="34.5" thickBot="1" x14ac:dyDescent="0.3">
      <c r="A89" s="7" t="s">
        <v>32</v>
      </c>
      <c r="B89" s="132" t="s">
        <v>806</v>
      </c>
      <c r="C89" s="86" t="s">
        <v>217</v>
      </c>
      <c r="D89" s="1165" t="s">
        <v>620</v>
      </c>
      <c r="E89" s="1166"/>
    </row>
    <row r="90" spans="1:6" ht="26.25" customHeight="1" thickBot="1" x14ac:dyDescent="0.3">
      <c r="A90" s="5" t="s">
        <v>14</v>
      </c>
      <c r="B90" s="1105" t="s">
        <v>807</v>
      </c>
      <c r="C90" s="1106"/>
      <c r="D90" s="1106"/>
      <c r="E90" s="1107"/>
    </row>
    <row r="91" spans="1:6" ht="15.75" thickBot="1" x14ac:dyDescent="0.3">
      <c r="A91" s="5" t="s">
        <v>15</v>
      </c>
      <c r="B91" s="1097" t="s">
        <v>497</v>
      </c>
      <c r="C91" s="1098"/>
      <c r="D91" s="1098"/>
      <c r="E91" s="1099"/>
    </row>
    <row r="92" spans="1:6" ht="12.75" customHeight="1" x14ac:dyDescent="0.25">
      <c r="A92" s="1049"/>
      <c r="B92" s="8">
        <v>2019</v>
      </c>
      <c r="C92" s="8">
        <v>2020</v>
      </c>
      <c r="D92" s="8">
        <v>2021</v>
      </c>
      <c r="E92" s="8">
        <v>2022</v>
      </c>
    </row>
    <row r="93" spans="1:6" ht="9" customHeight="1" thickBot="1" x14ac:dyDescent="0.3">
      <c r="A93" s="1050"/>
      <c r="B93" s="764" t="s">
        <v>7</v>
      </c>
      <c r="C93" s="764" t="s">
        <v>8</v>
      </c>
      <c r="D93" s="764" t="s">
        <v>8</v>
      </c>
      <c r="E93" s="764" t="s">
        <v>8</v>
      </c>
    </row>
    <row r="94" spans="1:6" ht="15.75" thickBot="1" x14ac:dyDescent="0.3">
      <c r="A94" s="5" t="s">
        <v>16</v>
      </c>
      <c r="B94" s="745">
        <v>93</v>
      </c>
      <c r="C94" s="745">
        <v>143</v>
      </c>
      <c r="D94" s="745">
        <v>153</v>
      </c>
      <c r="E94" s="745">
        <v>145</v>
      </c>
    </row>
    <row r="95" spans="1:6" ht="15.75" thickBot="1" x14ac:dyDescent="0.3">
      <c r="A95" s="5" t="s">
        <v>17</v>
      </c>
      <c r="B95" s="9">
        <f>B108</f>
        <v>6730</v>
      </c>
      <c r="C95" s="9">
        <f t="shared" ref="C95:E95" si="14">C108</f>
        <v>6430</v>
      </c>
      <c r="D95" s="9">
        <f t="shared" si="14"/>
        <v>9160</v>
      </c>
      <c r="E95" s="9">
        <f t="shared" si="14"/>
        <v>7400</v>
      </c>
    </row>
    <row r="96" spans="1:6" ht="15.75" thickBot="1" x14ac:dyDescent="0.3">
      <c r="A96" s="5" t="s">
        <v>18</v>
      </c>
      <c r="B96" s="9">
        <f>B95/B94</f>
        <v>72.365591397849457</v>
      </c>
      <c r="C96" s="9">
        <f t="shared" ref="C96:E96" si="15">C95/C94</f>
        <v>44.965034965034967</v>
      </c>
      <c r="D96" s="9">
        <f t="shared" si="15"/>
        <v>59.869281045751634</v>
      </c>
      <c r="E96" s="9">
        <f t="shared" si="15"/>
        <v>51.03448275862069</v>
      </c>
    </row>
    <row r="97" spans="1:11" ht="15.75" thickBot="1" x14ac:dyDescent="0.3">
      <c r="A97" s="5" t="s">
        <v>19</v>
      </c>
      <c r="B97" s="745" t="s">
        <v>20</v>
      </c>
      <c r="C97" s="10">
        <f>C94/B94-1</f>
        <v>0.5376344086021505</v>
      </c>
      <c r="D97" s="10">
        <f t="shared" ref="D97:E99" si="16">D94/C94-1</f>
        <v>6.9930069930070005E-2</v>
      </c>
      <c r="E97" s="10">
        <f t="shared" si="16"/>
        <v>-5.2287581699346442E-2</v>
      </c>
      <c r="G97" s="11"/>
      <c r="H97" s="11"/>
      <c r="I97" s="11"/>
      <c r="J97" s="11"/>
      <c r="K97" s="11"/>
    </row>
    <row r="98" spans="1:11" ht="15.75" thickBot="1" x14ac:dyDescent="0.3">
      <c r="A98" s="5" t="s">
        <v>21</v>
      </c>
      <c r="B98" s="745" t="s">
        <v>20</v>
      </c>
      <c r="C98" s="10">
        <f>C95/B95-1</f>
        <v>-4.4576523031203519E-2</v>
      </c>
      <c r="D98" s="10">
        <f t="shared" si="16"/>
        <v>0.4245723172628304</v>
      </c>
      <c r="E98" s="10">
        <f t="shared" si="16"/>
        <v>-0.19213973799126638</v>
      </c>
    </row>
    <row r="99" spans="1:11" ht="15.75" thickBot="1" x14ac:dyDescent="0.3">
      <c r="A99" s="5" t="s">
        <v>22</v>
      </c>
      <c r="B99" s="745" t="s">
        <v>20</v>
      </c>
      <c r="C99" s="10">
        <f>C96/B96-1</f>
        <v>-0.37864067581749594</v>
      </c>
      <c r="D99" s="10">
        <f t="shared" si="16"/>
        <v>0.33146301548094614</v>
      </c>
      <c r="E99" s="10">
        <f t="shared" si="16"/>
        <v>-0.14756813732871554</v>
      </c>
    </row>
    <row r="100" spans="1:11" ht="15.75" thickBot="1" x14ac:dyDescent="0.3">
      <c r="A100" s="1046" t="s">
        <v>172</v>
      </c>
      <c r="B100" s="1047"/>
      <c r="C100" s="1047"/>
      <c r="D100" s="1047"/>
      <c r="E100" s="1048"/>
    </row>
    <row r="101" spans="1:11" ht="12.75" customHeight="1" x14ac:dyDescent="0.25">
      <c r="A101" s="1049"/>
      <c r="B101" s="8">
        <v>2019</v>
      </c>
      <c r="C101" s="8">
        <v>2020</v>
      </c>
      <c r="D101" s="8">
        <v>2021</v>
      </c>
      <c r="E101" s="8">
        <v>2022</v>
      </c>
    </row>
    <row r="102" spans="1:11" ht="9" customHeight="1" thickBot="1" x14ac:dyDescent="0.3">
      <c r="A102" s="1050"/>
      <c r="B102" s="764" t="s">
        <v>7</v>
      </c>
      <c r="C102" s="764" t="s">
        <v>8</v>
      </c>
      <c r="D102" s="764" t="s">
        <v>8</v>
      </c>
      <c r="E102" s="764" t="s">
        <v>8</v>
      </c>
    </row>
    <row r="103" spans="1:11" ht="15.75" thickBot="1" x14ac:dyDescent="0.3">
      <c r="A103" s="12" t="s">
        <v>41</v>
      </c>
      <c r="B103" s="13">
        <f>B104+B105+B106+B107</f>
        <v>0</v>
      </c>
      <c r="C103" s="13">
        <f t="shared" ref="C103:E103" si="17">C104+C105+C106+C107</f>
        <v>0</v>
      </c>
      <c r="D103" s="13">
        <f t="shared" si="17"/>
        <v>0</v>
      </c>
      <c r="E103" s="13">
        <f t="shared" si="17"/>
        <v>0</v>
      </c>
    </row>
    <row r="104" spans="1:11" ht="15.75" thickBot="1" x14ac:dyDescent="0.3">
      <c r="A104" s="25" t="s">
        <v>212</v>
      </c>
      <c r="B104" s="13"/>
      <c r="C104" s="13"/>
      <c r="D104" s="13"/>
      <c r="E104" s="13"/>
    </row>
    <row r="105" spans="1:11" ht="15.75" thickBot="1" x14ac:dyDescent="0.3">
      <c r="A105" s="25" t="s">
        <v>222</v>
      </c>
      <c r="B105" s="13"/>
      <c r="C105" s="13"/>
      <c r="D105" s="13"/>
      <c r="E105" s="13"/>
    </row>
    <row r="106" spans="1:11" ht="15.75" thickBot="1" x14ac:dyDescent="0.3">
      <c r="A106" s="25" t="s">
        <v>223</v>
      </c>
      <c r="B106" s="13"/>
      <c r="C106" s="13"/>
      <c r="D106" s="13"/>
      <c r="E106" s="13"/>
    </row>
    <row r="107" spans="1:11" ht="15.75" thickBot="1" x14ac:dyDescent="0.3">
      <c r="A107" s="25" t="s">
        <v>224</v>
      </c>
      <c r="B107" s="13"/>
      <c r="C107" s="13"/>
      <c r="D107" s="13"/>
      <c r="E107" s="13"/>
    </row>
    <row r="108" spans="1:11" ht="15.75" thickBot="1" x14ac:dyDescent="0.3">
      <c r="A108" s="12" t="s">
        <v>42</v>
      </c>
      <c r="B108" s="14">
        <f>B109+B110+B111+B112</f>
        <v>6730</v>
      </c>
      <c r="C108" s="14">
        <f t="shared" ref="C108:E108" si="18">C109+C110+C111+C112</f>
        <v>6430</v>
      </c>
      <c r="D108" s="14">
        <f t="shared" si="18"/>
        <v>9160</v>
      </c>
      <c r="E108" s="14">
        <f t="shared" si="18"/>
        <v>7400</v>
      </c>
    </row>
    <row r="109" spans="1:11" ht="15.75" thickBot="1" x14ac:dyDescent="0.3">
      <c r="A109" s="25" t="s">
        <v>212</v>
      </c>
      <c r="B109" s="14">
        <v>6730</v>
      </c>
      <c r="C109" s="42">
        <v>6430</v>
      </c>
      <c r="D109" s="42">
        <v>9160</v>
      </c>
      <c r="E109" s="42">
        <v>7400</v>
      </c>
    </row>
    <row r="110" spans="1:11" ht="15.75" thickBot="1" x14ac:dyDescent="0.3">
      <c r="A110" s="25" t="s">
        <v>222</v>
      </c>
      <c r="B110" s="14"/>
      <c r="C110" s="13"/>
      <c r="D110" s="13"/>
      <c r="E110" s="13"/>
    </row>
    <row r="111" spans="1:11" ht="15.75" thickBot="1" x14ac:dyDescent="0.3">
      <c r="A111" s="25" t="s">
        <v>223</v>
      </c>
      <c r="B111" s="14"/>
      <c r="C111" s="13"/>
      <c r="D111" s="13"/>
      <c r="E111" s="13"/>
    </row>
    <row r="112" spans="1:11" ht="15.75" thickBot="1" x14ac:dyDescent="0.3">
      <c r="A112" s="25" t="s">
        <v>224</v>
      </c>
      <c r="B112" s="14"/>
      <c r="C112" s="13"/>
      <c r="D112" s="13"/>
      <c r="E112" s="13"/>
    </row>
    <row r="113" spans="1:12" ht="15.75" thickBot="1" x14ac:dyDescent="0.3">
      <c r="A113" s="87" t="s">
        <v>226</v>
      </c>
      <c r="B113" s="14">
        <f>B103+B108</f>
        <v>6730</v>
      </c>
      <c r="C113" s="14">
        <f t="shared" ref="C113:E113" si="19">C103+C108</f>
        <v>6430</v>
      </c>
      <c r="D113" s="14">
        <f t="shared" si="19"/>
        <v>9160</v>
      </c>
      <c r="E113" s="14">
        <f t="shared" si="19"/>
        <v>7400</v>
      </c>
    </row>
    <row r="114" spans="1:12" ht="42" customHeight="1" thickBot="1" x14ac:dyDescent="0.3">
      <c r="A114" s="7" t="s">
        <v>34</v>
      </c>
      <c r="B114" s="746" t="s">
        <v>808</v>
      </c>
      <c r="C114" s="94" t="s">
        <v>217</v>
      </c>
      <c r="D114" s="1108" t="s">
        <v>616</v>
      </c>
      <c r="E114" s="1110"/>
    </row>
    <row r="115" spans="1:12" ht="25.5" customHeight="1" thickBot="1" x14ac:dyDescent="0.3">
      <c r="A115" s="5" t="s">
        <v>14</v>
      </c>
      <c r="B115" s="1105" t="s">
        <v>809</v>
      </c>
      <c r="C115" s="1106"/>
      <c r="D115" s="1106"/>
      <c r="E115" s="1107"/>
    </row>
    <row r="116" spans="1:12" ht="15.75" thickBot="1" x14ac:dyDescent="0.3">
      <c r="A116" s="5" t="s">
        <v>15</v>
      </c>
      <c r="B116" s="1097" t="s">
        <v>128</v>
      </c>
      <c r="C116" s="1098"/>
      <c r="D116" s="1098"/>
      <c r="E116" s="1099"/>
    </row>
    <row r="117" spans="1:12" ht="12.75" customHeight="1" x14ac:dyDescent="0.25">
      <c r="A117" s="1049"/>
      <c r="B117" s="8">
        <v>2019</v>
      </c>
      <c r="C117" s="8">
        <v>2020</v>
      </c>
      <c r="D117" s="8">
        <v>2021</v>
      </c>
      <c r="E117" s="8">
        <v>2022</v>
      </c>
    </row>
    <row r="118" spans="1:12" ht="9" customHeight="1" thickBot="1" x14ac:dyDescent="0.3">
      <c r="A118" s="1050"/>
      <c r="B118" s="764" t="s">
        <v>7</v>
      </c>
      <c r="C118" s="764" t="s">
        <v>8</v>
      </c>
      <c r="D118" s="764" t="s">
        <v>8</v>
      </c>
      <c r="E118" s="764" t="s">
        <v>8</v>
      </c>
    </row>
    <row r="119" spans="1:12" ht="15.75" thickBot="1" x14ac:dyDescent="0.3">
      <c r="A119" s="5" t="s">
        <v>16</v>
      </c>
      <c r="B119" s="745">
        <v>85</v>
      </c>
      <c r="C119" s="745">
        <v>119</v>
      </c>
      <c r="D119" s="745">
        <v>107</v>
      </c>
      <c r="E119" s="745">
        <v>152</v>
      </c>
    </row>
    <row r="120" spans="1:12" ht="15.75" thickBot="1" x14ac:dyDescent="0.3">
      <c r="A120" s="5" t="s">
        <v>17</v>
      </c>
      <c r="B120" s="9">
        <f>B133</f>
        <v>958</v>
      </c>
      <c r="C120" s="40">
        <f t="shared" ref="C120:E120" si="20">C133</f>
        <v>960</v>
      </c>
      <c r="D120" s="40">
        <f t="shared" si="20"/>
        <v>940</v>
      </c>
      <c r="E120" s="40">
        <f t="shared" si="20"/>
        <v>960</v>
      </c>
    </row>
    <row r="121" spans="1:12" ht="15.75" thickBot="1" x14ac:dyDescent="0.3">
      <c r="A121" s="5" t="s">
        <v>18</v>
      </c>
      <c r="B121" s="9">
        <f>B120/B119</f>
        <v>11.270588235294118</v>
      </c>
      <c r="C121" s="9">
        <f t="shared" ref="C121:E121" si="21">C120/C119</f>
        <v>8.0672268907563023</v>
      </c>
      <c r="D121" s="9">
        <f t="shared" si="21"/>
        <v>8.7850467289719631</v>
      </c>
      <c r="E121" s="9">
        <f t="shared" si="21"/>
        <v>6.3157894736842106</v>
      </c>
    </row>
    <row r="122" spans="1:12" ht="15.75" thickBot="1" x14ac:dyDescent="0.3">
      <c r="A122" s="5" t="s">
        <v>19</v>
      </c>
      <c r="B122" s="745" t="s">
        <v>20</v>
      </c>
      <c r="C122" s="10">
        <f>C119/B119-1</f>
        <v>0.39999999999999991</v>
      </c>
      <c r="D122" s="10">
        <f t="shared" ref="D122:E124" si="22">D119/C119-1</f>
        <v>-0.10084033613445376</v>
      </c>
      <c r="E122" s="10">
        <f t="shared" si="22"/>
        <v>0.42056074766355134</v>
      </c>
      <c r="G122" s="11"/>
      <c r="H122" s="11"/>
      <c r="I122" s="11"/>
      <c r="J122" s="11"/>
      <c r="K122" s="11"/>
    </row>
    <row r="123" spans="1:12" ht="15.75" thickBot="1" x14ac:dyDescent="0.3">
      <c r="A123" s="5" t="s">
        <v>21</v>
      </c>
      <c r="B123" s="745" t="s">
        <v>20</v>
      </c>
      <c r="C123" s="10">
        <f>C120/B120-1</f>
        <v>2.0876826722338038E-3</v>
      </c>
      <c r="D123" s="10">
        <f t="shared" si="22"/>
        <v>-2.083333333333337E-2</v>
      </c>
      <c r="E123" s="10">
        <f t="shared" si="22"/>
        <v>2.1276595744680771E-2</v>
      </c>
    </row>
    <row r="124" spans="1:12" ht="15.75" thickBot="1" x14ac:dyDescent="0.3">
      <c r="A124" s="5" t="s">
        <v>22</v>
      </c>
      <c r="B124" s="745" t="s">
        <v>20</v>
      </c>
      <c r="C124" s="10">
        <f>C121/B121-1</f>
        <v>-0.28422308380554739</v>
      </c>
      <c r="D124" s="10">
        <f t="shared" si="22"/>
        <v>8.8979750778816369E-2</v>
      </c>
      <c r="E124" s="10">
        <f t="shared" si="22"/>
        <v>-0.28107502799552075</v>
      </c>
    </row>
    <row r="125" spans="1:12" ht="15.75" thickBot="1" x14ac:dyDescent="0.3">
      <c r="A125" s="1046" t="s">
        <v>170</v>
      </c>
      <c r="B125" s="1047"/>
      <c r="C125" s="1047"/>
      <c r="D125" s="1047"/>
      <c r="E125" s="1048"/>
    </row>
    <row r="126" spans="1:12" ht="12.75" customHeight="1" x14ac:dyDescent="0.25">
      <c r="A126" s="1049"/>
      <c r="B126" s="8">
        <v>2019</v>
      </c>
      <c r="C126" s="8">
        <v>2020</v>
      </c>
      <c r="D126" s="8">
        <v>2021</v>
      </c>
      <c r="E126" s="8">
        <v>2022</v>
      </c>
    </row>
    <row r="127" spans="1:12" ht="9" customHeight="1" thickBot="1" x14ac:dyDescent="0.3">
      <c r="A127" s="1050"/>
      <c r="B127" s="764" t="s">
        <v>7</v>
      </c>
      <c r="C127" s="764" t="s">
        <v>8</v>
      </c>
      <c r="D127" s="764" t="s">
        <v>8</v>
      </c>
      <c r="E127" s="764" t="s">
        <v>8</v>
      </c>
    </row>
    <row r="128" spans="1:12" s="67" customFormat="1" ht="15.75" thickBot="1" x14ac:dyDescent="0.3">
      <c r="A128" s="12" t="s">
        <v>41</v>
      </c>
      <c r="B128" s="13">
        <f>B129+B130+B131+B132</f>
        <v>0</v>
      </c>
      <c r="C128" s="13">
        <f t="shared" ref="C128:E128" si="23">C129+C130+C131+C132</f>
        <v>0</v>
      </c>
      <c r="D128" s="13">
        <f t="shared" si="23"/>
        <v>0</v>
      </c>
      <c r="E128" s="13">
        <f t="shared" si="23"/>
        <v>0</v>
      </c>
      <c r="G128"/>
      <c r="H128"/>
      <c r="I128"/>
      <c r="J128"/>
      <c r="K128"/>
      <c r="L128"/>
    </row>
    <row r="129" spans="1:12" s="67" customFormat="1" ht="15.75" thickBot="1" x14ac:dyDescent="0.3">
      <c r="A129" s="25" t="s">
        <v>212</v>
      </c>
      <c r="B129" s="13"/>
      <c r="C129" s="13"/>
      <c r="D129" s="13"/>
      <c r="E129" s="13"/>
      <c r="G129"/>
      <c r="H129"/>
      <c r="I129"/>
      <c r="J129"/>
      <c r="K129"/>
      <c r="L129"/>
    </row>
    <row r="130" spans="1:12" s="67" customFormat="1" ht="15.75" thickBot="1" x14ac:dyDescent="0.3">
      <c r="A130" s="25" t="s">
        <v>222</v>
      </c>
      <c r="B130" s="13"/>
      <c r="C130" s="13"/>
      <c r="D130" s="13"/>
      <c r="E130" s="13"/>
      <c r="G130"/>
      <c r="H130"/>
      <c r="I130"/>
      <c r="J130"/>
      <c r="K130"/>
      <c r="L130"/>
    </row>
    <row r="131" spans="1:12" s="67" customFormat="1" ht="15.75" thickBot="1" x14ac:dyDescent="0.3">
      <c r="A131" s="25" t="s">
        <v>223</v>
      </c>
      <c r="B131" s="13"/>
      <c r="C131" s="13"/>
      <c r="D131" s="13"/>
      <c r="E131" s="13"/>
      <c r="G131"/>
      <c r="H131"/>
      <c r="I131"/>
      <c r="J131"/>
      <c r="K131"/>
      <c r="L131"/>
    </row>
    <row r="132" spans="1:12" s="67" customFormat="1" ht="15.75" thickBot="1" x14ac:dyDescent="0.3">
      <c r="A132" s="25" t="s">
        <v>224</v>
      </c>
      <c r="B132" s="13"/>
      <c r="C132" s="13"/>
      <c r="D132" s="13"/>
      <c r="E132" s="13"/>
      <c r="G132"/>
      <c r="H132"/>
      <c r="I132"/>
      <c r="J132"/>
      <c r="K132"/>
      <c r="L132"/>
    </row>
    <row r="133" spans="1:12" s="67" customFormat="1" ht="15.75" thickBot="1" x14ac:dyDescent="0.3">
      <c r="A133" s="12" t="s">
        <v>42</v>
      </c>
      <c r="B133" s="14">
        <f>B134+B135+B136+B137</f>
        <v>958</v>
      </c>
      <c r="C133" s="14">
        <f t="shared" ref="C133:E133" si="24">C134+C135+C136+C137</f>
        <v>960</v>
      </c>
      <c r="D133" s="14">
        <f t="shared" si="24"/>
        <v>940</v>
      </c>
      <c r="E133" s="14">
        <f t="shared" si="24"/>
        <v>960</v>
      </c>
      <c r="G133"/>
      <c r="H133"/>
      <c r="I133"/>
      <c r="J133"/>
      <c r="K133"/>
      <c r="L133"/>
    </row>
    <row r="134" spans="1:12" s="67" customFormat="1" ht="15.75" thickBot="1" x14ac:dyDescent="0.3">
      <c r="A134" s="25" t="s">
        <v>212</v>
      </c>
      <c r="B134" s="14">
        <v>958</v>
      </c>
      <c r="C134" s="14">
        <v>960</v>
      </c>
      <c r="D134" s="14">
        <v>940</v>
      </c>
      <c r="E134" s="14">
        <v>960</v>
      </c>
      <c r="G134"/>
      <c r="H134"/>
      <c r="I134"/>
      <c r="J134"/>
      <c r="K134"/>
      <c r="L134"/>
    </row>
    <row r="135" spans="1:12" s="67" customFormat="1" ht="15.75" thickBot="1" x14ac:dyDescent="0.3">
      <c r="A135" s="25" t="s">
        <v>222</v>
      </c>
      <c r="B135" s="14"/>
      <c r="C135" s="14"/>
      <c r="D135" s="14"/>
      <c r="E135" s="14"/>
      <c r="G135"/>
      <c r="H135"/>
      <c r="I135"/>
      <c r="J135"/>
      <c r="K135"/>
      <c r="L135"/>
    </row>
    <row r="136" spans="1:12" s="67" customFormat="1" ht="15.75" thickBot="1" x14ac:dyDescent="0.3">
      <c r="A136" s="25" t="s">
        <v>223</v>
      </c>
      <c r="B136" s="14"/>
      <c r="C136" s="14"/>
      <c r="D136" s="14"/>
      <c r="E136" s="14"/>
      <c r="G136"/>
      <c r="H136"/>
      <c r="I136"/>
      <c r="J136"/>
      <c r="K136"/>
      <c r="L136"/>
    </row>
    <row r="137" spans="1:12" s="67" customFormat="1" ht="15.75" thickBot="1" x14ac:dyDescent="0.3">
      <c r="A137" s="25" t="s">
        <v>224</v>
      </c>
      <c r="B137" s="14"/>
      <c r="C137" s="14"/>
      <c r="D137" s="14"/>
      <c r="E137" s="14"/>
      <c r="G137"/>
      <c r="H137"/>
      <c r="I137"/>
      <c r="J137"/>
      <c r="K137"/>
      <c r="L137"/>
    </row>
    <row r="138" spans="1:12" s="67" customFormat="1" ht="15.75" thickBot="1" x14ac:dyDescent="0.3">
      <c r="A138" s="15" t="s">
        <v>35</v>
      </c>
      <c r="B138" s="14">
        <f>B128+B133</f>
        <v>958</v>
      </c>
      <c r="C138" s="14">
        <f t="shared" ref="C138:E138" si="25">C128+C133</f>
        <v>960</v>
      </c>
      <c r="D138" s="14">
        <f t="shared" si="25"/>
        <v>940</v>
      </c>
      <c r="E138" s="14">
        <f t="shared" si="25"/>
        <v>960</v>
      </c>
      <c r="G138"/>
      <c r="H138"/>
      <c r="I138"/>
      <c r="J138"/>
      <c r="K138"/>
      <c r="L138"/>
    </row>
    <row r="139" spans="1:12" s="67" customFormat="1" ht="15.75" thickBot="1" x14ac:dyDescent="0.3">
      <c r="A139" s="1111" t="s">
        <v>45</v>
      </c>
      <c r="B139" s="1112"/>
      <c r="C139" s="1112"/>
      <c r="D139" s="1112"/>
      <c r="E139" s="1113"/>
      <c r="G139"/>
      <c r="H139"/>
      <c r="I139"/>
      <c r="J139"/>
      <c r="K139"/>
      <c r="L139"/>
    </row>
    <row r="140" spans="1:12" s="67" customFormat="1" ht="15.75" thickBot="1" x14ac:dyDescent="0.3">
      <c r="A140" s="1156" t="s">
        <v>46</v>
      </c>
      <c r="B140" s="1157"/>
      <c r="C140" s="1157"/>
      <c r="D140" s="1157"/>
      <c r="E140" s="1158"/>
      <c r="G140"/>
      <c r="H140"/>
      <c r="I140"/>
      <c r="J140"/>
      <c r="K140"/>
      <c r="L140"/>
    </row>
    <row r="141" spans="1:12" s="67" customFormat="1" ht="23.25" thickBot="1" x14ac:dyDescent="0.3">
      <c r="A141" s="7" t="s">
        <v>55</v>
      </c>
      <c r="B141" s="1167" t="s">
        <v>810</v>
      </c>
      <c r="C141" s="1168"/>
      <c r="D141" s="1168"/>
      <c r="E141" s="1169"/>
      <c r="G141"/>
      <c r="H141"/>
      <c r="I141"/>
      <c r="J141"/>
      <c r="K141"/>
      <c r="L141"/>
    </row>
    <row r="142" spans="1:12" s="67" customFormat="1" ht="34.5" thickBot="1" x14ac:dyDescent="0.3">
      <c r="A142" s="7" t="s">
        <v>36</v>
      </c>
      <c r="B142" s="746" t="s">
        <v>1220</v>
      </c>
      <c r="C142" s="94" t="s">
        <v>217</v>
      </c>
      <c r="D142" s="1108" t="s">
        <v>1221</v>
      </c>
      <c r="E142" s="1110"/>
      <c r="G142"/>
      <c r="H142"/>
      <c r="I142"/>
      <c r="J142"/>
      <c r="K142"/>
      <c r="L142"/>
    </row>
    <row r="143" spans="1:12" s="67" customFormat="1" ht="21.75" customHeight="1" thickBot="1" x14ac:dyDescent="0.3">
      <c r="A143" s="5" t="s">
        <v>14</v>
      </c>
      <c r="B143" s="1105" t="s">
        <v>811</v>
      </c>
      <c r="C143" s="1106"/>
      <c r="D143" s="1106"/>
      <c r="E143" s="1107"/>
      <c r="G143"/>
      <c r="H143"/>
      <c r="I143"/>
      <c r="J143"/>
      <c r="K143"/>
      <c r="L143"/>
    </row>
    <row r="144" spans="1:12" ht="15.75" thickBot="1" x14ac:dyDescent="0.3">
      <c r="A144" s="5" t="s">
        <v>15</v>
      </c>
      <c r="B144" s="1097" t="s">
        <v>516</v>
      </c>
      <c r="C144" s="1098"/>
      <c r="D144" s="1098"/>
      <c r="E144" s="1099"/>
    </row>
    <row r="145" spans="1:11" ht="12.75" customHeight="1" x14ac:dyDescent="0.25">
      <c r="A145" s="1049"/>
      <c r="B145" s="8">
        <v>2019</v>
      </c>
      <c r="C145" s="8">
        <v>2020</v>
      </c>
      <c r="D145" s="8">
        <v>2021</v>
      </c>
      <c r="E145" s="8">
        <v>2022</v>
      </c>
    </row>
    <row r="146" spans="1:11" ht="9" customHeight="1" thickBot="1" x14ac:dyDescent="0.3">
      <c r="A146" s="1050"/>
      <c r="B146" s="764" t="s">
        <v>7</v>
      </c>
      <c r="C146" s="764" t="s">
        <v>8</v>
      </c>
      <c r="D146" s="764" t="s">
        <v>8</v>
      </c>
      <c r="E146" s="764" t="s">
        <v>8</v>
      </c>
    </row>
    <row r="147" spans="1:11" ht="15.75" thickBot="1" x14ac:dyDescent="0.3">
      <c r="A147" s="5" t="s">
        <v>16</v>
      </c>
      <c r="B147" s="5"/>
      <c r="C147" s="745">
        <v>2476</v>
      </c>
      <c r="D147" s="5"/>
      <c r="E147" s="5"/>
    </row>
    <row r="148" spans="1:11" ht="15.75" thickBot="1" x14ac:dyDescent="0.3">
      <c r="A148" s="5" t="s">
        <v>17</v>
      </c>
      <c r="B148" s="9">
        <f>B166</f>
        <v>0</v>
      </c>
      <c r="C148" s="40">
        <f t="shared" ref="C148:E148" si="26">C166</f>
        <v>6000</v>
      </c>
      <c r="D148" s="9">
        <f t="shared" si="26"/>
        <v>0</v>
      </c>
      <c r="E148" s="9">
        <f t="shared" si="26"/>
        <v>0</v>
      </c>
    </row>
    <row r="149" spans="1:11" ht="15.75" thickBot="1" x14ac:dyDescent="0.3">
      <c r="A149" s="5" t="s">
        <v>18</v>
      </c>
      <c r="B149" s="9" t="e">
        <f>B148/B147</f>
        <v>#DIV/0!</v>
      </c>
      <c r="C149" s="9">
        <f t="shared" ref="C149:E149" si="27">C148/C147</f>
        <v>2.4232633279483036</v>
      </c>
      <c r="D149" s="9" t="e">
        <f t="shared" si="27"/>
        <v>#DIV/0!</v>
      </c>
      <c r="E149" s="9" t="e">
        <f t="shared" si="27"/>
        <v>#DIV/0!</v>
      </c>
    </row>
    <row r="150" spans="1:11" ht="15.75" thickBot="1" x14ac:dyDescent="0.3">
      <c r="A150" s="5" t="s">
        <v>19</v>
      </c>
      <c r="B150" s="745" t="s">
        <v>20</v>
      </c>
      <c r="C150" s="10" t="e">
        <f>C147/B147-1</f>
        <v>#DIV/0!</v>
      </c>
      <c r="D150" s="10">
        <f t="shared" ref="D150:E152" si="28">D147/C147-1</f>
        <v>-1</v>
      </c>
      <c r="E150" s="10" t="e">
        <f t="shared" si="28"/>
        <v>#DIV/0!</v>
      </c>
      <c r="G150" s="11"/>
      <c r="H150" s="11"/>
      <c r="I150" s="11"/>
      <c r="J150" s="11"/>
      <c r="K150" s="11"/>
    </row>
    <row r="151" spans="1:11" ht="15.75" thickBot="1" x14ac:dyDescent="0.3">
      <c r="A151" s="5" t="s">
        <v>21</v>
      </c>
      <c r="B151" s="745" t="s">
        <v>20</v>
      </c>
      <c r="C151" s="10" t="e">
        <f>C148/B148-1</f>
        <v>#DIV/0!</v>
      </c>
      <c r="D151" s="10">
        <f t="shared" si="28"/>
        <v>-1</v>
      </c>
      <c r="E151" s="10" t="e">
        <f t="shared" si="28"/>
        <v>#DIV/0!</v>
      </c>
    </row>
    <row r="152" spans="1:11" ht="15.75" thickBot="1" x14ac:dyDescent="0.3">
      <c r="A152" s="5" t="s">
        <v>22</v>
      </c>
      <c r="B152" s="745" t="s">
        <v>20</v>
      </c>
      <c r="C152" s="10" t="e">
        <f>C149/B149-1</f>
        <v>#DIV/0!</v>
      </c>
      <c r="D152" s="10" t="e">
        <f t="shared" si="28"/>
        <v>#DIV/0!</v>
      </c>
      <c r="E152" s="10" t="e">
        <f t="shared" si="28"/>
        <v>#DIV/0!</v>
      </c>
    </row>
    <row r="153" spans="1:11" ht="15.75" thickBot="1" x14ac:dyDescent="0.3">
      <c r="A153" s="1046" t="s">
        <v>182</v>
      </c>
      <c r="B153" s="1047"/>
      <c r="C153" s="1047"/>
      <c r="D153" s="1047"/>
      <c r="E153" s="1048"/>
    </row>
    <row r="154" spans="1:11" ht="12.75" customHeight="1" x14ac:dyDescent="0.25">
      <c r="A154" s="1049"/>
      <c r="B154" s="8">
        <v>2018</v>
      </c>
      <c r="C154" s="8">
        <v>2019</v>
      </c>
      <c r="D154" s="8">
        <v>2020</v>
      </c>
      <c r="E154" s="8">
        <v>2021</v>
      </c>
    </row>
    <row r="155" spans="1:11" ht="9" customHeight="1" thickBot="1" x14ac:dyDescent="0.3">
      <c r="A155" s="1050"/>
      <c r="B155" s="764" t="s">
        <v>7</v>
      </c>
      <c r="C155" s="764" t="s">
        <v>8</v>
      </c>
      <c r="D155" s="764" t="s">
        <v>8</v>
      </c>
      <c r="E155" s="764" t="s">
        <v>8</v>
      </c>
    </row>
    <row r="156" spans="1:11" ht="15.75" thickBot="1" x14ac:dyDescent="0.3">
      <c r="A156" s="12" t="s">
        <v>41</v>
      </c>
      <c r="B156" s="13">
        <f>B157+B158+B159+B160</f>
        <v>0</v>
      </c>
      <c r="C156" s="13">
        <f t="shared" ref="C156:E156" si="29">C157+C158+C159+C160</f>
        <v>0</v>
      </c>
      <c r="D156" s="13">
        <f t="shared" si="29"/>
        <v>0</v>
      </c>
      <c r="E156" s="13">
        <f t="shared" si="29"/>
        <v>0</v>
      </c>
    </row>
    <row r="157" spans="1:11" ht="15.75" thickBot="1" x14ac:dyDescent="0.3">
      <c r="A157" s="25" t="s">
        <v>212</v>
      </c>
      <c r="B157" s="13"/>
      <c r="C157" s="13"/>
      <c r="D157" s="13"/>
      <c r="E157" s="13"/>
    </row>
    <row r="158" spans="1:11" ht="15.75" thickBot="1" x14ac:dyDescent="0.3">
      <c r="A158" s="25" t="s">
        <v>222</v>
      </c>
      <c r="B158" s="13"/>
      <c r="C158" s="13"/>
      <c r="D158" s="13"/>
      <c r="E158" s="13"/>
    </row>
    <row r="159" spans="1:11" ht="15.75" thickBot="1" x14ac:dyDescent="0.3">
      <c r="A159" s="25" t="s">
        <v>223</v>
      </c>
      <c r="B159" s="13"/>
      <c r="C159" s="13"/>
      <c r="D159" s="13"/>
      <c r="E159" s="13"/>
    </row>
    <row r="160" spans="1:11" ht="15.75" thickBot="1" x14ac:dyDescent="0.3">
      <c r="A160" s="25" t="s">
        <v>224</v>
      </c>
      <c r="B160" s="13"/>
      <c r="C160" s="13"/>
      <c r="D160" s="13"/>
      <c r="E160" s="13"/>
    </row>
    <row r="161" spans="1:12" ht="15.75" thickBot="1" x14ac:dyDescent="0.3">
      <c r="A161" s="12" t="s">
        <v>42</v>
      </c>
      <c r="B161" s="14">
        <f>B162+B163+B164+B165</f>
        <v>0</v>
      </c>
      <c r="C161" s="14">
        <f t="shared" ref="C161:E161" si="30">C162+C163+C164+C165</f>
        <v>6000</v>
      </c>
      <c r="D161" s="14">
        <f t="shared" si="30"/>
        <v>0</v>
      </c>
      <c r="E161" s="14">
        <f t="shared" si="30"/>
        <v>0</v>
      </c>
    </row>
    <row r="162" spans="1:12" ht="15.75" thickBot="1" x14ac:dyDescent="0.3">
      <c r="A162" s="25" t="s">
        <v>212</v>
      </c>
      <c r="B162" s="14"/>
      <c r="C162" s="13">
        <v>6000</v>
      </c>
      <c r="D162" s="13"/>
      <c r="E162" s="13"/>
    </row>
    <row r="163" spans="1:12" ht="15.75" thickBot="1" x14ac:dyDescent="0.3">
      <c r="A163" s="25" t="s">
        <v>222</v>
      </c>
      <c r="B163" s="14"/>
      <c r="C163" s="13"/>
      <c r="D163" s="13"/>
      <c r="E163" s="13"/>
    </row>
    <row r="164" spans="1:12" ht="15.75" thickBot="1" x14ac:dyDescent="0.3">
      <c r="A164" s="25" t="s">
        <v>223</v>
      </c>
      <c r="B164" s="14"/>
      <c r="C164" s="13"/>
      <c r="D164" s="13"/>
      <c r="E164" s="13"/>
    </row>
    <row r="165" spans="1:12" ht="15.75" thickBot="1" x14ac:dyDescent="0.3">
      <c r="A165" s="25" t="s">
        <v>224</v>
      </c>
      <c r="B165" s="14"/>
      <c r="C165" s="13"/>
      <c r="D165" s="13"/>
      <c r="E165" s="13"/>
    </row>
    <row r="166" spans="1:12" ht="15.75" thickBot="1" x14ac:dyDescent="0.3">
      <c r="A166" s="97" t="s">
        <v>812</v>
      </c>
      <c r="B166" s="14">
        <f>B156+B161</f>
        <v>0</v>
      </c>
      <c r="C166" s="14">
        <f t="shared" ref="C166:E166" si="31">C156+C161</f>
        <v>6000</v>
      </c>
      <c r="D166" s="14">
        <f t="shared" si="31"/>
        <v>0</v>
      </c>
      <c r="E166" s="14">
        <f t="shared" si="31"/>
        <v>0</v>
      </c>
    </row>
    <row r="167" spans="1:12" ht="34.5" thickBot="1" x14ac:dyDescent="0.3">
      <c r="A167" s="7" t="s">
        <v>134</v>
      </c>
      <c r="B167" s="746" t="s">
        <v>1220</v>
      </c>
      <c r="C167" s="94" t="s">
        <v>217</v>
      </c>
      <c r="D167" s="1108" t="s">
        <v>1221</v>
      </c>
      <c r="E167" s="1110"/>
    </row>
    <row r="168" spans="1:12" ht="17.25" customHeight="1" thickBot="1" x14ac:dyDescent="0.3">
      <c r="A168" s="5" t="s">
        <v>14</v>
      </c>
      <c r="B168" s="1105" t="s">
        <v>813</v>
      </c>
      <c r="C168" s="1106"/>
      <c r="D168" s="1106"/>
      <c r="E168" s="1107"/>
    </row>
    <row r="169" spans="1:12" ht="15.75" thickBot="1" x14ac:dyDescent="0.3">
      <c r="A169" s="5" t="s">
        <v>15</v>
      </c>
      <c r="B169" s="1097" t="s">
        <v>516</v>
      </c>
      <c r="C169" s="1098"/>
      <c r="D169" s="1098"/>
      <c r="E169" s="1099"/>
    </row>
    <row r="170" spans="1:12" ht="12.75" customHeight="1" x14ac:dyDescent="0.25">
      <c r="A170" s="1049"/>
      <c r="B170" s="8">
        <v>2019</v>
      </c>
      <c r="C170" s="8">
        <v>2020</v>
      </c>
      <c r="D170" s="8">
        <v>2021</v>
      </c>
      <c r="E170" s="8">
        <v>2022</v>
      </c>
    </row>
    <row r="171" spans="1:12" ht="9" customHeight="1" thickBot="1" x14ac:dyDescent="0.3">
      <c r="A171" s="1050"/>
      <c r="B171" s="764" t="s">
        <v>7</v>
      </c>
      <c r="C171" s="764" t="s">
        <v>8</v>
      </c>
      <c r="D171" s="764" t="s">
        <v>8</v>
      </c>
      <c r="E171" s="764" t="s">
        <v>8</v>
      </c>
    </row>
    <row r="172" spans="1:12" ht="15.75" thickBot="1" x14ac:dyDescent="0.3">
      <c r="A172" s="5" t="s">
        <v>16</v>
      </c>
      <c r="B172" s="5"/>
      <c r="C172" s="745">
        <v>624</v>
      </c>
      <c r="D172" s="5"/>
      <c r="E172" s="5"/>
    </row>
    <row r="173" spans="1:12" ht="15.75" thickBot="1" x14ac:dyDescent="0.3">
      <c r="A173" s="5" t="s">
        <v>17</v>
      </c>
      <c r="B173" s="9">
        <f>B191</f>
        <v>0</v>
      </c>
      <c r="C173" s="40">
        <f t="shared" ref="C173:E173" si="32">C191</f>
        <v>1430</v>
      </c>
      <c r="D173" s="9">
        <f t="shared" si="32"/>
        <v>0</v>
      </c>
      <c r="E173" s="9">
        <f t="shared" si="32"/>
        <v>0</v>
      </c>
    </row>
    <row r="174" spans="1:12" ht="15.75" thickBot="1" x14ac:dyDescent="0.3">
      <c r="A174" s="5" t="s">
        <v>18</v>
      </c>
      <c r="B174" s="9" t="e">
        <f>B173/B172</f>
        <v>#DIV/0!</v>
      </c>
      <c r="C174" s="9">
        <f t="shared" ref="C174:E174" si="33">C173/C172</f>
        <v>2.2916666666666665</v>
      </c>
      <c r="D174" s="9" t="e">
        <f t="shared" si="33"/>
        <v>#DIV/0!</v>
      </c>
      <c r="E174" s="9" t="e">
        <f t="shared" si="33"/>
        <v>#DIV/0!</v>
      </c>
    </row>
    <row r="175" spans="1:12" ht="15.75" thickBot="1" x14ac:dyDescent="0.3">
      <c r="A175" s="5" t="s">
        <v>19</v>
      </c>
      <c r="B175" s="745" t="s">
        <v>20</v>
      </c>
      <c r="C175" s="10" t="e">
        <f>C172/B172-1</f>
        <v>#DIV/0!</v>
      </c>
      <c r="D175" s="10">
        <f t="shared" ref="D175:E177" si="34">D172/C172-1</f>
        <v>-1</v>
      </c>
      <c r="E175" s="10" t="e">
        <f t="shared" si="34"/>
        <v>#DIV/0!</v>
      </c>
      <c r="G175" s="11"/>
      <c r="H175" s="11"/>
      <c r="I175" s="11"/>
      <c r="J175" s="11"/>
      <c r="K175" s="11"/>
    </row>
    <row r="176" spans="1:12" s="67" customFormat="1" ht="15.75" thickBot="1" x14ac:dyDescent="0.3">
      <c r="A176" s="5" t="s">
        <v>21</v>
      </c>
      <c r="B176" s="745" t="s">
        <v>20</v>
      </c>
      <c r="C176" s="10" t="e">
        <f>C173/B173-1</f>
        <v>#DIV/0!</v>
      </c>
      <c r="D176" s="10">
        <f t="shared" si="34"/>
        <v>-1</v>
      </c>
      <c r="E176" s="10" t="e">
        <f t="shared" si="34"/>
        <v>#DIV/0!</v>
      </c>
      <c r="G176"/>
      <c r="H176"/>
      <c r="I176"/>
      <c r="J176"/>
      <c r="K176"/>
      <c r="L176"/>
    </row>
    <row r="177" spans="1:12" s="67" customFormat="1" ht="15.75" thickBot="1" x14ac:dyDescent="0.3">
      <c r="A177" s="5" t="s">
        <v>22</v>
      </c>
      <c r="B177" s="745" t="s">
        <v>20</v>
      </c>
      <c r="C177" s="10" t="e">
        <f>C174/B174-1</f>
        <v>#DIV/0!</v>
      </c>
      <c r="D177" s="10" t="e">
        <f t="shared" si="34"/>
        <v>#DIV/0!</v>
      </c>
      <c r="E177" s="10" t="e">
        <f t="shared" si="34"/>
        <v>#DIV/0!</v>
      </c>
      <c r="G177"/>
      <c r="H177"/>
      <c r="I177"/>
      <c r="J177"/>
      <c r="K177"/>
      <c r="L177"/>
    </row>
    <row r="178" spans="1:12" s="67" customFormat="1" ht="15.75" thickBot="1" x14ac:dyDescent="0.3">
      <c r="A178" s="1046" t="s">
        <v>181</v>
      </c>
      <c r="B178" s="1047"/>
      <c r="C178" s="1047"/>
      <c r="D178" s="1047"/>
      <c r="E178" s="1048"/>
      <c r="G178"/>
      <c r="H178"/>
      <c r="I178"/>
      <c r="J178"/>
      <c r="K178"/>
      <c r="L178"/>
    </row>
    <row r="179" spans="1:12" s="67" customFormat="1" ht="12.75" customHeight="1" x14ac:dyDescent="0.25">
      <c r="A179" s="1049"/>
      <c r="B179" s="8">
        <v>2018</v>
      </c>
      <c r="C179" s="8">
        <v>2019</v>
      </c>
      <c r="D179" s="8">
        <v>2020</v>
      </c>
      <c r="E179" s="8">
        <v>2021</v>
      </c>
      <c r="G179"/>
      <c r="H179"/>
      <c r="I179"/>
      <c r="J179"/>
      <c r="K179"/>
      <c r="L179"/>
    </row>
    <row r="180" spans="1:12" s="67" customFormat="1" ht="9" customHeight="1" thickBot="1" x14ac:dyDescent="0.3">
      <c r="A180" s="1050"/>
      <c r="B180" s="764" t="s">
        <v>7</v>
      </c>
      <c r="C180" s="764" t="s">
        <v>8</v>
      </c>
      <c r="D180" s="764" t="s">
        <v>8</v>
      </c>
      <c r="E180" s="764" t="s">
        <v>8</v>
      </c>
      <c r="G180"/>
      <c r="H180"/>
      <c r="I180"/>
      <c r="J180"/>
      <c r="K180"/>
      <c r="L180"/>
    </row>
    <row r="181" spans="1:12" s="67" customFormat="1" ht="15.75" thickBot="1" x14ac:dyDescent="0.3">
      <c r="A181" s="12" t="s">
        <v>41</v>
      </c>
      <c r="B181" s="13">
        <f>B182+B183+B184+B185</f>
        <v>0</v>
      </c>
      <c r="C181" s="13">
        <f t="shared" ref="C181:E181" si="35">C182+C183+C184+C185</f>
        <v>0</v>
      </c>
      <c r="D181" s="13">
        <f t="shared" si="35"/>
        <v>0</v>
      </c>
      <c r="E181" s="13">
        <f t="shared" si="35"/>
        <v>0</v>
      </c>
      <c r="G181"/>
      <c r="H181"/>
      <c r="I181"/>
      <c r="J181"/>
      <c r="K181"/>
      <c r="L181"/>
    </row>
    <row r="182" spans="1:12" s="67" customFormat="1" ht="15.75" thickBot="1" x14ac:dyDescent="0.3">
      <c r="A182" s="25" t="s">
        <v>212</v>
      </c>
      <c r="B182" s="13"/>
      <c r="C182" s="13"/>
      <c r="D182" s="13"/>
      <c r="E182" s="13"/>
      <c r="G182"/>
      <c r="H182"/>
      <c r="I182"/>
      <c r="J182"/>
      <c r="K182"/>
      <c r="L182"/>
    </row>
    <row r="183" spans="1:12" s="67" customFormat="1" ht="15.75" thickBot="1" x14ac:dyDescent="0.3">
      <c r="A183" s="25" t="s">
        <v>222</v>
      </c>
      <c r="B183" s="13"/>
      <c r="C183" s="13"/>
      <c r="D183" s="13"/>
      <c r="E183" s="13"/>
      <c r="G183"/>
      <c r="H183"/>
      <c r="I183"/>
      <c r="J183"/>
      <c r="K183"/>
      <c r="L183"/>
    </row>
    <row r="184" spans="1:12" s="67" customFormat="1" ht="15.75" thickBot="1" x14ac:dyDescent="0.3">
      <c r="A184" s="25" t="s">
        <v>223</v>
      </c>
      <c r="B184" s="13"/>
      <c r="C184" s="13"/>
      <c r="D184" s="13"/>
      <c r="E184" s="13"/>
      <c r="G184"/>
      <c r="H184"/>
      <c r="I184"/>
      <c r="J184"/>
      <c r="K184"/>
      <c r="L184"/>
    </row>
    <row r="185" spans="1:12" s="67" customFormat="1" ht="15.75" thickBot="1" x14ac:dyDescent="0.3">
      <c r="A185" s="25" t="s">
        <v>224</v>
      </c>
      <c r="B185" s="13"/>
      <c r="C185" s="13"/>
      <c r="D185" s="13"/>
      <c r="E185" s="13"/>
      <c r="G185"/>
      <c r="H185"/>
      <c r="I185"/>
      <c r="J185"/>
      <c r="K185"/>
      <c r="L185"/>
    </row>
    <row r="186" spans="1:12" s="67" customFormat="1" ht="15.75" thickBot="1" x14ac:dyDescent="0.3">
      <c r="A186" s="12" t="s">
        <v>42</v>
      </c>
      <c r="B186" s="14">
        <f>B187+B188+B189+B190</f>
        <v>0</v>
      </c>
      <c r="C186" s="14">
        <f t="shared" ref="C186:E186" si="36">C187+C188+C189+C190</f>
        <v>1430</v>
      </c>
      <c r="D186" s="14">
        <f t="shared" si="36"/>
        <v>0</v>
      </c>
      <c r="E186" s="14">
        <f t="shared" si="36"/>
        <v>0</v>
      </c>
      <c r="G186"/>
      <c r="H186"/>
      <c r="I186"/>
      <c r="J186"/>
      <c r="K186"/>
      <c r="L186"/>
    </row>
    <row r="187" spans="1:12" s="67" customFormat="1" ht="15.75" thickBot="1" x14ac:dyDescent="0.3">
      <c r="A187" s="25" t="s">
        <v>212</v>
      </c>
      <c r="B187" s="14"/>
      <c r="C187" s="13">
        <v>1430</v>
      </c>
      <c r="D187" s="13"/>
      <c r="E187" s="13"/>
      <c r="G187"/>
      <c r="H187"/>
      <c r="I187"/>
      <c r="J187"/>
      <c r="K187"/>
      <c r="L187"/>
    </row>
    <row r="188" spans="1:12" s="67" customFormat="1" ht="15.75" thickBot="1" x14ac:dyDescent="0.3">
      <c r="A188" s="25" t="s">
        <v>222</v>
      </c>
      <c r="B188" s="14"/>
      <c r="C188" s="13"/>
      <c r="D188" s="13"/>
      <c r="E188" s="13"/>
      <c r="G188"/>
      <c r="H188"/>
      <c r="I188"/>
      <c r="J188"/>
      <c r="K188"/>
      <c r="L188"/>
    </row>
    <row r="189" spans="1:12" s="67" customFormat="1" ht="15.75" thickBot="1" x14ac:dyDescent="0.3">
      <c r="A189" s="25" t="s">
        <v>223</v>
      </c>
      <c r="B189" s="14"/>
      <c r="C189" s="13"/>
      <c r="D189" s="13"/>
      <c r="E189" s="13"/>
      <c r="G189"/>
      <c r="H189"/>
      <c r="I189"/>
      <c r="J189"/>
      <c r="K189"/>
      <c r="L189"/>
    </row>
    <row r="190" spans="1:12" s="67" customFormat="1" ht="15.75" thickBot="1" x14ac:dyDescent="0.3">
      <c r="A190" s="25" t="s">
        <v>224</v>
      </c>
      <c r="B190" s="14"/>
      <c r="C190" s="13"/>
      <c r="D190" s="13"/>
      <c r="E190" s="13"/>
      <c r="G190"/>
      <c r="H190"/>
      <c r="I190"/>
      <c r="J190"/>
      <c r="K190"/>
      <c r="L190"/>
    </row>
    <row r="191" spans="1:12" s="67" customFormat="1" ht="15.75" thickBot="1" x14ac:dyDescent="0.3">
      <c r="A191" s="97" t="s">
        <v>70</v>
      </c>
      <c r="B191" s="14">
        <f>B181+B186</f>
        <v>0</v>
      </c>
      <c r="C191" s="14">
        <f t="shared" ref="C191:E191" si="37">C181+C186</f>
        <v>1430</v>
      </c>
      <c r="D191" s="14">
        <f t="shared" si="37"/>
        <v>0</v>
      </c>
      <c r="E191" s="14">
        <f t="shared" si="37"/>
        <v>0</v>
      </c>
      <c r="G191"/>
      <c r="H191"/>
      <c r="I191"/>
      <c r="J191"/>
      <c r="K191"/>
      <c r="L191"/>
    </row>
    <row r="192" spans="1:12" ht="39" customHeight="1" thickBot="1" x14ac:dyDescent="0.3">
      <c r="A192" s="7" t="s">
        <v>147</v>
      </c>
      <c r="B192" s="746" t="s">
        <v>1220</v>
      </c>
      <c r="C192" s="94" t="s">
        <v>217</v>
      </c>
      <c r="D192" s="1108" t="s">
        <v>1221</v>
      </c>
      <c r="E192" s="1110"/>
    </row>
    <row r="193" spans="1:12" ht="17.25" customHeight="1" thickBot="1" x14ac:dyDescent="0.3">
      <c r="A193" s="5" t="s">
        <v>14</v>
      </c>
      <c r="B193" s="1105" t="s">
        <v>814</v>
      </c>
      <c r="C193" s="1106"/>
      <c r="D193" s="1106"/>
      <c r="E193" s="1107"/>
    </row>
    <row r="194" spans="1:12" ht="15.75" thickBot="1" x14ac:dyDescent="0.3">
      <c r="A194" s="5" t="s">
        <v>15</v>
      </c>
      <c r="B194" s="1097" t="s">
        <v>516</v>
      </c>
      <c r="C194" s="1098"/>
      <c r="D194" s="1098"/>
      <c r="E194" s="1099"/>
    </row>
    <row r="195" spans="1:12" ht="12.75" customHeight="1" x14ac:dyDescent="0.25">
      <c r="A195" s="1049"/>
      <c r="B195" s="8">
        <v>2019</v>
      </c>
      <c r="C195" s="8">
        <v>2020</v>
      </c>
      <c r="D195" s="8">
        <v>2021</v>
      </c>
      <c r="E195" s="8">
        <v>2022</v>
      </c>
    </row>
    <row r="196" spans="1:12" ht="9" customHeight="1" thickBot="1" x14ac:dyDescent="0.3">
      <c r="A196" s="1050"/>
      <c r="B196" s="764" t="s">
        <v>7</v>
      </c>
      <c r="C196" s="764" t="s">
        <v>8</v>
      </c>
      <c r="D196" s="764" t="s">
        <v>8</v>
      </c>
      <c r="E196" s="764" t="s">
        <v>8</v>
      </c>
    </row>
    <row r="197" spans="1:12" ht="15.75" thickBot="1" x14ac:dyDescent="0.3">
      <c r="A197" s="5" t="s">
        <v>16</v>
      </c>
      <c r="B197" s="5"/>
      <c r="C197" s="745">
        <v>440</v>
      </c>
      <c r="D197" s="5"/>
      <c r="E197" s="5"/>
    </row>
    <row r="198" spans="1:12" ht="15.75" thickBot="1" x14ac:dyDescent="0.3">
      <c r="A198" s="5" t="s">
        <v>17</v>
      </c>
      <c r="B198" s="9">
        <f>B216</f>
        <v>0</v>
      </c>
      <c r="C198" s="40">
        <f t="shared" ref="C198:E198" si="38">C216</f>
        <v>960</v>
      </c>
      <c r="D198" s="9">
        <f t="shared" si="38"/>
        <v>0</v>
      </c>
      <c r="E198" s="9">
        <f t="shared" si="38"/>
        <v>0</v>
      </c>
    </row>
    <row r="199" spans="1:12" ht="15.75" thickBot="1" x14ac:dyDescent="0.3">
      <c r="A199" s="5" t="s">
        <v>18</v>
      </c>
      <c r="B199" s="9" t="e">
        <f>B198/B197</f>
        <v>#DIV/0!</v>
      </c>
      <c r="C199" s="9">
        <f t="shared" ref="C199:E199" si="39">C198/C197</f>
        <v>2.1818181818181817</v>
      </c>
      <c r="D199" s="9" t="e">
        <f t="shared" si="39"/>
        <v>#DIV/0!</v>
      </c>
      <c r="E199" s="9" t="e">
        <f t="shared" si="39"/>
        <v>#DIV/0!</v>
      </c>
    </row>
    <row r="200" spans="1:12" ht="15.75" thickBot="1" x14ac:dyDescent="0.3">
      <c r="A200" s="5" t="s">
        <v>19</v>
      </c>
      <c r="B200" s="745" t="s">
        <v>20</v>
      </c>
      <c r="C200" s="10" t="e">
        <f>C197/B197-1</f>
        <v>#DIV/0!</v>
      </c>
      <c r="D200" s="10">
        <f t="shared" ref="D200:E202" si="40">D197/C197-1</f>
        <v>-1</v>
      </c>
      <c r="E200" s="10" t="e">
        <f t="shared" si="40"/>
        <v>#DIV/0!</v>
      </c>
      <c r="G200" s="11"/>
      <c r="H200" s="11"/>
      <c r="I200" s="11"/>
      <c r="J200" s="11"/>
      <c r="K200" s="11"/>
    </row>
    <row r="201" spans="1:12" ht="15.75" thickBot="1" x14ac:dyDescent="0.3">
      <c r="A201" s="5" t="s">
        <v>21</v>
      </c>
      <c r="B201" s="745" t="s">
        <v>20</v>
      </c>
      <c r="C201" s="10" t="e">
        <f>C198/B198-1</f>
        <v>#DIV/0!</v>
      </c>
      <c r="D201" s="10">
        <f t="shared" si="40"/>
        <v>-1</v>
      </c>
      <c r="E201" s="10" t="e">
        <f t="shared" si="40"/>
        <v>#DIV/0!</v>
      </c>
    </row>
    <row r="202" spans="1:12" ht="15.75" thickBot="1" x14ac:dyDescent="0.3">
      <c r="A202" s="5" t="s">
        <v>22</v>
      </c>
      <c r="B202" s="745" t="s">
        <v>20</v>
      </c>
      <c r="C202" s="10" t="e">
        <f>C199/B199-1</f>
        <v>#DIV/0!</v>
      </c>
      <c r="D202" s="10" t="e">
        <f t="shared" si="40"/>
        <v>#DIV/0!</v>
      </c>
      <c r="E202" s="10" t="e">
        <f t="shared" si="40"/>
        <v>#DIV/0!</v>
      </c>
    </row>
    <row r="203" spans="1:12" ht="15.75" thickBot="1" x14ac:dyDescent="0.3">
      <c r="A203" s="1046" t="s">
        <v>746</v>
      </c>
      <c r="B203" s="1047"/>
      <c r="C203" s="1047"/>
      <c r="D203" s="1047"/>
      <c r="E203" s="1048"/>
    </row>
    <row r="204" spans="1:12" ht="12.75" customHeight="1" x14ac:dyDescent="0.25">
      <c r="A204" s="1049"/>
      <c r="B204" s="8">
        <v>2018</v>
      </c>
      <c r="C204" s="8">
        <v>2019</v>
      </c>
      <c r="D204" s="8">
        <v>2020</v>
      </c>
      <c r="E204" s="8">
        <v>2021</v>
      </c>
    </row>
    <row r="205" spans="1:12" ht="9" customHeight="1" thickBot="1" x14ac:dyDescent="0.3">
      <c r="A205" s="1050"/>
      <c r="B205" s="764" t="s">
        <v>7</v>
      </c>
      <c r="C205" s="764" t="s">
        <v>8</v>
      </c>
      <c r="D205" s="764" t="s">
        <v>8</v>
      </c>
      <c r="E205" s="764" t="s">
        <v>8</v>
      </c>
    </row>
    <row r="206" spans="1:12" ht="15.75" thickBot="1" x14ac:dyDescent="0.3">
      <c r="A206" s="12" t="s">
        <v>41</v>
      </c>
      <c r="B206" s="13">
        <f>B207+B208+B209+B210</f>
        <v>0</v>
      </c>
      <c r="C206" s="13">
        <f t="shared" ref="C206:E206" si="41">C207+C208+C209+C210</f>
        <v>0</v>
      </c>
      <c r="D206" s="13">
        <f t="shared" si="41"/>
        <v>0</v>
      </c>
      <c r="E206" s="13">
        <f t="shared" si="41"/>
        <v>0</v>
      </c>
    </row>
    <row r="207" spans="1:12" ht="15.75" thickBot="1" x14ac:dyDescent="0.3">
      <c r="A207" s="25" t="s">
        <v>212</v>
      </c>
      <c r="B207" s="13"/>
      <c r="C207" s="13"/>
      <c r="D207" s="13"/>
      <c r="E207" s="13"/>
    </row>
    <row r="208" spans="1:12" s="67" customFormat="1" ht="15.75" thickBot="1" x14ac:dyDescent="0.3">
      <c r="A208" s="25" t="s">
        <v>222</v>
      </c>
      <c r="B208" s="13"/>
      <c r="C208" s="13"/>
      <c r="D208" s="13"/>
      <c r="E208" s="13"/>
      <c r="G208"/>
      <c r="H208"/>
      <c r="I208"/>
      <c r="J208"/>
      <c r="K208"/>
      <c r="L208"/>
    </row>
    <row r="209" spans="1:12" s="67" customFormat="1" ht="15.75" thickBot="1" x14ac:dyDescent="0.3">
      <c r="A209" s="25" t="s">
        <v>223</v>
      </c>
      <c r="B209" s="13"/>
      <c r="C209" s="13"/>
      <c r="D209" s="13"/>
      <c r="E209" s="13"/>
      <c r="G209"/>
      <c r="H209"/>
      <c r="I209"/>
      <c r="J209"/>
      <c r="K209"/>
      <c r="L209"/>
    </row>
    <row r="210" spans="1:12" s="67" customFormat="1" ht="15.75" thickBot="1" x14ac:dyDescent="0.3">
      <c r="A210" s="25" t="s">
        <v>224</v>
      </c>
      <c r="B210" s="13"/>
      <c r="C210" s="13"/>
      <c r="D210" s="13"/>
      <c r="E210" s="13"/>
      <c r="G210"/>
      <c r="H210"/>
      <c r="I210"/>
      <c r="J210"/>
      <c r="K210"/>
      <c r="L210"/>
    </row>
    <row r="211" spans="1:12" s="67" customFormat="1" ht="15.75" thickBot="1" x14ac:dyDescent="0.3">
      <c r="A211" s="12" t="s">
        <v>42</v>
      </c>
      <c r="B211" s="14">
        <f>B212+B213+B214+B215</f>
        <v>0</v>
      </c>
      <c r="C211" s="14">
        <f t="shared" ref="C211:E211" si="42">C212+C213+C214+C215</f>
        <v>960</v>
      </c>
      <c r="D211" s="14">
        <f t="shared" si="42"/>
        <v>0</v>
      </c>
      <c r="E211" s="14">
        <f t="shared" si="42"/>
        <v>0</v>
      </c>
      <c r="G211"/>
      <c r="H211"/>
      <c r="I211"/>
      <c r="J211"/>
      <c r="K211"/>
      <c r="L211"/>
    </row>
    <row r="212" spans="1:12" s="67" customFormat="1" ht="15.75" thickBot="1" x14ac:dyDescent="0.3">
      <c r="A212" s="25" t="s">
        <v>212</v>
      </c>
      <c r="B212" s="14"/>
      <c r="C212" s="13">
        <v>960</v>
      </c>
      <c r="D212" s="13"/>
      <c r="E212" s="13"/>
      <c r="G212"/>
      <c r="H212"/>
      <c r="I212"/>
      <c r="J212"/>
      <c r="K212"/>
      <c r="L212"/>
    </row>
    <row r="213" spans="1:12" s="67" customFormat="1" ht="15.75" thickBot="1" x14ac:dyDescent="0.3">
      <c r="A213" s="25" t="s">
        <v>222</v>
      </c>
      <c r="B213" s="14"/>
      <c r="C213" s="13"/>
      <c r="D213" s="13"/>
      <c r="E213" s="13"/>
      <c r="G213"/>
      <c r="H213"/>
      <c r="I213"/>
      <c r="J213"/>
      <c r="K213"/>
      <c r="L213"/>
    </row>
    <row r="214" spans="1:12" s="67" customFormat="1" ht="15.75" thickBot="1" x14ac:dyDescent="0.3">
      <c r="A214" s="25" t="s">
        <v>223</v>
      </c>
      <c r="B214" s="14"/>
      <c r="C214" s="13"/>
      <c r="D214" s="13"/>
      <c r="E214" s="13"/>
      <c r="G214"/>
      <c r="H214"/>
      <c r="I214"/>
      <c r="J214"/>
      <c r="K214"/>
      <c r="L214"/>
    </row>
    <row r="215" spans="1:12" s="67" customFormat="1" ht="15.75" thickBot="1" x14ac:dyDescent="0.3">
      <c r="A215" s="25" t="s">
        <v>224</v>
      </c>
      <c r="B215" s="14"/>
      <c r="C215" s="13"/>
      <c r="D215" s="13"/>
      <c r="E215" s="13"/>
      <c r="G215"/>
      <c r="H215"/>
      <c r="I215"/>
      <c r="J215"/>
      <c r="K215"/>
      <c r="L215"/>
    </row>
    <row r="216" spans="1:12" s="67" customFormat="1" ht="15.75" thickBot="1" x14ac:dyDescent="0.3">
      <c r="A216" s="97" t="s">
        <v>148</v>
      </c>
      <c r="B216" s="14">
        <f>B206+B211</f>
        <v>0</v>
      </c>
      <c r="C216" s="14">
        <f t="shared" ref="C216:E216" si="43">C206+C211</f>
        <v>960</v>
      </c>
      <c r="D216" s="14">
        <f t="shared" si="43"/>
        <v>0</v>
      </c>
      <c r="E216" s="14">
        <f t="shared" si="43"/>
        <v>0</v>
      </c>
      <c r="G216"/>
      <c r="H216"/>
      <c r="I216"/>
      <c r="J216"/>
      <c r="K216"/>
      <c r="L216"/>
    </row>
    <row r="217" spans="1:12" s="67" customFormat="1" ht="39" customHeight="1" thickBot="1" x14ac:dyDescent="0.3">
      <c r="A217" s="7" t="s">
        <v>149</v>
      </c>
      <c r="B217" s="746" t="s">
        <v>1220</v>
      </c>
      <c r="C217" s="94" t="s">
        <v>217</v>
      </c>
      <c r="D217" s="1108" t="s">
        <v>1221</v>
      </c>
      <c r="E217" s="1110"/>
      <c r="G217"/>
      <c r="H217"/>
      <c r="I217"/>
      <c r="J217"/>
      <c r="K217"/>
      <c r="L217"/>
    </row>
    <row r="218" spans="1:12" s="67" customFormat="1" ht="20.25" customHeight="1" thickBot="1" x14ac:dyDescent="0.3">
      <c r="A218" s="5" t="s">
        <v>14</v>
      </c>
      <c r="B218" s="1105" t="s">
        <v>815</v>
      </c>
      <c r="C218" s="1106"/>
      <c r="D218" s="1106"/>
      <c r="E218" s="1107"/>
      <c r="G218"/>
      <c r="H218"/>
      <c r="I218"/>
      <c r="J218"/>
      <c r="K218"/>
      <c r="L218"/>
    </row>
    <row r="219" spans="1:12" s="67" customFormat="1" ht="15.75" thickBot="1" x14ac:dyDescent="0.3">
      <c r="A219" s="5" t="s">
        <v>15</v>
      </c>
      <c r="B219" s="1097" t="s">
        <v>516</v>
      </c>
      <c r="C219" s="1098"/>
      <c r="D219" s="1098"/>
      <c r="E219" s="1099"/>
      <c r="G219"/>
      <c r="H219"/>
      <c r="I219"/>
      <c r="J219"/>
      <c r="K219"/>
      <c r="L219"/>
    </row>
    <row r="220" spans="1:12" s="67" customFormat="1" ht="12.75" customHeight="1" x14ac:dyDescent="0.25">
      <c r="A220" s="1049"/>
      <c r="B220" s="8">
        <v>2019</v>
      </c>
      <c r="C220" s="8">
        <v>2020</v>
      </c>
      <c r="D220" s="8">
        <v>2021</v>
      </c>
      <c r="E220" s="8">
        <v>2022</v>
      </c>
      <c r="G220"/>
      <c r="H220"/>
      <c r="I220"/>
      <c r="J220"/>
      <c r="K220"/>
      <c r="L220"/>
    </row>
    <row r="221" spans="1:12" s="67" customFormat="1" ht="9" customHeight="1" thickBot="1" x14ac:dyDescent="0.3">
      <c r="A221" s="1050"/>
      <c r="B221" s="764" t="s">
        <v>7</v>
      </c>
      <c r="C221" s="764" t="s">
        <v>8</v>
      </c>
      <c r="D221" s="764" t="s">
        <v>8</v>
      </c>
      <c r="E221" s="764" t="s">
        <v>8</v>
      </c>
      <c r="G221"/>
      <c r="H221"/>
      <c r="I221"/>
      <c r="J221"/>
      <c r="K221"/>
      <c r="L221"/>
    </row>
    <row r="222" spans="1:12" s="67" customFormat="1" ht="15.75" thickBot="1" x14ac:dyDescent="0.3">
      <c r="A222" s="5" t="s">
        <v>16</v>
      </c>
      <c r="B222" s="5"/>
      <c r="C222" s="745">
        <v>26</v>
      </c>
      <c r="D222" s="5"/>
      <c r="E222" s="5"/>
      <c r="G222"/>
      <c r="H222"/>
      <c r="I222"/>
      <c r="J222"/>
      <c r="K222"/>
      <c r="L222"/>
    </row>
    <row r="223" spans="1:12" s="67" customFormat="1" ht="15.75" thickBot="1" x14ac:dyDescent="0.3">
      <c r="A223" s="5" t="s">
        <v>17</v>
      </c>
      <c r="B223" s="9">
        <f>B241</f>
        <v>0</v>
      </c>
      <c r="C223" s="40">
        <f t="shared" ref="C223:E223" si="44">C241</f>
        <v>800</v>
      </c>
      <c r="D223" s="9">
        <f t="shared" si="44"/>
        <v>0</v>
      </c>
      <c r="E223" s="9">
        <f t="shared" si="44"/>
        <v>0</v>
      </c>
      <c r="G223"/>
      <c r="H223"/>
      <c r="I223"/>
      <c r="J223"/>
      <c r="K223"/>
      <c r="L223"/>
    </row>
    <row r="224" spans="1:12" ht="15.75" thickBot="1" x14ac:dyDescent="0.3">
      <c r="A224" s="5" t="s">
        <v>18</v>
      </c>
      <c r="B224" s="9" t="e">
        <f>B223/B222</f>
        <v>#DIV/0!</v>
      </c>
      <c r="C224" s="9">
        <f t="shared" ref="C224:E224" si="45">C223/C222</f>
        <v>30.76923076923077</v>
      </c>
      <c r="D224" s="9" t="e">
        <f t="shared" si="45"/>
        <v>#DIV/0!</v>
      </c>
      <c r="E224" s="9" t="e">
        <f t="shared" si="45"/>
        <v>#DIV/0!</v>
      </c>
    </row>
    <row r="225" spans="1:11" ht="15.75" thickBot="1" x14ac:dyDescent="0.3">
      <c r="A225" s="5" t="s">
        <v>19</v>
      </c>
      <c r="B225" s="745" t="s">
        <v>20</v>
      </c>
      <c r="C225" s="10" t="e">
        <f>C222/B222-1</f>
        <v>#DIV/0!</v>
      </c>
      <c r="D225" s="10">
        <f t="shared" ref="D225:E227" si="46">D222/C222-1</f>
        <v>-1</v>
      </c>
      <c r="E225" s="10" t="e">
        <f t="shared" si="46"/>
        <v>#DIV/0!</v>
      </c>
      <c r="G225" s="11"/>
      <c r="H225" s="11"/>
      <c r="I225" s="11"/>
      <c r="J225" s="11"/>
      <c r="K225" s="11"/>
    </row>
    <row r="226" spans="1:11" ht="15.75" thickBot="1" x14ac:dyDescent="0.3">
      <c r="A226" s="5" t="s">
        <v>21</v>
      </c>
      <c r="B226" s="745" t="s">
        <v>20</v>
      </c>
      <c r="C226" s="10" t="e">
        <f>C223/B223-1</f>
        <v>#DIV/0!</v>
      </c>
      <c r="D226" s="10">
        <f t="shared" si="46"/>
        <v>-1</v>
      </c>
      <c r="E226" s="10" t="e">
        <f t="shared" si="46"/>
        <v>#DIV/0!</v>
      </c>
    </row>
    <row r="227" spans="1:11" ht="15.75" thickBot="1" x14ac:dyDescent="0.3">
      <c r="A227" s="5" t="s">
        <v>22</v>
      </c>
      <c r="B227" s="745" t="s">
        <v>20</v>
      </c>
      <c r="C227" s="10" t="e">
        <f>C224/B224-1</f>
        <v>#DIV/0!</v>
      </c>
      <c r="D227" s="10" t="e">
        <f t="shared" si="46"/>
        <v>#DIV/0!</v>
      </c>
      <c r="E227" s="10" t="e">
        <f t="shared" si="46"/>
        <v>#DIV/0!</v>
      </c>
    </row>
    <row r="228" spans="1:11" ht="15.75" thickBot="1" x14ac:dyDescent="0.3">
      <c r="A228" s="1046" t="s">
        <v>747</v>
      </c>
      <c r="B228" s="1047"/>
      <c r="C228" s="1047"/>
      <c r="D228" s="1047"/>
      <c r="E228" s="1048"/>
    </row>
    <row r="229" spans="1:11" ht="12.75" customHeight="1" x14ac:dyDescent="0.25">
      <c r="A229" s="1049"/>
      <c r="B229" s="8">
        <v>2018</v>
      </c>
      <c r="C229" s="8">
        <v>2019</v>
      </c>
      <c r="D229" s="8">
        <v>2020</v>
      </c>
      <c r="E229" s="8">
        <v>2021</v>
      </c>
    </row>
    <row r="230" spans="1:11" ht="9" customHeight="1" thickBot="1" x14ac:dyDescent="0.3">
      <c r="A230" s="1050"/>
      <c r="B230" s="764" t="s">
        <v>7</v>
      </c>
      <c r="C230" s="764" t="s">
        <v>8</v>
      </c>
      <c r="D230" s="764" t="s">
        <v>8</v>
      </c>
      <c r="E230" s="764" t="s">
        <v>8</v>
      </c>
    </row>
    <row r="231" spans="1:11" ht="15.75" thickBot="1" x14ac:dyDescent="0.3">
      <c r="A231" s="12" t="s">
        <v>41</v>
      </c>
      <c r="B231" s="13">
        <f>B232+B233+B234+B235</f>
        <v>0</v>
      </c>
      <c r="C231" s="13">
        <f t="shared" ref="C231:E231" si="47">C232+C233+C234+C235</f>
        <v>0</v>
      </c>
      <c r="D231" s="13">
        <f t="shared" si="47"/>
        <v>0</v>
      </c>
      <c r="E231" s="13">
        <f t="shared" si="47"/>
        <v>0</v>
      </c>
    </row>
    <row r="232" spans="1:11" ht="15.75" thickBot="1" x14ac:dyDescent="0.3">
      <c r="A232" s="25" t="s">
        <v>212</v>
      </c>
      <c r="B232" s="13"/>
      <c r="C232" s="13"/>
      <c r="D232" s="13"/>
      <c r="E232" s="13"/>
    </row>
    <row r="233" spans="1:11" ht="15.75" thickBot="1" x14ac:dyDescent="0.3">
      <c r="A233" s="25" t="s">
        <v>222</v>
      </c>
      <c r="B233" s="13"/>
      <c r="C233" s="13"/>
      <c r="D233" s="13"/>
      <c r="E233" s="13"/>
    </row>
    <row r="234" spans="1:11" ht="15.75" thickBot="1" x14ac:dyDescent="0.3">
      <c r="A234" s="25" t="s">
        <v>223</v>
      </c>
      <c r="B234" s="13"/>
      <c r="C234" s="13"/>
      <c r="D234" s="13"/>
      <c r="E234" s="13"/>
    </row>
    <row r="235" spans="1:11" ht="15.75" thickBot="1" x14ac:dyDescent="0.3">
      <c r="A235" s="25" t="s">
        <v>224</v>
      </c>
      <c r="B235" s="13"/>
      <c r="C235" s="13"/>
      <c r="D235" s="13"/>
      <c r="E235" s="13"/>
    </row>
    <row r="236" spans="1:11" ht="15.75" thickBot="1" x14ac:dyDescent="0.3">
      <c r="A236" s="12" t="s">
        <v>42</v>
      </c>
      <c r="B236" s="14">
        <f>B237+B238+B239+B240</f>
        <v>0</v>
      </c>
      <c r="C236" s="14">
        <f t="shared" ref="C236:E236" si="48">C237+C238+C239+C240</f>
        <v>800</v>
      </c>
      <c r="D236" s="14">
        <f t="shared" si="48"/>
        <v>0</v>
      </c>
      <c r="E236" s="14">
        <f t="shared" si="48"/>
        <v>0</v>
      </c>
    </row>
    <row r="237" spans="1:11" ht="15.75" thickBot="1" x14ac:dyDescent="0.3">
      <c r="A237" s="25" t="s">
        <v>212</v>
      </c>
      <c r="B237" s="14"/>
      <c r="C237" s="13">
        <v>800</v>
      </c>
      <c r="D237" s="13"/>
      <c r="E237" s="13"/>
    </row>
    <row r="238" spans="1:11" ht="15.75" thickBot="1" x14ac:dyDescent="0.3">
      <c r="A238" s="25" t="s">
        <v>222</v>
      </c>
      <c r="B238" s="14"/>
      <c r="C238" s="13"/>
      <c r="D238" s="13"/>
      <c r="E238" s="13"/>
    </row>
    <row r="239" spans="1:11" ht="15.75" thickBot="1" x14ac:dyDescent="0.3">
      <c r="A239" s="25" t="s">
        <v>223</v>
      </c>
      <c r="B239" s="14"/>
      <c r="C239" s="13"/>
      <c r="D239" s="13"/>
      <c r="E239" s="13"/>
    </row>
    <row r="240" spans="1:11" ht="15.75" thickBot="1" x14ac:dyDescent="0.3">
      <c r="A240" s="25" t="s">
        <v>224</v>
      </c>
      <c r="B240" s="14"/>
      <c r="C240" s="13"/>
      <c r="D240" s="13"/>
      <c r="E240" s="13"/>
    </row>
    <row r="241" spans="1:12" ht="15.75" thickBot="1" x14ac:dyDescent="0.3">
      <c r="A241" s="97" t="s">
        <v>151</v>
      </c>
      <c r="B241" s="14">
        <f>B231+B236</f>
        <v>0</v>
      </c>
      <c r="C241" s="14">
        <f t="shared" ref="C241:E241" si="49">C231+C236</f>
        <v>800</v>
      </c>
      <c r="D241" s="14">
        <f t="shared" si="49"/>
        <v>0</v>
      </c>
      <c r="E241" s="14">
        <f t="shared" si="49"/>
        <v>0</v>
      </c>
    </row>
    <row r="242" spans="1:12" ht="54.75" customHeight="1" thickBot="1" x14ac:dyDescent="0.3">
      <c r="A242" s="7" t="s">
        <v>499</v>
      </c>
      <c r="B242" s="746" t="s">
        <v>1222</v>
      </c>
      <c r="C242" s="94" t="s">
        <v>217</v>
      </c>
      <c r="D242" s="1108" t="s">
        <v>1223</v>
      </c>
      <c r="E242" s="1110"/>
    </row>
    <row r="243" spans="1:12" ht="32.25" customHeight="1" thickBot="1" x14ac:dyDescent="0.3">
      <c r="A243" s="5" t="s">
        <v>14</v>
      </c>
      <c r="B243" s="1105" t="s">
        <v>816</v>
      </c>
      <c r="C243" s="1106"/>
      <c r="D243" s="1106"/>
      <c r="E243" s="1107"/>
    </row>
    <row r="244" spans="1:12" ht="15.75" thickBot="1" x14ac:dyDescent="0.3">
      <c r="A244" s="5" t="s">
        <v>15</v>
      </c>
      <c r="B244" s="1097" t="s">
        <v>817</v>
      </c>
      <c r="C244" s="1098"/>
      <c r="D244" s="1098"/>
      <c r="E244" s="1099"/>
    </row>
    <row r="245" spans="1:12" ht="12.75" customHeight="1" x14ac:dyDescent="0.25">
      <c r="A245" s="1049"/>
      <c r="B245" s="8">
        <v>2019</v>
      </c>
      <c r="C245" s="8">
        <v>2020</v>
      </c>
      <c r="D245" s="8">
        <v>2021</v>
      </c>
      <c r="E245" s="8">
        <v>2022</v>
      </c>
    </row>
    <row r="246" spans="1:12" ht="9" customHeight="1" thickBot="1" x14ac:dyDescent="0.3">
      <c r="A246" s="1050"/>
      <c r="B246" s="764" t="s">
        <v>7</v>
      </c>
      <c r="C246" s="764" t="s">
        <v>8</v>
      </c>
      <c r="D246" s="764" t="s">
        <v>8</v>
      </c>
      <c r="E246" s="764" t="s">
        <v>8</v>
      </c>
    </row>
    <row r="247" spans="1:12" ht="15.75" thickBot="1" x14ac:dyDescent="0.3">
      <c r="A247" s="5" t="s">
        <v>818</v>
      </c>
      <c r="B247" s="5"/>
      <c r="C247" s="745">
        <v>1</v>
      </c>
      <c r="D247" s="5"/>
      <c r="E247" s="5"/>
    </row>
    <row r="248" spans="1:12" ht="15.75" thickBot="1" x14ac:dyDescent="0.3">
      <c r="A248" s="5" t="s">
        <v>17</v>
      </c>
      <c r="B248" s="9">
        <f>B266</f>
        <v>0</v>
      </c>
      <c r="C248" s="9">
        <f t="shared" ref="C248:E248" si="50">C266</f>
        <v>960</v>
      </c>
      <c r="D248" s="9">
        <f t="shared" si="50"/>
        <v>0</v>
      </c>
      <c r="E248" s="9">
        <f t="shared" si="50"/>
        <v>0</v>
      </c>
    </row>
    <row r="249" spans="1:12" ht="15.75" thickBot="1" x14ac:dyDescent="0.3">
      <c r="A249" s="5" t="s">
        <v>18</v>
      </c>
      <c r="B249" s="9" t="e">
        <f>B248/B247</f>
        <v>#DIV/0!</v>
      </c>
      <c r="C249" s="9">
        <f t="shared" ref="C249:E249" si="51">C248/C247</f>
        <v>960</v>
      </c>
      <c r="D249" s="9" t="e">
        <f t="shared" si="51"/>
        <v>#DIV/0!</v>
      </c>
      <c r="E249" s="9" t="e">
        <f t="shared" si="51"/>
        <v>#DIV/0!</v>
      </c>
    </row>
    <row r="250" spans="1:12" ht="15.75" thickBot="1" x14ac:dyDescent="0.3">
      <c r="A250" s="5" t="s">
        <v>19</v>
      </c>
      <c r="B250" s="745" t="s">
        <v>20</v>
      </c>
      <c r="C250" s="10" t="e">
        <f>C247/B247-1</f>
        <v>#DIV/0!</v>
      </c>
      <c r="D250" s="10">
        <f t="shared" ref="D250:E252" si="52">D247/C247-1</f>
        <v>-1</v>
      </c>
      <c r="E250" s="10" t="e">
        <f t="shared" si="52"/>
        <v>#DIV/0!</v>
      </c>
      <c r="G250" s="11"/>
      <c r="H250" s="11"/>
      <c r="I250" s="11"/>
      <c r="J250" s="11"/>
      <c r="K250" s="11"/>
    </row>
    <row r="251" spans="1:12" ht="15.75" thickBot="1" x14ac:dyDescent="0.3">
      <c r="A251" s="5" t="s">
        <v>21</v>
      </c>
      <c r="B251" s="745" t="s">
        <v>20</v>
      </c>
      <c r="C251" s="10" t="e">
        <f>C248/B248-1</f>
        <v>#DIV/0!</v>
      </c>
      <c r="D251" s="10">
        <f t="shared" si="52"/>
        <v>-1</v>
      </c>
      <c r="E251" s="10" t="e">
        <f t="shared" si="52"/>
        <v>#DIV/0!</v>
      </c>
    </row>
    <row r="252" spans="1:12" ht="15.75" thickBot="1" x14ac:dyDescent="0.3">
      <c r="A252" s="5" t="s">
        <v>22</v>
      </c>
      <c r="B252" s="745" t="s">
        <v>20</v>
      </c>
      <c r="C252" s="10" t="e">
        <f>C249/B249-1</f>
        <v>#DIV/0!</v>
      </c>
      <c r="D252" s="10" t="e">
        <f t="shared" si="52"/>
        <v>#DIV/0!</v>
      </c>
      <c r="E252" s="10" t="e">
        <f t="shared" si="52"/>
        <v>#DIV/0!</v>
      </c>
    </row>
    <row r="253" spans="1:12" ht="15.75" thickBot="1" x14ac:dyDescent="0.3">
      <c r="A253" s="1046" t="s">
        <v>748</v>
      </c>
      <c r="B253" s="1047"/>
      <c r="C253" s="1047"/>
      <c r="D253" s="1047"/>
      <c r="E253" s="1048"/>
    </row>
    <row r="254" spans="1:12" ht="12.75" customHeight="1" x14ac:dyDescent="0.25">
      <c r="A254" s="1049"/>
      <c r="B254" s="8">
        <v>2018</v>
      </c>
      <c r="C254" s="8">
        <v>2019</v>
      </c>
      <c r="D254" s="8">
        <v>2020</v>
      </c>
      <c r="E254" s="8">
        <v>2021</v>
      </c>
    </row>
    <row r="255" spans="1:12" ht="9" customHeight="1" thickBot="1" x14ac:dyDescent="0.3">
      <c r="A255" s="1050"/>
      <c r="B255" s="764" t="s">
        <v>7</v>
      </c>
      <c r="C255" s="764" t="s">
        <v>8</v>
      </c>
      <c r="D255" s="764" t="s">
        <v>8</v>
      </c>
      <c r="E255" s="764" t="s">
        <v>8</v>
      </c>
    </row>
    <row r="256" spans="1:12" s="67" customFormat="1" ht="15.75" thickBot="1" x14ac:dyDescent="0.3">
      <c r="A256" s="12" t="s">
        <v>41</v>
      </c>
      <c r="B256" s="13">
        <f>B257+B258+B259+B260</f>
        <v>0</v>
      </c>
      <c r="C256" s="13">
        <f t="shared" ref="C256:E256" si="53">C257+C258+C259+C260</f>
        <v>0</v>
      </c>
      <c r="D256" s="13">
        <f t="shared" si="53"/>
        <v>0</v>
      </c>
      <c r="E256" s="13">
        <f t="shared" si="53"/>
        <v>0</v>
      </c>
      <c r="G256"/>
      <c r="H256"/>
      <c r="I256"/>
      <c r="J256"/>
      <c r="K256"/>
      <c r="L256"/>
    </row>
    <row r="257" spans="1:12" s="67" customFormat="1" ht="15.75" thickBot="1" x14ac:dyDescent="0.3">
      <c r="A257" s="25" t="s">
        <v>212</v>
      </c>
      <c r="B257" s="13"/>
      <c r="C257" s="13"/>
      <c r="D257" s="13"/>
      <c r="E257" s="13"/>
      <c r="G257"/>
      <c r="H257"/>
      <c r="I257"/>
      <c r="J257"/>
      <c r="K257"/>
      <c r="L257"/>
    </row>
    <row r="258" spans="1:12" s="67" customFormat="1" ht="15.75" thickBot="1" x14ac:dyDescent="0.3">
      <c r="A258" s="25" t="s">
        <v>222</v>
      </c>
      <c r="B258" s="13"/>
      <c r="C258" s="13"/>
      <c r="D258" s="13"/>
      <c r="E258" s="13"/>
      <c r="G258"/>
      <c r="H258"/>
      <c r="I258"/>
      <c r="J258"/>
      <c r="K258"/>
      <c r="L258"/>
    </row>
    <row r="259" spans="1:12" s="67" customFormat="1" ht="15.75" thickBot="1" x14ac:dyDescent="0.3">
      <c r="A259" s="25" t="s">
        <v>223</v>
      </c>
      <c r="B259" s="13"/>
      <c r="C259" s="13"/>
      <c r="D259" s="13"/>
      <c r="E259" s="13"/>
      <c r="G259"/>
      <c r="H259"/>
      <c r="I259"/>
      <c r="J259"/>
      <c r="K259"/>
      <c r="L259"/>
    </row>
    <row r="260" spans="1:12" s="67" customFormat="1" ht="15.75" thickBot="1" x14ac:dyDescent="0.3">
      <c r="A260" s="25" t="s">
        <v>224</v>
      </c>
      <c r="B260" s="13"/>
      <c r="C260" s="13"/>
      <c r="D260" s="13"/>
      <c r="E260" s="13"/>
      <c r="G260"/>
      <c r="H260"/>
      <c r="I260"/>
      <c r="J260"/>
      <c r="K260"/>
      <c r="L260"/>
    </row>
    <row r="261" spans="1:12" s="67" customFormat="1" ht="15.75" thickBot="1" x14ac:dyDescent="0.3">
      <c r="A261" s="12" t="s">
        <v>42</v>
      </c>
      <c r="B261" s="14">
        <f>B262+B263+B264+B265</f>
        <v>0</v>
      </c>
      <c r="C261" s="14">
        <f t="shared" ref="C261:E261" si="54">C262+C263+C264+C265</f>
        <v>960</v>
      </c>
      <c r="D261" s="14">
        <f t="shared" si="54"/>
        <v>0</v>
      </c>
      <c r="E261" s="14">
        <f t="shared" si="54"/>
        <v>0</v>
      </c>
      <c r="G261"/>
      <c r="H261"/>
      <c r="I261"/>
      <c r="J261"/>
      <c r="K261"/>
      <c r="L261"/>
    </row>
    <row r="262" spans="1:12" s="67" customFormat="1" ht="15.75" thickBot="1" x14ac:dyDescent="0.3">
      <c r="A262" s="25" t="s">
        <v>212</v>
      </c>
      <c r="B262" s="14"/>
      <c r="C262" s="13">
        <v>960</v>
      </c>
      <c r="D262" s="13"/>
      <c r="E262" s="13"/>
      <c r="G262"/>
      <c r="H262"/>
      <c r="I262"/>
      <c r="J262"/>
      <c r="K262"/>
      <c r="L262"/>
    </row>
    <row r="263" spans="1:12" s="67" customFormat="1" ht="15.75" thickBot="1" x14ac:dyDescent="0.3">
      <c r="A263" s="25" t="s">
        <v>222</v>
      </c>
      <c r="B263" s="14"/>
      <c r="C263" s="13"/>
      <c r="D263" s="13"/>
      <c r="E263" s="13"/>
      <c r="G263"/>
      <c r="H263"/>
      <c r="I263"/>
      <c r="J263"/>
      <c r="K263"/>
      <c r="L263"/>
    </row>
    <row r="264" spans="1:12" s="67" customFormat="1" ht="15.75" thickBot="1" x14ac:dyDescent="0.3">
      <c r="A264" s="25" t="s">
        <v>223</v>
      </c>
      <c r="B264" s="14"/>
      <c r="C264" s="13"/>
      <c r="D264" s="13"/>
      <c r="E264" s="13"/>
      <c r="G264"/>
      <c r="H264"/>
      <c r="I264"/>
      <c r="J264"/>
      <c r="K264"/>
      <c r="L264"/>
    </row>
    <row r="265" spans="1:12" s="67" customFormat="1" ht="15.75" thickBot="1" x14ac:dyDescent="0.3">
      <c r="A265" s="25" t="s">
        <v>224</v>
      </c>
      <c r="B265" s="14"/>
      <c r="C265" s="13"/>
      <c r="D265" s="13"/>
      <c r="E265" s="13"/>
      <c r="G265"/>
      <c r="H265"/>
      <c r="I265"/>
      <c r="J265"/>
      <c r="K265"/>
      <c r="L265"/>
    </row>
    <row r="266" spans="1:12" s="67" customFormat="1" ht="30.75" customHeight="1" thickBot="1" x14ac:dyDescent="0.3">
      <c r="A266" s="97" t="s">
        <v>819</v>
      </c>
      <c r="B266" s="14">
        <f>B256+B261</f>
        <v>0</v>
      </c>
      <c r="C266" s="14">
        <f t="shared" ref="C266:E266" si="55">C256+C261</f>
        <v>960</v>
      </c>
      <c r="D266" s="14">
        <f t="shared" si="55"/>
        <v>0</v>
      </c>
      <c r="E266" s="14">
        <f t="shared" si="55"/>
        <v>0</v>
      </c>
      <c r="G266"/>
      <c r="H266"/>
      <c r="I266"/>
      <c r="J266"/>
      <c r="K266"/>
      <c r="L266"/>
    </row>
    <row r="267" spans="1:12" s="67" customFormat="1" ht="57" customHeight="1" thickBot="1" x14ac:dyDescent="0.3">
      <c r="A267" s="7" t="s">
        <v>500</v>
      </c>
      <c r="B267" s="746" t="s">
        <v>820</v>
      </c>
      <c r="C267" s="94" t="s">
        <v>217</v>
      </c>
      <c r="D267" s="1108"/>
      <c r="E267" s="1110"/>
      <c r="G267"/>
      <c r="H267"/>
      <c r="I267"/>
      <c r="J267"/>
      <c r="K267"/>
      <c r="L267"/>
    </row>
    <row r="268" spans="1:12" s="67" customFormat="1" ht="17.25" customHeight="1" thickBot="1" x14ac:dyDescent="0.3">
      <c r="A268" s="5" t="s">
        <v>14</v>
      </c>
      <c r="B268" s="1105" t="s">
        <v>821</v>
      </c>
      <c r="C268" s="1106"/>
      <c r="D268" s="1106"/>
      <c r="E268" s="1107"/>
      <c r="G268"/>
      <c r="H268"/>
      <c r="I268"/>
      <c r="J268"/>
      <c r="K268"/>
      <c r="L268"/>
    </row>
    <row r="269" spans="1:12" s="67" customFormat="1" ht="15.75" thickBot="1" x14ac:dyDescent="0.3">
      <c r="A269" s="5" t="s">
        <v>15</v>
      </c>
      <c r="B269" s="1097" t="s">
        <v>516</v>
      </c>
      <c r="C269" s="1098"/>
      <c r="D269" s="1098"/>
      <c r="E269" s="1099"/>
      <c r="G269"/>
      <c r="H269"/>
      <c r="I269"/>
      <c r="J269"/>
      <c r="K269"/>
      <c r="L269"/>
    </row>
    <row r="270" spans="1:12" s="67" customFormat="1" ht="12.75" customHeight="1" x14ac:dyDescent="0.25">
      <c r="A270" s="1049"/>
      <c r="B270" s="8">
        <v>2019</v>
      </c>
      <c r="C270" s="8">
        <v>2020</v>
      </c>
      <c r="D270" s="8">
        <v>2021</v>
      </c>
      <c r="E270" s="8">
        <v>2022</v>
      </c>
      <c r="G270"/>
      <c r="H270"/>
      <c r="I270"/>
      <c r="J270"/>
      <c r="K270"/>
      <c r="L270"/>
    </row>
    <row r="271" spans="1:12" s="67" customFormat="1" ht="9" customHeight="1" thickBot="1" x14ac:dyDescent="0.3">
      <c r="A271" s="1050"/>
      <c r="B271" s="764" t="s">
        <v>7</v>
      </c>
      <c r="C271" s="764" t="s">
        <v>8</v>
      </c>
      <c r="D271" s="764" t="s">
        <v>8</v>
      </c>
      <c r="E271" s="764" t="s">
        <v>8</v>
      </c>
      <c r="G271"/>
      <c r="H271"/>
      <c r="I271"/>
      <c r="J271"/>
      <c r="K271"/>
      <c r="L271"/>
    </row>
    <row r="272" spans="1:12" ht="15.75" thickBot="1" x14ac:dyDescent="0.3">
      <c r="A272" s="5" t="s">
        <v>16</v>
      </c>
      <c r="B272" s="5"/>
      <c r="C272" s="5"/>
      <c r="D272" s="745">
        <v>485</v>
      </c>
      <c r="E272" s="5"/>
    </row>
    <row r="273" spans="1:11" ht="15.75" thickBot="1" x14ac:dyDescent="0.3">
      <c r="A273" s="5" t="s">
        <v>17</v>
      </c>
      <c r="B273" s="9">
        <f>B291</f>
        <v>0</v>
      </c>
      <c r="C273" s="9">
        <f t="shared" ref="C273:E273" si="56">C291</f>
        <v>0</v>
      </c>
      <c r="D273" s="9">
        <f t="shared" si="56"/>
        <v>5500</v>
      </c>
      <c r="E273" s="9">
        <f t="shared" si="56"/>
        <v>0</v>
      </c>
    </row>
    <row r="274" spans="1:11" ht="15.75" thickBot="1" x14ac:dyDescent="0.3">
      <c r="A274" s="5" t="s">
        <v>18</v>
      </c>
      <c r="B274" s="9" t="e">
        <f>B273/B272</f>
        <v>#DIV/0!</v>
      </c>
      <c r="C274" s="9" t="e">
        <f t="shared" ref="C274:E274" si="57">C273/C272</f>
        <v>#DIV/0!</v>
      </c>
      <c r="D274" s="9">
        <f t="shared" si="57"/>
        <v>11.340206185567011</v>
      </c>
      <c r="E274" s="9" t="e">
        <f t="shared" si="57"/>
        <v>#DIV/0!</v>
      </c>
    </row>
    <row r="275" spans="1:11" ht="15.75" thickBot="1" x14ac:dyDescent="0.3">
      <c r="A275" s="5" t="s">
        <v>19</v>
      </c>
      <c r="B275" s="745" t="s">
        <v>20</v>
      </c>
      <c r="C275" s="10" t="e">
        <f>C272/B272-1</f>
        <v>#DIV/0!</v>
      </c>
      <c r="D275" s="10" t="e">
        <f t="shared" ref="D275:E277" si="58">D272/C272-1</f>
        <v>#DIV/0!</v>
      </c>
      <c r="E275" s="10">
        <f t="shared" si="58"/>
        <v>-1</v>
      </c>
      <c r="G275" s="11"/>
      <c r="H275" s="11"/>
      <c r="I275" s="11"/>
      <c r="J275" s="11"/>
      <c r="K275" s="11"/>
    </row>
    <row r="276" spans="1:11" ht="15.75" thickBot="1" x14ac:dyDescent="0.3">
      <c r="A276" s="5" t="s">
        <v>21</v>
      </c>
      <c r="B276" s="745" t="s">
        <v>20</v>
      </c>
      <c r="C276" s="10" t="e">
        <f>C273/B273-1</f>
        <v>#DIV/0!</v>
      </c>
      <c r="D276" s="10" t="e">
        <f t="shared" si="58"/>
        <v>#DIV/0!</v>
      </c>
      <c r="E276" s="10">
        <f t="shared" si="58"/>
        <v>-1</v>
      </c>
    </row>
    <row r="277" spans="1:11" ht="15.75" thickBot="1" x14ac:dyDescent="0.3">
      <c r="A277" s="5" t="s">
        <v>22</v>
      </c>
      <c r="B277" s="745" t="s">
        <v>20</v>
      </c>
      <c r="C277" s="10" t="e">
        <f>C274/B274-1</f>
        <v>#DIV/0!</v>
      </c>
      <c r="D277" s="10" t="e">
        <f t="shared" si="58"/>
        <v>#DIV/0!</v>
      </c>
      <c r="E277" s="10" t="e">
        <f t="shared" si="58"/>
        <v>#DIV/0!</v>
      </c>
    </row>
    <row r="278" spans="1:11" ht="15.75" thickBot="1" x14ac:dyDescent="0.3">
      <c r="A278" s="1046" t="s">
        <v>822</v>
      </c>
      <c r="B278" s="1047"/>
      <c r="C278" s="1047"/>
      <c r="D278" s="1047"/>
      <c r="E278" s="1048"/>
    </row>
    <row r="279" spans="1:11" ht="12.75" customHeight="1" x14ac:dyDescent="0.25">
      <c r="A279" s="1049"/>
      <c r="B279" s="8">
        <v>2018</v>
      </c>
      <c r="C279" s="8">
        <v>2019</v>
      </c>
      <c r="D279" s="8">
        <v>2020</v>
      </c>
      <c r="E279" s="8">
        <v>2021</v>
      </c>
    </row>
    <row r="280" spans="1:11" ht="9" customHeight="1" thickBot="1" x14ac:dyDescent="0.3">
      <c r="A280" s="1050"/>
      <c r="B280" s="764" t="s">
        <v>7</v>
      </c>
      <c r="C280" s="764" t="s">
        <v>8</v>
      </c>
      <c r="D280" s="764" t="s">
        <v>8</v>
      </c>
      <c r="E280" s="764" t="s">
        <v>8</v>
      </c>
    </row>
    <row r="281" spans="1:11" ht="15.75" thickBot="1" x14ac:dyDescent="0.3">
      <c r="A281" s="12" t="s">
        <v>41</v>
      </c>
      <c r="B281" s="13">
        <f>B282+B283+B284+B285</f>
        <v>0</v>
      </c>
      <c r="C281" s="13">
        <f t="shared" ref="C281:E281" si="59">C282+C283+C284+C285</f>
        <v>0</v>
      </c>
      <c r="D281" s="13">
        <f t="shared" si="59"/>
        <v>0</v>
      </c>
      <c r="E281" s="13">
        <f t="shared" si="59"/>
        <v>0</v>
      </c>
    </row>
    <row r="282" spans="1:11" ht="15.75" thickBot="1" x14ac:dyDescent="0.3">
      <c r="A282" s="25" t="s">
        <v>212</v>
      </c>
      <c r="B282" s="13"/>
      <c r="C282" s="13"/>
      <c r="D282" s="13"/>
      <c r="E282" s="13"/>
    </row>
    <row r="283" spans="1:11" ht="15.75" thickBot="1" x14ac:dyDescent="0.3">
      <c r="A283" s="25" t="s">
        <v>222</v>
      </c>
      <c r="B283" s="13"/>
      <c r="C283" s="13"/>
      <c r="D283" s="13"/>
      <c r="E283" s="13"/>
    </row>
    <row r="284" spans="1:11" ht="15.75" thickBot="1" x14ac:dyDescent="0.3">
      <c r="A284" s="25" t="s">
        <v>223</v>
      </c>
      <c r="B284" s="13"/>
      <c r="C284" s="13"/>
      <c r="D284" s="13"/>
      <c r="E284" s="13"/>
    </row>
    <row r="285" spans="1:11" ht="15.75" thickBot="1" x14ac:dyDescent="0.3">
      <c r="A285" s="25" t="s">
        <v>224</v>
      </c>
      <c r="B285" s="13"/>
      <c r="C285" s="13"/>
      <c r="D285" s="13"/>
      <c r="E285" s="13"/>
    </row>
    <row r="286" spans="1:11" ht="15.75" thickBot="1" x14ac:dyDescent="0.3">
      <c r="A286" s="12" t="s">
        <v>42</v>
      </c>
      <c r="B286" s="14">
        <f>B287+B288+B289+B290</f>
        <v>0</v>
      </c>
      <c r="C286" s="14">
        <f t="shared" ref="C286:E286" si="60">C287+C288+C289+C290</f>
        <v>0</v>
      </c>
      <c r="D286" s="14">
        <f t="shared" si="60"/>
        <v>5500</v>
      </c>
      <c r="E286" s="14">
        <f t="shared" si="60"/>
        <v>0</v>
      </c>
    </row>
    <row r="287" spans="1:11" ht="15.75" thickBot="1" x14ac:dyDescent="0.3">
      <c r="A287" s="25" t="s">
        <v>212</v>
      </c>
      <c r="B287" s="14"/>
      <c r="C287" s="13"/>
      <c r="D287" s="13">
        <v>5500</v>
      </c>
      <c r="E287" s="13"/>
    </row>
    <row r="288" spans="1:11" ht="15.75" thickBot="1" x14ac:dyDescent="0.3">
      <c r="A288" s="25" t="s">
        <v>222</v>
      </c>
      <c r="B288" s="14"/>
      <c r="C288" s="13"/>
      <c r="D288" s="13"/>
      <c r="E288" s="13"/>
    </row>
    <row r="289" spans="1:12" ht="15.75" thickBot="1" x14ac:dyDescent="0.3">
      <c r="A289" s="25" t="s">
        <v>223</v>
      </c>
      <c r="B289" s="14"/>
      <c r="C289" s="13"/>
      <c r="D289" s="13"/>
      <c r="E289" s="13"/>
    </row>
    <row r="290" spans="1:12" ht="15.75" thickBot="1" x14ac:dyDescent="0.3">
      <c r="A290" s="25" t="s">
        <v>224</v>
      </c>
      <c r="B290" s="14"/>
      <c r="C290" s="13"/>
      <c r="D290" s="13"/>
      <c r="E290" s="13"/>
    </row>
    <row r="291" spans="1:12" ht="15.75" thickBot="1" x14ac:dyDescent="0.3">
      <c r="A291" s="97" t="s">
        <v>187</v>
      </c>
      <c r="B291" s="14">
        <f>B281+B286</f>
        <v>0</v>
      </c>
      <c r="C291" s="14">
        <f t="shared" ref="C291:E291" si="61">C281+C286</f>
        <v>0</v>
      </c>
      <c r="D291" s="14">
        <f t="shared" si="61"/>
        <v>5500</v>
      </c>
      <c r="E291" s="14">
        <f t="shared" si="61"/>
        <v>0</v>
      </c>
    </row>
    <row r="292" spans="1:12" ht="49.5" customHeight="1" thickBot="1" x14ac:dyDescent="0.3">
      <c r="A292" s="7" t="s">
        <v>780</v>
      </c>
      <c r="B292" s="746" t="s">
        <v>823</v>
      </c>
      <c r="C292" s="94" t="s">
        <v>217</v>
      </c>
      <c r="D292" s="1108"/>
      <c r="E292" s="1110"/>
    </row>
    <row r="293" spans="1:12" ht="17.25" customHeight="1" thickBot="1" x14ac:dyDescent="0.3">
      <c r="A293" s="5" t="s">
        <v>14</v>
      </c>
      <c r="B293" s="1105" t="s">
        <v>824</v>
      </c>
      <c r="C293" s="1106"/>
      <c r="D293" s="1106"/>
      <c r="E293" s="1107"/>
    </row>
    <row r="294" spans="1:12" ht="15.75" thickBot="1" x14ac:dyDescent="0.3">
      <c r="A294" s="5" t="s">
        <v>15</v>
      </c>
      <c r="B294" s="1097" t="s">
        <v>825</v>
      </c>
      <c r="C294" s="1098"/>
      <c r="D294" s="1098"/>
      <c r="E294" s="1099"/>
    </row>
    <row r="295" spans="1:12" ht="12.75" customHeight="1" x14ac:dyDescent="0.25">
      <c r="A295" s="1049"/>
      <c r="B295" s="8">
        <v>2019</v>
      </c>
      <c r="C295" s="8">
        <v>2020</v>
      </c>
      <c r="D295" s="8">
        <v>2021</v>
      </c>
      <c r="E295" s="8">
        <v>2022</v>
      </c>
    </row>
    <row r="296" spans="1:12" ht="9" customHeight="1" thickBot="1" x14ac:dyDescent="0.3">
      <c r="A296" s="1050"/>
      <c r="B296" s="764" t="s">
        <v>7</v>
      </c>
      <c r="C296" s="764" t="s">
        <v>8</v>
      </c>
      <c r="D296" s="764" t="s">
        <v>8</v>
      </c>
      <c r="E296" s="764" t="s">
        <v>8</v>
      </c>
    </row>
    <row r="297" spans="1:12" ht="15.75" thickBot="1" x14ac:dyDescent="0.3">
      <c r="A297" s="5" t="s">
        <v>16</v>
      </c>
      <c r="B297" s="5"/>
      <c r="C297" s="5"/>
      <c r="D297" s="745">
        <v>781</v>
      </c>
      <c r="E297" s="5"/>
    </row>
    <row r="298" spans="1:12" ht="15.75" thickBot="1" x14ac:dyDescent="0.3">
      <c r="A298" s="5" t="s">
        <v>17</v>
      </c>
      <c r="B298" s="9">
        <f>B316</f>
        <v>0</v>
      </c>
      <c r="C298" s="9">
        <f t="shared" ref="C298:E298" si="62">C316</f>
        <v>0</v>
      </c>
      <c r="D298" s="9">
        <f t="shared" si="62"/>
        <v>5440</v>
      </c>
      <c r="E298" s="9">
        <f t="shared" si="62"/>
        <v>0</v>
      </c>
    </row>
    <row r="299" spans="1:12" ht="15.75" thickBot="1" x14ac:dyDescent="0.3">
      <c r="A299" s="5" t="s">
        <v>18</v>
      </c>
      <c r="B299" s="9" t="e">
        <f>B298/B297</f>
        <v>#DIV/0!</v>
      </c>
      <c r="C299" s="9" t="e">
        <f t="shared" ref="C299:E299" si="63">C298/C297</f>
        <v>#DIV/0!</v>
      </c>
      <c r="D299" s="9">
        <f t="shared" si="63"/>
        <v>6.9654289372599232</v>
      </c>
      <c r="E299" s="9" t="e">
        <f t="shared" si="63"/>
        <v>#DIV/0!</v>
      </c>
    </row>
    <row r="300" spans="1:12" ht="15.75" thickBot="1" x14ac:dyDescent="0.3">
      <c r="A300" s="5" t="s">
        <v>19</v>
      </c>
      <c r="B300" s="745" t="s">
        <v>20</v>
      </c>
      <c r="C300" s="10" t="e">
        <f>C297/B297-1</f>
        <v>#DIV/0!</v>
      </c>
      <c r="D300" s="10" t="e">
        <f t="shared" ref="D300:E302" si="64">D297/C297-1</f>
        <v>#DIV/0!</v>
      </c>
      <c r="E300" s="10">
        <f t="shared" si="64"/>
        <v>-1</v>
      </c>
      <c r="G300" s="11"/>
      <c r="H300" s="11"/>
      <c r="I300" s="11"/>
      <c r="J300" s="11"/>
      <c r="K300" s="11"/>
    </row>
    <row r="301" spans="1:12" ht="15.75" thickBot="1" x14ac:dyDescent="0.3">
      <c r="A301" s="5" t="s">
        <v>21</v>
      </c>
      <c r="B301" s="745" t="s">
        <v>20</v>
      </c>
      <c r="C301" s="10" t="e">
        <f>C298/B298-1</f>
        <v>#DIV/0!</v>
      </c>
      <c r="D301" s="10" t="e">
        <f t="shared" si="64"/>
        <v>#DIV/0!</v>
      </c>
      <c r="E301" s="10">
        <f t="shared" si="64"/>
        <v>-1</v>
      </c>
    </row>
    <row r="302" spans="1:12" ht="15.75" thickBot="1" x14ac:dyDescent="0.3">
      <c r="A302" s="5" t="s">
        <v>22</v>
      </c>
      <c r="B302" s="745" t="s">
        <v>20</v>
      </c>
      <c r="C302" s="10" t="e">
        <f>C299/B299-1</f>
        <v>#DIV/0!</v>
      </c>
      <c r="D302" s="10" t="e">
        <f t="shared" si="64"/>
        <v>#DIV/0!</v>
      </c>
      <c r="E302" s="10" t="e">
        <f t="shared" si="64"/>
        <v>#DIV/0!</v>
      </c>
    </row>
    <row r="303" spans="1:12" ht="15.75" thickBot="1" x14ac:dyDescent="0.3">
      <c r="A303" s="1046" t="s">
        <v>826</v>
      </c>
      <c r="B303" s="1047"/>
      <c r="C303" s="1047"/>
      <c r="D303" s="1047"/>
      <c r="E303" s="1048"/>
    </row>
    <row r="304" spans="1:12" s="67" customFormat="1" ht="12.75" customHeight="1" x14ac:dyDescent="0.25">
      <c r="A304" s="1049"/>
      <c r="B304" s="8">
        <v>2018</v>
      </c>
      <c r="C304" s="8">
        <v>2019</v>
      </c>
      <c r="D304" s="8">
        <v>2020</v>
      </c>
      <c r="E304" s="8">
        <v>2021</v>
      </c>
      <c r="G304"/>
      <c r="H304"/>
      <c r="I304"/>
      <c r="J304"/>
      <c r="K304"/>
      <c r="L304"/>
    </row>
    <row r="305" spans="1:12" s="67" customFormat="1" ht="9" customHeight="1" thickBot="1" x14ac:dyDescent="0.3">
      <c r="A305" s="1050"/>
      <c r="B305" s="764" t="s">
        <v>7</v>
      </c>
      <c r="C305" s="764" t="s">
        <v>8</v>
      </c>
      <c r="D305" s="764" t="s">
        <v>8</v>
      </c>
      <c r="E305" s="764" t="s">
        <v>8</v>
      </c>
      <c r="G305"/>
      <c r="H305"/>
      <c r="I305"/>
      <c r="J305"/>
      <c r="K305"/>
      <c r="L305"/>
    </row>
    <row r="306" spans="1:12" s="67" customFormat="1" ht="15.75" thickBot="1" x14ac:dyDescent="0.3">
      <c r="A306" s="12" t="s">
        <v>41</v>
      </c>
      <c r="B306" s="13">
        <f>B307+B308+B309+B310</f>
        <v>0</v>
      </c>
      <c r="C306" s="13">
        <f t="shared" ref="C306:E306" si="65">C307+C308+C309+C310</f>
        <v>0</v>
      </c>
      <c r="D306" s="13">
        <f t="shared" si="65"/>
        <v>0</v>
      </c>
      <c r="E306" s="13">
        <f t="shared" si="65"/>
        <v>0</v>
      </c>
      <c r="G306"/>
      <c r="H306"/>
      <c r="I306"/>
      <c r="J306"/>
      <c r="K306"/>
      <c r="L306"/>
    </row>
    <row r="307" spans="1:12" s="67" customFormat="1" ht="15.75" thickBot="1" x14ac:dyDescent="0.3">
      <c r="A307" s="25" t="s">
        <v>212</v>
      </c>
      <c r="B307" s="13"/>
      <c r="C307" s="13"/>
      <c r="D307" s="13"/>
      <c r="E307" s="13"/>
      <c r="G307"/>
      <c r="H307"/>
      <c r="I307"/>
      <c r="J307"/>
      <c r="K307"/>
      <c r="L307"/>
    </row>
    <row r="308" spans="1:12" s="67" customFormat="1" ht="15.75" thickBot="1" x14ac:dyDescent="0.3">
      <c r="A308" s="25" t="s">
        <v>222</v>
      </c>
      <c r="B308" s="13"/>
      <c r="C308" s="13"/>
      <c r="D308" s="13"/>
      <c r="E308" s="13"/>
      <c r="G308"/>
      <c r="H308"/>
      <c r="I308"/>
      <c r="J308"/>
      <c r="K308"/>
      <c r="L308"/>
    </row>
    <row r="309" spans="1:12" s="67" customFormat="1" ht="15.75" thickBot="1" x14ac:dyDescent="0.3">
      <c r="A309" s="25" t="s">
        <v>223</v>
      </c>
      <c r="B309" s="13"/>
      <c r="C309" s="13"/>
      <c r="D309" s="13"/>
      <c r="E309" s="13"/>
      <c r="G309"/>
      <c r="H309"/>
      <c r="I309"/>
      <c r="J309"/>
      <c r="K309"/>
      <c r="L309"/>
    </row>
    <row r="310" spans="1:12" s="67" customFormat="1" ht="15.75" thickBot="1" x14ac:dyDescent="0.3">
      <c r="A310" s="25" t="s">
        <v>224</v>
      </c>
      <c r="B310" s="13"/>
      <c r="C310" s="13"/>
      <c r="D310" s="13"/>
      <c r="E310" s="13"/>
      <c r="G310"/>
      <c r="H310"/>
      <c r="I310"/>
      <c r="J310"/>
      <c r="K310"/>
      <c r="L310"/>
    </row>
    <row r="311" spans="1:12" s="67" customFormat="1" ht="15.75" thickBot="1" x14ac:dyDescent="0.3">
      <c r="A311" s="12" t="s">
        <v>42</v>
      </c>
      <c r="B311" s="14">
        <f>B312+B313+B314+B315</f>
        <v>0</v>
      </c>
      <c r="C311" s="14">
        <f t="shared" ref="C311:E311" si="66">C312+C313+C314+C315</f>
        <v>0</v>
      </c>
      <c r="D311" s="14">
        <f t="shared" si="66"/>
        <v>5440</v>
      </c>
      <c r="E311" s="14">
        <f t="shared" si="66"/>
        <v>0</v>
      </c>
      <c r="G311"/>
      <c r="H311"/>
      <c r="I311"/>
      <c r="J311"/>
      <c r="K311"/>
      <c r="L311"/>
    </row>
    <row r="312" spans="1:12" s="67" customFormat="1" ht="15.75" thickBot="1" x14ac:dyDescent="0.3">
      <c r="A312" s="25" t="s">
        <v>212</v>
      </c>
      <c r="B312" s="14"/>
      <c r="C312" s="13"/>
      <c r="D312" s="13">
        <v>5440</v>
      </c>
      <c r="E312" s="13"/>
      <c r="G312"/>
      <c r="H312"/>
      <c r="I312"/>
      <c r="J312"/>
      <c r="K312"/>
      <c r="L312"/>
    </row>
    <row r="313" spans="1:12" s="67" customFormat="1" ht="15.75" thickBot="1" x14ac:dyDescent="0.3">
      <c r="A313" s="25" t="s">
        <v>222</v>
      </c>
      <c r="B313" s="14"/>
      <c r="C313" s="13"/>
      <c r="D313" s="13"/>
      <c r="E313" s="13"/>
      <c r="G313"/>
      <c r="H313"/>
      <c r="I313"/>
      <c r="J313"/>
      <c r="K313"/>
      <c r="L313"/>
    </row>
    <row r="314" spans="1:12" s="67" customFormat="1" ht="15.75" thickBot="1" x14ac:dyDescent="0.3">
      <c r="A314" s="25" t="s">
        <v>223</v>
      </c>
      <c r="B314" s="14"/>
      <c r="C314" s="13"/>
      <c r="D314" s="13"/>
      <c r="E314" s="13"/>
      <c r="G314"/>
      <c r="H314"/>
      <c r="I314"/>
      <c r="J314"/>
      <c r="K314"/>
      <c r="L314"/>
    </row>
    <row r="315" spans="1:12" s="67" customFormat="1" ht="15.75" thickBot="1" x14ac:dyDescent="0.3">
      <c r="A315" s="25" t="s">
        <v>224</v>
      </c>
      <c r="B315" s="14"/>
      <c r="C315" s="13"/>
      <c r="D315" s="13"/>
      <c r="E315" s="13"/>
      <c r="G315"/>
      <c r="H315"/>
      <c r="I315"/>
      <c r="J315"/>
      <c r="K315"/>
      <c r="L315"/>
    </row>
    <row r="316" spans="1:12" s="67" customFormat="1" ht="15.75" thickBot="1" x14ac:dyDescent="0.3">
      <c r="A316" s="97" t="s">
        <v>779</v>
      </c>
      <c r="B316" s="14">
        <f>B306+B311</f>
        <v>0</v>
      </c>
      <c r="C316" s="14">
        <f t="shared" ref="C316:E316" si="67">C306+C311</f>
        <v>0</v>
      </c>
      <c r="D316" s="14">
        <f t="shared" si="67"/>
        <v>5440</v>
      </c>
      <c r="E316" s="14">
        <f t="shared" si="67"/>
        <v>0</v>
      </c>
      <c r="G316"/>
      <c r="H316"/>
      <c r="I316"/>
      <c r="J316"/>
      <c r="K316"/>
      <c r="L316"/>
    </row>
    <row r="317" spans="1:12" s="67" customFormat="1" ht="34.5" thickBot="1" x14ac:dyDescent="0.3">
      <c r="A317" s="7" t="s">
        <v>778</v>
      </c>
      <c r="B317" s="132" t="s">
        <v>827</v>
      </c>
      <c r="C317" s="86" t="s">
        <v>217</v>
      </c>
      <c r="D317" s="1165" t="s">
        <v>614</v>
      </c>
      <c r="E317" s="1166"/>
      <c r="G317"/>
      <c r="H317"/>
      <c r="I317"/>
      <c r="J317"/>
      <c r="K317"/>
      <c r="L317"/>
    </row>
    <row r="318" spans="1:12" s="67" customFormat="1" ht="24.75" customHeight="1" thickBot="1" x14ac:dyDescent="0.3">
      <c r="A318" s="5" t="s">
        <v>14</v>
      </c>
      <c r="B318" s="1105" t="s">
        <v>828</v>
      </c>
      <c r="C318" s="1106"/>
      <c r="D318" s="1106"/>
      <c r="E318" s="1107"/>
      <c r="G318"/>
      <c r="H318"/>
      <c r="I318"/>
      <c r="J318"/>
      <c r="K318"/>
      <c r="L318"/>
    </row>
    <row r="319" spans="1:12" s="67" customFormat="1" ht="15.75" thickBot="1" x14ac:dyDescent="0.3">
      <c r="A319" s="5" t="s">
        <v>15</v>
      </c>
      <c r="B319" s="1097" t="s">
        <v>63</v>
      </c>
      <c r="C319" s="1098"/>
      <c r="D319" s="1098"/>
      <c r="E319" s="1099"/>
      <c r="G319"/>
      <c r="H319"/>
      <c r="I319"/>
      <c r="J319"/>
      <c r="K319"/>
      <c r="L319"/>
    </row>
    <row r="320" spans="1:12" ht="12.75" customHeight="1" x14ac:dyDescent="0.25">
      <c r="A320" s="1049"/>
      <c r="B320" s="8">
        <v>2019</v>
      </c>
      <c r="C320" s="8">
        <v>2020</v>
      </c>
      <c r="D320" s="8">
        <v>2021</v>
      </c>
      <c r="E320" s="8">
        <v>2022</v>
      </c>
    </row>
    <row r="321" spans="1:11" ht="9" customHeight="1" thickBot="1" x14ac:dyDescent="0.3">
      <c r="A321" s="1050"/>
      <c r="B321" s="764" t="s">
        <v>7</v>
      </c>
      <c r="C321" s="764" t="s">
        <v>8</v>
      </c>
      <c r="D321" s="764" t="s">
        <v>8</v>
      </c>
      <c r="E321" s="764" t="s">
        <v>8</v>
      </c>
    </row>
    <row r="322" spans="1:11" ht="15.75" thickBot="1" x14ac:dyDescent="0.3">
      <c r="A322" s="5" t="s">
        <v>16</v>
      </c>
      <c r="B322" s="745">
        <v>15</v>
      </c>
      <c r="C322" s="745">
        <v>20</v>
      </c>
      <c r="D322" s="745">
        <v>6</v>
      </c>
      <c r="E322" s="745">
        <v>6</v>
      </c>
    </row>
    <row r="323" spans="1:11" ht="15.75" thickBot="1" x14ac:dyDescent="0.3">
      <c r="A323" s="5" t="s">
        <v>17</v>
      </c>
      <c r="B323" s="9">
        <f>B336</f>
        <v>188</v>
      </c>
      <c r="C323" s="9">
        <f t="shared" ref="C323:E323" si="68">C336</f>
        <v>700</v>
      </c>
      <c r="D323" s="9">
        <f t="shared" si="68"/>
        <v>310</v>
      </c>
      <c r="E323" s="9">
        <f t="shared" si="68"/>
        <v>90</v>
      </c>
    </row>
    <row r="324" spans="1:11" ht="15.75" thickBot="1" x14ac:dyDescent="0.3">
      <c r="A324" s="5" t="s">
        <v>18</v>
      </c>
      <c r="B324" s="9">
        <f>B323/B322</f>
        <v>12.533333333333333</v>
      </c>
      <c r="C324" s="9">
        <f t="shared" ref="C324:E324" si="69">C323/C322</f>
        <v>35</v>
      </c>
      <c r="D324" s="9">
        <f t="shared" si="69"/>
        <v>51.666666666666664</v>
      </c>
      <c r="E324" s="9">
        <f t="shared" si="69"/>
        <v>15</v>
      </c>
    </row>
    <row r="325" spans="1:11" ht="15.75" thickBot="1" x14ac:dyDescent="0.3">
      <c r="A325" s="5" t="s">
        <v>19</v>
      </c>
      <c r="B325" s="745" t="s">
        <v>20</v>
      </c>
      <c r="C325" s="10">
        <f>C322/B322-1</f>
        <v>0.33333333333333326</v>
      </c>
      <c r="D325" s="10">
        <f t="shared" ref="D325:E327" si="70">D322/C322-1</f>
        <v>-0.7</v>
      </c>
      <c r="E325" s="10">
        <f t="shared" si="70"/>
        <v>0</v>
      </c>
      <c r="G325" s="11"/>
      <c r="H325" s="11"/>
      <c r="I325" s="11"/>
      <c r="J325" s="11"/>
      <c r="K325" s="11"/>
    </row>
    <row r="326" spans="1:11" ht="15.75" thickBot="1" x14ac:dyDescent="0.3">
      <c r="A326" s="5" t="s">
        <v>21</v>
      </c>
      <c r="B326" s="745" t="s">
        <v>20</v>
      </c>
      <c r="C326" s="10">
        <f>C323/B323-1</f>
        <v>2.7234042553191489</v>
      </c>
      <c r="D326" s="10">
        <f t="shared" si="70"/>
        <v>-0.55714285714285716</v>
      </c>
      <c r="E326" s="10">
        <f t="shared" si="70"/>
        <v>-0.70967741935483875</v>
      </c>
    </row>
    <row r="327" spans="1:11" ht="15.75" thickBot="1" x14ac:dyDescent="0.3">
      <c r="A327" s="5" t="s">
        <v>22</v>
      </c>
      <c r="B327" s="745" t="s">
        <v>20</v>
      </c>
      <c r="C327" s="10">
        <f>C324/B324-1</f>
        <v>1.7925531914893615</v>
      </c>
      <c r="D327" s="10">
        <f t="shared" si="70"/>
        <v>0.47619047619047605</v>
      </c>
      <c r="E327" s="10">
        <f t="shared" si="70"/>
        <v>-0.70967741935483875</v>
      </c>
    </row>
    <row r="328" spans="1:11" ht="15.75" thickBot="1" x14ac:dyDescent="0.3">
      <c r="A328" s="1046" t="s">
        <v>829</v>
      </c>
      <c r="B328" s="1047"/>
      <c r="C328" s="1047"/>
      <c r="D328" s="1047"/>
      <c r="E328" s="1048"/>
    </row>
    <row r="329" spans="1:11" ht="12.75" customHeight="1" x14ac:dyDescent="0.25">
      <c r="A329" s="1049"/>
      <c r="B329" s="8">
        <v>2019</v>
      </c>
      <c r="C329" s="8">
        <v>2020</v>
      </c>
      <c r="D329" s="8">
        <v>2021</v>
      </c>
      <c r="E329" s="8">
        <v>2022</v>
      </c>
    </row>
    <row r="330" spans="1:11" ht="9" customHeight="1" thickBot="1" x14ac:dyDescent="0.3">
      <c r="A330" s="1050"/>
      <c r="B330" s="764" t="s">
        <v>7</v>
      </c>
      <c r="C330" s="764" t="s">
        <v>8</v>
      </c>
      <c r="D330" s="764" t="s">
        <v>8</v>
      </c>
      <c r="E330" s="764" t="s">
        <v>8</v>
      </c>
    </row>
    <row r="331" spans="1:11" ht="15.75" thickBot="1" x14ac:dyDescent="0.3">
      <c r="A331" s="12" t="s">
        <v>41</v>
      </c>
      <c r="B331" s="13">
        <f>B332+B333+B334+B335</f>
        <v>0</v>
      </c>
      <c r="C331" s="13">
        <f t="shared" ref="C331:E331" si="71">C332+C333+C334+C335</f>
        <v>0</v>
      </c>
      <c r="D331" s="13">
        <f t="shared" si="71"/>
        <v>0</v>
      </c>
      <c r="E331" s="13">
        <f t="shared" si="71"/>
        <v>0</v>
      </c>
    </row>
    <row r="332" spans="1:11" ht="15.75" thickBot="1" x14ac:dyDescent="0.3">
      <c r="A332" s="25" t="s">
        <v>212</v>
      </c>
      <c r="B332" s="13"/>
      <c r="C332" s="13"/>
      <c r="D332" s="13"/>
      <c r="E332" s="13"/>
    </row>
    <row r="333" spans="1:11" ht="15.75" thickBot="1" x14ac:dyDescent="0.3">
      <c r="A333" s="25" t="s">
        <v>222</v>
      </c>
      <c r="B333" s="13"/>
      <c r="C333" s="13"/>
      <c r="D333" s="13"/>
      <c r="E333" s="13"/>
    </row>
    <row r="334" spans="1:11" ht="15.75" thickBot="1" x14ac:dyDescent="0.3">
      <c r="A334" s="25" t="s">
        <v>223</v>
      </c>
      <c r="B334" s="13"/>
      <c r="C334" s="13"/>
      <c r="D334" s="13"/>
      <c r="E334" s="13"/>
    </row>
    <row r="335" spans="1:11" ht="15.75" thickBot="1" x14ac:dyDescent="0.3">
      <c r="A335" s="25" t="s">
        <v>224</v>
      </c>
      <c r="B335" s="13"/>
      <c r="C335" s="13"/>
      <c r="D335" s="13"/>
      <c r="E335" s="13"/>
    </row>
    <row r="336" spans="1:11" ht="15.75" thickBot="1" x14ac:dyDescent="0.3">
      <c r="A336" s="12" t="s">
        <v>42</v>
      </c>
      <c r="B336" s="14">
        <f>B337+B338+B339+B340</f>
        <v>188</v>
      </c>
      <c r="C336" s="14">
        <f t="shared" ref="C336:E336" si="72">C337+C338+C339+C340</f>
        <v>700</v>
      </c>
      <c r="D336" s="14">
        <f t="shared" si="72"/>
        <v>310</v>
      </c>
      <c r="E336" s="14">
        <f t="shared" si="72"/>
        <v>90</v>
      </c>
    </row>
    <row r="337" spans="1:12" ht="15.75" thickBot="1" x14ac:dyDescent="0.3">
      <c r="A337" s="25" t="s">
        <v>212</v>
      </c>
      <c r="B337" s="14">
        <v>188</v>
      </c>
      <c r="C337" s="13">
        <v>700</v>
      </c>
      <c r="D337" s="13">
        <v>310</v>
      </c>
      <c r="E337" s="13">
        <v>90</v>
      </c>
    </row>
    <row r="338" spans="1:12" ht="15.75" thickBot="1" x14ac:dyDescent="0.3">
      <c r="A338" s="25" t="s">
        <v>222</v>
      </c>
      <c r="B338" s="14"/>
      <c r="C338" s="13"/>
      <c r="D338" s="13"/>
      <c r="E338" s="13"/>
    </row>
    <row r="339" spans="1:12" ht="15.75" thickBot="1" x14ac:dyDescent="0.3">
      <c r="A339" s="25" t="s">
        <v>223</v>
      </c>
      <c r="B339" s="14"/>
      <c r="C339" s="13"/>
      <c r="D339" s="13"/>
      <c r="E339" s="13"/>
    </row>
    <row r="340" spans="1:12" ht="15.75" thickBot="1" x14ac:dyDescent="0.3">
      <c r="A340" s="25" t="s">
        <v>224</v>
      </c>
      <c r="B340" s="14"/>
      <c r="C340" s="13"/>
      <c r="D340" s="13"/>
      <c r="E340" s="13"/>
    </row>
    <row r="341" spans="1:12" ht="15.75" thickBot="1" x14ac:dyDescent="0.3">
      <c r="A341" s="87" t="s">
        <v>777</v>
      </c>
      <c r="B341" s="14">
        <f>B331+B336</f>
        <v>188</v>
      </c>
      <c r="C341" s="14">
        <f t="shared" ref="C341:E341" si="73">C331+C336</f>
        <v>700</v>
      </c>
      <c r="D341" s="14">
        <f t="shared" si="73"/>
        <v>310</v>
      </c>
      <c r="E341" s="14">
        <f t="shared" si="73"/>
        <v>90</v>
      </c>
    </row>
    <row r="342" spans="1:12" ht="23.25" thickBot="1" x14ac:dyDescent="0.3">
      <c r="A342" s="7" t="s">
        <v>55</v>
      </c>
      <c r="B342" s="1167" t="s">
        <v>830</v>
      </c>
      <c r="C342" s="1168"/>
      <c r="D342" s="1168"/>
      <c r="E342" s="1169"/>
    </row>
    <row r="343" spans="1:12" ht="34.5" thickBot="1" x14ac:dyDescent="0.3">
      <c r="A343" s="7" t="s">
        <v>776</v>
      </c>
      <c r="B343" s="132" t="s">
        <v>831</v>
      </c>
      <c r="C343" s="94" t="s">
        <v>217</v>
      </c>
      <c r="D343" s="1170" t="s">
        <v>615</v>
      </c>
      <c r="E343" s="1171"/>
    </row>
    <row r="344" spans="1:12" ht="17.25" customHeight="1" thickBot="1" x14ac:dyDescent="0.3">
      <c r="A344" s="5" t="s">
        <v>14</v>
      </c>
      <c r="B344" s="1105" t="s">
        <v>832</v>
      </c>
      <c r="C344" s="1106"/>
      <c r="D344" s="1106"/>
      <c r="E344" s="1107"/>
    </row>
    <row r="345" spans="1:12" ht="15.75" thickBot="1" x14ac:dyDescent="0.3">
      <c r="A345" s="5" t="s">
        <v>15</v>
      </c>
      <c r="B345" s="1097" t="s">
        <v>150</v>
      </c>
      <c r="C345" s="1098"/>
      <c r="D345" s="1098"/>
      <c r="E345" s="1099"/>
    </row>
    <row r="346" spans="1:12" ht="12.75" customHeight="1" x14ac:dyDescent="0.25">
      <c r="A346" s="1049"/>
      <c r="B346" s="8">
        <v>2019</v>
      </c>
      <c r="C346" s="8">
        <v>2020</v>
      </c>
      <c r="D346" s="8">
        <v>2021</v>
      </c>
      <c r="E346" s="8">
        <v>2022</v>
      </c>
    </row>
    <row r="347" spans="1:12" ht="9" customHeight="1" thickBot="1" x14ac:dyDescent="0.3">
      <c r="A347" s="1050"/>
      <c r="B347" s="764" t="s">
        <v>7</v>
      </c>
      <c r="C347" s="764" t="s">
        <v>8</v>
      </c>
      <c r="D347" s="764" t="s">
        <v>8</v>
      </c>
      <c r="E347" s="764" t="s">
        <v>8</v>
      </c>
    </row>
    <row r="348" spans="1:12" ht="15.75" thickBot="1" x14ac:dyDescent="0.3">
      <c r="A348" s="5" t="s">
        <v>16</v>
      </c>
      <c r="B348" s="745">
        <v>13</v>
      </c>
      <c r="C348" s="745">
        <v>9</v>
      </c>
      <c r="D348" s="745">
        <v>15</v>
      </c>
      <c r="E348" s="745">
        <v>22</v>
      </c>
    </row>
    <row r="349" spans="1:12" ht="15.75" thickBot="1" x14ac:dyDescent="0.3">
      <c r="A349" s="5" t="s">
        <v>17</v>
      </c>
      <c r="B349" s="9">
        <f>B362</f>
        <v>24000</v>
      </c>
      <c r="C349" s="9">
        <f t="shared" ref="C349:E349" si="74">C362</f>
        <v>20300</v>
      </c>
      <c r="D349" s="9">
        <f t="shared" si="74"/>
        <v>27690</v>
      </c>
      <c r="E349" s="9">
        <f t="shared" si="74"/>
        <v>40610</v>
      </c>
    </row>
    <row r="350" spans="1:12" ht="15.75" thickBot="1" x14ac:dyDescent="0.3">
      <c r="A350" s="5" t="s">
        <v>18</v>
      </c>
      <c r="B350" s="9">
        <f>B349/B348</f>
        <v>1846.1538461538462</v>
      </c>
      <c r="C350" s="9">
        <f t="shared" ref="C350:E350" si="75">C349/C348</f>
        <v>2255.5555555555557</v>
      </c>
      <c r="D350" s="9">
        <f t="shared" si="75"/>
        <v>1846</v>
      </c>
      <c r="E350" s="9">
        <f t="shared" si="75"/>
        <v>1845.909090909091</v>
      </c>
    </row>
    <row r="351" spans="1:12" ht="15.75" thickBot="1" x14ac:dyDescent="0.3">
      <c r="A351" s="5" t="s">
        <v>19</v>
      </c>
      <c r="B351" s="745" t="s">
        <v>20</v>
      </c>
      <c r="C351" s="10">
        <f>C348/B348-1</f>
        <v>-0.30769230769230771</v>
      </c>
      <c r="D351" s="10">
        <f t="shared" ref="D351:E353" si="76">D348/C348-1</f>
        <v>0.66666666666666674</v>
      </c>
      <c r="E351" s="10">
        <f t="shared" si="76"/>
        <v>0.46666666666666656</v>
      </c>
      <c r="G351" s="11"/>
      <c r="H351" s="11"/>
      <c r="I351" s="11"/>
      <c r="J351" s="11"/>
      <c r="K351" s="11"/>
    </row>
    <row r="352" spans="1:12" s="67" customFormat="1" ht="15.75" thickBot="1" x14ac:dyDescent="0.3">
      <c r="A352" s="5" t="s">
        <v>21</v>
      </c>
      <c r="B352" s="745" t="s">
        <v>20</v>
      </c>
      <c r="C352" s="10">
        <f>C349/B349-1</f>
        <v>-0.15416666666666667</v>
      </c>
      <c r="D352" s="10">
        <f t="shared" si="76"/>
        <v>0.36403940886699515</v>
      </c>
      <c r="E352" s="10">
        <f t="shared" si="76"/>
        <v>0.46659443842542436</v>
      </c>
      <c r="G352"/>
      <c r="H352"/>
      <c r="I352"/>
      <c r="J352"/>
      <c r="K352"/>
      <c r="L352"/>
    </row>
    <row r="353" spans="1:12" s="67" customFormat="1" ht="15.75" thickBot="1" x14ac:dyDescent="0.3">
      <c r="A353" s="5" t="s">
        <v>22</v>
      </c>
      <c r="B353" s="745" t="s">
        <v>20</v>
      </c>
      <c r="C353" s="10">
        <f>C350/B350-1</f>
        <v>0.22175925925925921</v>
      </c>
      <c r="D353" s="10">
        <f t="shared" si="76"/>
        <v>-0.18157635467980304</v>
      </c>
      <c r="E353" s="10">
        <f t="shared" si="76"/>
        <v>-4.9246528119772925E-5</v>
      </c>
      <c r="G353"/>
      <c r="H353"/>
      <c r="I353"/>
      <c r="J353"/>
      <c r="K353"/>
      <c r="L353"/>
    </row>
    <row r="354" spans="1:12" s="67" customFormat="1" ht="15.75" thickBot="1" x14ac:dyDescent="0.3">
      <c r="A354" s="1046" t="s">
        <v>833</v>
      </c>
      <c r="B354" s="1047"/>
      <c r="C354" s="1047"/>
      <c r="D354" s="1047"/>
      <c r="E354" s="1048"/>
      <c r="G354"/>
      <c r="H354"/>
      <c r="I354"/>
      <c r="J354"/>
      <c r="K354"/>
      <c r="L354"/>
    </row>
    <row r="355" spans="1:12" s="67" customFormat="1" ht="12.75" customHeight="1" x14ac:dyDescent="0.25">
      <c r="A355" s="1049"/>
      <c r="B355" s="8">
        <v>2018</v>
      </c>
      <c r="C355" s="8">
        <v>2019</v>
      </c>
      <c r="D355" s="8">
        <v>2020</v>
      </c>
      <c r="E355" s="8">
        <v>2021</v>
      </c>
      <c r="G355"/>
      <c r="H355"/>
      <c r="I355"/>
      <c r="J355"/>
      <c r="K355"/>
      <c r="L355"/>
    </row>
    <row r="356" spans="1:12" s="67" customFormat="1" ht="9" customHeight="1" thickBot="1" x14ac:dyDescent="0.3">
      <c r="A356" s="1050"/>
      <c r="B356" s="764" t="s">
        <v>7</v>
      </c>
      <c r="C356" s="764" t="s">
        <v>8</v>
      </c>
      <c r="D356" s="764" t="s">
        <v>8</v>
      </c>
      <c r="E356" s="764" t="s">
        <v>8</v>
      </c>
      <c r="G356"/>
      <c r="H356"/>
      <c r="I356"/>
      <c r="J356"/>
      <c r="K356"/>
      <c r="L356"/>
    </row>
    <row r="357" spans="1:12" s="67" customFormat="1" ht="15.75" thickBot="1" x14ac:dyDescent="0.3">
      <c r="A357" s="12" t="s">
        <v>41</v>
      </c>
      <c r="B357" s="13">
        <f>B358+B359+B360+B361</f>
        <v>0</v>
      </c>
      <c r="C357" s="13">
        <f t="shared" ref="C357:E357" si="77">C358+C359+C360+C361</f>
        <v>0</v>
      </c>
      <c r="D357" s="13">
        <f t="shared" si="77"/>
        <v>0</v>
      </c>
      <c r="E357" s="13">
        <f t="shared" si="77"/>
        <v>0</v>
      </c>
      <c r="G357"/>
      <c r="H357"/>
      <c r="I357"/>
      <c r="J357"/>
      <c r="K357"/>
      <c r="L357"/>
    </row>
    <row r="358" spans="1:12" s="67" customFormat="1" ht="15.75" thickBot="1" x14ac:dyDescent="0.3">
      <c r="A358" s="25" t="s">
        <v>212</v>
      </c>
      <c r="B358" s="13"/>
      <c r="C358" s="13"/>
      <c r="D358" s="13"/>
      <c r="E358" s="13"/>
      <c r="G358"/>
      <c r="H358"/>
      <c r="I358"/>
      <c r="J358"/>
      <c r="K358"/>
      <c r="L358"/>
    </row>
    <row r="359" spans="1:12" s="67" customFormat="1" ht="15.75" thickBot="1" x14ac:dyDescent="0.3">
      <c r="A359" s="25" t="s">
        <v>222</v>
      </c>
      <c r="B359" s="13"/>
      <c r="C359" s="13"/>
      <c r="D359" s="13"/>
      <c r="E359" s="13"/>
      <c r="G359"/>
      <c r="H359"/>
      <c r="I359"/>
      <c r="J359"/>
      <c r="K359"/>
      <c r="L359"/>
    </row>
    <row r="360" spans="1:12" s="67" customFormat="1" ht="15.75" thickBot="1" x14ac:dyDescent="0.3">
      <c r="A360" s="25" t="s">
        <v>223</v>
      </c>
      <c r="B360" s="13"/>
      <c r="C360" s="13"/>
      <c r="D360" s="13"/>
      <c r="E360" s="13"/>
      <c r="G360"/>
      <c r="H360"/>
      <c r="I360"/>
      <c r="J360"/>
      <c r="K360"/>
      <c r="L360"/>
    </row>
    <row r="361" spans="1:12" s="67" customFormat="1" ht="15.75" thickBot="1" x14ac:dyDescent="0.3">
      <c r="A361" s="25" t="s">
        <v>224</v>
      </c>
      <c r="B361" s="13"/>
      <c r="C361" s="13"/>
      <c r="D361" s="13"/>
      <c r="E361" s="13"/>
      <c r="G361"/>
      <c r="H361"/>
      <c r="I361"/>
      <c r="J361"/>
      <c r="K361"/>
      <c r="L361"/>
    </row>
    <row r="362" spans="1:12" s="67" customFormat="1" ht="15.75" thickBot="1" x14ac:dyDescent="0.3">
      <c r="A362" s="12" t="s">
        <v>42</v>
      </c>
      <c r="B362" s="14">
        <f>B363+B364+B365+B366</f>
        <v>24000</v>
      </c>
      <c r="C362" s="14">
        <f t="shared" ref="C362:E362" si="78">C363+C364+C365+C366</f>
        <v>20300</v>
      </c>
      <c r="D362" s="14">
        <f t="shared" si="78"/>
        <v>27690</v>
      </c>
      <c r="E362" s="14">
        <f t="shared" si="78"/>
        <v>40610</v>
      </c>
      <c r="G362"/>
      <c r="H362"/>
      <c r="I362"/>
      <c r="J362"/>
      <c r="K362"/>
      <c r="L362"/>
    </row>
    <row r="363" spans="1:12" s="67" customFormat="1" ht="15.75" thickBot="1" x14ac:dyDescent="0.3">
      <c r="A363" s="25" t="s">
        <v>212</v>
      </c>
      <c r="B363" s="14">
        <v>24000</v>
      </c>
      <c r="C363" s="589">
        <v>20300</v>
      </c>
      <c r="D363" s="13">
        <v>27690</v>
      </c>
      <c r="E363" s="13">
        <v>40610</v>
      </c>
      <c r="G363"/>
      <c r="H363"/>
      <c r="I363"/>
      <c r="J363"/>
      <c r="K363"/>
      <c r="L363"/>
    </row>
    <row r="364" spans="1:12" s="67" customFormat="1" ht="15.75" thickBot="1" x14ac:dyDescent="0.3">
      <c r="A364" s="25" t="s">
        <v>222</v>
      </c>
      <c r="B364" s="14"/>
      <c r="C364" s="13"/>
      <c r="D364" s="13"/>
      <c r="E364" s="13"/>
      <c r="G364"/>
      <c r="H364"/>
      <c r="I364"/>
      <c r="J364"/>
      <c r="K364"/>
      <c r="L364"/>
    </row>
    <row r="365" spans="1:12" s="67" customFormat="1" ht="15.75" thickBot="1" x14ac:dyDescent="0.3">
      <c r="A365" s="25" t="s">
        <v>223</v>
      </c>
      <c r="B365" s="14"/>
      <c r="C365" s="13"/>
      <c r="D365" s="13"/>
      <c r="E365" s="13"/>
      <c r="G365"/>
      <c r="H365"/>
      <c r="I365"/>
      <c r="J365"/>
      <c r="K365"/>
      <c r="L365"/>
    </row>
    <row r="366" spans="1:12" s="67" customFormat="1" ht="15.75" thickBot="1" x14ac:dyDescent="0.3">
      <c r="A366" s="25" t="s">
        <v>224</v>
      </c>
      <c r="B366" s="14"/>
      <c r="C366" s="13"/>
      <c r="D366" s="13"/>
      <c r="E366" s="13"/>
      <c r="G366"/>
      <c r="H366"/>
      <c r="I366"/>
      <c r="J366"/>
      <c r="K366"/>
      <c r="L366"/>
    </row>
    <row r="367" spans="1:12" s="67" customFormat="1" ht="15.75" thickBot="1" x14ac:dyDescent="0.3">
      <c r="A367" s="97" t="s">
        <v>834</v>
      </c>
      <c r="B367" s="14">
        <f>B357+B362</f>
        <v>24000</v>
      </c>
      <c r="C367" s="14">
        <f t="shared" ref="C367:E367" si="79">C357+C362</f>
        <v>20300</v>
      </c>
      <c r="D367" s="14">
        <f t="shared" si="79"/>
        <v>27690</v>
      </c>
      <c r="E367" s="14">
        <f t="shared" si="79"/>
        <v>40610</v>
      </c>
      <c r="G367"/>
      <c r="H367"/>
      <c r="I367"/>
      <c r="J367"/>
      <c r="K367"/>
      <c r="L367"/>
    </row>
    <row r="368" spans="1:12" s="67" customFormat="1" ht="15.75" thickBot="1" x14ac:dyDescent="0.3">
      <c r="A368" s="19"/>
      <c r="B368" s="20"/>
      <c r="C368" s="20"/>
      <c r="D368" s="20"/>
      <c r="E368" s="20"/>
      <c r="G368"/>
      <c r="H368"/>
      <c r="I368"/>
      <c r="J368"/>
      <c r="K368"/>
      <c r="L368"/>
    </row>
    <row r="369" spans="1:12" s="67" customFormat="1" ht="32.25" customHeight="1" thickBot="1" x14ac:dyDescent="0.3">
      <c r="A369" s="6" t="s">
        <v>56</v>
      </c>
      <c r="B369" s="21">
        <f>+B120+B69+B30+B95+B349+B323</f>
        <v>1665609</v>
      </c>
      <c r="C369" s="21">
        <f>+C120+C69+C30+C95+C349+C323+C148+C173+C198+C223+C248</f>
        <v>1859500</v>
      </c>
      <c r="D369" s="21">
        <f>+D120+D69+D30+D95+D349+D323+D298+D273</f>
        <v>1780000</v>
      </c>
      <c r="E369" s="21">
        <f t="shared" ref="E369" si="80">+E120+E69+E30+E95+E349+E323</f>
        <v>1810000</v>
      </c>
      <c r="G369"/>
      <c r="H369"/>
      <c r="I369"/>
      <c r="J369"/>
      <c r="K369"/>
      <c r="L369"/>
    </row>
    <row r="370" spans="1:12" s="67" customFormat="1" ht="36.75" thickBot="1" x14ac:dyDescent="0.3">
      <c r="A370" s="6" t="s">
        <v>57</v>
      </c>
      <c r="B370" s="21">
        <f>B371+B374+B377+B380+B383+B386+B389+B392+B397</f>
        <v>1665609</v>
      </c>
      <c r="C370" s="21">
        <f t="shared" ref="C370:E370" si="81">C371+C374+C377+C380+C383+C386+C389+C392+C397</f>
        <v>1859500</v>
      </c>
      <c r="D370" s="21">
        <f t="shared" si="81"/>
        <v>1780000</v>
      </c>
      <c r="E370" s="21">
        <f t="shared" si="81"/>
        <v>1810000</v>
      </c>
      <c r="G370"/>
      <c r="H370"/>
      <c r="I370"/>
      <c r="J370"/>
      <c r="K370"/>
      <c r="L370"/>
    </row>
    <row r="371" spans="1:12" s="67" customFormat="1" ht="15.75" thickBot="1" x14ac:dyDescent="0.3">
      <c r="A371" s="12" t="s">
        <v>23</v>
      </c>
      <c r="B371" s="35">
        <f>B372+B373</f>
        <v>1059500</v>
      </c>
      <c r="C371" s="35">
        <f t="shared" ref="C371:E371" si="82">C372+C373</f>
        <v>1140000</v>
      </c>
      <c r="D371" s="35">
        <f t="shared" si="82"/>
        <v>1140000</v>
      </c>
      <c r="E371" s="35">
        <f t="shared" si="82"/>
        <v>1140000</v>
      </c>
      <c r="G371"/>
      <c r="H371"/>
      <c r="I371"/>
      <c r="J371"/>
      <c r="K371"/>
      <c r="L371"/>
    </row>
    <row r="372" spans="1:12" s="67" customFormat="1" ht="15.75" thickBot="1" x14ac:dyDescent="0.3">
      <c r="A372" s="25" t="s">
        <v>212</v>
      </c>
      <c r="B372" s="14">
        <f>B39</f>
        <v>1059500</v>
      </c>
      <c r="C372" s="14">
        <f t="shared" ref="C372:E373" si="83">C39</f>
        <v>1140000</v>
      </c>
      <c r="D372" s="14">
        <f t="shared" si="83"/>
        <v>1140000</v>
      </c>
      <c r="E372" s="14">
        <f t="shared" si="83"/>
        <v>1140000</v>
      </c>
      <c r="G372"/>
      <c r="H372"/>
      <c r="I372"/>
      <c r="J372"/>
      <c r="K372"/>
      <c r="L372"/>
    </row>
    <row r="373" spans="1:12" s="67" customFormat="1" ht="15.75" thickBot="1" x14ac:dyDescent="0.3">
      <c r="A373" s="25" t="s">
        <v>230</v>
      </c>
      <c r="B373" s="14">
        <f>B40</f>
        <v>0</v>
      </c>
      <c r="C373" s="14">
        <f t="shared" si="83"/>
        <v>0</v>
      </c>
      <c r="D373" s="14">
        <f t="shared" si="83"/>
        <v>0</v>
      </c>
      <c r="E373" s="14">
        <f t="shared" si="83"/>
        <v>0</v>
      </c>
      <c r="G373"/>
      <c r="H373"/>
      <c r="I373"/>
      <c r="J373"/>
      <c r="K373"/>
      <c r="L373"/>
    </row>
    <row r="374" spans="1:12" s="67" customFormat="1" ht="24.75" thickBot="1" x14ac:dyDescent="0.3">
      <c r="A374" s="12" t="s">
        <v>24</v>
      </c>
      <c r="B374" s="35">
        <f>B375+B376</f>
        <v>173300</v>
      </c>
      <c r="C374" s="35">
        <f t="shared" ref="C374:E374" si="84">C375+C376</f>
        <v>185000</v>
      </c>
      <c r="D374" s="35">
        <f t="shared" si="84"/>
        <v>185000</v>
      </c>
      <c r="E374" s="35">
        <f t="shared" si="84"/>
        <v>185000</v>
      </c>
      <c r="G374"/>
      <c r="H374"/>
      <c r="I374"/>
      <c r="J374"/>
      <c r="K374"/>
      <c r="L374"/>
    </row>
    <row r="375" spans="1:12" s="67" customFormat="1" ht="15.75" thickBot="1" x14ac:dyDescent="0.3">
      <c r="A375" s="25" t="s">
        <v>212</v>
      </c>
      <c r="B375" s="13">
        <f>B42</f>
        <v>173300</v>
      </c>
      <c r="C375" s="13">
        <f t="shared" ref="C375:E376" si="85">C42</f>
        <v>185000</v>
      </c>
      <c r="D375" s="13">
        <f t="shared" si="85"/>
        <v>185000</v>
      </c>
      <c r="E375" s="13">
        <f t="shared" si="85"/>
        <v>185000</v>
      </c>
      <c r="G375"/>
      <c r="H375"/>
      <c r="I375"/>
      <c r="J375"/>
      <c r="K375"/>
      <c r="L375"/>
    </row>
    <row r="376" spans="1:12" s="67" customFormat="1" ht="15.75" thickBot="1" x14ac:dyDescent="0.3">
      <c r="A376" s="25" t="s">
        <v>230</v>
      </c>
      <c r="B376" s="14">
        <f>B43</f>
        <v>0</v>
      </c>
      <c r="C376" s="14">
        <f t="shared" si="85"/>
        <v>0</v>
      </c>
      <c r="D376" s="14">
        <f t="shared" si="85"/>
        <v>0</v>
      </c>
      <c r="E376" s="14">
        <f t="shared" si="85"/>
        <v>0</v>
      </c>
      <c r="G376"/>
      <c r="H376"/>
      <c r="I376"/>
      <c r="J376"/>
      <c r="K376"/>
      <c r="L376"/>
    </row>
    <row r="377" spans="1:12" s="67" customFormat="1" ht="15.75" thickBot="1" x14ac:dyDescent="0.3">
      <c r="A377" s="12" t="s">
        <v>25</v>
      </c>
      <c r="B377" s="35">
        <f>B378+B379</f>
        <v>367000</v>
      </c>
      <c r="C377" s="35">
        <f t="shared" ref="C377:E377" si="86">C378+C379</f>
        <v>469000</v>
      </c>
      <c r="D377" s="35">
        <f t="shared" si="86"/>
        <v>379000</v>
      </c>
      <c r="E377" s="35">
        <f t="shared" si="86"/>
        <v>409000</v>
      </c>
      <c r="G377"/>
      <c r="H377"/>
      <c r="I377"/>
      <c r="J377"/>
      <c r="K377"/>
      <c r="L377"/>
    </row>
    <row r="378" spans="1:12" s="67" customFormat="1" ht="15.75" thickBot="1" x14ac:dyDescent="0.3">
      <c r="A378" s="25" t="s">
        <v>212</v>
      </c>
      <c r="B378" s="14">
        <f>B45</f>
        <v>363880</v>
      </c>
      <c r="C378" s="14">
        <f t="shared" ref="C378:E379" si="87">C45</f>
        <v>466000</v>
      </c>
      <c r="D378" s="14">
        <f t="shared" si="87"/>
        <v>376000</v>
      </c>
      <c r="E378" s="14">
        <f t="shared" si="87"/>
        <v>406000</v>
      </c>
      <c r="G378"/>
      <c r="H378"/>
      <c r="I378"/>
      <c r="J378"/>
      <c r="K378"/>
      <c r="L378"/>
    </row>
    <row r="379" spans="1:12" s="67" customFormat="1" ht="15.75" thickBot="1" x14ac:dyDescent="0.3">
      <c r="A379" s="25" t="s">
        <v>230</v>
      </c>
      <c r="B379" s="14">
        <f>B46</f>
        <v>3120</v>
      </c>
      <c r="C379" s="14">
        <f t="shared" si="87"/>
        <v>3000</v>
      </c>
      <c r="D379" s="14">
        <f t="shared" si="87"/>
        <v>3000</v>
      </c>
      <c r="E379" s="14">
        <f t="shared" si="87"/>
        <v>3000</v>
      </c>
      <c r="G379"/>
      <c r="H379"/>
      <c r="I379"/>
      <c r="J379"/>
      <c r="K379"/>
      <c r="L379"/>
    </row>
    <row r="380" spans="1:12" s="67" customFormat="1" ht="15.75" thickBot="1" x14ac:dyDescent="0.3">
      <c r="A380" s="12" t="s">
        <v>26</v>
      </c>
      <c r="B380" s="35">
        <f>B381+B382</f>
        <v>0</v>
      </c>
      <c r="C380" s="35">
        <f t="shared" ref="C380:E380" si="88">C381+C382</f>
        <v>0</v>
      </c>
      <c r="D380" s="35">
        <f t="shared" si="88"/>
        <v>0</v>
      </c>
      <c r="E380" s="35">
        <f t="shared" si="88"/>
        <v>0</v>
      </c>
      <c r="G380"/>
      <c r="H380"/>
      <c r="I380"/>
      <c r="J380"/>
      <c r="K380"/>
      <c r="L380"/>
    </row>
    <row r="381" spans="1:12" s="67" customFormat="1" ht="15.75" thickBot="1" x14ac:dyDescent="0.3">
      <c r="A381" s="25" t="s">
        <v>212</v>
      </c>
      <c r="B381" s="13">
        <f>B48</f>
        <v>0</v>
      </c>
      <c r="C381" s="13">
        <f t="shared" ref="C381:E382" si="89">C48</f>
        <v>0</v>
      </c>
      <c r="D381" s="13">
        <f t="shared" si="89"/>
        <v>0</v>
      </c>
      <c r="E381" s="13">
        <f t="shared" si="89"/>
        <v>0</v>
      </c>
      <c r="G381"/>
      <c r="H381"/>
      <c r="I381"/>
      <c r="J381"/>
      <c r="K381"/>
      <c r="L381"/>
    </row>
    <row r="382" spans="1:12" s="67" customFormat="1" ht="15.75" thickBot="1" x14ac:dyDescent="0.3">
      <c r="A382" s="25" t="s">
        <v>230</v>
      </c>
      <c r="B382" s="14">
        <f>B49</f>
        <v>0</v>
      </c>
      <c r="C382" s="14">
        <f t="shared" si="89"/>
        <v>0</v>
      </c>
      <c r="D382" s="14">
        <f t="shared" si="89"/>
        <v>0</v>
      </c>
      <c r="E382" s="14">
        <f t="shared" si="89"/>
        <v>0</v>
      </c>
      <c r="G382"/>
      <c r="H382"/>
      <c r="I382"/>
      <c r="J382"/>
      <c r="K382"/>
      <c r="L382"/>
    </row>
    <row r="383" spans="1:12" s="67" customFormat="1" ht="15.75" thickBot="1" x14ac:dyDescent="0.3">
      <c r="A383" s="12" t="s">
        <v>27</v>
      </c>
      <c r="B383" s="35">
        <f>B384+B385</f>
        <v>0</v>
      </c>
      <c r="C383" s="35">
        <f t="shared" ref="C383:E383" si="90">C384+C385</f>
        <v>0</v>
      </c>
      <c r="D383" s="35">
        <f t="shared" si="90"/>
        <v>0</v>
      </c>
      <c r="E383" s="35">
        <f t="shared" si="90"/>
        <v>0</v>
      </c>
      <c r="G383"/>
      <c r="H383"/>
      <c r="I383"/>
      <c r="J383"/>
      <c r="K383"/>
      <c r="L383"/>
    </row>
    <row r="384" spans="1:12" s="67" customFormat="1" ht="15.75" thickBot="1" x14ac:dyDescent="0.3">
      <c r="A384" s="25" t="s">
        <v>212</v>
      </c>
      <c r="B384" s="13">
        <f>B51</f>
        <v>0</v>
      </c>
      <c r="C384" s="13">
        <f t="shared" ref="C384:E385" si="91">C51</f>
        <v>0</v>
      </c>
      <c r="D384" s="13">
        <f t="shared" si="91"/>
        <v>0</v>
      </c>
      <c r="E384" s="13">
        <f t="shared" si="91"/>
        <v>0</v>
      </c>
      <c r="G384"/>
      <c r="H384"/>
      <c r="I384"/>
      <c r="J384"/>
      <c r="K384"/>
      <c r="L384"/>
    </row>
    <row r="385" spans="1:12" s="67" customFormat="1" ht="15.75" thickBot="1" x14ac:dyDescent="0.3">
      <c r="A385" s="25" t="s">
        <v>230</v>
      </c>
      <c r="B385" s="14">
        <f>B52</f>
        <v>0</v>
      </c>
      <c r="C385" s="14">
        <f t="shared" si="91"/>
        <v>0</v>
      </c>
      <c r="D385" s="14">
        <f t="shared" si="91"/>
        <v>0</v>
      </c>
      <c r="E385" s="14">
        <f t="shared" si="91"/>
        <v>0</v>
      </c>
      <c r="G385"/>
      <c r="H385"/>
      <c r="I385"/>
      <c r="J385"/>
      <c r="K385"/>
      <c r="L385"/>
    </row>
    <row r="386" spans="1:12" s="67" customFormat="1" ht="15.75" thickBot="1" x14ac:dyDescent="0.3">
      <c r="A386" s="12" t="s">
        <v>28</v>
      </c>
      <c r="B386" s="35">
        <f>B387+B388</f>
        <v>0</v>
      </c>
      <c r="C386" s="35">
        <f>C387+C388</f>
        <v>0</v>
      </c>
      <c r="D386" s="35">
        <f t="shared" ref="D386:E386" si="92">D387+D388</f>
        <v>0</v>
      </c>
      <c r="E386" s="35">
        <f t="shared" si="92"/>
        <v>0</v>
      </c>
      <c r="G386"/>
      <c r="H386"/>
      <c r="I386"/>
      <c r="J386"/>
      <c r="K386"/>
      <c r="L386"/>
    </row>
    <row r="387" spans="1:12" s="67" customFormat="1" ht="15.75" thickBot="1" x14ac:dyDescent="0.3">
      <c r="A387" s="25" t="s">
        <v>212</v>
      </c>
      <c r="B387" s="13">
        <f>B54</f>
        <v>0</v>
      </c>
      <c r="C387" s="13">
        <f t="shared" ref="C387:E391" si="93">C54</f>
        <v>0</v>
      </c>
      <c r="D387" s="13">
        <f t="shared" si="93"/>
        <v>0</v>
      </c>
      <c r="E387" s="13">
        <f t="shared" si="93"/>
        <v>0</v>
      </c>
      <c r="G387"/>
      <c r="H387"/>
      <c r="I387"/>
      <c r="J387"/>
      <c r="K387"/>
      <c r="L387"/>
    </row>
    <row r="388" spans="1:12" s="67" customFormat="1" ht="15.75" thickBot="1" x14ac:dyDescent="0.3">
      <c r="A388" s="25" t="s">
        <v>230</v>
      </c>
      <c r="B388" s="14">
        <f>B55</f>
        <v>0</v>
      </c>
      <c r="C388" s="14">
        <f t="shared" si="93"/>
        <v>0</v>
      </c>
      <c r="D388" s="14">
        <f t="shared" si="93"/>
        <v>0</v>
      </c>
      <c r="E388" s="14">
        <f t="shared" si="93"/>
        <v>0</v>
      </c>
      <c r="G388"/>
      <c r="H388"/>
      <c r="I388"/>
      <c r="J388"/>
      <c r="K388"/>
      <c r="L388"/>
    </row>
    <row r="389" spans="1:12" s="67" customFormat="1" ht="24.75" thickBot="1" x14ac:dyDescent="0.3">
      <c r="A389" s="12" t="s">
        <v>29</v>
      </c>
      <c r="B389" s="35">
        <f>B56</f>
        <v>33000</v>
      </c>
      <c r="C389" s="35">
        <f t="shared" si="93"/>
        <v>26000</v>
      </c>
      <c r="D389" s="35">
        <f t="shared" si="93"/>
        <v>26000</v>
      </c>
      <c r="E389" s="35">
        <f t="shared" si="93"/>
        <v>26000</v>
      </c>
      <c r="G389"/>
      <c r="H389"/>
      <c r="I389"/>
      <c r="J389"/>
      <c r="K389"/>
      <c r="L389"/>
    </row>
    <row r="390" spans="1:12" s="67" customFormat="1" ht="15.75" thickBot="1" x14ac:dyDescent="0.3">
      <c r="A390" s="25" t="s">
        <v>212</v>
      </c>
      <c r="B390" s="13">
        <f>B57</f>
        <v>33000</v>
      </c>
      <c r="C390" s="13">
        <f t="shared" si="93"/>
        <v>26000</v>
      </c>
      <c r="D390" s="13">
        <f t="shared" si="93"/>
        <v>26000</v>
      </c>
      <c r="E390" s="13">
        <f t="shared" si="93"/>
        <v>26000</v>
      </c>
      <c r="G390"/>
      <c r="H390"/>
      <c r="I390"/>
      <c r="J390"/>
      <c r="K390"/>
      <c r="L390"/>
    </row>
    <row r="391" spans="1:12" s="67" customFormat="1" ht="15.75" thickBot="1" x14ac:dyDescent="0.3">
      <c r="A391" s="25" t="s">
        <v>230</v>
      </c>
      <c r="B391" s="14">
        <f>B58</f>
        <v>0</v>
      </c>
      <c r="C391" s="14">
        <f t="shared" si="93"/>
        <v>0</v>
      </c>
      <c r="D391" s="14">
        <f t="shared" si="93"/>
        <v>0</v>
      </c>
      <c r="E391" s="14">
        <f t="shared" si="93"/>
        <v>0</v>
      </c>
      <c r="G391"/>
      <c r="H391"/>
      <c r="I391"/>
      <c r="J391"/>
      <c r="K391"/>
      <c r="L391"/>
    </row>
    <row r="392" spans="1:12" s="67" customFormat="1" ht="15.75" thickBot="1" x14ac:dyDescent="0.3">
      <c r="A392" s="12" t="s">
        <v>58</v>
      </c>
      <c r="B392" s="35">
        <f>B393+B394+B395+B396</f>
        <v>0</v>
      </c>
      <c r="C392" s="35">
        <f t="shared" ref="C392:E392" si="94">C393+C394+C395+C396</f>
        <v>0</v>
      </c>
      <c r="D392" s="35">
        <f t="shared" si="94"/>
        <v>0</v>
      </c>
      <c r="E392" s="35">
        <f t="shared" si="94"/>
        <v>0</v>
      </c>
      <c r="G392"/>
      <c r="H392"/>
      <c r="I392"/>
      <c r="J392"/>
      <c r="K392"/>
      <c r="L392"/>
    </row>
    <row r="393" spans="1:12" s="67" customFormat="1" ht="15.75" thickBot="1" x14ac:dyDescent="0.3">
      <c r="A393" s="25" t="s">
        <v>212</v>
      </c>
      <c r="B393" s="13">
        <f>B78+B104+B129+B332+B358</f>
        <v>0</v>
      </c>
      <c r="C393" s="13">
        <f t="shared" ref="C393:E396" si="95">C78+C104+C129+C332+C358</f>
        <v>0</v>
      </c>
      <c r="D393" s="13">
        <f t="shared" si="95"/>
        <v>0</v>
      </c>
      <c r="E393" s="13">
        <f t="shared" si="95"/>
        <v>0</v>
      </c>
      <c r="G393"/>
      <c r="H393"/>
      <c r="I393"/>
      <c r="J393"/>
      <c r="K393"/>
      <c r="L393"/>
    </row>
    <row r="394" spans="1:12" s="67" customFormat="1" ht="15.75" thickBot="1" x14ac:dyDescent="0.3">
      <c r="A394" s="25" t="s">
        <v>231</v>
      </c>
      <c r="B394" s="13">
        <f>B79+B105+B130+B333+B359</f>
        <v>0</v>
      </c>
      <c r="C394" s="13">
        <f t="shared" si="95"/>
        <v>0</v>
      </c>
      <c r="D394" s="13">
        <f t="shared" si="95"/>
        <v>0</v>
      </c>
      <c r="E394" s="13">
        <f t="shared" si="95"/>
        <v>0</v>
      </c>
      <c r="G394"/>
      <c r="H394"/>
      <c r="I394"/>
      <c r="J394"/>
      <c r="K394"/>
      <c r="L394"/>
    </row>
    <row r="395" spans="1:12" s="67" customFormat="1" ht="15.75" thickBot="1" x14ac:dyDescent="0.3">
      <c r="A395" s="25" t="s">
        <v>223</v>
      </c>
      <c r="B395" s="13">
        <f>B80+B106+B131+B334+B360</f>
        <v>0</v>
      </c>
      <c r="C395" s="13">
        <f t="shared" si="95"/>
        <v>0</v>
      </c>
      <c r="D395" s="13">
        <f t="shared" si="95"/>
        <v>0</v>
      </c>
      <c r="E395" s="13">
        <f t="shared" si="95"/>
        <v>0</v>
      </c>
      <c r="G395"/>
      <c r="H395"/>
      <c r="I395"/>
      <c r="J395"/>
      <c r="K395"/>
      <c r="L395"/>
    </row>
    <row r="396" spans="1:12" s="67" customFormat="1" ht="15.75" thickBot="1" x14ac:dyDescent="0.3">
      <c r="A396" s="25" t="s">
        <v>224</v>
      </c>
      <c r="B396" s="13">
        <f>B81+B107+B132+B335+B361</f>
        <v>0</v>
      </c>
      <c r="C396" s="13">
        <f t="shared" si="95"/>
        <v>0</v>
      </c>
      <c r="D396" s="13">
        <f t="shared" si="95"/>
        <v>0</v>
      </c>
      <c r="E396" s="13">
        <f t="shared" si="95"/>
        <v>0</v>
      </c>
      <c r="G396"/>
      <c r="H396"/>
      <c r="I396"/>
      <c r="J396"/>
      <c r="K396"/>
      <c r="L396"/>
    </row>
    <row r="397" spans="1:12" s="67" customFormat="1" ht="15.75" thickBot="1" x14ac:dyDescent="0.3">
      <c r="A397" s="12" t="s">
        <v>59</v>
      </c>
      <c r="B397" s="35">
        <f>B398+B399+B400+B401</f>
        <v>32809</v>
      </c>
      <c r="C397" s="35">
        <f t="shared" ref="C397:E397" si="96">C398+C399+C400+C401</f>
        <v>39500</v>
      </c>
      <c r="D397" s="35">
        <f t="shared" si="96"/>
        <v>50000</v>
      </c>
      <c r="E397" s="35">
        <f t="shared" si="96"/>
        <v>50000</v>
      </c>
      <c r="G397"/>
      <c r="H397"/>
      <c r="I397"/>
      <c r="J397"/>
      <c r="K397"/>
      <c r="L397"/>
    </row>
    <row r="398" spans="1:12" s="67" customFormat="1" ht="15.75" thickBot="1" x14ac:dyDescent="0.3">
      <c r="A398" s="25" t="s">
        <v>212</v>
      </c>
      <c r="B398" s="13">
        <f>B367+B341+B316+B291+B266+B241+B216+B191+B166+B138+B113+B87</f>
        <v>32809</v>
      </c>
      <c r="C398" s="13">
        <f t="shared" ref="C398:E398" si="97">C367+C341+C316+C291+C266+C241+C216+C191+C166+C138+C113+C87</f>
        <v>39500</v>
      </c>
      <c r="D398" s="13">
        <f t="shared" si="97"/>
        <v>50000</v>
      </c>
      <c r="E398" s="13">
        <f t="shared" si="97"/>
        <v>50000</v>
      </c>
      <c r="G398"/>
      <c r="H398"/>
      <c r="I398"/>
      <c r="J398"/>
      <c r="K398"/>
      <c r="L398"/>
    </row>
    <row r="399" spans="1:12" s="67" customFormat="1" ht="15.75" thickBot="1" x14ac:dyDescent="0.3">
      <c r="A399" s="25" t="s">
        <v>231</v>
      </c>
      <c r="B399" s="13">
        <f>B84+B110+B135+B338+B364</f>
        <v>0</v>
      </c>
      <c r="C399" s="13">
        <f t="shared" ref="C399:E401" si="98">C84+C110+C135+C338+C364</f>
        <v>0</v>
      </c>
      <c r="D399" s="13">
        <f t="shared" si="98"/>
        <v>0</v>
      </c>
      <c r="E399" s="13">
        <f t="shared" si="98"/>
        <v>0</v>
      </c>
      <c r="G399"/>
      <c r="H399"/>
      <c r="I399"/>
      <c r="J399"/>
      <c r="K399"/>
      <c r="L399"/>
    </row>
    <row r="400" spans="1:12" ht="15.75" thickBot="1" x14ac:dyDescent="0.3">
      <c r="A400" s="25" t="s">
        <v>223</v>
      </c>
      <c r="B400" s="13">
        <f>B85+B111+B136+B339+B365</f>
        <v>0</v>
      </c>
      <c r="C400" s="13">
        <f t="shared" si="98"/>
        <v>0</v>
      </c>
      <c r="D400" s="13">
        <f t="shared" si="98"/>
        <v>0</v>
      </c>
      <c r="E400" s="13">
        <f t="shared" si="98"/>
        <v>0</v>
      </c>
    </row>
    <row r="401" spans="1:5" ht="15.75" thickBot="1" x14ac:dyDescent="0.3">
      <c r="A401" s="25" t="s">
        <v>224</v>
      </c>
      <c r="B401" s="13">
        <f>B86+B112+B137+B340+B366</f>
        <v>0</v>
      </c>
      <c r="C401" s="13">
        <f t="shared" si="98"/>
        <v>0</v>
      </c>
      <c r="D401" s="13">
        <f t="shared" si="98"/>
        <v>0</v>
      </c>
      <c r="E401" s="13">
        <f t="shared" si="98"/>
        <v>0</v>
      </c>
    </row>
    <row r="402" spans="1:5" ht="15.75" thickBot="1" x14ac:dyDescent="0.3">
      <c r="A402" s="16" t="s">
        <v>31</v>
      </c>
      <c r="B402" s="17">
        <f>IF(B370-B369=0,0,"Error")</f>
        <v>0</v>
      </c>
      <c r="C402" s="17">
        <f>IF(C370-C369=0,0,"Error")</f>
        <v>0</v>
      </c>
      <c r="D402" s="17">
        <f>IF(D370-D369=0,0,"Error")</f>
        <v>0</v>
      </c>
      <c r="E402" s="17">
        <f>IF(E370-E369=0,0,"Error")</f>
        <v>0</v>
      </c>
    </row>
  </sheetData>
  <mergeCells count="100">
    <mergeCell ref="B345:E345"/>
    <mergeCell ref="A346:A347"/>
    <mergeCell ref="A354:E354"/>
    <mergeCell ref="A355:A356"/>
    <mergeCell ref="A320:A321"/>
    <mergeCell ref="A328:E328"/>
    <mergeCell ref="A329:A330"/>
    <mergeCell ref="B342:E342"/>
    <mergeCell ref="D343:E343"/>
    <mergeCell ref="B344:E344"/>
    <mergeCell ref="B319:E319"/>
    <mergeCell ref="A270:A271"/>
    <mergeCell ref="A278:E278"/>
    <mergeCell ref="A279:A280"/>
    <mergeCell ref="D292:E292"/>
    <mergeCell ref="B293:E293"/>
    <mergeCell ref="B294:E294"/>
    <mergeCell ref="A295:A296"/>
    <mergeCell ref="A303:E303"/>
    <mergeCell ref="A304:A305"/>
    <mergeCell ref="D317:E317"/>
    <mergeCell ref="B318:E318"/>
    <mergeCell ref="B269:E269"/>
    <mergeCell ref="A220:A221"/>
    <mergeCell ref="A228:E228"/>
    <mergeCell ref="A229:A230"/>
    <mergeCell ref="D242:E242"/>
    <mergeCell ref="B243:E243"/>
    <mergeCell ref="B244:E244"/>
    <mergeCell ref="A245:A246"/>
    <mergeCell ref="A253:E253"/>
    <mergeCell ref="A254:A255"/>
    <mergeCell ref="D267:E267"/>
    <mergeCell ref="B268:E268"/>
    <mergeCell ref="B219:E219"/>
    <mergeCell ref="A170:A171"/>
    <mergeCell ref="A178:E178"/>
    <mergeCell ref="A179:A180"/>
    <mergeCell ref="D192:E192"/>
    <mergeCell ref="B193:E193"/>
    <mergeCell ref="B194:E194"/>
    <mergeCell ref="A195:A196"/>
    <mergeCell ref="A203:E203"/>
    <mergeCell ref="A204:A205"/>
    <mergeCell ref="D217:E217"/>
    <mergeCell ref="B218:E218"/>
    <mergeCell ref="B169:E169"/>
    <mergeCell ref="A139:E139"/>
    <mergeCell ref="A140:E140"/>
    <mergeCell ref="B141:E141"/>
    <mergeCell ref="D142:E142"/>
    <mergeCell ref="B143:E143"/>
    <mergeCell ref="B144:E144"/>
    <mergeCell ref="A145:A146"/>
    <mergeCell ref="A153:E153"/>
    <mergeCell ref="A154:A155"/>
    <mergeCell ref="D167:E167"/>
    <mergeCell ref="B168:E168"/>
    <mergeCell ref="A126:A127"/>
    <mergeCell ref="D89:E89"/>
    <mergeCell ref="B90:E90"/>
    <mergeCell ref="B91:E91"/>
    <mergeCell ref="A92:A93"/>
    <mergeCell ref="A100:E100"/>
    <mergeCell ref="A101:A102"/>
    <mergeCell ref="D114:E114"/>
    <mergeCell ref="B115:E115"/>
    <mergeCell ref="B116:E116"/>
    <mergeCell ref="A117:A118"/>
    <mergeCell ref="A125:E125"/>
    <mergeCell ref="B88:E88"/>
    <mergeCell ref="A35:E35"/>
    <mergeCell ref="A36:A37"/>
    <mergeCell ref="A60:E60"/>
    <mergeCell ref="A61:E61"/>
    <mergeCell ref="B62:E62"/>
    <mergeCell ref="D63:E63"/>
    <mergeCell ref="B64:E64"/>
    <mergeCell ref="B65:E65"/>
    <mergeCell ref="A66:A67"/>
    <mergeCell ref="A74:E74"/>
    <mergeCell ref="A75:A76"/>
    <mergeCell ref="A27:A28"/>
    <mergeCell ref="A8:E8"/>
    <mergeCell ref="A9:E11"/>
    <mergeCell ref="B12:E12"/>
    <mergeCell ref="A13:A14"/>
    <mergeCell ref="B18:E18"/>
    <mergeCell ref="A19:E19"/>
    <mergeCell ref="A22:E22"/>
    <mergeCell ref="A23:E23"/>
    <mergeCell ref="B24:E24"/>
    <mergeCell ref="B25:E25"/>
    <mergeCell ref="B26:E26"/>
    <mergeCell ref="A1:E1"/>
    <mergeCell ref="A3:E3"/>
    <mergeCell ref="B5:E5"/>
    <mergeCell ref="B6:E6"/>
    <mergeCell ref="B7:E7"/>
    <mergeCell ref="A2:E2"/>
  </mergeCells>
  <pageMargins left="0.75" right="0.25" top="0.75" bottom="0.75" header="0.3" footer="0.3"/>
  <pageSetup fitToHeight="0" orientation="portrait" horizontalDpi="4294967294" verticalDpi="429496729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60"/>
  <sheetViews>
    <sheetView tabSelected="1" zoomScaleNormal="100" workbookViewId="0">
      <selection activeCell="L18" sqref="L18"/>
    </sheetView>
  </sheetViews>
  <sheetFormatPr defaultRowHeight="15" x14ac:dyDescent="0.25"/>
  <cols>
    <col min="1" max="1" width="28.5703125" customWidth="1"/>
    <col min="2" max="4" width="11.7109375" customWidth="1"/>
    <col min="5" max="5" width="15.85546875" customWidth="1"/>
  </cols>
  <sheetData>
    <row r="1" spans="1:5" ht="15.75" x14ac:dyDescent="0.25">
      <c r="A1" s="1175" t="s">
        <v>1293</v>
      </c>
      <c r="B1" s="1175"/>
      <c r="C1" s="1175"/>
      <c r="D1" s="1175"/>
      <c r="E1" s="1175"/>
    </row>
    <row r="2" spans="1:5" ht="18" customHeight="1" x14ac:dyDescent="0.25">
      <c r="A2" s="1" t="s">
        <v>72</v>
      </c>
      <c r="B2" s="1"/>
      <c r="C2" s="1"/>
      <c r="D2" s="1"/>
      <c r="E2" s="1"/>
    </row>
    <row r="3" spans="1:5" ht="18" customHeight="1" x14ac:dyDescent="0.25">
      <c r="A3" s="1028" t="s">
        <v>536</v>
      </c>
      <c r="B3" s="1028"/>
      <c r="C3" s="1028"/>
      <c r="D3" s="1028"/>
      <c r="E3" s="1028"/>
    </row>
    <row r="4" spans="1:5" ht="15.75" thickBot="1" x14ac:dyDescent="0.3"/>
    <row r="5" spans="1:5" ht="15.75" thickBot="1" x14ac:dyDescent="0.3">
      <c r="A5" s="2" t="s">
        <v>0</v>
      </c>
      <c r="B5" s="1078" t="s">
        <v>1294</v>
      </c>
      <c r="C5" s="1078"/>
      <c r="D5" s="1078"/>
      <c r="E5" s="1078"/>
    </row>
    <row r="6" spans="1:5" ht="15.75" thickBot="1" x14ac:dyDescent="0.3">
      <c r="A6" s="2" t="s">
        <v>1</v>
      </c>
      <c r="B6" s="1079" t="s">
        <v>1295</v>
      </c>
      <c r="C6" s="1080"/>
      <c r="D6" s="1080"/>
      <c r="E6" s="1081"/>
    </row>
    <row r="7" spans="1:5" ht="15.75" thickBot="1" x14ac:dyDescent="0.3">
      <c r="A7" s="2" t="s">
        <v>3</v>
      </c>
      <c r="B7" s="1082" t="s">
        <v>535</v>
      </c>
      <c r="C7" s="1083"/>
      <c r="D7" s="1083"/>
      <c r="E7" s="1084"/>
    </row>
    <row r="8" spans="1:5" ht="15.75" thickBot="1" x14ac:dyDescent="0.3">
      <c r="A8" s="1085" t="s">
        <v>4</v>
      </c>
      <c r="B8" s="1086"/>
      <c r="C8" s="1086"/>
      <c r="D8" s="1086"/>
      <c r="E8" s="1087"/>
    </row>
    <row r="9" spans="1:5" ht="15.75" thickBot="1" x14ac:dyDescent="0.3">
      <c r="A9" s="1149" t="s">
        <v>1294</v>
      </c>
      <c r="B9" s="1150"/>
      <c r="C9" s="1150"/>
      <c r="D9" s="1150"/>
      <c r="E9" s="1151"/>
    </row>
    <row r="10" spans="1:5" ht="36.75" customHeight="1" thickBot="1" x14ac:dyDescent="0.3">
      <c r="A10" s="1149"/>
      <c r="B10" s="1150"/>
      <c r="C10" s="1150"/>
      <c r="D10" s="1150"/>
      <c r="E10" s="1151"/>
    </row>
    <row r="11" spans="1:5" ht="15.75" thickBot="1" x14ac:dyDescent="0.3">
      <c r="A11" s="1149"/>
      <c r="B11" s="1150"/>
      <c r="C11" s="1150"/>
      <c r="D11" s="1150"/>
      <c r="E11" s="1151"/>
    </row>
    <row r="12" spans="1:5" ht="105.75" customHeight="1" thickBot="1" x14ac:dyDescent="0.3">
      <c r="A12" s="3" t="s">
        <v>5</v>
      </c>
      <c r="B12" s="1954" t="s">
        <v>1296</v>
      </c>
      <c r="C12" s="1955"/>
      <c r="D12" s="1955"/>
      <c r="E12" s="1956"/>
    </row>
    <row r="13" spans="1:5" ht="23.25" customHeight="1" x14ac:dyDescent="0.25">
      <c r="A13" s="1049" t="s">
        <v>6</v>
      </c>
      <c r="B13" s="761">
        <v>2019</v>
      </c>
      <c r="C13" s="761">
        <v>2020</v>
      </c>
      <c r="D13" s="761">
        <v>2021</v>
      </c>
      <c r="E13" s="761">
        <v>2022</v>
      </c>
    </row>
    <row r="14" spans="1:5" ht="15.75" thickBot="1" x14ac:dyDescent="0.3">
      <c r="A14" s="1050"/>
      <c r="B14" s="762" t="s">
        <v>7</v>
      </c>
      <c r="C14" s="762" t="s">
        <v>8</v>
      </c>
      <c r="D14" s="762" t="s">
        <v>8</v>
      </c>
      <c r="E14" s="762" t="s">
        <v>8</v>
      </c>
    </row>
    <row r="15" spans="1:5" ht="23.25" thickBot="1" x14ac:dyDescent="0.3">
      <c r="A15" s="966" t="s">
        <v>1297</v>
      </c>
      <c r="B15" s="1957">
        <v>78</v>
      </c>
      <c r="C15" s="1957">
        <v>78</v>
      </c>
      <c r="D15" s="1957">
        <v>78</v>
      </c>
      <c r="E15" s="1957">
        <v>78</v>
      </c>
    </row>
    <row r="16" spans="1:5" ht="23.25" thickBot="1" x14ac:dyDescent="0.3">
      <c r="A16" s="5" t="s">
        <v>1298</v>
      </c>
      <c r="B16" s="1958" t="s">
        <v>1299</v>
      </c>
      <c r="C16" s="1958" t="s">
        <v>1299</v>
      </c>
      <c r="D16" s="1958" t="s">
        <v>1299</v>
      </c>
      <c r="E16" s="1958" t="s">
        <v>1299</v>
      </c>
    </row>
    <row r="17" spans="1:5" ht="23.25" thickBot="1" x14ac:dyDescent="0.3">
      <c r="A17" s="5" t="s">
        <v>1300</v>
      </c>
      <c r="B17" s="1957">
        <v>9</v>
      </c>
      <c r="C17" s="1957">
        <v>5</v>
      </c>
      <c r="D17" s="1957">
        <v>2</v>
      </c>
      <c r="E17" s="1957">
        <v>1</v>
      </c>
    </row>
    <row r="18" spans="1:5" ht="24.75" customHeight="1" thickBot="1" x14ac:dyDescent="0.3">
      <c r="A18" s="6" t="s">
        <v>9</v>
      </c>
      <c r="B18" s="1153" t="s">
        <v>233</v>
      </c>
      <c r="C18" s="1154"/>
      <c r="D18" s="1154"/>
      <c r="E18" s="1155"/>
    </row>
    <row r="19" spans="1:5" ht="23.25" customHeight="1" thickBot="1" x14ac:dyDescent="0.3">
      <c r="A19" s="1105" t="s">
        <v>10</v>
      </c>
      <c r="B19" s="1106"/>
      <c r="C19" s="1106"/>
      <c r="D19" s="1106"/>
      <c r="E19" s="1107"/>
    </row>
    <row r="20" spans="1:5" ht="15.75" thickBot="1" x14ac:dyDescent="0.3">
      <c r="A20" s="77"/>
      <c r="B20" s="89"/>
      <c r="C20" s="76" t="s">
        <v>129</v>
      </c>
      <c r="D20" s="76" t="s">
        <v>129</v>
      </c>
      <c r="E20" s="76" t="s">
        <v>129</v>
      </c>
    </row>
    <row r="21" spans="1:5" ht="15.75" thickBot="1" x14ac:dyDescent="0.3">
      <c r="A21" s="80"/>
      <c r="B21" s="84"/>
      <c r="C21" s="85" t="s">
        <v>68</v>
      </c>
      <c r="D21" s="85" t="s">
        <v>68</v>
      </c>
      <c r="E21" s="85" t="s">
        <v>68</v>
      </c>
    </row>
    <row r="22" spans="1:5" ht="15.75" thickBot="1" x14ac:dyDescent="0.3">
      <c r="A22" s="1108" t="s">
        <v>11</v>
      </c>
      <c r="B22" s="1109"/>
      <c r="C22" s="1109"/>
      <c r="D22" s="1109"/>
      <c r="E22" s="1110"/>
    </row>
    <row r="23" spans="1:5" ht="15.75" thickBot="1" x14ac:dyDescent="0.3">
      <c r="A23" s="1111" t="s">
        <v>12</v>
      </c>
      <c r="B23" s="1112"/>
      <c r="C23" s="1112"/>
      <c r="D23" s="1112"/>
      <c r="E23" s="1113"/>
    </row>
    <row r="24" spans="1:5" ht="18.75" customHeight="1" thickBot="1" x14ac:dyDescent="0.3">
      <c r="A24" s="7" t="s">
        <v>13</v>
      </c>
      <c r="B24" s="1091" t="s">
        <v>1301</v>
      </c>
      <c r="C24" s="1092"/>
      <c r="D24" s="1092"/>
      <c r="E24" s="1093"/>
    </row>
    <row r="25" spans="1:5" ht="31.5" customHeight="1" thickBot="1" x14ac:dyDescent="0.3">
      <c r="A25" s="5" t="s">
        <v>14</v>
      </c>
      <c r="B25" s="1159" t="s">
        <v>1301</v>
      </c>
      <c r="C25" s="1160"/>
      <c r="D25" s="1160"/>
      <c r="E25" s="1161"/>
    </row>
    <row r="26" spans="1:5" ht="15.75" thickBot="1" x14ac:dyDescent="0.3">
      <c r="A26" s="5" t="s">
        <v>15</v>
      </c>
      <c r="B26" s="1097" t="s">
        <v>1302</v>
      </c>
      <c r="C26" s="1098"/>
      <c r="D26" s="1098"/>
      <c r="E26" s="1099"/>
    </row>
    <row r="27" spans="1:5" ht="12.75" customHeight="1" x14ac:dyDescent="0.25">
      <c r="A27" s="1049"/>
      <c r="B27" s="8">
        <v>2019</v>
      </c>
      <c r="C27" s="8">
        <v>2020</v>
      </c>
      <c r="D27" s="8">
        <v>2021</v>
      </c>
      <c r="E27" s="8">
        <v>2022</v>
      </c>
    </row>
    <row r="28" spans="1:5" ht="9" customHeight="1" thickBot="1" x14ac:dyDescent="0.3">
      <c r="A28" s="1050"/>
      <c r="B28" s="764" t="s">
        <v>7</v>
      </c>
      <c r="C28" s="764" t="s">
        <v>8</v>
      </c>
      <c r="D28" s="764" t="s">
        <v>8</v>
      </c>
      <c r="E28" s="764" t="s">
        <v>8</v>
      </c>
    </row>
    <row r="29" spans="1:5" ht="15.75" thickBot="1" x14ac:dyDescent="0.3">
      <c r="A29" s="5" t="s">
        <v>16</v>
      </c>
      <c r="B29" s="9">
        <v>17</v>
      </c>
      <c r="C29" s="9">
        <v>24</v>
      </c>
      <c r="D29" s="9">
        <v>24</v>
      </c>
      <c r="E29" s="9">
        <v>24</v>
      </c>
    </row>
    <row r="30" spans="1:5" ht="15.75" thickBot="1" x14ac:dyDescent="0.3">
      <c r="A30" s="5" t="s">
        <v>17</v>
      </c>
      <c r="B30" s="9">
        <v>39103</v>
      </c>
      <c r="C30" s="9">
        <f>C59</f>
        <v>52603</v>
      </c>
      <c r="D30" s="9">
        <f t="shared" ref="D30:E30" si="0">D59</f>
        <v>58603</v>
      </c>
      <c r="E30" s="9">
        <f t="shared" si="0"/>
        <v>59603</v>
      </c>
    </row>
    <row r="31" spans="1:5" ht="15.75" thickBot="1" x14ac:dyDescent="0.3">
      <c r="A31" s="5" t="s">
        <v>18</v>
      </c>
      <c r="B31" s="9">
        <f>B30/B29</f>
        <v>2300.1764705882351</v>
      </c>
      <c r="C31" s="9">
        <f t="shared" ref="C31:E31" si="1">C30/C29</f>
        <v>2191.7916666666665</v>
      </c>
      <c r="D31" s="9">
        <f t="shared" si="1"/>
        <v>2441.7916666666665</v>
      </c>
      <c r="E31" s="9">
        <f t="shared" si="1"/>
        <v>2483.4583333333335</v>
      </c>
    </row>
    <row r="32" spans="1:5" ht="15.75" thickBot="1" x14ac:dyDescent="0.3">
      <c r="A32" s="5" t="s">
        <v>19</v>
      </c>
      <c r="B32" s="965" t="s">
        <v>20</v>
      </c>
      <c r="C32" s="10">
        <f>C29/B29-1</f>
        <v>0.41176470588235303</v>
      </c>
      <c r="D32" s="10">
        <f t="shared" ref="D32:E34" si="2">D29/C29-1</f>
        <v>0</v>
      </c>
      <c r="E32" s="10">
        <f t="shared" si="2"/>
        <v>0</v>
      </c>
    </row>
    <row r="33" spans="1:5" ht="15.75" thickBot="1" x14ac:dyDescent="0.3">
      <c r="A33" s="5" t="s">
        <v>21</v>
      </c>
      <c r="B33" s="965" t="s">
        <v>20</v>
      </c>
      <c r="C33" s="10">
        <f>C30/B30-1</f>
        <v>0.34524205303940869</v>
      </c>
      <c r="D33" s="10">
        <f t="shared" si="2"/>
        <v>0.11406193563104772</v>
      </c>
      <c r="E33" s="10">
        <f t="shared" si="2"/>
        <v>1.7063972834155283E-2</v>
      </c>
    </row>
    <row r="34" spans="1:5" ht="15.75" thickBot="1" x14ac:dyDescent="0.3">
      <c r="A34" s="5" t="s">
        <v>22</v>
      </c>
      <c r="B34" s="965" t="s">
        <v>20</v>
      </c>
      <c r="C34" s="10">
        <f>C31/B31-1</f>
        <v>-4.7120212430418862E-2</v>
      </c>
      <c r="D34" s="10">
        <f t="shared" si="2"/>
        <v>0.11406193563104772</v>
      </c>
      <c r="E34" s="10">
        <f t="shared" si="2"/>
        <v>1.7063972834155283E-2</v>
      </c>
    </row>
    <row r="35" spans="1:5" ht="15.75" thickBot="1" x14ac:dyDescent="0.3">
      <c r="A35" s="1046" t="s">
        <v>152</v>
      </c>
      <c r="B35" s="1047"/>
      <c r="C35" s="1047"/>
      <c r="D35" s="1047"/>
      <c r="E35" s="1048"/>
    </row>
    <row r="36" spans="1:5" ht="12.75" customHeight="1" x14ac:dyDescent="0.25">
      <c r="A36" s="1049"/>
      <c r="B36" s="8">
        <v>2019</v>
      </c>
      <c r="C36" s="8">
        <v>2020</v>
      </c>
      <c r="D36" s="8">
        <v>2021</v>
      </c>
      <c r="E36" s="8">
        <v>2022</v>
      </c>
    </row>
    <row r="37" spans="1:5" ht="9" customHeight="1" thickBot="1" x14ac:dyDescent="0.3">
      <c r="A37" s="1050"/>
      <c r="B37" s="764" t="s">
        <v>7</v>
      </c>
      <c r="C37" s="764" t="s">
        <v>8</v>
      </c>
      <c r="D37" s="764" t="s">
        <v>8</v>
      </c>
      <c r="E37" s="764" t="s">
        <v>8</v>
      </c>
    </row>
    <row r="38" spans="1:5" ht="15.75" thickBot="1" x14ac:dyDescent="0.3">
      <c r="A38" s="12" t="s">
        <v>23</v>
      </c>
      <c r="B38" s="13">
        <f>B39</f>
        <v>22164</v>
      </c>
      <c r="C38" s="13">
        <f t="shared" ref="C38:E38" si="3">C39</f>
        <v>31664</v>
      </c>
      <c r="D38" s="13">
        <f t="shared" si="3"/>
        <v>31664</v>
      </c>
      <c r="E38" s="13">
        <f t="shared" si="3"/>
        <v>31664</v>
      </c>
    </row>
    <row r="39" spans="1:5" ht="15.75" thickBot="1" x14ac:dyDescent="0.3">
      <c r="A39" s="25" t="s">
        <v>212</v>
      </c>
      <c r="B39" s="13">
        <v>22164</v>
      </c>
      <c r="C39" s="13">
        <v>31664</v>
      </c>
      <c r="D39" s="13">
        <v>31664</v>
      </c>
      <c r="E39" s="13">
        <v>31664</v>
      </c>
    </row>
    <row r="40" spans="1:5" ht="15.75" thickBot="1" x14ac:dyDescent="0.3">
      <c r="A40" s="25" t="s">
        <v>213</v>
      </c>
      <c r="B40" s="14"/>
      <c r="C40" s="26"/>
      <c r="D40" s="26"/>
      <c r="E40" s="26"/>
    </row>
    <row r="41" spans="1:5" ht="24.75" thickBot="1" x14ac:dyDescent="0.3">
      <c r="A41" s="12" t="s">
        <v>24</v>
      </c>
      <c r="B41" s="13">
        <f>B42</f>
        <v>3439</v>
      </c>
      <c r="C41" s="13">
        <f t="shared" ref="C41:E41" si="4">C42</f>
        <v>3939</v>
      </c>
      <c r="D41" s="13">
        <f t="shared" si="4"/>
        <v>3939</v>
      </c>
      <c r="E41" s="13">
        <f t="shared" si="4"/>
        <v>3939</v>
      </c>
    </row>
    <row r="42" spans="1:5" ht="15.75" thickBot="1" x14ac:dyDescent="0.3">
      <c r="A42" s="25" t="s">
        <v>212</v>
      </c>
      <c r="B42" s="13">
        <v>3439</v>
      </c>
      <c r="C42" s="13">
        <v>3939</v>
      </c>
      <c r="D42" s="13">
        <v>3939</v>
      </c>
      <c r="E42" s="13">
        <v>3939</v>
      </c>
    </row>
    <row r="43" spans="1:5" ht="15.75" thickBot="1" x14ac:dyDescent="0.3">
      <c r="A43" s="25" t="s">
        <v>213</v>
      </c>
      <c r="B43" s="14"/>
      <c r="C43" s="13"/>
      <c r="D43" s="13"/>
      <c r="E43" s="13"/>
    </row>
    <row r="44" spans="1:5" ht="15.75" thickBot="1" x14ac:dyDescent="0.3">
      <c r="A44" s="12" t="s">
        <v>25</v>
      </c>
      <c r="B44" s="14">
        <f>B45</f>
        <v>13500</v>
      </c>
      <c r="C44" s="14">
        <f t="shared" ref="C44:E44" si="5">C45</f>
        <v>17000</v>
      </c>
      <c r="D44" s="14">
        <f t="shared" si="5"/>
        <v>23000</v>
      </c>
      <c r="E44" s="14">
        <f t="shared" si="5"/>
        <v>24000</v>
      </c>
    </row>
    <row r="45" spans="1:5" ht="15.75" thickBot="1" x14ac:dyDescent="0.3">
      <c r="A45" s="25" t="s">
        <v>212</v>
      </c>
      <c r="B45" s="14">
        <v>13500</v>
      </c>
      <c r="C45" s="13">
        <v>17000</v>
      </c>
      <c r="D45" s="13">
        <v>23000</v>
      </c>
      <c r="E45" s="13">
        <v>24000</v>
      </c>
    </row>
    <row r="46" spans="1:5" ht="15.75" thickBot="1" x14ac:dyDescent="0.3">
      <c r="A46" s="25" t="s">
        <v>213</v>
      </c>
      <c r="B46" s="14"/>
      <c r="C46" s="13"/>
      <c r="D46" s="13"/>
      <c r="E46" s="13"/>
    </row>
    <row r="47" spans="1:5" ht="15.75" thickBot="1" x14ac:dyDescent="0.3">
      <c r="A47" s="12" t="s">
        <v>26</v>
      </c>
      <c r="B47" s="14"/>
      <c r="C47" s="13"/>
      <c r="D47" s="13"/>
      <c r="E47" s="13"/>
    </row>
    <row r="48" spans="1:5" ht="15.75" thickBot="1" x14ac:dyDescent="0.3">
      <c r="A48" s="25" t="s">
        <v>212</v>
      </c>
      <c r="B48" s="14"/>
      <c r="C48" s="13"/>
      <c r="D48" s="13"/>
      <c r="E48" s="13"/>
    </row>
    <row r="49" spans="1:5" ht="15.75" thickBot="1" x14ac:dyDescent="0.3">
      <c r="A49" s="25" t="s">
        <v>213</v>
      </c>
      <c r="B49" s="14"/>
      <c r="C49" s="13"/>
      <c r="D49" s="13"/>
      <c r="E49" s="13"/>
    </row>
    <row r="50" spans="1:5" ht="15.75" thickBot="1" x14ac:dyDescent="0.3">
      <c r="A50" s="12" t="s">
        <v>27</v>
      </c>
      <c r="B50" s="14"/>
      <c r="C50" s="13"/>
      <c r="D50" s="13"/>
      <c r="E50" s="13"/>
    </row>
    <row r="51" spans="1:5" ht="15.75" thickBot="1" x14ac:dyDescent="0.3">
      <c r="A51" s="25" t="s">
        <v>212</v>
      </c>
      <c r="B51" s="14"/>
      <c r="C51" s="13"/>
      <c r="D51" s="13"/>
      <c r="E51" s="13"/>
    </row>
    <row r="52" spans="1:5" ht="15.75" thickBot="1" x14ac:dyDescent="0.3">
      <c r="A52" s="25" t="s">
        <v>213</v>
      </c>
      <c r="B52" s="14"/>
      <c r="C52" s="13"/>
      <c r="D52" s="13"/>
      <c r="E52" s="13"/>
    </row>
    <row r="53" spans="1:5" ht="15.75" thickBot="1" x14ac:dyDescent="0.3">
      <c r="A53" s="12" t="s">
        <v>28</v>
      </c>
      <c r="B53" s="14"/>
      <c r="C53" s="13"/>
      <c r="D53" s="13"/>
      <c r="E53" s="13"/>
    </row>
    <row r="54" spans="1:5" ht="15.75" thickBot="1" x14ac:dyDescent="0.3">
      <c r="A54" s="25" t="s">
        <v>212</v>
      </c>
      <c r="B54" s="14"/>
      <c r="C54" s="13"/>
      <c r="D54" s="13"/>
      <c r="E54" s="13"/>
    </row>
    <row r="55" spans="1:5" ht="15.75" thickBot="1" x14ac:dyDescent="0.3">
      <c r="A55" s="25" t="s">
        <v>213</v>
      </c>
      <c r="B55" s="14"/>
      <c r="C55" s="13"/>
      <c r="D55" s="13"/>
      <c r="E55" s="13"/>
    </row>
    <row r="56" spans="1:5" ht="24.75" thickBot="1" x14ac:dyDescent="0.3">
      <c r="A56" s="12" t="s">
        <v>29</v>
      </c>
      <c r="B56" s="14">
        <v>0</v>
      </c>
      <c r="C56" s="13">
        <v>0</v>
      </c>
      <c r="D56" s="13">
        <f>C56*1.03*0.99</f>
        <v>0</v>
      </c>
      <c r="E56" s="13">
        <f>D56*1.03*0.99</f>
        <v>0</v>
      </c>
    </row>
    <row r="57" spans="1:5" ht="15.75" thickBot="1" x14ac:dyDescent="0.3">
      <c r="A57" s="25" t="s">
        <v>212</v>
      </c>
      <c r="B57" s="14"/>
      <c r="C57" s="39"/>
      <c r="D57" s="39"/>
      <c r="E57" s="39"/>
    </row>
    <row r="58" spans="1:5" ht="15.75" thickBot="1" x14ac:dyDescent="0.3">
      <c r="A58" s="25" t="s">
        <v>213</v>
      </c>
      <c r="B58" s="14"/>
      <c r="C58" s="83"/>
      <c r="D58" s="39"/>
      <c r="E58" s="39"/>
    </row>
    <row r="59" spans="1:5" ht="15.75" thickBot="1" x14ac:dyDescent="0.3">
      <c r="A59" s="15" t="s">
        <v>30</v>
      </c>
      <c r="B59" s="14">
        <f>B56+B53+B50+B47+B44+B41+B38</f>
        <v>39103</v>
      </c>
      <c r="C59" s="14">
        <f t="shared" ref="C59:E59" si="6">C56+C53+C50+C47+C44+C41+C38</f>
        <v>52603</v>
      </c>
      <c r="D59" s="14">
        <f t="shared" si="6"/>
        <v>58603</v>
      </c>
      <c r="E59" s="14">
        <f t="shared" si="6"/>
        <v>59603</v>
      </c>
    </row>
    <row r="60" spans="1:5" ht="15.75" thickBot="1" x14ac:dyDescent="0.3">
      <c r="A60" s="16" t="s">
        <v>31</v>
      </c>
      <c r="B60" s="17">
        <f>IF(B59-B30=0,0,"Error")</f>
        <v>0</v>
      </c>
      <c r="C60" s="17">
        <f>IF(C59-C30=0,0,"Error")</f>
        <v>0</v>
      </c>
      <c r="D60" s="17">
        <f>IF(D59-D30=0,0,"Error")</f>
        <v>0</v>
      </c>
      <c r="E60" s="17">
        <f>IF(E59-E30=0,0,"Error")</f>
        <v>0</v>
      </c>
    </row>
    <row r="61" spans="1:5" ht="15.75" hidden="1" thickBot="1" x14ac:dyDescent="0.3">
      <c r="A61" s="36" t="s">
        <v>238</v>
      </c>
      <c r="B61" s="1114"/>
      <c r="C61" s="1092"/>
      <c r="D61" s="1092"/>
      <c r="E61" s="1093"/>
    </row>
    <row r="62" spans="1:5" ht="26.25" hidden="1" customHeight="1" thickBot="1" x14ac:dyDescent="0.3">
      <c r="A62" s="5" t="s">
        <v>14</v>
      </c>
      <c r="B62" s="1105"/>
      <c r="C62" s="1106"/>
      <c r="D62" s="1106"/>
      <c r="E62" s="1107"/>
    </row>
    <row r="63" spans="1:5" ht="15.75" hidden="1" thickBot="1" x14ac:dyDescent="0.3">
      <c r="A63" s="5" t="s">
        <v>15</v>
      </c>
      <c r="B63" s="1097"/>
      <c r="C63" s="1098"/>
      <c r="D63" s="1098"/>
      <c r="E63" s="1099"/>
    </row>
    <row r="64" spans="1:5" ht="12.75" hidden="1" customHeight="1" x14ac:dyDescent="0.25">
      <c r="A64" s="1049"/>
      <c r="B64" s="8">
        <v>2018</v>
      </c>
      <c r="C64" s="8">
        <v>2019</v>
      </c>
      <c r="D64" s="8">
        <v>2020</v>
      </c>
      <c r="E64" s="8">
        <v>2021</v>
      </c>
    </row>
    <row r="65" spans="1:5" ht="9" hidden="1" customHeight="1" thickBot="1" x14ac:dyDescent="0.3">
      <c r="A65" s="1050"/>
      <c r="B65" s="764" t="s">
        <v>7</v>
      </c>
      <c r="C65" s="764" t="s">
        <v>8</v>
      </c>
      <c r="D65" s="764" t="s">
        <v>8</v>
      </c>
      <c r="E65" s="764" t="s">
        <v>8</v>
      </c>
    </row>
    <row r="66" spans="1:5" ht="15.75" hidden="1" thickBot="1" x14ac:dyDescent="0.3">
      <c r="A66" s="5" t="s">
        <v>16</v>
      </c>
      <c r="B66" s="5"/>
      <c r="C66" s="5"/>
      <c r="D66" s="5"/>
      <c r="E66" s="5"/>
    </row>
    <row r="67" spans="1:5" ht="15.75" hidden="1" thickBot="1" x14ac:dyDescent="0.3">
      <c r="A67" s="5" t="s">
        <v>17</v>
      </c>
      <c r="B67" s="9">
        <f>B96</f>
        <v>0</v>
      </c>
      <c r="C67" s="9">
        <f t="shared" ref="C67:E67" si="7">C96</f>
        <v>0</v>
      </c>
      <c r="D67" s="9">
        <f t="shared" si="7"/>
        <v>0</v>
      </c>
      <c r="E67" s="9">
        <f t="shared" si="7"/>
        <v>0</v>
      </c>
    </row>
    <row r="68" spans="1:5" ht="15.75" hidden="1" thickBot="1" x14ac:dyDescent="0.3">
      <c r="A68" s="5" t="s">
        <v>18</v>
      </c>
      <c r="B68" s="9" t="e">
        <f>B67/B66</f>
        <v>#DIV/0!</v>
      </c>
      <c r="C68" s="9" t="e">
        <f>C67/C66</f>
        <v>#DIV/0!</v>
      </c>
      <c r="D68" s="9" t="e">
        <f>D67/D66</f>
        <v>#DIV/0!</v>
      </c>
      <c r="E68" s="9" t="e">
        <f>E67/E66</f>
        <v>#DIV/0!</v>
      </c>
    </row>
    <row r="69" spans="1:5" ht="15.75" hidden="1" thickBot="1" x14ac:dyDescent="0.3">
      <c r="A69" s="5" t="s">
        <v>19</v>
      </c>
      <c r="B69" s="965"/>
      <c r="C69" s="10" t="e">
        <f>C66/B66-1</f>
        <v>#DIV/0!</v>
      </c>
      <c r="D69" s="10" t="e">
        <f>D66/C66-1</f>
        <v>#DIV/0!</v>
      </c>
      <c r="E69" s="10" t="e">
        <f>E66/D66-1</f>
        <v>#DIV/0!</v>
      </c>
    </row>
    <row r="70" spans="1:5" ht="15.75" hidden="1" thickBot="1" x14ac:dyDescent="0.3">
      <c r="A70" s="5" t="s">
        <v>21</v>
      </c>
      <c r="B70" s="965"/>
      <c r="C70" s="10" t="e">
        <f>C67/B67-1</f>
        <v>#DIV/0!</v>
      </c>
      <c r="D70" s="10" t="e">
        <f t="shared" ref="D70:E71" si="8">D67/C67-1</f>
        <v>#DIV/0!</v>
      </c>
      <c r="E70" s="10" t="e">
        <f t="shared" si="8"/>
        <v>#DIV/0!</v>
      </c>
    </row>
    <row r="71" spans="1:5" ht="15.75" hidden="1" thickBot="1" x14ac:dyDescent="0.3">
      <c r="A71" s="5" t="s">
        <v>22</v>
      </c>
      <c r="B71" s="965"/>
      <c r="C71" s="10" t="e">
        <f>C68/B68-1</f>
        <v>#DIV/0!</v>
      </c>
      <c r="D71" s="10" t="e">
        <f t="shared" si="8"/>
        <v>#DIV/0!</v>
      </c>
      <c r="E71" s="10" t="e">
        <f t="shared" si="8"/>
        <v>#DIV/0!</v>
      </c>
    </row>
    <row r="72" spans="1:5" ht="24.75" hidden="1" customHeight="1" thickBot="1" x14ac:dyDescent="0.3">
      <c r="A72" s="1046" t="s">
        <v>169</v>
      </c>
      <c r="B72" s="1047"/>
      <c r="C72" s="1047"/>
      <c r="D72" s="1047"/>
      <c r="E72" s="1048"/>
    </row>
    <row r="73" spans="1:5" ht="12.75" hidden="1" customHeight="1" x14ac:dyDescent="0.25">
      <c r="A73" s="1049"/>
      <c r="B73" s="8">
        <v>2018</v>
      </c>
      <c r="C73" s="8">
        <v>2019</v>
      </c>
      <c r="D73" s="8">
        <v>2020</v>
      </c>
      <c r="E73" s="8">
        <v>2021</v>
      </c>
    </row>
    <row r="74" spans="1:5" ht="9" hidden="1" customHeight="1" thickBot="1" x14ac:dyDescent="0.3">
      <c r="A74" s="1050"/>
      <c r="B74" s="764" t="s">
        <v>7</v>
      </c>
      <c r="C74" s="764" t="s">
        <v>8</v>
      </c>
      <c r="D74" s="764" t="s">
        <v>8</v>
      </c>
      <c r="E74" s="764" t="s">
        <v>8</v>
      </c>
    </row>
    <row r="75" spans="1:5" ht="24.75" hidden="1" customHeight="1" thickBot="1" x14ac:dyDescent="0.3">
      <c r="A75" s="12" t="s">
        <v>23</v>
      </c>
      <c r="B75" s="13"/>
      <c r="C75" s="13"/>
      <c r="D75" s="13"/>
      <c r="E75" s="13"/>
    </row>
    <row r="76" spans="1:5" ht="38.25" hidden="1" customHeight="1" thickBot="1" x14ac:dyDescent="0.3">
      <c r="A76" s="25" t="s">
        <v>212</v>
      </c>
      <c r="B76" s="14"/>
      <c r="C76" s="26"/>
      <c r="D76" s="26"/>
      <c r="E76" s="26"/>
    </row>
    <row r="77" spans="1:5" ht="24.75" hidden="1" customHeight="1" thickBot="1" x14ac:dyDescent="0.3">
      <c r="A77" s="25" t="s">
        <v>213</v>
      </c>
      <c r="B77" s="14"/>
      <c r="C77" s="26"/>
      <c r="D77" s="26"/>
      <c r="E77" s="26"/>
    </row>
    <row r="78" spans="1:5" ht="24.75" hidden="1" customHeight="1" thickBot="1" x14ac:dyDescent="0.3">
      <c r="A78" s="12" t="s">
        <v>24</v>
      </c>
      <c r="B78" s="13"/>
      <c r="C78" s="13"/>
      <c r="D78" s="13"/>
      <c r="E78" s="13"/>
    </row>
    <row r="79" spans="1:5" ht="15.75" hidden="1" thickBot="1" x14ac:dyDescent="0.3">
      <c r="A79" s="25" t="s">
        <v>212</v>
      </c>
      <c r="B79" s="14"/>
      <c r="C79" s="13"/>
      <c r="D79" s="13"/>
      <c r="E79" s="13"/>
    </row>
    <row r="80" spans="1:5" ht="15.75" hidden="1" thickBot="1" x14ac:dyDescent="0.3">
      <c r="A80" s="25" t="s">
        <v>213</v>
      </c>
      <c r="B80" s="14"/>
      <c r="C80" s="13"/>
      <c r="D80" s="13"/>
      <c r="E80" s="13"/>
    </row>
    <row r="81" spans="1:5" ht="24.75" hidden="1" customHeight="1" thickBot="1" x14ac:dyDescent="0.3">
      <c r="A81" s="12" t="s">
        <v>25</v>
      </c>
      <c r="B81" s="14">
        <v>0</v>
      </c>
      <c r="C81" s="13">
        <v>0</v>
      </c>
      <c r="D81" s="13">
        <v>0</v>
      </c>
      <c r="E81" s="13">
        <v>0</v>
      </c>
    </row>
    <row r="82" spans="1:5" ht="15.75" hidden="1" thickBot="1" x14ac:dyDescent="0.3">
      <c r="A82" s="25" t="s">
        <v>212</v>
      </c>
      <c r="B82" s="14"/>
      <c r="C82" s="13"/>
      <c r="D82" s="13"/>
      <c r="E82" s="13"/>
    </row>
    <row r="83" spans="1:5" ht="15.75" hidden="1" thickBot="1" x14ac:dyDescent="0.3">
      <c r="A83" s="25" t="s">
        <v>213</v>
      </c>
      <c r="B83" s="14"/>
      <c r="C83" s="13"/>
      <c r="D83" s="13"/>
      <c r="E83" s="13"/>
    </row>
    <row r="84" spans="1:5" ht="15.75" hidden="1" thickBot="1" x14ac:dyDescent="0.3">
      <c r="A84" s="12" t="s">
        <v>26</v>
      </c>
      <c r="B84" s="14"/>
      <c r="C84" s="13"/>
      <c r="D84" s="13"/>
      <c r="E84" s="13"/>
    </row>
    <row r="85" spans="1:5" ht="15.75" hidden="1" thickBot="1" x14ac:dyDescent="0.3">
      <c r="A85" s="25" t="s">
        <v>212</v>
      </c>
      <c r="B85" s="14"/>
      <c r="C85" s="13"/>
      <c r="D85" s="13"/>
      <c r="E85" s="13"/>
    </row>
    <row r="86" spans="1:5" ht="15.75" hidden="1" thickBot="1" x14ac:dyDescent="0.3">
      <c r="A86" s="25" t="s">
        <v>213</v>
      </c>
      <c r="B86" s="14"/>
      <c r="C86" s="13"/>
      <c r="D86" s="13"/>
      <c r="E86" s="13"/>
    </row>
    <row r="87" spans="1:5" ht="15.75" hidden="1" thickBot="1" x14ac:dyDescent="0.3">
      <c r="A87" s="12" t="s">
        <v>27</v>
      </c>
      <c r="B87" s="14"/>
      <c r="C87" s="13"/>
      <c r="D87" s="13"/>
      <c r="E87" s="13"/>
    </row>
    <row r="88" spans="1:5" ht="15.75" hidden="1" thickBot="1" x14ac:dyDescent="0.3">
      <c r="A88" s="25" t="s">
        <v>212</v>
      </c>
      <c r="B88" s="14"/>
      <c r="C88" s="13"/>
      <c r="D88" s="13"/>
      <c r="E88" s="13"/>
    </row>
    <row r="89" spans="1:5" ht="15.75" hidden="1" thickBot="1" x14ac:dyDescent="0.3">
      <c r="A89" s="25" t="s">
        <v>213</v>
      </c>
      <c r="B89" s="14"/>
      <c r="C89" s="13"/>
      <c r="D89" s="13"/>
      <c r="E89" s="13"/>
    </row>
    <row r="90" spans="1:5" ht="15.75" hidden="1" thickBot="1" x14ac:dyDescent="0.3">
      <c r="A90" s="12" t="s">
        <v>28</v>
      </c>
      <c r="B90" s="14"/>
      <c r="C90" s="13"/>
      <c r="D90" s="13"/>
      <c r="E90" s="13"/>
    </row>
    <row r="91" spans="1:5" ht="15.75" hidden="1" thickBot="1" x14ac:dyDescent="0.3">
      <c r="A91" s="25" t="s">
        <v>212</v>
      </c>
      <c r="B91" s="14"/>
      <c r="C91" s="13"/>
      <c r="D91" s="13"/>
      <c r="E91" s="13"/>
    </row>
    <row r="92" spans="1:5" ht="15.75" hidden="1" thickBot="1" x14ac:dyDescent="0.3">
      <c r="A92" s="25" t="s">
        <v>213</v>
      </c>
      <c r="B92" s="14"/>
      <c r="C92" s="13"/>
      <c r="D92" s="13"/>
      <c r="E92" s="13"/>
    </row>
    <row r="93" spans="1:5" ht="24.75" hidden="1" thickBot="1" x14ac:dyDescent="0.3">
      <c r="A93" s="12" t="s">
        <v>29</v>
      </c>
      <c r="B93" s="14"/>
      <c r="C93" s="13"/>
      <c r="D93" s="13"/>
      <c r="E93" s="13"/>
    </row>
    <row r="94" spans="1:5" ht="15.75" hidden="1" thickBot="1" x14ac:dyDescent="0.3">
      <c r="A94" s="25" t="s">
        <v>212</v>
      </c>
      <c r="B94" s="14"/>
      <c r="C94" s="13"/>
      <c r="D94" s="13"/>
      <c r="E94" s="13"/>
    </row>
    <row r="95" spans="1:5" ht="15.75" hidden="1" thickBot="1" x14ac:dyDescent="0.3">
      <c r="A95" s="25" t="s">
        <v>213</v>
      </c>
      <c r="B95" s="14"/>
      <c r="C95" s="13"/>
      <c r="D95" s="13"/>
      <c r="E95" s="13"/>
    </row>
    <row r="96" spans="1:5" ht="15.75" hidden="1" thickBot="1" x14ac:dyDescent="0.3">
      <c r="A96" s="34" t="s">
        <v>52</v>
      </c>
      <c r="B96" s="14">
        <f>B93+B90+B87+B84+B81+B78+B75</f>
        <v>0</v>
      </c>
      <c r="C96" s="14">
        <f t="shared" ref="C96:E96" si="9">C93+C90+C87+C84+C81+C78+C75</f>
        <v>0</v>
      </c>
      <c r="D96" s="14">
        <f t="shared" si="9"/>
        <v>0</v>
      </c>
      <c r="E96" s="14">
        <f t="shared" si="9"/>
        <v>0</v>
      </c>
    </row>
    <row r="97" spans="1:5" ht="17.25" hidden="1" customHeight="1" thickBot="1" x14ac:dyDescent="0.3">
      <c r="A97" s="16" t="s">
        <v>31</v>
      </c>
      <c r="B97" s="17">
        <f>IF(B96-B67=0,0,"Error")</f>
        <v>0</v>
      </c>
      <c r="C97" s="17">
        <f>IF(C96-C67=0,0,"Error")</f>
        <v>0</v>
      </c>
      <c r="D97" s="17">
        <f>IF(D96-D67=0,0,"Error")</f>
        <v>0</v>
      </c>
      <c r="E97" s="17">
        <f>IF(E96-E67=0,0,"Error")</f>
        <v>0</v>
      </c>
    </row>
    <row r="98" spans="1:5" ht="15.75" hidden="1" thickBot="1" x14ac:dyDescent="0.3">
      <c r="A98" s="36" t="s">
        <v>239</v>
      </c>
      <c r="B98" s="1114"/>
      <c r="C98" s="1092"/>
      <c r="D98" s="1092"/>
      <c r="E98" s="1093"/>
    </row>
    <row r="99" spans="1:5" ht="26.25" hidden="1" customHeight="1" thickBot="1" x14ac:dyDescent="0.3">
      <c r="A99" s="5" t="s">
        <v>14</v>
      </c>
      <c r="B99" s="1105"/>
      <c r="C99" s="1106"/>
      <c r="D99" s="1106"/>
      <c r="E99" s="1107"/>
    </row>
    <row r="100" spans="1:5" ht="15.75" hidden="1" thickBot="1" x14ac:dyDescent="0.3">
      <c r="A100" s="5" t="s">
        <v>15</v>
      </c>
      <c r="B100" s="1097"/>
      <c r="C100" s="1098"/>
      <c r="D100" s="1098"/>
      <c r="E100" s="1099"/>
    </row>
    <row r="101" spans="1:5" ht="12.75" hidden="1" customHeight="1" x14ac:dyDescent="0.25">
      <c r="A101" s="1049"/>
      <c r="B101" s="8">
        <v>2018</v>
      </c>
      <c r="C101" s="8">
        <v>2019</v>
      </c>
      <c r="D101" s="8">
        <v>2020</v>
      </c>
      <c r="E101" s="8">
        <v>2021</v>
      </c>
    </row>
    <row r="102" spans="1:5" ht="9" hidden="1" customHeight="1" thickBot="1" x14ac:dyDescent="0.3">
      <c r="A102" s="1050"/>
      <c r="B102" s="764" t="s">
        <v>7</v>
      </c>
      <c r="C102" s="764" t="s">
        <v>8</v>
      </c>
      <c r="D102" s="764" t="s">
        <v>8</v>
      </c>
      <c r="E102" s="764" t="s">
        <v>8</v>
      </c>
    </row>
    <row r="103" spans="1:5" ht="15.75" hidden="1" thickBot="1" x14ac:dyDescent="0.3">
      <c r="A103" s="5" t="s">
        <v>16</v>
      </c>
      <c r="B103" s="40"/>
      <c r="C103" s="40"/>
      <c r="D103" s="40"/>
      <c r="E103" s="40"/>
    </row>
    <row r="104" spans="1:5" ht="15.75" hidden="1" thickBot="1" x14ac:dyDescent="0.3">
      <c r="A104" s="5" t="s">
        <v>17</v>
      </c>
      <c r="B104" s="9">
        <f>B133</f>
        <v>0</v>
      </c>
      <c r="C104" s="9">
        <f t="shared" ref="C104:E104" si="10">C133</f>
        <v>0</v>
      </c>
      <c r="D104" s="9">
        <f t="shared" si="10"/>
        <v>0</v>
      </c>
      <c r="E104" s="9">
        <f t="shared" si="10"/>
        <v>0</v>
      </c>
    </row>
    <row r="105" spans="1:5" ht="15.75" hidden="1" thickBot="1" x14ac:dyDescent="0.3">
      <c r="A105" s="5" t="s">
        <v>18</v>
      </c>
      <c r="B105" s="9" t="e">
        <f>B104/B103</f>
        <v>#DIV/0!</v>
      </c>
      <c r="C105" s="9" t="e">
        <f>C104/C103</f>
        <v>#DIV/0!</v>
      </c>
      <c r="D105" s="9" t="e">
        <f>D104/D103</f>
        <v>#DIV/0!</v>
      </c>
      <c r="E105" s="9" t="e">
        <f>E104/E103</f>
        <v>#DIV/0!</v>
      </c>
    </row>
    <row r="106" spans="1:5" ht="15.75" hidden="1" thickBot="1" x14ac:dyDescent="0.3">
      <c r="A106" s="5" t="s">
        <v>19</v>
      </c>
      <c r="B106" s="965"/>
      <c r="C106" s="10" t="e">
        <f>C103/B103-1</f>
        <v>#DIV/0!</v>
      </c>
      <c r="D106" s="10" t="e">
        <f>D103/C103-1</f>
        <v>#DIV/0!</v>
      </c>
      <c r="E106" s="10" t="e">
        <f>E103/D103-1</f>
        <v>#DIV/0!</v>
      </c>
    </row>
    <row r="107" spans="1:5" ht="15.75" hidden="1" thickBot="1" x14ac:dyDescent="0.3">
      <c r="A107" s="5" t="s">
        <v>21</v>
      </c>
      <c r="B107" s="965"/>
      <c r="C107" s="10" t="e">
        <f>C104/B104-1</f>
        <v>#DIV/0!</v>
      </c>
      <c r="D107" s="10" t="e">
        <f t="shared" ref="D107:E108" si="11">D104/C104-1</f>
        <v>#DIV/0!</v>
      </c>
      <c r="E107" s="10" t="e">
        <f t="shared" si="11"/>
        <v>#DIV/0!</v>
      </c>
    </row>
    <row r="108" spans="1:5" ht="15.75" hidden="1" thickBot="1" x14ac:dyDescent="0.3">
      <c r="A108" s="5" t="s">
        <v>22</v>
      </c>
      <c r="B108" s="965"/>
      <c r="C108" s="10" t="e">
        <f>C105/B105-1</f>
        <v>#DIV/0!</v>
      </c>
      <c r="D108" s="10" t="e">
        <f t="shared" si="11"/>
        <v>#DIV/0!</v>
      </c>
      <c r="E108" s="10" t="e">
        <f t="shared" si="11"/>
        <v>#DIV/0!</v>
      </c>
    </row>
    <row r="109" spans="1:5" ht="24.75" hidden="1" customHeight="1" thickBot="1" x14ac:dyDescent="0.3">
      <c r="A109" s="1046" t="s">
        <v>169</v>
      </c>
      <c r="B109" s="1047"/>
      <c r="C109" s="1047"/>
      <c r="D109" s="1047"/>
      <c r="E109" s="1048"/>
    </row>
    <row r="110" spans="1:5" ht="12.75" hidden="1" customHeight="1" x14ac:dyDescent="0.25">
      <c r="A110" s="1049"/>
      <c r="B110" s="8">
        <v>2018</v>
      </c>
      <c r="C110" s="8">
        <v>2019</v>
      </c>
      <c r="D110" s="8">
        <v>2020</v>
      </c>
      <c r="E110" s="8">
        <v>2021</v>
      </c>
    </row>
    <row r="111" spans="1:5" ht="9" hidden="1" customHeight="1" thickBot="1" x14ac:dyDescent="0.3">
      <c r="A111" s="1050"/>
      <c r="B111" s="764" t="s">
        <v>7</v>
      </c>
      <c r="C111" s="764" t="s">
        <v>8</v>
      </c>
      <c r="D111" s="764" t="s">
        <v>8</v>
      </c>
      <c r="E111" s="764" t="s">
        <v>8</v>
      </c>
    </row>
    <row r="112" spans="1:5" ht="24.75" hidden="1" customHeight="1" thickBot="1" x14ac:dyDescent="0.3">
      <c r="A112" s="12" t="s">
        <v>23</v>
      </c>
      <c r="B112" s="13"/>
      <c r="C112" s="13"/>
      <c r="D112" s="13"/>
      <c r="E112" s="13"/>
    </row>
    <row r="113" spans="1:5" ht="15.75" hidden="1" thickBot="1" x14ac:dyDescent="0.3">
      <c r="A113" s="25" t="s">
        <v>212</v>
      </c>
      <c r="B113" s="14"/>
      <c r="C113" s="26"/>
      <c r="D113" s="26"/>
      <c r="E113" s="26"/>
    </row>
    <row r="114" spans="1:5" ht="15.75" hidden="1" thickBot="1" x14ac:dyDescent="0.3">
      <c r="A114" s="25" t="s">
        <v>213</v>
      </c>
      <c r="B114" s="14"/>
      <c r="C114" s="26"/>
      <c r="D114" s="26"/>
      <c r="E114" s="26"/>
    </row>
    <row r="115" spans="1:5" ht="24.75" hidden="1" customHeight="1" thickBot="1" x14ac:dyDescent="0.3">
      <c r="A115" s="12" t="s">
        <v>24</v>
      </c>
      <c r="B115" s="13"/>
      <c r="C115" s="13"/>
      <c r="D115" s="13"/>
      <c r="E115" s="13"/>
    </row>
    <row r="116" spans="1:5" ht="15.75" hidden="1" thickBot="1" x14ac:dyDescent="0.3">
      <c r="A116" s="25" t="s">
        <v>212</v>
      </c>
      <c r="B116" s="14"/>
      <c r="C116" s="13"/>
      <c r="D116" s="13"/>
      <c r="E116" s="13"/>
    </row>
    <row r="117" spans="1:5" ht="15.75" hidden="1" thickBot="1" x14ac:dyDescent="0.3">
      <c r="A117" s="25" t="s">
        <v>213</v>
      </c>
      <c r="B117" s="14"/>
      <c r="C117" s="13"/>
      <c r="D117" s="13"/>
      <c r="E117" s="13"/>
    </row>
    <row r="118" spans="1:5" ht="24.75" hidden="1" customHeight="1" thickBot="1" x14ac:dyDescent="0.3">
      <c r="A118" s="12" t="s">
        <v>25</v>
      </c>
      <c r="B118" s="41">
        <v>0</v>
      </c>
      <c r="C118" s="42">
        <v>0</v>
      </c>
      <c r="D118" s="42">
        <v>0</v>
      </c>
      <c r="E118" s="42">
        <v>0</v>
      </c>
    </row>
    <row r="119" spans="1:5" ht="15.75" hidden="1" thickBot="1" x14ac:dyDescent="0.3">
      <c r="A119" s="25" t="s">
        <v>212</v>
      </c>
      <c r="B119" s="14"/>
      <c r="C119" s="13"/>
      <c r="D119" s="13"/>
      <c r="E119" s="13"/>
    </row>
    <row r="120" spans="1:5" ht="15.75" hidden="1" thickBot="1" x14ac:dyDescent="0.3">
      <c r="A120" s="25" t="s">
        <v>213</v>
      </c>
      <c r="B120" s="14"/>
      <c r="C120" s="13"/>
      <c r="D120" s="13"/>
      <c r="E120" s="13"/>
    </row>
    <row r="121" spans="1:5" ht="15.75" hidden="1" thickBot="1" x14ac:dyDescent="0.3">
      <c r="A121" s="12" t="s">
        <v>26</v>
      </c>
      <c r="B121" s="14"/>
      <c r="C121" s="13"/>
      <c r="D121" s="13"/>
      <c r="E121" s="13"/>
    </row>
    <row r="122" spans="1:5" ht="15.75" hidden="1" thickBot="1" x14ac:dyDescent="0.3">
      <c r="A122" s="25" t="s">
        <v>212</v>
      </c>
      <c r="B122" s="14"/>
      <c r="C122" s="13"/>
      <c r="D122" s="13"/>
      <c r="E122" s="13"/>
    </row>
    <row r="123" spans="1:5" ht="15.75" hidden="1" thickBot="1" x14ac:dyDescent="0.3">
      <c r="A123" s="25" t="s">
        <v>213</v>
      </c>
      <c r="B123" s="14"/>
      <c r="C123" s="13"/>
      <c r="D123" s="13"/>
      <c r="E123" s="13"/>
    </row>
    <row r="124" spans="1:5" ht="15.75" hidden="1" thickBot="1" x14ac:dyDescent="0.3">
      <c r="A124" s="12" t="s">
        <v>27</v>
      </c>
      <c r="B124" s="14"/>
      <c r="C124" s="13"/>
      <c r="D124" s="13"/>
      <c r="E124" s="13"/>
    </row>
    <row r="125" spans="1:5" ht="15.75" hidden="1" thickBot="1" x14ac:dyDescent="0.3">
      <c r="A125" s="25" t="s">
        <v>212</v>
      </c>
      <c r="B125" s="14"/>
      <c r="C125" s="13"/>
      <c r="D125" s="13"/>
      <c r="E125" s="13"/>
    </row>
    <row r="126" spans="1:5" ht="15" hidden="1" customHeight="1" thickBot="1" x14ac:dyDescent="0.3">
      <c r="A126" s="25" t="s">
        <v>213</v>
      </c>
      <c r="B126" s="14"/>
      <c r="C126" s="13"/>
      <c r="D126" s="13"/>
      <c r="E126" s="13"/>
    </row>
    <row r="127" spans="1:5" ht="15.75" hidden="1" thickBot="1" x14ac:dyDescent="0.3">
      <c r="A127" s="12" t="s">
        <v>28</v>
      </c>
      <c r="B127" s="14">
        <v>0</v>
      </c>
      <c r="C127" s="13">
        <v>0</v>
      </c>
      <c r="D127" s="13">
        <v>0</v>
      </c>
      <c r="E127" s="13">
        <v>0</v>
      </c>
    </row>
    <row r="128" spans="1:5" ht="15.75" hidden="1" thickBot="1" x14ac:dyDescent="0.3">
      <c r="A128" s="25" t="s">
        <v>212</v>
      </c>
      <c r="B128" s="14"/>
      <c r="C128" s="13"/>
      <c r="D128" s="13"/>
      <c r="E128" s="13"/>
    </row>
    <row r="129" spans="1:5" ht="15.75" hidden="1" thickBot="1" x14ac:dyDescent="0.3">
      <c r="A129" s="25" t="s">
        <v>213</v>
      </c>
      <c r="B129" s="14"/>
      <c r="C129" s="13"/>
      <c r="D129" s="13"/>
      <c r="E129" s="13"/>
    </row>
    <row r="130" spans="1:5" ht="24.75" hidden="1" thickBot="1" x14ac:dyDescent="0.3">
      <c r="A130" s="12" t="s">
        <v>29</v>
      </c>
      <c r="B130" s="14"/>
      <c r="C130" s="13"/>
      <c r="D130" s="13"/>
      <c r="E130" s="13"/>
    </row>
    <row r="131" spans="1:5" ht="15.75" hidden="1" thickBot="1" x14ac:dyDescent="0.3">
      <c r="A131" s="25" t="s">
        <v>212</v>
      </c>
      <c r="B131" s="14"/>
      <c r="C131" s="13"/>
      <c r="D131" s="13"/>
      <c r="E131" s="13"/>
    </row>
    <row r="132" spans="1:5" ht="15.75" hidden="1" thickBot="1" x14ac:dyDescent="0.3">
      <c r="A132" s="25" t="s">
        <v>213</v>
      </c>
      <c r="B132" s="14"/>
      <c r="C132" s="13"/>
      <c r="D132" s="13"/>
      <c r="E132" s="13"/>
    </row>
    <row r="133" spans="1:5" ht="15.75" hidden="1" thickBot="1" x14ac:dyDescent="0.3">
      <c r="A133" s="34" t="s">
        <v>52</v>
      </c>
      <c r="B133" s="14">
        <f>B130+B127+B124+B121+B118+B115+B112</f>
        <v>0</v>
      </c>
      <c r="C133" s="14">
        <f t="shared" ref="C133:E133" si="12">C130+C127+C124+C121+C118+C115+C112</f>
        <v>0</v>
      </c>
      <c r="D133" s="14">
        <f t="shared" si="12"/>
        <v>0</v>
      </c>
      <c r="E133" s="14">
        <f t="shared" si="12"/>
        <v>0</v>
      </c>
    </row>
    <row r="134" spans="1:5" ht="17.25" hidden="1" customHeight="1" thickBot="1" x14ac:dyDescent="0.3">
      <c r="A134" s="16" t="s">
        <v>31</v>
      </c>
      <c r="B134" s="17">
        <f>IF(B133-B104=0,0,"Error")</f>
        <v>0</v>
      </c>
      <c r="C134" s="17">
        <f>IF(C133-C104=0,0,"Error")</f>
        <v>0</v>
      </c>
      <c r="D134" s="17">
        <f>IF(D133-D104=0,0,"Error")</f>
        <v>0</v>
      </c>
      <c r="E134" s="17">
        <f>IF(E133-E104=0,0,"Error")</f>
        <v>0</v>
      </c>
    </row>
    <row r="135" spans="1:5" ht="15.75" thickBot="1" x14ac:dyDescent="0.3">
      <c r="A135" s="1111" t="s">
        <v>38</v>
      </c>
      <c r="B135" s="1112"/>
      <c r="C135" s="1112"/>
      <c r="D135" s="1112"/>
      <c r="E135" s="1113"/>
    </row>
    <row r="136" spans="1:5" ht="15.75" thickBot="1" x14ac:dyDescent="0.3">
      <c r="A136" s="1111" t="s">
        <v>39</v>
      </c>
      <c r="B136" s="1112"/>
      <c r="C136" s="1112"/>
      <c r="D136" s="1112"/>
      <c r="E136" s="1113"/>
    </row>
    <row r="137" spans="1:5" ht="24" customHeight="1" thickBot="1" x14ac:dyDescent="0.3">
      <c r="A137" s="7" t="s">
        <v>55</v>
      </c>
      <c r="B137" s="1959" t="s">
        <v>1303</v>
      </c>
      <c r="C137" s="1960"/>
      <c r="D137" s="1961"/>
      <c r="E137" s="1962"/>
    </row>
    <row r="138" spans="1:5" ht="45.75" customHeight="1" thickBot="1" x14ac:dyDescent="0.3">
      <c r="A138" s="7" t="s">
        <v>79</v>
      </c>
      <c r="B138" s="1963" t="s">
        <v>1304</v>
      </c>
      <c r="C138" s="1964" t="s">
        <v>217</v>
      </c>
      <c r="D138" s="1778" t="s">
        <v>1305</v>
      </c>
      <c r="E138" s="1779"/>
    </row>
    <row r="139" spans="1:5" ht="15.75" thickBot="1" x14ac:dyDescent="0.3">
      <c r="A139" s="96"/>
      <c r="B139" s="1118"/>
      <c r="C139" s="1122"/>
      <c r="D139" s="1120"/>
      <c r="E139" s="1121"/>
    </row>
    <row r="140" spans="1:5" ht="33" customHeight="1" thickBot="1" x14ac:dyDescent="0.3">
      <c r="A140" s="5" t="s">
        <v>14</v>
      </c>
      <c r="B140" s="1105" t="s">
        <v>1304</v>
      </c>
      <c r="C140" s="1106"/>
      <c r="D140" s="1106"/>
      <c r="E140" s="1107"/>
    </row>
    <row r="141" spans="1:5" ht="15.75" thickBot="1" x14ac:dyDescent="0.3">
      <c r="A141" s="5" t="s">
        <v>15</v>
      </c>
      <c r="B141" s="1097" t="s">
        <v>1304</v>
      </c>
      <c r="C141" s="1098"/>
      <c r="D141" s="1098"/>
      <c r="E141" s="1099"/>
    </row>
    <row r="142" spans="1:5" ht="12.75" customHeight="1" x14ac:dyDescent="0.25">
      <c r="A142" s="1049"/>
      <c r="B142" s="8">
        <v>2019</v>
      </c>
      <c r="C142" s="8">
        <v>2020</v>
      </c>
      <c r="D142" s="8">
        <v>2021</v>
      </c>
      <c r="E142" s="8">
        <v>2022</v>
      </c>
    </row>
    <row r="143" spans="1:5" ht="9" customHeight="1" thickBot="1" x14ac:dyDescent="0.3">
      <c r="A143" s="1050"/>
      <c r="B143" s="764" t="s">
        <v>7</v>
      </c>
      <c r="C143" s="764" t="s">
        <v>8</v>
      </c>
      <c r="D143" s="764" t="s">
        <v>8</v>
      </c>
      <c r="E143" s="764" t="s">
        <v>8</v>
      </c>
    </row>
    <row r="144" spans="1:5" ht="15.75" thickBot="1" x14ac:dyDescent="0.3">
      <c r="A144" s="5" t="s">
        <v>16</v>
      </c>
      <c r="B144" s="9">
        <v>0</v>
      </c>
      <c r="C144" s="9">
        <v>1</v>
      </c>
      <c r="D144" s="9">
        <v>0</v>
      </c>
      <c r="E144" s="9">
        <v>0</v>
      </c>
    </row>
    <row r="145" spans="1:5" ht="15.75" thickBot="1" x14ac:dyDescent="0.3">
      <c r="A145" s="5" t="s">
        <v>17</v>
      </c>
      <c r="B145" s="9"/>
      <c r="C145" s="9">
        <v>1000</v>
      </c>
      <c r="D145" s="9">
        <v>0</v>
      </c>
      <c r="E145" s="9">
        <v>0</v>
      </c>
    </row>
    <row r="146" spans="1:5" ht="15.75" thickBot="1" x14ac:dyDescent="0.3">
      <c r="A146" s="5" t="s">
        <v>18</v>
      </c>
      <c r="B146" s="9" t="e">
        <f>B145/B144</f>
        <v>#DIV/0!</v>
      </c>
      <c r="C146" s="9">
        <f t="shared" ref="C146:E146" si="13">C145/C144</f>
        <v>1000</v>
      </c>
      <c r="D146" s="9" t="e">
        <f t="shared" si="13"/>
        <v>#DIV/0!</v>
      </c>
      <c r="E146" s="9" t="e">
        <f t="shared" si="13"/>
        <v>#DIV/0!</v>
      </c>
    </row>
    <row r="147" spans="1:5" ht="15.75" thickBot="1" x14ac:dyDescent="0.3">
      <c r="A147" s="5" t="s">
        <v>19</v>
      </c>
      <c r="B147" s="965" t="s">
        <v>20</v>
      </c>
      <c r="C147" s="10" t="e">
        <f>C144/B144-1</f>
        <v>#DIV/0!</v>
      </c>
      <c r="D147" s="10">
        <f t="shared" ref="D147:E149" si="14">D144/C144-1</f>
        <v>-1</v>
      </c>
      <c r="E147" s="10" t="e">
        <f t="shared" si="14"/>
        <v>#DIV/0!</v>
      </c>
    </row>
    <row r="148" spans="1:5" ht="15.75" thickBot="1" x14ac:dyDescent="0.3">
      <c r="A148" s="5" t="s">
        <v>21</v>
      </c>
      <c r="B148" s="965" t="s">
        <v>20</v>
      </c>
      <c r="C148" s="10" t="e">
        <f>C145/B145-1</f>
        <v>#DIV/0!</v>
      </c>
      <c r="D148" s="10">
        <f t="shared" si="14"/>
        <v>-1</v>
      </c>
      <c r="E148" s="10" t="e">
        <f t="shared" si="14"/>
        <v>#DIV/0!</v>
      </c>
    </row>
    <row r="149" spans="1:5" ht="15.75" thickBot="1" x14ac:dyDescent="0.3">
      <c r="A149" s="5" t="s">
        <v>22</v>
      </c>
      <c r="B149" s="965" t="s">
        <v>20</v>
      </c>
      <c r="C149" s="10" t="e">
        <f>C146/B146-1</f>
        <v>#DIV/0!</v>
      </c>
      <c r="D149" s="10" t="e">
        <f t="shared" si="14"/>
        <v>#DIV/0!</v>
      </c>
      <c r="E149" s="10" t="e">
        <f t="shared" si="14"/>
        <v>#DIV/0!</v>
      </c>
    </row>
    <row r="150" spans="1:5" ht="15.75" thickBot="1" x14ac:dyDescent="0.3">
      <c r="A150" s="1046" t="s">
        <v>155</v>
      </c>
      <c r="B150" s="1047"/>
      <c r="C150" s="1047"/>
      <c r="D150" s="1047"/>
      <c r="E150" s="1048"/>
    </row>
    <row r="151" spans="1:5" ht="12.75" customHeight="1" x14ac:dyDescent="0.25">
      <c r="A151" s="1049"/>
      <c r="B151" s="8">
        <v>2019</v>
      </c>
      <c r="C151" s="8">
        <v>2020</v>
      </c>
      <c r="D151" s="8">
        <v>2021</v>
      </c>
      <c r="E151" s="8">
        <v>2022</v>
      </c>
    </row>
    <row r="152" spans="1:5" ht="9" customHeight="1" thickBot="1" x14ac:dyDescent="0.3">
      <c r="A152" s="1050"/>
      <c r="B152" s="764" t="s">
        <v>7</v>
      </c>
      <c r="C152" s="764" t="s">
        <v>8</v>
      </c>
      <c r="D152" s="764" t="s">
        <v>8</v>
      </c>
      <c r="E152" s="764" t="s">
        <v>8</v>
      </c>
    </row>
    <row r="153" spans="1:5" ht="15.75" thickBot="1" x14ac:dyDescent="0.3">
      <c r="A153" s="12" t="s">
        <v>41</v>
      </c>
      <c r="B153" s="13">
        <f>B154+B155+B156+B157</f>
        <v>0</v>
      </c>
      <c r="C153" s="13">
        <f t="shared" ref="C153:E153" si="15">C154+C155+C156+C157</f>
        <v>0</v>
      </c>
      <c r="D153" s="13">
        <f t="shared" si="15"/>
        <v>0</v>
      </c>
      <c r="E153" s="13">
        <f t="shared" si="15"/>
        <v>0</v>
      </c>
    </row>
    <row r="154" spans="1:5" ht="15.75" thickBot="1" x14ac:dyDescent="0.3">
      <c r="A154" s="25" t="s">
        <v>212</v>
      </c>
      <c r="B154" s="13"/>
      <c r="C154" s="13"/>
      <c r="D154" s="13"/>
      <c r="E154" s="13"/>
    </row>
    <row r="155" spans="1:5" ht="15.75" thickBot="1" x14ac:dyDescent="0.3">
      <c r="A155" s="25" t="s">
        <v>222</v>
      </c>
      <c r="B155" s="13"/>
      <c r="C155" s="13"/>
      <c r="D155" s="13"/>
      <c r="E155" s="13"/>
    </row>
    <row r="156" spans="1:5" ht="15.75" thickBot="1" x14ac:dyDescent="0.3">
      <c r="A156" s="25" t="s">
        <v>223</v>
      </c>
      <c r="B156" s="13"/>
      <c r="C156" s="13"/>
      <c r="D156" s="13"/>
      <c r="E156" s="13"/>
    </row>
    <row r="157" spans="1:5" ht="15.75" thickBot="1" x14ac:dyDescent="0.3">
      <c r="A157" s="25" t="s">
        <v>224</v>
      </c>
      <c r="B157" s="13"/>
      <c r="C157" s="13"/>
      <c r="D157" s="13"/>
      <c r="E157" s="13"/>
    </row>
    <row r="158" spans="1:5" ht="15.75" thickBot="1" x14ac:dyDescent="0.3">
      <c r="A158" s="12" t="s">
        <v>42</v>
      </c>
      <c r="B158" s="14">
        <f>B159</f>
        <v>0</v>
      </c>
      <c r="C158" s="14">
        <f t="shared" ref="C158:E158" si="16">C159</f>
        <v>1000</v>
      </c>
      <c r="D158" s="14">
        <f t="shared" si="16"/>
        <v>0</v>
      </c>
      <c r="E158" s="14">
        <f t="shared" si="16"/>
        <v>0</v>
      </c>
    </row>
    <row r="159" spans="1:5" ht="15.75" thickBot="1" x14ac:dyDescent="0.3">
      <c r="A159" s="25" t="s">
        <v>212</v>
      </c>
      <c r="B159" s="13"/>
      <c r="C159" s="13">
        <v>1000</v>
      </c>
      <c r="D159" s="13"/>
      <c r="E159" s="13"/>
    </row>
    <row r="160" spans="1:5" ht="15.75" thickBot="1" x14ac:dyDescent="0.3">
      <c r="A160" s="25" t="s">
        <v>222</v>
      </c>
      <c r="B160" s="14"/>
      <c r="C160" s="13"/>
      <c r="D160" s="13"/>
      <c r="E160" s="13"/>
    </row>
    <row r="161" spans="1:5" ht="15.75" thickBot="1" x14ac:dyDescent="0.3">
      <c r="A161" s="25" t="s">
        <v>223</v>
      </c>
      <c r="B161" s="14"/>
      <c r="C161" s="13"/>
      <c r="D161" s="13"/>
      <c r="E161" s="13"/>
    </row>
    <row r="162" spans="1:5" ht="15.75" thickBot="1" x14ac:dyDescent="0.3">
      <c r="A162" s="25" t="s">
        <v>224</v>
      </c>
      <c r="B162" s="14"/>
      <c r="C162" s="13"/>
      <c r="D162" s="13"/>
      <c r="E162" s="13"/>
    </row>
    <row r="163" spans="1:5" ht="15.75" thickBot="1" x14ac:dyDescent="0.3">
      <c r="A163" s="87" t="s">
        <v>30</v>
      </c>
      <c r="B163" s="14">
        <f>B153+B158</f>
        <v>0</v>
      </c>
      <c r="C163" s="14">
        <f t="shared" ref="C163:E163" si="17">C153+C158</f>
        <v>1000</v>
      </c>
      <c r="D163" s="14">
        <f t="shared" si="17"/>
        <v>0</v>
      </c>
      <c r="E163" s="14">
        <f t="shared" si="17"/>
        <v>0</v>
      </c>
    </row>
    <row r="164" spans="1:5" ht="34.5" thickBot="1" x14ac:dyDescent="0.3">
      <c r="A164" s="7" t="s">
        <v>32</v>
      </c>
      <c r="B164" s="7" t="s">
        <v>1306</v>
      </c>
      <c r="C164" s="86" t="s">
        <v>217</v>
      </c>
      <c r="D164" s="1120" t="s">
        <v>1307</v>
      </c>
      <c r="E164" s="1121"/>
    </row>
    <row r="165" spans="1:5" ht="24" customHeight="1" thickBot="1" x14ac:dyDescent="0.3">
      <c r="A165" s="5" t="s">
        <v>14</v>
      </c>
      <c r="B165" s="1105" t="s">
        <v>1306</v>
      </c>
      <c r="C165" s="1106"/>
      <c r="D165" s="1106"/>
      <c r="E165" s="1107"/>
    </row>
    <row r="166" spans="1:5" ht="15.75" thickBot="1" x14ac:dyDescent="0.3">
      <c r="A166" s="5" t="s">
        <v>15</v>
      </c>
      <c r="B166" s="1097" t="s">
        <v>1308</v>
      </c>
      <c r="C166" s="1098"/>
      <c r="D166" s="1098"/>
      <c r="E166" s="1099"/>
    </row>
    <row r="167" spans="1:5" ht="12.75" customHeight="1" x14ac:dyDescent="0.25">
      <c r="A167" s="1049"/>
      <c r="B167" s="8">
        <v>2019</v>
      </c>
      <c r="C167" s="8">
        <v>2020</v>
      </c>
      <c r="D167" s="8">
        <v>2021</v>
      </c>
      <c r="E167" s="8">
        <v>2022</v>
      </c>
    </row>
    <row r="168" spans="1:5" ht="9" customHeight="1" thickBot="1" x14ac:dyDescent="0.3">
      <c r="A168" s="1050"/>
      <c r="B168" s="764" t="s">
        <v>7</v>
      </c>
      <c r="C168" s="764" t="s">
        <v>8</v>
      </c>
      <c r="D168" s="764" t="s">
        <v>8</v>
      </c>
      <c r="E168" s="764" t="s">
        <v>8</v>
      </c>
    </row>
    <row r="169" spans="1:5" ht="15.75" thickBot="1" x14ac:dyDescent="0.3">
      <c r="A169" s="5" t="s">
        <v>16</v>
      </c>
      <c r="B169" s="9">
        <v>0</v>
      </c>
      <c r="C169" s="9">
        <v>1</v>
      </c>
      <c r="D169" s="9"/>
      <c r="E169" s="9"/>
    </row>
    <row r="170" spans="1:5" ht="15.75" thickBot="1" x14ac:dyDescent="0.3">
      <c r="A170" s="5" t="s">
        <v>17</v>
      </c>
      <c r="B170" s="9">
        <v>0</v>
      </c>
      <c r="C170" s="9">
        <v>1000</v>
      </c>
      <c r="D170" s="9"/>
      <c r="E170" s="9"/>
    </row>
    <row r="171" spans="1:5" ht="15.75" thickBot="1" x14ac:dyDescent="0.3">
      <c r="A171" s="5" t="s">
        <v>18</v>
      </c>
      <c r="B171" s="9" t="e">
        <f>B170/B169</f>
        <v>#DIV/0!</v>
      </c>
      <c r="C171" s="9">
        <f t="shared" ref="C171:E171" si="18">C170/C169</f>
        <v>1000</v>
      </c>
      <c r="D171" s="9" t="e">
        <f t="shared" si="18"/>
        <v>#DIV/0!</v>
      </c>
      <c r="E171" s="9" t="e">
        <f t="shared" si="18"/>
        <v>#DIV/0!</v>
      </c>
    </row>
    <row r="172" spans="1:5" ht="15.75" thickBot="1" x14ac:dyDescent="0.3">
      <c r="A172" s="5" t="s">
        <v>19</v>
      </c>
      <c r="B172" s="965" t="s">
        <v>20</v>
      </c>
      <c r="C172" s="10" t="e">
        <f>C169/B169-1</f>
        <v>#DIV/0!</v>
      </c>
      <c r="D172" s="10">
        <f t="shared" ref="D172:E174" si="19">D169/C169-1</f>
        <v>-1</v>
      </c>
      <c r="E172" s="10" t="e">
        <f t="shared" si="19"/>
        <v>#DIV/0!</v>
      </c>
    </row>
    <row r="173" spans="1:5" ht="15.75" thickBot="1" x14ac:dyDescent="0.3">
      <c r="A173" s="5" t="s">
        <v>21</v>
      </c>
      <c r="B173" s="965" t="s">
        <v>20</v>
      </c>
      <c r="C173" s="10" t="e">
        <f>C170/B170-1</f>
        <v>#DIV/0!</v>
      </c>
      <c r="D173" s="10">
        <f t="shared" si="19"/>
        <v>-1</v>
      </c>
      <c r="E173" s="10" t="e">
        <f t="shared" si="19"/>
        <v>#DIV/0!</v>
      </c>
    </row>
    <row r="174" spans="1:5" ht="15.75" thickBot="1" x14ac:dyDescent="0.3">
      <c r="A174" s="5" t="s">
        <v>22</v>
      </c>
      <c r="B174" s="965" t="s">
        <v>20</v>
      </c>
      <c r="C174" s="10" t="e">
        <f>C171/B171-1</f>
        <v>#DIV/0!</v>
      </c>
      <c r="D174" s="10" t="e">
        <f t="shared" si="19"/>
        <v>#DIV/0!</v>
      </c>
      <c r="E174" s="10" t="e">
        <f t="shared" si="19"/>
        <v>#DIV/0!</v>
      </c>
    </row>
    <row r="175" spans="1:5" ht="15.75" thickBot="1" x14ac:dyDescent="0.3">
      <c r="A175" s="1046" t="s">
        <v>172</v>
      </c>
      <c r="B175" s="1047"/>
      <c r="C175" s="1047"/>
      <c r="D175" s="1047"/>
      <c r="E175" s="1048"/>
    </row>
    <row r="176" spans="1:5" ht="12.75" customHeight="1" x14ac:dyDescent="0.25">
      <c r="A176" s="1049"/>
      <c r="B176" s="8">
        <v>2019</v>
      </c>
      <c r="C176" s="8">
        <v>2020</v>
      </c>
      <c r="D176" s="8">
        <v>2021</v>
      </c>
      <c r="E176" s="8">
        <v>2022</v>
      </c>
    </row>
    <row r="177" spans="1:5" ht="9" customHeight="1" thickBot="1" x14ac:dyDescent="0.3">
      <c r="A177" s="1050"/>
      <c r="B177" s="764" t="s">
        <v>7</v>
      </c>
      <c r="C177" s="764" t="s">
        <v>8</v>
      </c>
      <c r="D177" s="764" t="s">
        <v>8</v>
      </c>
      <c r="E177" s="764" t="s">
        <v>8</v>
      </c>
    </row>
    <row r="178" spans="1:5" ht="15.75" thickBot="1" x14ac:dyDescent="0.3">
      <c r="A178" s="12" t="s">
        <v>41</v>
      </c>
      <c r="B178" s="13">
        <f>B179+B180+B181+B182</f>
        <v>0</v>
      </c>
      <c r="C178" s="13">
        <f t="shared" ref="C178:E178" si="20">C179+C180+C181+C182</f>
        <v>0</v>
      </c>
      <c r="D178" s="13">
        <f t="shared" si="20"/>
        <v>0</v>
      </c>
      <c r="E178" s="13">
        <f t="shared" si="20"/>
        <v>0</v>
      </c>
    </row>
    <row r="179" spans="1:5" ht="15.75" thickBot="1" x14ac:dyDescent="0.3">
      <c r="A179" s="25" t="s">
        <v>212</v>
      </c>
      <c r="B179" s="13"/>
      <c r="C179" s="13"/>
      <c r="D179" s="13"/>
      <c r="E179" s="13"/>
    </row>
    <row r="180" spans="1:5" ht="15.75" thickBot="1" x14ac:dyDescent="0.3">
      <c r="A180" s="25" t="s">
        <v>222</v>
      </c>
      <c r="B180" s="13"/>
      <c r="C180" s="13"/>
      <c r="D180" s="13"/>
      <c r="E180" s="13"/>
    </row>
    <row r="181" spans="1:5" ht="15.75" thickBot="1" x14ac:dyDescent="0.3">
      <c r="A181" s="25" t="s">
        <v>223</v>
      </c>
      <c r="B181" s="13"/>
      <c r="C181" s="13"/>
      <c r="D181" s="13"/>
      <c r="E181" s="13"/>
    </row>
    <row r="182" spans="1:5" ht="15.75" thickBot="1" x14ac:dyDescent="0.3">
      <c r="A182" s="25" t="s">
        <v>224</v>
      </c>
      <c r="B182" s="13"/>
      <c r="C182" s="13"/>
      <c r="D182" s="13"/>
      <c r="E182" s="13"/>
    </row>
    <row r="183" spans="1:5" ht="15.75" thickBot="1" x14ac:dyDescent="0.3">
      <c r="A183" s="12" t="s">
        <v>42</v>
      </c>
      <c r="B183" s="14">
        <f t="shared" ref="B183:E183" si="21">B184+B185+B186+B187</f>
        <v>0</v>
      </c>
      <c r="C183" s="14">
        <f t="shared" si="21"/>
        <v>1000</v>
      </c>
      <c r="D183" s="14">
        <f t="shared" si="21"/>
        <v>0</v>
      </c>
      <c r="E183" s="14">
        <f t="shared" si="21"/>
        <v>0</v>
      </c>
    </row>
    <row r="184" spans="1:5" ht="15.75" thickBot="1" x14ac:dyDescent="0.3">
      <c r="A184" s="25" t="s">
        <v>212</v>
      </c>
      <c r="B184" s="14"/>
      <c r="C184" s="13">
        <v>1000</v>
      </c>
      <c r="D184" s="13"/>
      <c r="E184" s="13"/>
    </row>
    <row r="185" spans="1:5" ht="15.75" thickBot="1" x14ac:dyDescent="0.3">
      <c r="A185" s="25" t="s">
        <v>222</v>
      </c>
      <c r="B185" s="14"/>
      <c r="C185" s="13"/>
      <c r="D185" s="13"/>
      <c r="E185" s="13"/>
    </row>
    <row r="186" spans="1:5" ht="15.75" thickBot="1" x14ac:dyDescent="0.3">
      <c r="A186" s="25" t="s">
        <v>223</v>
      </c>
      <c r="B186" s="14"/>
      <c r="C186" s="13"/>
      <c r="D186" s="13"/>
      <c r="E186" s="13"/>
    </row>
    <row r="187" spans="1:5" ht="15.75" thickBot="1" x14ac:dyDescent="0.3">
      <c r="A187" s="25" t="s">
        <v>224</v>
      </c>
      <c r="B187" s="14"/>
      <c r="C187" s="13"/>
      <c r="D187" s="13"/>
      <c r="E187" s="13"/>
    </row>
    <row r="188" spans="1:5" ht="15.75" thickBot="1" x14ac:dyDescent="0.3">
      <c r="A188" s="87" t="s">
        <v>226</v>
      </c>
      <c r="B188" s="14">
        <f>B178+B183</f>
        <v>0</v>
      </c>
      <c r="C188" s="14">
        <f t="shared" ref="C188:E188" si="22">C178+C183</f>
        <v>1000</v>
      </c>
      <c r="D188" s="14">
        <f t="shared" si="22"/>
        <v>0</v>
      </c>
      <c r="E188" s="14">
        <f t="shared" si="22"/>
        <v>0</v>
      </c>
    </row>
    <row r="189" spans="1:5" ht="34.5" thickBot="1" x14ac:dyDescent="0.3">
      <c r="A189" s="7" t="s">
        <v>34</v>
      </c>
      <c r="B189" s="86" t="s">
        <v>62</v>
      </c>
      <c r="C189" s="86" t="s">
        <v>217</v>
      </c>
      <c r="D189" s="1114" t="s">
        <v>1309</v>
      </c>
      <c r="E189" s="1093"/>
    </row>
    <row r="190" spans="1:5" ht="17.25" customHeight="1" thickBot="1" x14ac:dyDescent="0.3">
      <c r="A190" s="5" t="s">
        <v>14</v>
      </c>
      <c r="B190" s="1105" t="s">
        <v>62</v>
      </c>
      <c r="C190" s="1106"/>
      <c r="D190" s="1106"/>
      <c r="E190" s="1107"/>
    </row>
    <row r="191" spans="1:5" ht="15.75" thickBot="1" x14ac:dyDescent="0.3">
      <c r="A191" s="5" t="s">
        <v>15</v>
      </c>
      <c r="B191" s="1097" t="s">
        <v>51</v>
      </c>
      <c r="C191" s="1098"/>
      <c r="D191" s="1098"/>
      <c r="E191" s="1099"/>
    </row>
    <row r="192" spans="1:5" ht="12.75" customHeight="1" x14ac:dyDescent="0.25">
      <c r="A192" s="1049"/>
      <c r="B192" s="8">
        <v>2019</v>
      </c>
      <c r="C192" s="8">
        <v>2020</v>
      </c>
      <c r="D192" s="8">
        <v>2021</v>
      </c>
      <c r="E192" s="8">
        <v>2022</v>
      </c>
    </row>
    <row r="193" spans="1:5" ht="9" customHeight="1" thickBot="1" x14ac:dyDescent="0.3">
      <c r="A193" s="1050"/>
      <c r="B193" s="764" t="s">
        <v>7</v>
      </c>
      <c r="C193" s="764" t="s">
        <v>8</v>
      </c>
      <c r="D193" s="764" t="s">
        <v>8</v>
      </c>
      <c r="E193" s="764" t="s">
        <v>8</v>
      </c>
    </row>
    <row r="194" spans="1:5" ht="15.75" thickBot="1" x14ac:dyDescent="0.3">
      <c r="A194" s="5" t="s">
        <v>16</v>
      </c>
      <c r="B194" s="5"/>
      <c r="C194" s="965">
        <v>10</v>
      </c>
      <c r="D194" s="765">
        <v>10</v>
      </c>
      <c r="E194" s="965"/>
    </row>
    <row r="195" spans="1:5" ht="15.75" thickBot="1" x14ac:dyDescent="0.3">
      <c r="A195" s="5" t="s">
        <v>17</v>
      </c>
      <c r="B195" s="9">
        <f t="shared" ref="B195:E195" si="23">B213</f>
        <v>0</v>
      </c>
      <c r="C195" s="9">
        <v>1000</v>
      </c>
      <c r="D195" s="40">
        <f t="shared" si="23"/>
        <v>1300</v>
      </c>
      <c r="E195" s="9">
        <f t="shared" si="23"/>
        <v>0</v>
      </c>
    </row>
    <row r="196" spans="1:5" ht="15.75" thickBot="1" x14ac:dyDescent="0.3">
      <c r="A196" s="5" t="s">
        <v>18</v>
      </c>
      <c r="B196" s="9" t="e">
        <f>B195/B194</f>
        <v>#DIV/0!</v>
      </c>
      <c r="C196" s="9">
        <f t="shared" ref="C196:E196" si="24">C195/C194</f>
        <v>100</v>
      </c>
      <c r="D196" s="9">
        <f t="shared" si="24"/>
        <v>130</v>
      </c>
      <c r="E196" s="9" t="e">
        <f t="shared" si="24"/>
        <v>#DIV/0!</v>
      </c>
    </row>
    <row r="197" spans="1:5" ht="15.75" thickBot="1" x14ac:dyDescent="0.3">
      <c r="A197" s="5" t="s">
        <v>19</v>
      </c>
      <c r="B197" s="965" t="s">
        <v>20</v>
      </c>
      <c r="C197" s="10" t="e">
        <f>C194/B194-1</f>
        <v>#DIV/0!</v>
      </c>
      <c r="D197" s="10">
        <f t="shared" ref="D197:E199" si="25">D194/C194-1</f>
        <v>0</v>
      </c>
      <c r="E197" s="10">
        <f t="shared" si="25"/>
        <v>-1</v>
      </c>
    </row>
    <row r="198" spans="1:5" ht="15.75" thickBot="1" x14ac:dyDescent="0.3">
      <c r="A198" s="5" t="s">
        <v>21</v>
      </c>
      <c r="B198" s="965" t="s">
        <v>20</v>
      </c>
      <c r="C198" s="10" t="e">
        <f>C195/B195-1</f>
        <v>#DIV/0!</v>
      </c>
      <c r="D198" s="10">
        <f t="shared" si="25"/>
        <v>0.30000000000000004</v>
      </c>
      <c r="E198" s="10">
        <f t="shared" si="25"/>
        <v>-1</v>
      </c>
    </row>
    <row r="199" spans="1:5" ht="15.75" thickBot="1" x14ac:dyDescent="0.3">
      <c r="A199" s="5" t="s">
        <v>22</v>
      </c>
      <c r="B199" s="965" t="s">
        <v>20</v>
      </c>
      <c r="C199" s="10" t="e">
        <f>C196/B196-1</f>
        <v>#DIV/0!</v>
      </c>
      <c r="D199" s="10">
        <f t="shared" si="25"/>
        <v>0.30000000000000004</v>
      </c>
      <c r="E199" s="10" t="e">
        <f t="shared" si="25"/>
        <v>#DIV/0!</v>
      </c>
    </row>
    <row r="200" spans="1:5" ht="15.75" thickBot="1" x14ac:dyDescent="0.3">
      <c r="A200" s="1046" t="s">
        <v>228</v>
      </c>
      <c r="B200" s="1047"/>
      <c r="C200" s="1047"/>
      <c r="D200" s="1047"/>
      <c r="E200" s="1048"/>
    </row>
    <row r="201" spans="1:5" ht="12.75" customHeight="1" x14ac:dyDescent="0.25">
      <c r="A201" s="1049"/>
      <c r="B201" s="8">
        <v>2019</v>
      </c>
      <c r="C201" s="8">
        <v>2020</v>
      </c>
      <c r="D201" s="8">
        <v>2021</v>
      </c>
      <c r="E201" s="8">
        <v>2022</v>
      </c>
    </row>
    <row r="202" spans="1:5" ht="9" customHeight="1" thickBot="1" x14ac:dyDescent="0.3">
      <c r="A202" s="1050"/>
      <c r="B202" s="764" t="s">
        <v>7</v>
      </c>
      <c r="C202" s="764" t="s">
        <v>8</v>
      </c>
      <c r="D202" s="764" t="s">
        <v>8</v>
      </c>
      <c r="E202" s="764" t="s">
        <v>8</v>
      </c>
    </row>
    <row r="203" spans="1:5" ht="15.75" thickBot="1" x14ac:dyDescent="0.3">
      <c r="A203" s="12" t="s">
        <v>41</v>
      </c>
      <c r="B203" s="13">
        <f>B204+B205+B206+B207</f>
        <v>0</v>
      </c>
      <c r="C203" s="13">
        <f t="shared" ref="C203:E203" si="26">C204+C205+C206+C207</f>
        <v>0</v>
      </c>
      <c r="D203" s="13">
        <f t="shared" si="26"/>
        <v>0</v>
      </c>
      <c r="E203" s="13">
        <f t="shared" si="26"/>
        <v>0</v>
      </c>
    </row>
    <row r="204" spans="1:5" ht="15.75" thickBot="1" x14ac:dyDescent="0.3">
      <c r="A204" s="25" t="s">
        <v>212</v>
      </c>
      <c r="B204" s="13"/>
      <c r="C204" s="13"/>
      <c r="D204" s="13"/>
      <c r="E204" s="13"/>
    </row>
    <row r="205" spans="1:5" ht="15.75" thickBot="1" x14ac:dyDescent="0.3">
      <c r="A205" s="25" t="s">
        <v>222</v>
      </c>
      <c r="B205" s="13"/>
      <c r="C205" s="13"/>
      <c r="D205" s="13"/>
      <c r="E205" s="13"/>
    </row>
    <row r="206" spans="1:5" ht="15.75" thickBot="1" x14ac:dyDescent="0.3">
      <c r="A206" s="25" t="s">
        <v>223</v>
      </c>
      <c r="B206" s="13"/>
      <c r="C206" s="13"/>
      <c r="D206" s="13"/>
      <c r="E206" s="13"/>
    </row>
    <row r="207" spans="1:5" ht="15.75" thickBot="1" x14ac:dyDescent="0.3">
      <c r="A207" s="25" t="s">
        <v>224</v>
      </c>
      <c r="B207" s="13"/>
      <c r="C207" s="13"/>
      <c r="D207" s="13"/>
      <c r="E207" s="13"/>
    </row>
    <row r="208" spans="1:5" ht="15.75" thickBot="1" x14ac:dyDescent="0.3">
      <c r="A208" s="12" t="s">
        <v>42</v>
      </c>
      <c r="B208" s="14">
        <f t="shared" ref="B208:E208" si="27">B209+B210+B211+B212</f>
        <v>0</v>
      </c>
      <c r="C208" s="14">
        <f t="shared" si="27"/>
        <v>1000</v>
      </c>
      <c r="D208" s="14">
        <f t="shared" si="27"/>
        <v>1300</v>
      </c>
      <c r="E208" s="14">
        <f t="shared" si="27"/>
        <v>0</v>
      </c>
    </row>
    <row r="209" spans="1:5" ht="15.75" thickBot="1" x14ac:dyDescent="0.3">
      <c r="A209" s="25" t="s">
        <v>212</v>
      </c>
      <c r="B209" s="14"/>
      <c r="C209" s="13">
        <v>1000</v>
      </c>
      <c r="D209" s="13">
        <v>1300</v>
      </c>
      <c r="E209" s="13"/>
    </row>
    <row r="210" spans="1:5" ht="15.75" thickBot="1" x14ac:dyDescent="0.3">
      <c r="A210" s="25" t="s">
        <v>222</v>
      </c>
      <c r="B210" s="14"/>
      <c r="C210" s="13"/>
      <c r="D210" s="13"/>
      <c r="E210" s="13"/>
    </row>
    <row r="211" spans="1:5" ht="15.75" thickBot="1" x14ac:dyDescent="0.3">
      <c r="A211" s="25" t="s">
        <v>223</v>
      </c>
      <c r="B211" s="14"/>
      <c r="C211" s="13"/>
      <c r="D211" s="13"/>
      <c r="E211" s="13"/>
    </row>
    <row r="212" spans="1:5" ht="15.75" thickBot="1" x14ac:dyDescent="0.3">
      <c r="A212" s="25" t="s">
        <v>224</v>
      </c>
      <c r="B212" s="14"/>
      <c r="C212" s="13"/>
      <c r="D212" s="13"/>
      <c r="E212" s="13"/>
    </row>
    <row r="213" spans="1:5" ht="15.75" thickBot="1" x14ac:dyDescent="0.3">
      <c r="A213" s="15" t="s">
        <v>435</v>
      </c>
      <c r="B213" s="14">
        <f>B203+B208</f>
        <v>0</v>
      </c>
      <c r="C213" s="14">
        <f t="shared" ref="C213:E213" si="28">C203+C208</f>
        <v>1000</v>
      </c>
      <c r="D213" s="14">
        <f t="shared" si="28"/>
        <v>1300</v>
      </c>
      <c r="E213" s="14">
        <f t="shared" si="28"/>
        <v>0</v>
      </c>
    </row>
    <row r="214" spans="1:5" ht="34.5" thickBot="1" x14ac:dyDescent="0.3">
      <c r="A214" s="7" t="s">
        <v>36</v>
      </c>
      <c r="B214" s="86" t="s">
        <v>1310</v>
      </c>
      <c r="C214" s="86" t="s">
        <v>217</v>
      </c>
      <c r="D214" s="1114" t="s">
        <v>1311</v>
      </c>
      <c r="E214" s="1093"/>
    </row>
    <row r="215" spans="1:5" ht="25.5" customHeight="1" thickBot="1" x14ac:dyDescent="0.3">
      <c r="A215" s="5" t="s">
        <v>14</v>
      </c>
      <c r="B215" s="1105" t="s">
        <v>1310</v>
      </c>
      <c r="C215" s="1106"/>
      <c r="D215" s="1106"/>
      <c r="E215" s="1107"/>
    </row>
    <row r="216" spans="1:5" ht="15.75" thickBot="1" x14ac:dyDescent="0.3">
      <c r="A216" s="5" t="s">
        <v>15</v>
      </c>
      <c r="B216" s="1097" t="s">
        <v>51</v>
      </c>
      <c r="C216" s="1098"/>
      <c r="D216" s="1098"/>
      <c r="E216" s="1099"/>
    </row>
    <row r="217" spans="1:5" ht="12.75" customHeight="1" x14ac:dyDescent="0.25">
      <c r="A217" s="1049"/>
      <c r="B217" s="8">
        <v>2019</v>
      </c>
      <c r="C217" s="8">
        <v>2020</v>
      </c>
      <c r="D217" s="8">
        <v>2021</v>
      </c>
      <c r="E217" s="8">
        <v>2022</v>
      </c>
    </row>
    <row r="218" spans="1:5" ht="9" customHeight="1" thickBot="1" x14ac:dyDescent="0.3">
      <c r="A218" s="1050"/>
      <c r="B218" s="764" t="s">
        <v>7</v>
      </c>
      <c r="C218" s="764" t="s">
        <v>8</v>
      </c>
      <c r="D218" s="764" t="s">
        <v>8</v>
      </c>
      <c r="E218" s="764" t="s">
        <v>8</v>
      </c>
    </row>
    <row r="219" spans="1:5" ht="15.75" thickBot="1" x14ac:dyDescent="0.3">
      <c r="A219" s="5" t="s">
        <v>16</v>
      </c>
      <c r="B219" s="9"/>
      <c r="C219" s="9">
        <v>10</v>
      </c>
      <c r="D219" s="9">
        <v>0</v>
      </c>
      <c r="E219" s="9">
        <v>0</v>
      </c>
    </row>
    <row r="220" spans="1:5" ht="15.75" thickBot="1" x14ac:dyDescent="0.3">
      <c r="A220" s="5" t="s">
        <v>17</v>
      </c>
      <c r="B220" s="9"/>
      <c r="C220" s="9">
        <v>1000</v>
      </c>
      <c r="D220" s="9">
        <v>0</v>
      </c>
      <c r="E220" s="9">
        <v>0</v>
      </c>
    </row>
    <row r="221" spans="1:5" ht="15.75" thickBot="1" x14ac:dyDescent="0.3">
      <c r="A221" s="5" t="s">
        <v>18</v>
      </c>
      <c r="B221" s="9" t="e">
        <f>B220/B219</f>
        <v>#DIV/0!</v>
      </c>
      <c r="C221" s="9">
        <f t="shared" ref="C221:E221" si="29">C220/C219</f>
        <v>100</v>
      </c>
      <c r="D221" s="9" t="e">
        <f t="shared" si="29"/>
        <v>#DIV/0!</v>
      </c>
      <c r="E221" s="9" t="e">
        <f t="shared" si="29"/>
        <v>#DIV/0!</v>
      </c>
    </row>
    <row r="222" spans="1:5" ht="15.75" thickBot="1" x14ac:dyDescent="0.3">
      <c r="A222" s="5" t="s">
        <v>19</v>
      </c>
      <c r="B222" s="965" t="s">
        <v>20</v>
      </c>
      <c r="C222" s="10" t="e">
        <f>C219/B219-1</f>
        <v>#DIV/0!</v>
      </c>
      <c r="D222" s="10">
        <f t="shared" ref="D222:E224" si="30">D219/C219-1</f>
        <v>-1</v>
      </c>
      <c r="E222" s="10" t="e">
        <f t="shared" si="30"/>
        <v>#DIV/0!</v>
      </c>
    </row>
    <row r="223" spans="1:5" ht="15.75" thickBot="1" x14ac:dyDescent="0.3">
      <c r="A223" s="5" t="s">
        <v>21</v>
      </c>
      <c r="B223" s="965" t="s">
        <v>20</v>
      </c>
      <c r="C223" s="10" t="e">
        <f>C220/B220-1</f>
        <v>#DIV/0!</v>
      </c>
      <c r="D223" s="10">
        <f t="shared" si="30"/>
        <v>-1</v>
      </c>
      <c r="E223" s="10" t="e">
        <f t="shared" si="30"/>
        <v>#DIV/0!</v>
      </c>
    </row>
    <row r="224" spans="1:5" ht="15.75" thickBot="1" x14ac:dyDescent="0.3">
      <c r="A224" s="5" t="s">
        <v>22</v>
      </c>
      <c r="B224" s="965" t="s">
        <v>20</v>
      </c>
      <c r="C224" s="10" t="e">
        <f>C221/B221-1</f>
        <v>#DIV/0!</v>
      </c>
      <c r="D224" s="10" t="e">
        <f t="shared" si="30"/>
        <v>#DIV/0!</v>
      </c>
      <c r="E224" s="10" t="e">
        <f t="shared" si="30"/>
        <v>#DIV/0!</v>
      </c>
    </row>
    <row r="225" spans="1:5" ht="15.75" thickBot="1" x14ac:dyDescent="0.3">
      <c r="A225" s="1046" t="s">
        <v>186</v>
      </c>
      <c r="B225" s="1047"/>
      <c r="C225" s="1047"/>
      <c r="D225" s="1047"/>
      <c r="E225" s="1048"/>
    </row>
    <row r="226" spans="1:5" ht="12.75" customHeight="1" x14ac:dyDescent="0.25">
      <c r="A226" s="1049"/>
      <c r="B226" s="8">
        <v>2019</v>
      </c>
      <c r="C226" s="8">
        <v>2020</v>
      </c>
      <c r="D226" s="8">
        <v>2021</v>
      </c>
      <c r="E226" s="8">
        <v>2022</v>
      </c>
    </row>
    <row r="227" spans="1:5" ht="9" customHeight="1" thickBot="1" x14ac:dyDescent="0.3">
      <c r="A227" s="1050"/>
      <c r="B227" s="764" t="s">
        <v>7</v>
      </c>
      <c r="C227" s="764" t="s">
        <v>8</v>
      </c>
      <c r="D227" s="764" t="s">
        <v>8</v>
      </c>
      <c r="E227" s="764" t="s">
        <v>8</v>
      </c>
    </row>
    <row r="228" spans="1:5" ht="15.75" thickBot="1" x14ac:dyDescent="0.3">
      <c r="A228" s="12" t="s">
        <v>41</v>
      </c>
      <c r="B228" s="13">
        <f>B229+B230+B231+B232</f>
        <v>0</v>
      </c>
      <c r="C228" s="13">
        <f t="shared" ref="C228:E228" si="31">C229+C230+C231+C232</f>
        <v>0</v>
      </c>
      <c r="D228" s="13">
        <f t="shared" si="31"/>
        <v>0</v>
      </c>
      <c r="E228" s="13">
        <f t="shared" si="31"/>
        <v>0</v>
      </c>
    </row>
    <row r="229" spans="1:5" ht="15.75" thickBot="1" x14ac:dyDescent="0.3">
      <c r="A229" s="25" t="s">
        <v>212</v>
      </c>
      <c r="B229" s="13"/>
      <c r="C229" s="13"/>
      <c r="D229" s="13"/>
      <c r="E229" s="13"/>
    </row>
    <row r="230" spans="1:5" ht="15.75" thickBot="1" x14ac:dyDescent="0.3">
      <c r="A230" s="25" t="s">
        <v>222</v>
      </c>
      <c r="B230" s="13"/>
      <c r="C230" s="13"/>
      <c r="D230" s="13"/>
      <c r="E230" s="13"/>
    </row>
    <row r="231" spans="1:5" ht="15.75" thickBot="1" x14ac:dyDescent="0.3">
      <c r="A231" s="25" t="s">
        <v>223</v>
      </c>
      <c r="B231" s="13"/>
      <c r="C231" s="13"/>
      <c r="D231" s="13"/>
      <c r="E231" s="13"/>
    </row>
    <row r="232" spans="1:5" ht="15.75" thickBot="1" x14ac:dyDescent="0.3">
      <c r="A232" s="25" t="s">
        <v>224</v>
      </c>
      <c r="B232" s="13"/>
      <c r="C232" s="13"/>
      <c r="D232" s="13"/>
      <c r="E232" s="13"/>
    </row>
    <row r="233" spans="1:5" ht="15.75" thickBot="1" x14ac:dyDescent="0.3">
      <c r="A233" s="12" t="s">
        <v>42</v>
      </c>
      <c r="B233" s="14">
        <f>B234+B235+B236+B237</f>
        <v>0</v>
      </c>
      <c r="C233" s="14">
        <f t="shared" ref="C233:E233" si="32">C234+C235+C236+C237</f>
        <v>1000</v>
      </c>
      <c r="D233" s="14">
        <f t="shared" si="32"/>
        <v>0</v>
      </c>
      <c r="E233" s="14">
        <f t="shared" si="32"/>
        <v>0</v>
      </c>
    </row>
    <row r="234" spans="1:5" ht="15.75" thickBot="1" x14ac:dyDescent="0.3">
      <c r="A234" s="25" t="s">
        <v>212</v>
      </c>
      <c r="B234" s="14"/>
      <c r="C234" s="14">
        <v>1000</v>
      </c>
      <c r="D234" s="14"/>
      <c r="E234" s="14"/>
    </row>
    <row r="235" spans="1:5" ht="15.75" thickBot="1" x14ac:dyDescent="0.3">
      <c r="A235" s="25" t="s">
        <v>222</v>
      </c>
      <c r="B235" s="14"/>
      <c r="C235" s="14"/>
      <c r="D235" s="14"/>
      <c r="E235" s="14"/>
    </row>
    <row r="236" spans="1:5" ht="15.75" thickBot="1" x14ac:dyDescent="0.3">
      <c r="A236" s="25" t="s">
        <v>223</v>
      </c>
      <c r="B236" s="14"/>
      <c r="C236" s="14"/>
      <c r="D236" s="14"/>
      <c r="E236" s="14"/>
    </row>
    <row r="237" spans="1:5" ht="15.75" thickBot="1" x14ac:dyDescent="0.3">
      <c r="A237" s="25" t="s">
        <v>224</v>
      </c>
      <c r="B237" s="14"/>
      <c r="C237" s="14"/>
      <c r="D237" s="14"/>
      <c r="E237" s="14"/>
    </row>
    <row r="238" spans="1:5" ht="15.75" thickBot="1" x14ac:dyDescent="0.3">
      <c r="A238" s="15" t="s">
        <v>37</v>
      </c>
      <c r="B238" s="14">
        <f>B228+B233</f>
        <v>0</v>
      </c>
      <c r="C238" s="14">
        <f t="shared" ref="C238:E238" si="33">C228+C233</f>
        <v>1000</v>
      </c>
      <c r="D238" s="14">
        <f t="shared" si="33"/>
        <v>0</v>
      </c>
      <c r="E238" s="14">
        <f t="shared" si="33"/>
        <v>0</v>
      </c>
    </row>
    <row r="239" spans="1:5" ht="15.75" hidden="1" thickBot="1" x14ac:dyDescent="0.3">
      <c r="A239" s="1111" t="s">
        <v>45</v>
      </c>
      <c r="B239" s="1112"/>
      <c r="C239" s="1112"/>
      <c r="D239" s="1112"/>
      <c r="E239" s="1113"/>
    </row>
    <row r="240" spans="1:5" ht="15.75" hidden="1" thickBot="1" x14ac:dyDescent="0.3">
      <c r="A240" s="1111" t="s">
        <v>46</v>
      </c>
      <c r="B240" s="1112"/>
      <c r="C240" s="1112"/>
      <c r="D240" s="1112"/>
      <c r="E240" s="1113"/>
    </row>
    <row r="241" spans="1:5" ht="15.75" hidden="1" thickBot="1" x14ac:dyDescent="0.3">
      <c r="A241" s="7" t="s">
        <v>55</v>
      </c>
      <c r="B241" s="1118" t="s">
        <v>1312</v>
      </c>
      <c r="C241" s="1119"/>
      <c r="D241" s="1120"/>
      <c r="E241" s="1121"/>
    </row>
    <row r="242" spans="1:5" ht="30.75" hidden="1" customHeight="1" thickBot="1" x14ac:dyDescent="0.3">
      <c r="A242" s="7" t="s">
        <v>79</v>
      </c>
      <c r="B242" s="7" t="s">
        <v>1313</v>
      </c>
      <c r="C242" s="86" t="s">
        <v>217</v>
      </c>
      <c r="D242" s="1120" t="s">
        <v>1314</v>
      </c>
      <c r="E242" s="1121"/>
    </row>
    <row r="243" spans="1:5" ht="15.75" hidden="1" customHeight="1" thickBot="1" x14ac:dyDescent="0.3">
      <c r="A243" s="96"/>
      <c r="B243" s="1118"/>
      <c r="C243" s="1122"/>
      <c r="D243" s="1120"/>
      <c r="E243" s="1121"/>
    </row>
    <row r="244" spans="1:5" ht="17.25" hidden="1" customHeight="1" thickBot="1" x14ac:dyDescent="0.3">
      <c r="A244" s="5" t="s">
        <v>14</v>
      </c>
      <c r="B244" s="1105" t="s">
        <v>1313</v>
      </c>
      <c r="C244" s="1106"/>
      <c r="D244" s="1106"/>
      <c r="E244" s="1107"/>
    </row>
    <row r="245" spans="1:5" ht="15.75" hidden="1" thickBot="1" x14ac:dyDescent="0.3">
      <c r="A245" s="5" t="s">
        <v>15</v>
      </c>
      <c r="B245" s="1097" t="s">
        <v>1315</v>
      </c>
      <c r="C245" s="1098"/>
      <c r="D245" s="1098"/>
      <c r="E245" s="1099"/>
    </row>
    <row r="246" spans="1:5" ht="12.75" hidden="1" customHeight="1" x14ac:dyDescent="0.25">
      <c r="A246" s="1049"/>
      <c r="B246" s="8">
        <v>2019</v>
      </c>
      <c r="C246" s="8">
        <v>2020</v>
      </c>
      <c r="D246" s="8">
        <v>2021</v>
      </c>
      <c r="E246" s="8">
        <v>2022</v>
      </c>
    </row>
    <row r="247" spans="1:5" ht="9" hidden="1" customHeight="1" thickBot="1" x14ac:dyDescent="0.3">
      <c r="A247" s="1050"/>
      <c r="B247" s="764" t="s">
        <v>7</v>
      </c>
      <c r="C247" s="764" t="s">
        <v>8</v>
      </c>
      <c r="D247" s="764" t="s">
        <v>8</v>
      </c>
      <c r="E247" s="764" t="s">
        <v>8</v>
      </c>
    </row>
    <row r="248" spans="1:5" ht="15.75" hidden="1" thickBot="1" x14ac:dyDescent="0.3">
      <c r="A248" s="5" t="s">
        <v>16</v>
      </c>
      <c r="B248" s="9">
        <v>0</v>
      </c>
      <c r="C248" s="9">
        <v>0</v>
      </c>
      <c r="D248" s="9">
        <v>0</v>
      </c>
      <c r="E248" s="9">
        <v>0</v>
      </c>
    </row>
    <row r="249" spans="1:5" ht="15.75" hidden="1" thickBot="1" x14ac:dyDescent="0.3">
      <c r="A249" s="5" t="s">
        <v>17</v>
      </c>
      <c r="B249" s="9">
        <v>0</v>
      </c>
      <c r="C249" s="9">
        <v>0</v>
      </c>
      <c r="D249" s="9">
        <v>0</v>
      </c>
      <c r="E249" s="9">
        <v>0</v>
      </c>
    </row>
    <row r="250" spans="1:5" ht="15.75" hidden="1" thickBot="1" x14ac:dyDescent="0.3">
      <c r="A250" s="5" t="s">
        <v>18</v>
      </c>
      <c r="B250" s="9" t="e">
        <f>B249/B248</f>
        <v>#DIV/0!</v>
      </c>
      <c r="C250" s="9" t="e">
        <f t="shared" ref="C250:E250" si="34">C249/C248</f>
        <v>#DIV/0!</v>
      </c>
      <c r="D250" s="9" t="e">
        <f t="shared" si="34"/>
        <v>#DIV/0!</v>
      </c>
      <c r="E250" s="9" t="e">
        <f t="shared" si="34"/>
        <v>#DIV/0!</v>
      </c>
    </row>
    <row r="251" spans="1:5" ht="15.75" hidden="1" thickBot="1" x14ac:dyDescent="0.3">
      <c r="A251" s="5" t="s">
        <v>19</v>
      </c>
      <c r="B251" s="965" t="s">
        <v>20</v>
      </c>
      <c r="C251" s="10" t="e">
        <f>C248/B248-1</f>
        <v>#DIV/0!</v>
      </c>
      <c r="D251" s="10" t="e">
        <f t="shared" ref="D251:E253" si="35">D248/C248-1</f>
        <v>#DIV/0!</v>
      </c>
      <c r="E251" s="10" t="e">
        <f t="shared" si="35"/>
        <v>#DIV/0!</v>
      </c>
    </row>
    <row r="252" spans="1:5" ht="15.75" hidden="1" thickBot="1" x14ac:dyDescent="0.3">
      <c r="A252" s="5" t="s">
        <v>21</v>
      </c>
      <c r="B252" s="965" t="s">
        <v>20</v>
      </c>
      <c r="C252" s="10" t="e">
        <f>C249/B249-1</f>
        <v>#DIV/0!</v>
      </c>
      <c r="D252" s="10" t="e">
        <f t="shared" si="35"/>
        <v>#DIV/0!</v>
      </c>
      <c r="E252" s="10" t="e">
        <f t="shared" si="35"/>
        <v>#DIV/0!</v>
      </c>
    </row>
    <row r="253" spans="1:5" ht="15.75" hidden="1" thickBot="1" x14ac:dyDescent="0.3">
      <c r="A253" s="5" t="s">
        <v>22</v>
      </c>
      <c r="B253" s="965" t="s">
        <v>20</v>
      </c>
      <c r="C253" s="10" t="e">
        <f>C250/B250-1</f>
        <v>#DIV/0!</v>
      </c>
      <c r="D253" s="10" t="e">
        <f t="shared" si="35"/>
        <v>#DIV/0!</v>
      </c>
      <c r="E253" s="10" t="e">
        <f t="shared" si="35"/>
        <v>#DIV/0!</v>
      </c>
    </row>
    <row r="254" spans="1:5" ht="15.75" hidden="1" thickBot="1" x14ac:dyDescent="0.3">
      <c r="A254" s="1046" t="s">
        <v>155</v>
      </c>
      <c r="B254" s="1047"/>
      <c r="C254" s="1047"/>
      <c r="D254" s="1047"/>
      <c r="E254" s="1048"/>
    </row>
    <row r="255" spans="1:5" ht="12.75" hidden="1" customHeight="1" x14ac:dyDescent="0.25">
      <c r="A255" s="1049"/>
      <c r="B255" s="8">
        <v>2019</v>
      </c>
      <c r="C255" s="8">
        <v>2020</v>
      </c>
      <c r="D255" s="8">
        <v>2021</v>
      </c>
      <c r="E255" s="8">
        <v>2022</v>
      </c>
    </row>
    <row r="256" spans="1:5" ht="9" hidden="1" customHeight="1" thickBot="1" x14ac:dyDescent="0.3">
      <c r="A256" s="1050"/>
      <c r="B256" s="764" t="s">
        <v>7</v>
      </c>
      <c r="C256" s="764" t="s">
        <v>8</v>
      </c>
      <c r="D256" s="764" t="s">
        <v>8</v>
      </c>
      <c r="E256" s="764" t="s">
        <v>8</v>
      </c>
    </row>
    <row r="257" spans="1:5" ht="15.75" hidden="1" thickBot="1" x14ac:dyDescent="0.3">
      <c r="A257" s="12" t="s">
        <v>41</v>
      </c>
      <c r="B257" s="13">
        <f>B258+B259+B260+B261</f>
        <v>0</v>
      </c>
      <c r="C257" s="13">
        <f t="shared" ref="C257:E257" si="36">C258+C259+C260+C261</f>
        <v>0</v>
      </c>
      <c r="D257" s="13">
        <f t="shared" si="36"/>
        <v>0</v>
      </c>
      <c r="E257" s="13">
        <f t="shared" si="36"/>
        <v>0</v>
      </c>
    </row>
    <row r="258" spans="1:5" ht="15.75" hidden="1" thickBot="1" x14ac:dyDescent="0.3">
      <c r="A258" s="25" t="s">
        <v>212</v>
      </c>
      <c r="B258" s="13"/>
      <c r="C258" s="13"/>
      <c r="D258" s="13"/>
      <c r="E258" s="13"/>
    </row>
    <row r="259" spans="1:5" ht="15.75" hidden="1" thickBot="1" x14ac:dyDescent="0.3">
      <c r="A259" s="25" t="s">
        <v>222</v>
      </c>
      <c r="B259" s="13"/>
      <c r="C259" s="13"/>
      <c r="D259" s="13"/>
      <c r="E259" s="13"/>
    </row>
    <row r="260" spans="1:5" ht="15.75" hidden="1" thickBot="1" x14ac:dyDescent="0.3">
      <c r="A260" s="25" t="s">
        <v>223</v>
      </c>
      <c r="B260" s="13"/>
      <c r="C260" s="13"/>
      <c r="D260" s="13"/>
      <c r="E260" s="13"/>
    </row>
    <row r="261" spans="1:5" ht="15.75" hidden="1" thickBot="1" x14ac:dyDescent="0.3">
      <c r="A261" s="25" t="s">
        <v>224</v>
      </c>
      <c r="B261" s="13"/>
      <c r="C261" s="13"/>
      <c r="D261" s="13"/>
      <c r="E261" s="13"/>
    </row>
    <row r="262" spans="1:5" ht="15.75" hidden="1" thickBot="1" x14ac:dyDescent="0.3">
      <c r="A262" s="12" t="s">
        <v>42</v>
      </c>
      <c r="B262" s="14">
        <f>B263+B264+B265+B266</f>
        <v>0</v>
      </c>
      <c r="C262" s="14">
        <f t="shared" ref="C262:E262" si="37">C263+C264+C265+C266</f>
        <v>0</v>
      </c>
      <c r="D262" s="14">
        <f t="shared" si="37"/>
        <v>0</v>
      </c>
      <c r="E262" s="14">
        <f t="shared" si="37"/>
        <v>0</v>
      </c>
    </row>
    <row r="263" spans="1:5" ht="15.75" hidden="1" thickBot="1" x14ac:dyDescent="0.3">
      <c r="A263" s="25" t="s">
        <v>212</v>
      </c>
      <c r="B263" s="14"/>
      <c r="C263" s="13"/>
      <c r="D263" s="13"/>
      <c r="E263" s="13"/>
    </row>
    <row r="264" spans="1:5" ht="15.75" hidden="1" thickBot="1" x14ac:dyDescent="0.3">
      <c r="A264" s="25" t="s">
        <v>222</v>
      </c>
      <c r="B264" s="14"/>
      <c r="C264" s="13"/>
      <c r="D264" s="13"/>
      <c r="E264" s="13"/>
    </row>
    <row r="265" spans="1:5" ht="15.75" hidden="1" thickBot="1" x14ac:dyDescent="0.3">
      <c r="A265" s="25" t="s">
        <v>223</v>
      </c>
      <c r="B265" s="14"/>
      <c r="C265" s="13"/>
      <c r="D265" s="13"/>
      <c r="E265" s="13"/>
    </row>
    <row r="266" spans="1:5" ht="15.75" hidden="1" thickBot="1" x14ac:dyDescent="0.3">
      <c r="A266" s="25" t="s">
        <v>224</v>
      </c>
      <c r="B266" s="14"/>
      <c r="C266" s="13"/>
      <c r="D266" s="13"/>
      <c r="E266" s="13"/>
    </row>
    <row r="267" spans="1:5" ht="15.75" hidden="1" thickBot="1" x14ac:dyDescent="0.3">
      <c r="A267" s="87" t="s">
        <v>30</v>
      </c>
      <c r="B267" s="14">
        <f>B257+B262</f>
        <v>0</v>
      </c>
      <c r="C267" s="14">
        <f t="shared" ref="C267:E267" si="38">C257+C262</f>
        <v>0</v>
      </c>
      <c r="D267" s="14">
        <f t="shared" si="38"/>
        <v>0</v>
      </c>
      <c r="E267" s="14">
        <f t="shared" si="38"/>
        <v>0</v>
      </c>
    </row>
    <row r="268" spans="1:5" ht="15.75" hidden="1" thickBot="1" x14ac:dyDescent="0.3">
      <c r="A268" s="7" t="s">
        <v>32</v>
      </c>
      <c r="B268" s="7"/>
      <c r="C268" s="86"/>
      <c r="D268" s="1120"/>
      <c r="E268" s="1121"/>
    </row>
    <row r="269" spans="1:5" ht="32.25" hidden="1" customHeight="1" thickBot="1" x14ac:dyDescent="0.3">
      <c r="A269" s="5" t="s">
        <v>14</v>
      </c>
      <c r="B269" s="1105"/>
      <c r="C269" s="1106"/>
      <c r="D269" s="1106"/>
      <c r="E269" s="1107"/>
    </row>
    <row r="270" spans="1:5" ht="15.75" hidden="1" thickBot="1" x14ac:dyDescent="0.3">
      <c r="A270" s="5" t="s">
        <v>15</v>
      </c>
      <c r="B270" s="1105"/>
      <c r="C270" s="1098"/>
      <c r="D270" s="1098"/>
      <c r="E270" s="1099"/>
    </row>
    <row r="271" spans="1:5" ht="12.75" hidden="1" customHeight="1" x14ac:dyDescent="0.25">
      <c r="A271" s="1049"/>
      <c r="B271" s="8">
        <v>2018</v>
      </c>
      <c r="C271" s="8">
        <v>2019</v>
      </c>
      <c r="D271" s="8">
        <v>2020</v>
      </c>
      <c r="E271" s="8">
        <v>2021</v>
      </c>
    </row>
    <row r="272" spans="1:5" ht="9" hidden="1" customHeight="1" thickBot="1" x14ac:dyDescent="0.3">
      <c r="A272" s="1050"/>
      <c r="B272" s="764" t="s">
        <v>7</v>
      </c>
      <c r="C272" s="764" t="s">
        <v>8</v>
      </c>
      <c r="D272" s="764" t="s">
        <v>8</v>
      </c>
      <c r="E272" s="764" t="s">
        <v>8</v>
      </c>
    </row>
    <row r="273" spans="1:5" ht="15.75" hidden="1" thickBot="1" x14ac:dyDescent="0.3">
      <c r="A273" s="5" t="s">
        <v>16</v>
      </c>
      <c r="B273" s="5"/>
      <c r="C273" s="5"/>
      <c r="D273" s="5"/>
      <c r="E273" s="5"/>
    </row>
    <row r="274" spans="1:5" ht="15.75" hidden="1" thickBot="1" x14ac:dyDescent="0.3">
      <c r="A274" s="5" t="s">
        <v>17</v>
      </c>
      <c r="B274" s="9"/>
      <c r="C274" s="9"/>
      <c r="D274" s="9"/>
      <c r="E274" s="9"/>
    </row>
    <row r="275" spans="1:5" ht="15.75" hidden="1" thickBot="1" x14ac:dyDescent="0.3">
      <c r="A275" s="5" t="s">
        <v>18</v>
      </c>
      <c r="B275" s="9" t="e">
        <f>B274/B273</f>
        <v>#DIV/0!</v>
      </c>
      <c r="C275" s="9" t="e">
        <f t="shared" ref="C275:E275" si="39">C274/C273</f>
        <v>#DIV/0!</v>
      </c>
      <c r="D275" s="9" t="e">
        <f t="shared" si="39"/>
        <v>#DIV/0!</v>
      </c>
      <c r="E275" s="9" t="e">
        <f t="shared" si="39"/>
        <v>#DIV/0!</v>
      </c>
    </row>
    <row r="276" spans="1:5" ht="15.75" hidden="1" thickBot="1" x14ac:dyDescent="0.3">
      <c r="A276" s="5" t="s">
        <v>19</v>
      </c>
      <c r="B276" s="965" t="s">
        <v>20</v>
      </c>
      <c r="C276" s="10" t="e">
        <f>C273/B273-1</f>
        <v>#DIV/0!</v>
      </c>
      <c r="D276" s="10" t="e">
        <f t="shared" ref="D276:E278" si="40">D273/C273-1</f>
        <v>#DIV/0!</v>
      </c>
      <c r="E276" s="10" t="e">
        <f t="shared" si="40"/>
        <v>#DIV/0!</v>
      </c>
    </row>
    <row r="277" spans="1:5" ht="15.75" hidden="1" thickBot="1" x14ac:dyDescent="0.3">
      <c r="A277" s="5" t="s">
        <v>21</v>
      </c>
      <c r="B277" s="965" t="s">
        <v>20</v>
      </c>
      <c r="C277" s="10" t="e">
        <f>C274/B274-1</f>
        <v>#DIV/0!</v>
      </c>
      <c r="D277" s="10" t="e">
        <f t="shared" si="40"/>
        <v>#DIV/0!</v>
      </c>
      <c r="E277" s="10" t="e">
        <f t="shared" si="40"/>
        <v>#DIV/0!</v>
      </c>
    </row>
    <row r="278" spans="1:5" ht="15.75" hidden="1" thickBot="1" x14ac:dyDescent="0.3">
      <c r="A278" s="5" t="s">
        <v>22</v>
      </c>
      <c r="B278" s="965" t="s">
        <v>20</v>
      </c>
      <c r="C278" s="10" t="e">
        <f>C275/B275-1</f>
        <v>#DIV/0!</v>
      </c>
      <c r="D278" s="10" t="e">
        <f t="shared" si="40"/>
        <v>#DIV/0!</v>
      </c>
      <c r="E278" s="10" t="e">
        <f t="shared" si="40"/>
        <v>#DIV/0!</v>
      </c>
    </row>
    <row r="279" spans="1:5" ht="15.75" hidden="1" thickBot="1" x14ac:dyDescent="0.3">
      <c r="A279" s="1046" t="s">
        <v>172</v>
      </c>
      <c r="B279" s="1047"/>
      <c r="C279" s="1047"/>
      <c r="D279" s="1047"/>
      <c r="E279" s="1048"/>
    </row>
    <row r="280" spans="1:5" ht="12.75" hidden="1" customHeight="1" x14ac:dyDescent="0.25">
      <c r="A280" s="1049"/>
      <c r="B280" s="8">
        <v>2018</v>
      </c>
      <c r="C280" s="8">
        <v>2019</v>
      </c>
      <c r="D280" s="8">
        <v>2020</v>
      </c>
      <c r="E280" s="8">
        <v>2021</v>
      </c>
    </row>
    <row r="281" spans="1:5" ht="9" hidden="1" customHeight="1" thickBot="1" x14ac:dyDescent="0.3">
      <c r="A281" s="1050"/>
      <c r="B281" s="764" t="s">
        <v>7</v>
      </c>
      <c r="C281" s="764" t="s">
        <v>8</v>
      </c>
      <c r="D281" s="764" t="s">
        <v>8</v>
      </c>
      <c r="E281" s="764" t="s">
        <v>8</v>
      </c>
    </row>
    <row r="282" spans="1:5" ht="15.75" hidden="1" thickBot="1" x14ac:dyDescent="0.3">
      <c r="A282" s="12" t="s">
        <v>41</v>
      </c>
      <c r="B282" s="13">
        <f>B283+B284+B285+B286</f>
        <v>0</v>
      </c>
      <c r="C282" s="13">
        <f t="shared" ref="C282:E282" si="41">C283+C284+C285+C286</f>
        <v>0</v>
      </c>
      <c r="D282" s="13">
        <f t="shared" si="41"/>
        <v>0</v>
      </c>
      <c r="E282" s="13">
        <f t="shared" si="41"/>
        <v>0</v>
      </c>
    </row>
    <row r="283" spans="1:5" ht="15.75" hidden="1" thickBot="1" x14ac:dyDescent="0.3">
      <c r="A283" s="25" t="s">
        <v>212</v>
      </c>
      <c r="B283" s="13"/>
      <c r="C283" s="13"/>
      <c r="D283" s="13"/>
      <c r="E283" s="13"/>
    </row>
    <row r="284" spans="1:5" ht="15.75" hidden="1" thickBot="1" x14ac:dyDescent="0.3">
      <c r="A284" s="25" t="s">
        <v>222</v>
      </c>
      <c r="B284" s="13"/>
      <c r="C284" s="13"/>
      <c r="D284" s="13"/>
      <c r="E284" s="13"/>
    </row>
    <row r="285" spans="1:5" ht="15.75" hidden="1" thickBot="1" x14ac:dyDescent="0.3">
      <c r="A285" s="25" t="s">
        <v>223</v>
      </c>
      <c r="B285" s="13"/>
      <c r="C285" s="13"/>
      <c r="D285" s="13"/>
      <c r="E285" s="13"/>
    </row>
    <row r="286" spans="1:5" ht="15.75" hidden="1" thickBot="1" x14ac:dyDescent="0.3">
      <c r="A286" s="25" t="s">
        <v>224</v>
      </c>
      <c r="B286" s="13"/>
      <c r="C286" s="13"/>
      <c r="D286" s="13"/>
      <c r="E286" s="13"/>
    </row>
    <row r="287" spans="1:5" ht="15.75" hidden="1" thickBot="1" x14ac:dyDescent="0.3">
      <c r="A287" s="12" t="s">
        <v>42</v>
      </c>
      <c r="B287" s="14">
        <f>B288+B289+B290+B291</f>
        <v>0</v>
      </c>
      <c r="C287" s="14"/>
      <c r="D287" s="14">
        <f t="shared" ref="D287:E287" si="42">D288+D289+D290+D291</f>
        <v>0</v>
      </c>
      <c r="E287" s="14">
        <f t="shared" si="42"/>
        <v>0</v>
      </c>
    </row>
    <row r="288" spans="1:5" ht="15.75" hidden="1" thickBot="1" x14ac:dyDescent="0.3">
      <c r="A288" s="25" t="s">
        <v>212</v>
      </c>
      <c r="B288" s="14"/>
      <c r="C288" s="13"/>
      <c r="D288" s="13"/>
      <c r="E288" s="13"/>
    </row>
    <row r="289" spans="1:5" ht="15.75" hidden="1" thickBot="1" x14ac:dyDescent="0.3">
      <c r="A289" s="25" t="s">
        <v>222</v>
      </c>
      <c r="B289" s="14"/>
      <c r="C289" s="13"/>
      <c r="D289" s="13"/>
      <c r="E289" s="13"/>
    </row>
    <row r="290" spans="1:5" ht="15.75" hidden="1" thickBot="1" x14ac:dyDescent="0.3">
      <c r="A290" s="25" t="s">
        <v>223</v>
      </c>
      <c r="B290" s="14"/>
      <c r="C290" s="13"/>
      <c r="D290" s="13"/>
      <c r="E290" s="13"/>
    </row>
    <row r="291" spans="1:5" ht="15.75" hidden="1" thickBot="1" x14ac:dyDescent="0.3">
      <c r="A291" s="25" t="s">
        <v>224</v>
      </c>
      <c r="B291" s="14"/>
      <c r="C291" s="13"/>
      <c r="D291" s="13"/>
      <c r="E291" s="13"/>
    </row>
    <row r="292" spans="1:5" ht="15.75" hidden="1" thickBot="1" x14ac:dyDescent="0.3">
      <c r="A292" s="87" t="s">
        <v>226</v>
      </c>
      <c r="B292" s="14">
        <f>B282+B287</f>
        <v>0</v>
      </c>
      <c r="C292" s="14">
        <f t="shared" ref="C292:E292" si="43">C282+C287</f>
        <v>0</v>
      </c>
      <c r="D292" s="14">
        <f t="shared" si="43"/>
        <v>0</v>
      </c>
      <c r="E292" s="14">
        <f t="shared" si="43"/>
        <v>0</v>
      </c>
    </row>
    <row r="293" spans="1:5" ht="21.75" hidden="1" customHeight="1" thickBot="1" x14ac:dyDescent="0.3">
      <c r="A293" s="1965" t="s">
        <v>44</v>
      </c>
      <c r="B293" s="1959" t="s">
        <v>1316</v>
      </c>
      <c r="C293" s="1961"/>
      <c r="D293" s="1961"/>
      <c r="E293" s="1962"/>
    </row>
    <row r="294" spans="1:5" ht="42" hidden="1" customHeight="1" thickBot="1" x14ac:dyDescent="0.3">
      <c r="A294" s="1963" t="s">
        <v>73</v>
      </c>
      <c r="B294" s="1966" t="s">
        <v>1317</v>
      </c>
      <c r="C294" s="1967" t="s">
        <v>217</v>
      </c>
      <c r="D294" s="1968" t="s">
        <v>1318</v>
      </c>
      <c r="E294" s="1969"/>
    </row>
    <row r="295" spans="1:5" ht="28.5" hidden="1" customHeight="1" thickBot="1" x14ac:dyDescent="0.3">
      <c r="A295" s="55" t="s">
        <v>14</v>
      </c>
      <c r="B295" s="1970" t="s">
        <v>1316</v>
      </c>
      <c r="C295" s="1971"/>
      <c r="D295" s="1971"/>
      <c r="E295" s="1972"/>
    </row>
    <row r="296" spans="1:5" ht="15.75" hidden="1" thickBot="1" x14ac:dyDescent="0.3">
      <c r="A296" s="55" t="s">
        <v>15</v>
      </c>
      <c r="B296" s="1770" t="s">
        <v>1319</v>
      </c>
      <c r="C296" s="1771"/>
      <c r="D296" s="1771"/>
      <c r="E296" s="1772"/>
    </row>
    <row r="297" spans="1:5" ht="12.75" hidden="1" customHeight="1" x14ac:dyDescent="0.25">
      <c r="A297" s="1973"/>
      <c r="B297" s="1974">
        <v>2019</v>
      </c>
      <c r="C297" s="1974">
        <v>2020</v>
      </c>
      <c r="D297" s="1974">
        <v>2021</v>
      </c>
      <c r="E297" s="1974">
        <v>2022</v>
      </c>
    </row>
    <row r="298" spans="1:5" ht="9" hidden="1" customHeight="1" thickBot="1" x14ac:dyDescent="0.3">
      <c r="A298" s="1975"/>
      <c r="B298" s="1976" t="s">
        <v>7</v>
      </c>
      <c r="C298" s="1976" t="s">
        <v>8</v>
      </c>
      <c r="D298" s="1976" t="s">
        <v>8</v>
      </c>
      <c r="E298" s="1976" t="s">
        <v>8</v>
      </c>
    </row>
    <row r="299" spans="1:5" ht="15.75" hidden="1" thickBot="1" x14ac:dyDescent="0.3">
      <c r="A299" s="55" t="s">
        <v>16</v>
      </c>
      <c r="B299" s="765"/>
      <c r="C299" s="765"/>
      <c r="D299" s="765"/>
      <c r="E299" s="55"/>
    </row>
    <row r="300" spans="1:5" ht="15.75" hidden="1" thickBot="1" x14ac:dyDescent="0.3">
      <c r="A300" s="55" t="s">
        <v>17</v>
      </c>
      <c r="B300" s="40"/>
      <c r="C300" s="40"/>
      <c r="D300" s="40"/>
      <c r="E300" s="40"/>
    </row>
    <row r="301" spans="1:5" ht="15.75" hidden="1" thickBot="1" x14ac:dyDescent="0.3">
      <c r="A301" s="55" t="s">
        <v>18</v>
      </c>
      <c r="B301" s="40" t="e">
        <f>B300/B299</f>
        <v>#DIV/0!</v>
      </c>
      <c r="C301" s="40" t="e">
        <f t="shared" ref="C301:E301" si="44">C300/C299</f>
        <v>#DIV/0!</v>
      </c>
      <c r="D301" s="40" t="e">
        <f t="shared" si="44"/>
        <v>#DIV/0!</v>
      </c>
      <c r="E301" s="40" t="e">
        <f t="shared" si="44"/>
        <v>#DIV/0!</v>
      </c>
    </row>
    <row r="302" spans="1:5" ht="15.75" hidden="1" thickBot="1" x14ac:dyDescent="0.3">
      <c r="A302" s="55" t="s">
        <v>19</v>
      </c>
      <c r="B302" s="765" t="s">
        <v>20</v>
      </c>
      <c r="C302" s="1977" t="e">
        <f>C299/B299-1</f>
        <v>#DIV/0!</v>
      </c>
      <c r="D302" s="1977" t="e">
        <f t="shared" ref="D302:E304" si="45">D299/C299-1</f>
        <v>#DIV/0!</v>
      </c>
      <c r="E302" s="1977" t="e">
        <f t="shared" si="45"/>
        <v>#DIV/0!</v>
      </c>
    </row>
    <row r="303" spans="1:5" ht="15.75" hidden="1" thickBot="1" x14ac:dyDescent="0.3">
      <c r="A303" s="55" t="s">
        <v>21</v>
      </c>
      <c r="B303" s="765" t="s">
        <v>20</v>
      </c>
      <c r="C303" s="1977" t="e">
        <f>C300/B300-1</f>
        <v>#DIV/0!</v>
      </c>
      <c r="D303" s="1977" t="e">
        <f t="shared" si="45"/>
        <v>#DIV/0!</v>
      </c>
      <c r="E303" s="1977" t="e">
        <f t="shared" si="45"/>
        <v>#DIV/0!</v>
      </c>
    </row>
    <row r="304" spans="1:5" ht="15.75" hidden="1" thickBot="1" x14ac:dyDescent="0.3">
      <c r="A304" s="55" t="s">
        <v>22</v>
      </c>
      <c r="B304" s="765" t="s">
        <v>20</v>
      </c>
      <c r="C304" s="1977" t="e">
        <f>C301/B301-1</f>
        <v>#DIV/0!</v>
      </c>
      <c r="D304" s="1977" t="e">
        <f t="shared" si="45"/>
        <v>#DIV/0!</v>
      </c>
      <c r="E304" s="1977" t="e">
        <f t="shared" si="45"/>
        <v>#DIV/0!</v>
      </c>
    </row>
    <row r="305" spans="1:5" ht="15.75" hidden="1" customHeight="1" thickBot="1" x14ac:dyDescent="0.3">
      <c r="A305" s="1978" t="s">
        <v>154</v>
      </c>
      <c r="B305" s="1979"/>
      <c r="C305" s="1979"/>
      <c r="D305" s="1979"/>
      <c r="E305" s="1980"/>
    </row>
    <row r="306" spans="1:5" ht="12.75" hidden="1" customHeight="1" x14ac:dyDescent="0.25">
      <c r="A306" s="1973"/>
      <c r="B306" s="1974">
        <v>2019</v>
      </c>
      <c r="C306" s="1974">
        <v>2020</v>
      </c>
      <c r="D306" s="1974">
        <v>2021</v>
      </c>
      <c r="E306" s="1974">
        <v>2022</v>
      </c>
    </row>
    <row r="307" spans="1:5" ht="9" hidden="1" customHeight="1" thickBot="1" x14ac:dyDescent="0.3">
      <c r="A307" s="1975"/>
      <c r="B307" s="1976" t="s">
        <v>7</v>
      </c>
      <c r="C307" s="1976" t="s">
        <v>8</v>
      </c>
      <c r="D307" s="1976" t="s">
        <v>8</v>
      </c>
      <c r="E307" s="1976" t="s">
        <v>8</v>
      </c>
    </row>
    <row r="308" spans="1:5" ht="15.75" hidden="1" thickBot="1" x14ac:dyDescent="0.3">
      <c r="A308" s="199" t="s">
        <v>41</v>
      </c>
      <c r="B308" s="42">
        <f>B309+B310+B311+B312</f>
        <v>0</v>
      </c>
      <c r="C308" s="42">
        <f t="shared" ref="C308:E308" si="46">C309+C310+C311+C312</f>
        <v>0</v>
      </c>
      <c r="D308" s="42">
        <f t="shared" si="46"/>
        <v>0</v>
      </c>
      <c r="E308" s="42">
        <f t="shared" si="46"/>
        <v>0</v>
      </c>
    </row>
    <row r="309" spans="1:5" ht="15.75" hidden="1" thickBot="1" x14ac:dyDescent="0.3">
      <c r="A309" s="200" t="s">
        <v>212</v>
      </c>
      <c r="B309" s="42"/>
      <c r="C309" s="42"/>
      <c r="D309" s="42"/>
      <c r="E309" s="42"/>
    </row>
    <row r="310" spans="1:5" ht="15.75" hidden="1" thickBot="1" x14ac:dyDescent="0.3">
      <c r="A310" s="200" t="s">
        <v>222</v>
      </c>
      <c r="B310" s="42"/>
      <c r="C310" s="42"/>
      <c r="D310" s="42"/>
      <c r="E310" s="42"/>
    </row>
    <row r="311" spans="1:5" ht="15.75" hidden="1" thickBot="1" x14ac:dyDescent="0.3">
      <c r="A311" s="200" t="s">
        <v>223</v>
      </c>
      <c r="B311" s="42"/>
      <c r="C311" s="42"/>
      <c r="D311" s="42"/>
      <c r="E311" s="42"/>
    </row>
    <row r="312" spans="1:5" ht="15.75" hidden="1" thickBot="1" x14ac:dyDescent="0.3">
      <c r="A312" s="200" t="s">
        <v>224</v>
      </c>
      <c r="B312" s="42"/>
      <c r="C312" s="42"/>
      <c r="D312" s="42"/>
      <c r="E312" s="42"/>
    </row>
    <row r="313" spans="1:5" ht="15.75" hidden="1" thickBot="1" x14ac:dyDescent="0.3">
      <c r="A313" s="199" t="s">
        <v>42</v>
      </c>
      <c r="B313" s="41">
        <f>B314+B315+B316+B317</f>
        <v>0</v>
      </c>
      <c r="C313" s="41">
        <f t="shared" ref="C313:E313" si="47">C314+C315+C316+C317</f>
        <v>0</v>
      </c>
      <c r="D313" s="41">
        <f t="shared" si="47"/>
        <v>0</v>
      </c>
      <c r="E313" s="41">
        <f t="shared" si="47"/>
        <v>0</v>
      </c>
    </row>
    <row r="314" spans="1:5" ht="15.75" hidden="1" thickBot="1" x14ac:dyDescent="0.3">
      <c r="A314" s="200" t="s">
        <v>212</v>
      </c>
      <c r="B314" s="41"/>
      <c r="C314" s="1981"/>
      <c r="D314" s="41"/>
      <c r="E314" s="41"/>
    </row>
    <row r="315" spans="1:5" ht="15.75" hidden="1" thickBot="1" x14ac:dyDescent="0.3">
      <c r="A315" s="200" t="s">
        <v>222</v>
      </c>
      <c r="B315" s="41"/>
      <c r="C315" s="41"/>
      <c r="D315" s="41"/>
      <c r="E315" s="41"/>
    </row>
    <row r="316" spans="1:5" ht="15.75" hidden="1" thickBot="1" x14ac:dyDescent="0.3">
      <c r="A316" s="200" t="s">
        <v>223</v>
      </c>
      <c r="B316" s="41"/>
      <c r="C316" s="41"/>
      <c r="D316" s="41"/>
      <c r="E316" s="41"/>
    </row>
    <row r="317" spans="1:5" ht="15.75" hidden="1" thickBot="1" x14ac:dyDescent="0.3">
      <c r="A317" s="200" t="s">
        <v>224</v>
      </c>
      <c r="B317" s="41"/>
      <c r="C317" s="41"/>
      <c r="D317" s="41"/>
      <c r="E317" s="41"/>
    </row>
    <row r="318" spans="1:5" ht="15.75" hidden="1" thickBot="1" x14ac:dyDescent="0.3">
      <c r="A318" s="1982" t="s">
        <v>52</v>
      </c>
      <c r="B318" s="41">
        <f>B308+B313</f>
        <v>0</v>
      </c>
      <c r="C318" s="41">
        <f t="shared" ref="C318:E318" si="48">C308+C313</f>
        <v>0</v>
      </c>
      <c r="D318" s="41">
        <f t="shared" si="48"/>
        <v>0</v>
      </c>
      <c r="E318" s="41">
        <f t="shared" si="48"/>
        <v>0</v>
      </c>
    </row>
    <row r="319" spans="1:5" ht="25.5" hidden="1" customHeight="1" thickBot="1" x14ac:dyDescent="0.3">
      <c r="A319" s="1965" t="s">
        <v>44</v>
      </c>
      <c r="B319" s="1983"/>
      <c r="C319" s="1984"/>
      <c r="D319" s="1984"/>
      <c r="E319" s="1985"/>
    </row>
    <row r="320" spans="1:5" ht="60.75" hidden="1" customHeight="1" thickBot="1" x14ac:dyDescent="0.3">
      <c r="A320" s="1963" t="s">
        <v>13</v>
      </c>
      <c r="B320" s="1986"/>
      <c r="C320" s="1967"/>
      <c r="D320" s="1968"/>
      <c r="E320" s="1969"/>
    </row>
    <row r="321" spans="1:5" ht="24" hidden="1" customHeight="1" thickBot="1" x14ac:dyDescent="0.3">
      <c r="A321" s="55" t="s">
        <v>14</v>
      </c>
      <c r="B321" s="1970"/>
      <c r="C321" s="1971"/>
      <c r="D321" s="1971"/>
      <c r="E321" s="1972"/>
    </row>
    <row r="322" spans="1:5" ht="15.75" hidden="1" thickBot="1" x14ac:dyDescent="0.3">
      <c r="A322" s="55" t="s">
        <v>15</v>
      </c>
      <c r="B322" s="1770"/>
      <c r="C322" s="1771"/>
      <c r="D322" s="1771"/>
      <c r="E322" s="1772"/>
    </row>
    <row r="323" spans="1:5" ht="12.75" hidden="1" customHeight="1" x14ac:dyDescent="0.25">
      <c r="A323" s="1973"/>
      <c r="B323" s="1974">
        <v>2019</v>
      </c>
      <c r="C323" s="1974">
        <v>2020</v>
      </c>
      <c r="D323" s="1974">
        <v>2021</v>
      </c>
      <c r="E323" s="1974">
        <v>2022</v>
      </c>
    </row>
    <row r="324" spans="1:5" ht="9" hidden="1" customHeight="1" thickBot="1" x14ac:dyDescent="0.3">
      <c r="A324" s="1975"/>
      <c r="B324" s="1976" t="s">
        <v>7</v>
      </c>
      <c r="C324" s="1976" t="s">
        <v>8</v>
      </c>
      <c r="D324" s="1976" t="s">
        <v>8</v>
      </c>
      <c r="E324" s="1976" t="s">
        <v>8</v>
      </c>
    </row>
    <row r="325" spans="1:5" ht="15.75" hidden="1" thickBot="1" x14ac:dyDescent="0.3">
      <c r="A325" s="55" t="s">
        <v>16</v>
      </c>
      <c r="B325" s="55"/>
      <c r="C325" s="55"/>
      <c r="D325" s="765"/>
      <c r="E325" s="765"/>
    </row>
    <row r="326" spans="1:5" ht="15.75" hidden="1" thickBot="1" x14ac:dyDescent="0.3">
      <c r="A326" s="55" t="s">
        <v>17</v>
      </c>
      <c r="B326" s="40"/>
      <c r="C326" s="40"/>
      <c r="D326" s="40"/>
      <c r="E326" s="40"/>
    </row>
    <row r="327" spans="1:5" ht="15.75" hidden="1" thickBot="1" x14ac:dyDescent="0.3">
      <c r="A327" s="55" t="s">
        <v>18</v>
      </c>
      <c r="B327" s="40" t="e">
        <f>B326/B325</f>
        <v>#DIV/0!</v>
      </c>
      <c r="C327" s="40" t="e">
        <f t="shared" ref="C327:E327" si="49">C326/C325</f>
        <v>#DIV/0!</v>
      </c>
      <c r="D327" s="40" t="e">
        <f t="shared" si="49"/>
        <v>#DIV/0!</v>
      </c>
      <c r="E327" s="40" t="e">
        <f t="shared" si="49"/>
        <v>#DIV/0!</v>
      </c>
    </row>
    <row r="328" spans="1:5" ht="15.75" hidden="1" thickBot="1" x14ac:dyDescent="0.3">
      <c r="A328" s="55" t="s">
        <v>19</v>
      </c>
      <c r="B328" s="765" t="s">
        <v>20</v>
      </c>
      <c r="C328" s="1977" t="e">
        <f>C325/B325-1</f>
        <v>#DIV/0!</v>
      </c>
      <c r="D328" s="1977" t="e">
        <f t="shared" ref="D328:E330" si="50">D325/C325-1</f>
        <v>#DIV/0!</v>
      </c>
      <c r="E328" s="1977" t="e">
        <f t="shared" si="50"/>
        <v>#DIV/0!</v>
      </c>
    </row>
    <row r="329" spans="1:5" ht="15.75" hidden="1" thickBot="1" x14ac:dyDescent="0.3">
      <c r="A329" s="55" t="s">
        <v>21</v>
      </c>
      <c r="B329" s="765" t="s">
        <v>20</v>
      </c>
      <c r="C329" s="1977" t="e">
        <f>C326/B326-1</f>
        <v>#DIV/0!</v>
      </c>
      <c r="D329" s="1977" t="e">
        <f t="shared" si="50"/>
        <v>#DIV/0!</v>
      </c>
      <c r="E329" s="1977" t="e">
        <f t="shared" si="50"/>
        <v>#DIV/0!</v>
      </c>
    </row>
    <row r="330" spans="1:5" ht="15.75" hidden="1" thickBot="1" x14ac:dyDescent="0.3">
      <c r="A330" s="55" t="s">
        <v>22</v>
      </c>
      <c r="B330" s="765" t="s">
        <v>20</v>
      </c>
      <c r="C330" s="1977" t="e">
        <f>C327/B327-1</f>
        <v>#DIV/0!</v>
      </c>
      <c r="D330" s="1977" t="e">
        <f t="shared" si="50"/>
        <v>#DIV/0!</v>
      </c>
      <c r="E330" s="1977" t="e">
        <f t="shared" si="50"/>
        <v>#DIV/0!</v>
      </c>
    </row>
    <row r="331" spans="1:5" ht="15.75" hidden="1" thickBot="1" x14ac:dyDescent="0.3">
      <c r="A331" s="1978" t="s">
        <v>154</v>
      </c>
      <c r="B331" s="1979"/>
      <c r="C331" s="1979"/>
      <c r="D331" s="1979"/>
      <c r="E331" s="1980"/>
    </row>
    <row r="332" spans="1:5" ht="12.75" hidden="1" customHeight="1" x14ac:dyDescent="0.25">
      <c r="A332" s="1973"/>
      <c r="B332" s="1974">
        <v>2019</v>
      </c>
      <c r="C332" s="1974">
        <v>2020</v>
      </c>
      <c r="D332" s="1974">
        <v>2021</v>
      </c>
      <c r="E332" s="1974">
        <v>2022</v>
      </c>
    </row>
    <row r="333" spans="1:5" ht="9" hidden="1" customHeight="1" thickBot="1" x14ac:dyDescent="0.3">
      <c r="A333" s="1975"/>
      <c r="B333" s="1976" t="s">
        <v>7</v>
      </c>
      <c r="C333" s="1976" t="s">
        <v>8</v>
      </c>
      <c r="D333" s="1976" t="s">
        <v>8</v>
      </c>
      <c r="E333" s="1976" t="s">
        <v>8</v>
      </c>
    </row>
    <row r="334" spans="1:5" ht="15.75" hidden="1" thickBot="1" x14ac:dyDescent="0.3">
      <c r="A334" s="199" t="s">
        <v>41</v>
      </c>
      <c r="B334" s="42">
        <f>B335+B336+B337+B338</f>
        <v>0</v>
      </c>
      <c r="C334" s="42">
        <f t="shared" ref="C334:E334" si="51">C335+C336+C337+C338</f>
        <v>0</v>
      </c>
      <c r="D334" s="42">
        <f t="shared" si="51"/>
        <v>0</v>
      </c>
      <c r="E334" s="42">
        <f t="shared" si="51"/>
        <v>0</v>
      </c>
    </row>
    <row r="335" spans="1:5" ht="15.75" hidden="1" thickBot="1" x14ac:dyDescent="0.3">
      <c r="A335" s="200" t="s">
        <v>212</v>
      </c>
      <c r="B335" s="42"/>
      <c r="C335" s="42"/>
      <c r="D335" s="42"/>
      <c r="E335" s="42"/>
    </row>
    <row r="336" spans="1:5" ht="15.75" hidden="1" thickBot="1" x14ac:dyDescent="0.3">
      <c r="A336" s="200" t="s">
        <v>222</v>
      </c>
      <c r="B336" s="42"/>
      <c r="C336" s="42"/>
      <c r="D336" s="42"/>
      <c r="E336" s="42"/>
    </row>
    <row r="337" spans="1:5" ht="15.75" hidden="1" thickBot="1" x14ac:dyDescent="0.3">
      <c r="A337" s="200" t="s">
        <v>223</v>
      </c>
      <c r="B337" s="42"/>
      <c r="C337" s="42"/>
      <c r="D337" s="42"/>
      <c r="E337" s="42"/>
    </row>
    <row r="338" spans="1:5" ht="15.75" hidden="1" thickBot="1" x14ac:dyDescent="0.3">
      <c r="A338" s="200" t="s">
        <v>224</v>
      </c>
      <c r="B338" s="42"/>
      <c r="C338" s="42"/>
      <c r="D338" s="42"/>
      <c r="E338" s="42"/>
    </row>
    <row r="339" spans="1:5" ht="15.75" hidden="1" thickBot="1" x14ac:dyDescent="0.3">
      <c r="A339" s="199" t="s">
        <v>42</v>
      </c>
      <c r="B339" s="41">
        <f>B340+B341+B342+B343</f>
        <v>0</v>
      </c>
      <c r="C339" s="41">
        <f t="shared" ref="C339:E339" si="52">C340+C341+C342+C343</f>
        <v>0</v>
      </c>
      <c r="D339" s="41">
        <f t="shared" si="52"/>
        <v>0</v>
      </c>
      <c r="E339" s="41">
        <f t="shared" si="52"/>
        <v>0</v>
      </c>
    </row>
    <row r="340" spans="1:5" ht="15.75" hidden="1" thickBot="1" x14ac:dyDescent="0.3">
      <c r="A340" s="200" t="s">
        <v>212</v>
      </c>
      <c r="B340" s="41"/>
      <c r="C340" s="41"/>
      <c r="D340" s="41"/>
      <c r="E340" s="41"/>
    </row>
    <row r="341" spans="1:5" ht="15.75" hidden="1" thickBot="1" x14ac:dyDescent="0.3">
      <c r="A341" s="200" t="s">
        <v>222</v>
      </c>
      <c r="B341" s="41"/>
      <c r="C341" s="41"/>
      <c r="D341" s="41"/>
      <c r="E341" s="41"/>
    </row>
    <row r="342" spans="1:5" ht="15.75" hidden="1" thickBot="1" x14ac:dyDescent="0.3">
      <c r="A342" s="200" t="s">
        <v>223</v>
      </c>
      <c r="B342" s="41"/>
      <c r="C342" s="41"/>
      <c r="D342" s="41"/>
      <c r="E342" s="41"/>
    </row>
    <row r="343" spans="1:5" ht="15.75" hidden="1" thickBot="1" x14ac:dyDescent="0.3">
      <c r="A343" s="200" t="s">
        <v>224</v>
      </c>
      <c r="B343" s="41"/>
      <c r="C343" s="41"/>
      <c r="D343" s="41"/>
      <c r="E343" s="41"/>
    </row>
    <row r="344" spans="1:5" ht="15.75" hidden="1" thickBot="1" x14ac:dyDescent="0.3">
      <c r="A344" s="1982" t="s">
        <v>30</v>
      </c>
      <c r="B344" s="41">
        <f>B334+B339</f>
        <v>0</v>
      </c>
      <c r="C344" s="41">
        <f t="shared" ref="C344:E344" si="53">C334+C339</f>
        <v>0</v>
      </c>
      <c r="D344" s="41">
        <f t="shared" si="53"/>
        <v>0</v>
      </c>
      <c r="E344" s="41">
        <f t="shared" si="53"/>
        <v>0</v>
      </c>
    </row>
    <row r="345" spans="1:5" ht="15.75" hidden="1" thickBot="1" x14ac:dyDescent="0.3">
      <c r="A345" s="1965" t="s">
        <v>44</v>
      </c>
      <c r="B345" s="1987"/>
      <c r="C345" s="1988"/>
      <c r="D345" s="1988"/>
      <c r="E345" s="1989"/>
    </row>
    <row r="346" spans="1:5" ht="70.5" hidden="1" customHeight="1" thickBot="1" x14ac:dyDescent="0.3">
      <c r="A346" s="1963" t="s">
        <v>32</v>
      </c>
      <c r="B346" s="1986"/>
      <c r="C346" s="1967"/>
      <c r="D346" s="1968"/>
      <c r="E346" s="1969"/>
    </row>
    <row r="347" spans="1:5" ht="23.25" hidden="1" customHeight="1" thickBot="1" x14ac:dyDescent="0.3">
      <c r="A347" s="55" t="s">
        <v>14</v>
      </c>
      <c r="B347" s="1970"/>
      <c r="C347" s="1971"/>
      <c r="D347" s="1971"/>
      <c r="E347" s="1972"/>
    </row>
    <row r="348" spans="1:5" ht="15.75" hidden="1" thickBot="1" x14ac:dyDescent="0.3">
      <c r="A348" s="55" t="s">
        <v>15</v>
      </c>
      <c r="B348" s="1770"/>
      <c r="C348" s="1771"/>
      <c r="D348" s="1771"/>
      <c r="E348" s="1772"/>
    </row>
    <row r="349" spans="1:5" hidden="1" x14ac:dyDescent="0.25">
      <c r="A349" s="1973"/>
      <c r="B349" s="1974">
        <v>2019</v>
      </c>
      <c r="C349" s="1974">
        <v>2020</v>
      </c>
      <c r="D349" s="1974">
        <v>2021</v>
      </c>
      <c r="E349" s="1974">
        <v>2022</v>
      </c>
    </row>
    <row r="350" spans="1:5" ht="15.75" hidden="1" thickBot="1" x14ac:dyDescent="0.3">
      <c r="A350" s="1975"/>
      <c r="B350" s="1976" t="s">
        <v>7</v>
      </c>
      <c r="C350" s="1976" t="s">
        <v>8</v>
      </c>
      <c r="D350" s="1976" t="s">
        <v>8</v>
      </c>
      <c r="E350" s="1976" t="s">
        <v>8</v>
      </c>
    </row>
    <row r="351" spans="1:5" ht="15.75" hidden="1" thickBot="1" x14ac:dyDescent="0.3">
      <c r="A351" s="55" t="s">
        <v>16</v>
      </c>
      <c r="B351" s="55"/>
      <c r="C351" s="55"/>
      <c r="D351" s="9"/>
      <c r="E351" s="9"/>
    </row>
    <row r="352" spans="1:5" ht="15.75" hidden="1" thickBot="1" x14ac:dyDescent="0.3">
      <c r="A352" s="55" t="s">
        <v>17</v>
      </c>
      <c r="B352" s="40"/>
      <c r="C352" s="40"/>
      <c r="D352" s="9"/>
      <c r="E352" s="9"/>
    </row>
    <row r="353" spans="1:5" ht="15.75" hidden="1" thickBot="1" x14ac:dyDescent="0.3">
      <c r="A353" s="55" t="s">
        <v>18</v>
      </c>
      <c r="B353" s="40" t="e">
        <f>B352/B351</f>
        <v>#DIV/0!</v>
      </c>
      <c r="C353" s="40" t="e">
        <f t="shared" ref="C353:E353" si="54">C352/C351</f>
        <v>#DIV/0!</v>
      </c>
      <c r="D353" s="40" t="e">
        <f t="shared" si="54"/>
        <v>#DIV/0!</v>
      </c>
      <c r="E353" s="40" t="e">
        <f t="shared" si="54"/>
        <v>#DIV/0!</v>
      </c>
    </row>
    <row r="354" spans="1:5" ht="15.75" hidden="1" thickBot="1" x14ac:dyDescent="0.3">
      <c r="A354" s="55" t="s">
        <v>19</v>
      </c>
      <c r="B354" s="765" t="s">
        <v>20</v>
      </c>
      <c r="C354" s="1977" t="e">
        <f>C351/B351-1</f>
        <v>#DIV/0!</v>
      </c>
      <c r="D354" s="1977" t="e">
        <f t="shared" ref="D354:E356" si="55">D351/C351-1</f>
        <v>#DIV/0!</v>
      </c>
      <c r="E354" s="1977" t="e">
        <f t="shared" si="55"/>
        <v>#DIV/0!</v>
      </c>
    </row>
    <row r="355" spans="1:5" ht="15.75" hidden="1" thickBot="1" x14ac:dyDescent="0.3">
      <c r="A355" s="55" t="s">
        <v>21</v>
      </c>
      <c r="B355" s="765" t="s">
        <v>20</v>
      </c>
      <c r="C355" s="1977" t="e">
        <f>C352/B352-1</f>
        <v>#DIV/0!</v>
      </c>
      <c r="D355" s="1977" t="e">
        <f t="shared" si="55"/>
        <v>#DIV/0!</v>
      </c>
      <c r="E355" s="1977" t="e">
        <f t="shared" si="55"/>
        <v>#DIV/0!</v>
      </c>
    </row>
    <row r="356" spans="1:5" ht="15.75" hidden="1" thickBot="1" x14ac:dyDescent="0.3">
      <c r="A356" s="55" t="s">
        <v>22</v>
      </c>
      <c r="B356" s="765" t="s">
        <v>20</v>
      </c>
      <c r="C356" s="1977" t="e">
        <f>C353/B353-1</f>
        <v>#DIV/0!</v>
      </c>
      <c r="D356" s="1977" t="e">
        <f t="shared" si="55"/>
        <v>#DIV/0!</v>
      </c>
      <c r="E356" s="1977" t="e">
        <f t="shared" si="55"/>
        <v>#DIV/0!</v>
      </c>
    </row>
    <row r="357" spans="1:5" ht="15.75" hidden="1" thickBot="1" x14ac:dyDescent="0.3">
      <c r="A357" s="1978" t="s">
        <v>173</v>
      </c>
      <c r="B357" s="1979"/>
      <c r="C357" s="1979"/>
      <c r="D357" s="1979"/>
      <c r="E357" s="1980"/>
    </row>
    <row r="358" spans="1:5" hidden="1" x14ac:dyDescent="0.25">
      <c r="A358" s="1973"/>
      <c r="B358" s="1974">
        <v>2019</v>
      </c>
      <c r="C358" s="1974">
        <v>2020</v>
      </c>
      <c r="D358" s="1974">
        <v>2021</v>
      </c>
      <c r="E358" s="1974">
        <v>2022</v>
      </c>
    </row>
    <row r="359" spans="1:5" ht="15.75" hidden="1" thickBot="1" x14ac:dyDescent="0.3">
      <c r="A359" s="1975"/>
      <c r="B359" s="1976" t="s">
        <v>7</v>
      </c>
      <c r="C359" s="1976" t="s">
        <v>8</v>
      </c>
      <c r="D359" s="1976" t="s">
        <v>8</v>
      </c>
      <c r="E359" s="1976" t="s">
        <v>8</v>
      </c>
    </row>
    <row r="360" spans="1:5" ht="15.75" hidden="1" thickBot="1" x14ac:dyDescent="0.3">
      <c r="A360" s="199" t="s">
        <v>41</v>
      </c>
      <c r="B360" s="42">
        <f>B361+B362+B363+B364</f>
        <v>0</v>
      </c>
      <c r="C360" s="42">
        <f t="shared" ref="C360:E360" si="56">C361+C362+C363+C364</f>
        <v>0</v>
      </c>
      <c r="D360" s="42">
        <f t="shared" si="56"/>
        <v>0</v>
      </c>
      <c r="E360" s="42">
        <f t="shared" si="56"/>
        <v>0</v>
      </c>
    </row>
    <row r="361" spans="1:5" ht="15.75" hidden="1" thickBot="1" x14ac:dyDescent="0.3">
      <c r="A361" s="200" t="s">
        <v>212</v>
      </c>
      <c r="B361" s="42"/>
      <c r="C361" s="42"/>
      <c r="D361" s="42"/>
      <c r="E361" s="42"/>
    </row>
    <row r="362" spans="1:5" ht="15.75" hidden="1" thickBot="1" x14ac:dyDescent="0.3">
      <c r="A362" s="200" t="s">
        <v>222</v>
      </c>
      <c r="B362" s="42"/>
      <c r="C362" s="42"/>
      <c r="D362" s="42"/>
      <c r="E362" s="42"/>
    </row>
    <row r="363" spans="1:5" ht="15.75" hidden="1" thickBot="1" x14ac:dyDescent="0.3">
      <c r="A363" s="200" t="s">
        <v>223</v>
      </c>
      <c r="B363" s="42"/>
      <c r="C363" s="42"/>
      <c r="D363" s="42"/>
      <c r="E363" s="42"/>
    </row>
    <row r="364" spans="1:5" ht="15.75" hidden="1" thickBot="1" x14ac:dyDescent="0.3">
      <c r="A364" s="200" t="s">
        <v>224</v>
      </c>
      <c r="B364" s="42"/>
      <c r="C364" s="42"/>
      <c r="D364" s="42"/>
      <c r="E364" s="42"/>
    </row>
    <row r="365" spans="1:5" ht="15.75" hidden="1" thickBot="1" x14ac:dyDescent="0.3">
      <c r="A365" s="199" t="s">
        <v>42</v>
      </c>
      <c r="B365" s="41">
        <f>B366+B367+B368+B369</f>
        <v>0</v>
      </c>
      <c r="C365" s="41">
        <f t="shared" ref="C365:E365" si="57">C366+C367+C368+C369</f>
        <v>0</v>
      </c>
      <c r="D365" s="41">
        <f t="shared" si="57"/>
        <v>0</v>
      </c>
      <c r="E365" s="41">
        <f t="shared" si="57"/>
        <v>0</v>
      </c>
    </row>
    <row r="366" spans="1:5" ht="15.75" hidden="1" thickBot="1" x14ac:dyDescent="0.3">
      <c r="A366" s="200" t="s">
        <v>212</v>
      </c>
      <c r="B366" s="41"/>
      <c r="C366" s="41"/>
      <c r="D366" s="41"/>
      <c r="E366" s="41"/>
    </row>
    <row r="367" spans="1:5" ht="15.75" hidden="1" thickBot="1" x14ac:dyDescent="0.3">
      <c r="A367" s="200" t="s">
        <v>222</v>
      </c>
      <c r="B367" s="41"/>
      <c r="C367" s="41"/>
      <c r="D367" s="41"/>
      <c r="E367" s="41"/>
    </row>
    <row r="368" spans="1:5" ht="15.75" hidden="1" thickBot="1" x14ac:dyDescent="0.3">
      <c r="A368" s="200" t="s">
        <v>223</v>
      </c>
      <c r="B368" s="41"/>
      <c r="C368" s="41"/>
      <c r="D368" s="41"/>
      <c r="E368" s="41"/>
    </row>
    <row r="369" spans="1:5" ht="15.75" hidden="1" thickBot="1" x14ac:dyDescent="0.3">
      <c r="A369" s="200" t="s">
        <v>224</v>
      </c>
      <c r="B369" s="41"/>
      <c r="C369" s="41"/>
      <c r="D369" s="41"/>
      <c r="E369" s="41"/>
    </row>
    <row r="370" spans="1:5" ht="15.75" hidden="1" thickBot="1" x14ac:dyDescent="0.3">
      <c r="A370" s="1982" t="s">
        <v>33</v>
      </c>
      <c r="B370" s="41">
        <f>B360+B365</f>
        <v>0</v>
      </c>
      <c r="C370" s="41">
        <f t="shared" ref="C370:E370" si="58">C360+C365</f>
        <v>0</v>
      </c>
      <c r="D370" s="41">
        <f t="shared" si="58"/>
        <v>0</v>
      </c>
      <c r="E370" s="41">
        <f t="shared" si="58"/>
        <v>0</v>
      </c>
    </row>
    <row r="371" spans="1:5" ht="15.75" hidden="1" thickBot="1" x14ac:dyDescent="0.3">
      <c r="A371" s="1982"/>
      <c r="B371" s="41"/>
      <c r="C371" s="41"/>
      <c r="D371" s="41"/>
      <c r="E371" s="41"/>
    </row>
    <row r="372" spans="1:5" ht="25.5" hidden="1" customHeight="1" thickBot="1" x14ac:dyDescent="0.3">
      <c r="A372" s="1965" t="s">
        <v>44</v>
      </c>
      <c r="B372" s="1990" t="s">
        <v>1320</v>
      </c>
      <c r="C372" s="1991"/>
      <c r="D372" s="1991"/>
      <c r="E372" s="1992"/>
    </row>
    <row r="373" spans="1:5" ht="70.5" hidden="1" customHeight="1" thickBot="1" x14ac:dyDescent="0.3">
      <c r="A373" s="1963" t="s">
        <v>34</v>
      </c>
      <c r="B373" s="1986" t="s">
        <v>1321</v>
      </c>
      <c r="C373" s="1967" t="s">
        <v>217</v>
      </c>
      <c r="D373" s="1968"/>
      <c r="E373" s="1969"/>
    </row>
    <row r="374" spans="1:5" ht="23.25" hidden="1" customHeight="1" thickBot="1" x14ac:dyDescent="0.3">
      <c r="A374" s="55" t="s">
        <v>14</v>
      </c>
      <c r="B374" s="1970" t="s">
        <v>1321</v>
      </c>
      <c r="C374" s="1971"/>
      <c r="D374" s="1971"/>
      <c r="E374" s="1972"/>
    </row>
    <row r="375" spans="1:5" ht="15.75" hidden="1" thickBot="1" x14ac:dyDescent="0.3">
      <c r="A375" s="55" t="s">
        <v>15</v>
      </c>
      <c r="B375" s="1770" t="s">
        <v>1319</v>
      </c>
      <c r="C375" s="1771"/>
      <c r="D375" s="1771"/>
      <c r="E375" s="1772"/>
    </row>
    <row r="376" spans="1:5" hidden="1" x14ac:dyDescent="0.25">
      <c r="A376" s="1973"/>
      <c r="B376" s="1974">
        <v>2019</v>
      </c>
      <c r="C376" s="1974">
        <v>2020</v>
      </c>
      <c r="D376" s="1974">
        <v>2021</v>
      </c>
      <c r="E376" s="1974">
        <v>2022</v>
      </c>
    </row>
    <row r="377" spans="1:5" ht="15.75" hidden="1" thickBot="1" x14ac:dyDescent="0.3">
      <c r="A377" s="1975"/>
      <c r="B377" s="1976" t="s">
        <v>7</v>
      </c>
      <c r="C377" s="1976" t="s">
        <v>8</v>
      </c>
      <c r="D377" s="1976" t="s">
        <v>8</v>
      </c>
      <c r="E377" s="1976" t="s">
        <v>8</v>
      </c>
    </row>
    <row r="378" spans="1:5" ht="15.75" hidden="1" thickBot="1" x14ac:dyDescent="0.3">
      <c r="A378" s="55" t="s">
        <v>16</v>
      </c>
      <c r="B378" s="55"/>
      <c r="C378" s="765"/>
      <c r="D378" s="9">
        <v>0</v>
      </c>
      <c r="E378" s="9"/>
    </row>
    <row r="379" spans="1:5" ht="15.75" hidden="1" thickBot="1" x14ac:dyDescent="0.3">
      <c r="A379" s="55" t="s">
        <v>17</v>
      </c>
      <c r="B379" s="40">
        <f>B397</f>
        <v>0</v>
      </c>
      <c r="C379" s="40"/>
      <c r="D379" s="40">
        <f t="shared" ref="D379:E379" si="59">D397</f>
        <v>0</v>
      </c>
      <c r="E379" s="40">
        <f t="shared" si="59"/>
        <v>0</v>
      </c>
    </row>
    <row r="380" spans="1:5" ht="15.75" hidden="1" thickBot="1" x14ac:dyDescent="0.3">
      <c r="A380" s="55" t="s">
        <v>18</v>
      </c>
      <c r="B380" s="40" t="e">
        <f>B379/B378</f>
        <v>#DIV/0!</v>
      </c>
      <c r="C380" s="40" t="e">
        <f t="shared" ref="C380:E380" si="60">C379/C378</f>
        <v>#DIV/0!</v>
      </c>
      <c r="D380" s="40" t="e">
        <f t="shared" si="60"/>
        <v>#DIV/0!</v>
      </c>
      <c r="E380" s="40" t="e">
        <f t="shared" si="60"/>
        <v>#DIV/0!</v>
      </c>
    </row>
    <row r="381" spans="1:5" ht="15.75" hidden="1" thickBot="1" x14ac:dyDescent="0.3">
      <c r="A381" s="55" t="s">
        <v>19</v>
      </c>
      <c r="B381" s="765" t="s">
        <v>20</v>
      </c>
      <c r="C381" s="1977" t="e">
        <f>C378/B378-1</f>
        <v>#DIV/0!</v>
      </c>
      <c r="D381" s="1977" t="e">
        <f t="shared" ref="D381:E383" si="61">D378/C378-1</f>
        <v>#DIV/0!</v>
      </c>
      <c r="E381" s="1977" t="e">
        <f t="shared" si="61"/>
        <v>#DIV/0!</v>
      </c>
    </row>
    <row r="382" spans="1:5" ht="15.75" hidden="1" thickBot="1" x14ac:dyDescent="0.3">
      <c r="A382" s="55" t="s">
        <v>21</v>
      </c>
      <c r="B382" s="765" t="s">
        <v>20</v>
      </c>
      <c r="C382" s="1977" t="e">
        <f>C379/B379-1</f>
        <v>#DIV/0!</v>
      </c>
      <c r="D382" s="1977" t="e">
        <f t="shared" si="61"/>
        <v>#DIV/0!</v>
      </c>
      <c r="E382" s="1977" t="e">
        <f t="shared" si="61"/>
        <v>#DIV/0!</v>
      </c>
    </row>
    <row r="383" spans="1:5" ht="15.75" hidden="1" thickBot="1" x14ac:dyDescent="0.3">
      <c r="A383" s="55" t="s">
        <v>22</v>
      </c>
      <c r="B383" s="765" t="s">
        <v>20</v>
      </c>
      <c r="C383" s="1977" t="e">
        <f>C380/B380-1</f>
        <v>#DIV/0!</v>
      </c>
      <c r="D383" s="1977" t="e">
        <f t="shared" si="61"/>
        <v>#DIV/0!</v>
      </c>
      <c r="E383" s="1977" t="e">
        <f t="shared" si="61"/>
        <v>#DIV/0!</v>
      </c>
    </row>
    <row r="384" spans="1:5" ht="15.75" hidden="1" thickBot="1" x14ac:dyDescent="0.3">
      <c r="A384" s="1978" t="s">
        <v>154</v>
      </c>
      <c r="B384" s="1979"/>
      <c r="C384" s="1979"/>
      <c r="D384" s="1979"/>
      <c r="E384" s="1980"/>
    </row>
    <row r="385" spans="1:5" hidden="1" x14ac:dyDescent="0.25">
      <c r="A385" s="1973"/>
      <c r="B385" s="1974">
        <v>2019</v>
      </c>
      <c r="C385" s="1974">
        <v>2020</v>
      </c>
      <c r="D385" s="1974">
        <v>2021</v>
      </c>
      <c r="E385" s="1974">
        <v>2022</v>
      </c>
    </row>
    <row r="386" spans="1:5" ht="15.75" hidden="1" thickBot="1" x14ac:dyDescent="0.3">
      <c r="A386" s="1975"/>
      <c r="B386" s="1976" t="s">
        <v>7</v>
      </c>
      <c r="C386" s="1976" t="s">
        <v>8</v>
      </c>
      <c r="D386" s="1976" t="s">
        <v>8</v>
      </c>
      <c r="E386" s="1976" t="s">
        <v>8</v>
      </c>
    </row>
    <row r="387" spans="1:5" ht="15.75" hidden="1" thickBot="1" x14ac:dyDescent="0.3">
      <c r="A387" s="199" t="s">
        <v>41</v>
      </c>
      <c r="B387" s="42">
        <f>B388+B389+B390+B391</f>
        <v>0</v>
      </c>
      <c r="C387" s="42">
        <f t="shared" ref="C387:E387" si="62">C388+C389+C390+C391</f>
        <v>0</v>
      </c>
      <c r="D387" s="42">
        <f t="shared" si="62"/>
        <v>0</v>
      </c>
      <c r="E387" s="42">
        <f t="shared" si="62"/>
        <v>0</v>
      </c>
    </row>
    <row r="388" spans="1:5" ht="15.75" hidden="1" thickBot="1" x14ac:dyDescent="0.3">
      <c r="A388" s="200" t="s">
        <v>212</v>
      </c>
      <c r="B388" s="42"/>
      <c r="C388" s="42"/>
      <c r="D388" s="42"/>
      <c r="E388" s="42"/>
    </row>
    <row r="389" spans="1:5" ht="15.75" hidden="1" thickBot="1" x14ac:dyDescent="0.3">
      <c r="A389" s="200" t="s">
        <v>222</v>
      </c>
      <c r="B389" s="42"/>
      <c r="C389" s="42"/>
      <c r="D389" s="42"/>
      <c r="E389" s="42"/>
    </row>
    <row r="390" spans="1:5" ht="15.75" hidden="1" thickBot="1" x14ac:dyDescent="0.3">
      <c r="A390" s="200" t="s">
        <v>223</v>
      </c>
      <c r="B390" s="42"/>
      <c r="C390" s="42"/>
      <c r="D390" s="42"/>
      <c r="E390" s="42"/>
    </row>
    <row r="391" spans="1:5" ht="15.75" hidden="1" thickBot="1" x14ac:dyDescent="0.3">
      <c r="A391" s="200" t="s">
        <v>224</v>
      </c>
      <c r="B391" s="42"/>
      <c r="C391" s="42"/>
      <c r="D391" s="42"/>
      <c r="E391" s="42"/>
    </row>
    <row r="392" spans="1:5" ht="15.75" hidden="1" thickBot="1" x14ac:dyDescent="0.3">
      <c r="A392" s="199" t="s">
        <v>42</v>
      </c>
      <c r="B392" s="41">
        <f>B393+B394+B395+B396</f>
        <v>0</v>
      </c>
      <c r="C392" s="41">
        <f t="shared" ref="C392:E392" si="63">C393+C394+C395+C396</f>
        <v>0</v>
      </c>
      <c r="D392" s="41">
        <f t="shared" si="63"/>
        <v>0</v>
      </c>
      <c r="E392" s="41">
        <f t="shared" si="63"/>
        <v>0</v>
      </c>
    </row>
    <row r="393" spans="1:5" ht="15.75" hidden="1" thickBot="1" x14ac:dyDescent="0.3">
      <c r="A393" s="200" t="s">
        <v>212</v>
      </c>
      <c r="B393" s="41"/>
      <c r="C393" s="41"/>
      <c r="D393" s="41">
        <v>0</v>
      </c>
      <c r="E393" s="41"/>
    </row>
    <row r="394" spans="1:5" ht="15.75" hidden="1" thickBot="1" x14ac:dyDescent="0.3">
      <c r="A394" s="200" t="s">
        <v>222</v>
      </c>
      <c r="B394" s="41"/>
      <c r="C394" s="41"/>
      <c r="D394" s="41"/>
      <c r="E394" s="41"/>
    </row>
    <row r="395" spans="1:5" ht="15.75" hidden="1" thickBot="1" x14ac:dyDescent="0.3">
      <c r="A395" s="200" t="s">
        <v>223</v>
      </c>
      <c r="B395" s="41"/>
      <c r="C395" s="41"/>
      <c r="D395" s="41"/>
      <c r="E395" s="41"/>
    </row>
    <row r="396" spans="1:5" ht="15.75" hidden="1" thickBot="1" x14ac:dyDescent="0.3">
      <c r="A396" s="200" t="s">
        <v>224</v>
      </c>
      <c r="B396" s="41"/>
      <c r="C396" s="41"/>
      <c r="D396" s="41"/>
      <c r="E396" s="41"/>
    </row>
    <row r="397" spans="1:5" ht="15.75" hidden="1" thickBot="1" x14ac:dyDescent="0.3">
      <c r="A397" s="1982" t="s">
        <v>35</v>
      </c>
      <c r="B397" s="41">
        <f>B387+B392</f>
        <v>0</v>
      </c>
      <c r="C397" s="41">
        <f t="shared" ref="C397:E397" si="64">C387+C392</f>
        <v>0</v>
      </c>
      <c r="D397" s="41">
        <f t="shared" si="64"/>
        <v>0</v>
      </c>
      <c r="E397" s="41">
        <f t="shared" si="64"/>
        <v>0</v>
      </c>
    </row>
    <row r="398" spans="1:5" ht="15.75" hidden="1" thickBot="1" x14ac:dyDescent="0.3">
      <c r="A398" s="1982"/>
      <c r="B398" s="41"/>
      <c r="C398" s="41"/>
      <c r="D398" s="41"/>
      <c r="E398" s="41"/>
    </row>
    <row r="399" spans="1:5" ht="24" hidden="1" customHeight="1" thickBot="1" x14ac:dyDescent="0.3">
      <c r="A399" s="1965" t="s">
        <v>44</v>
      </c>
      <c r="B399" s="1990" t="s">
        <v>1322</v>
      </c>
      <c r="C399" s="1991"/>
      <c r="D399" s="1991"/>
      <c r="E399" s="1992"/>
    </row>
    <row r="400" spans="1:5" ht="70.5" hidden="1" customHeight="1" thickBot="1" x14ac:dyDescent="0.3">
      <c r="A400" s="1963" t="s">
        <v>73</v>
      </c>
      <c r="B400" s="1986" t="s">
        <v>1323</v>
      </c>
      <c r="C400" s="1967" t="s">
        <v>217</v>
      </c>
      <c r="D400" s="1968"/>
      <c r="E400" s="1969"/>
    </row>
    <row r="401" spans="1:5" ht="23.25" hidden="1" customHeight="1" thickBot="1" x14ac:dyDescent="0.3">
      <c r="A401" s="55" t="s">
        <v>14</v>
      </c>
      <c r="B401" s="1970" t="s">
        <v>1324</v>
      </c>
      <c r="C401" s="1971"/>
      <c r="D401" s="1971"/>
      <c r="E401" s="1972"/>
    </row>
    <row r="402" spans="1:5" ht="15.75" hidden="1" thickBot="1" x14ac:dyDescent="0.3">
      <c r="A402" s="55" t="s">
        <v>15</v>
      </c>
      <c r="B402" s="1770" t="s">
        <v>1325</v>
      </c>
      <c r="C402" s="1771"/>
      <c r="D402" s="1771"/>
      <c r="E402" s="1772"/>
    </row>
    <row r="403" spans="1:5" hidden="1" x14ac:dyDescent="0.25">
      <c r="A403" s="1973"/>
      <c r="B403" s="1974">
        <v>2019</v>
      </c>
      <c r="C403" s="1974">
        <v>2020</v>
      </c>
      <c r="D403" s="1974">
        <v>2021</v>
      </c>
      <c r="E403" s="1974">
        <v>2022</v>
      </c>
    </row>
    <row r="404" spans="1:5" ht="15.75" hidden="1" thickBot="1" x14ac:dyDescent="0.3">
      <c r="A404" s="1975"/>
      <c r="B404" s="1976" t="s">
        <v>7</v>
      </c>
      <c r="C404" s="1976" t="s">
        <v>8</v>
      </c>
      <c r="D404" s="1976" t="s">
        <v>8</v>
      </c>
      <c r="E404" s="1976" t="s">
        <v>8</v>
      </c>
    </row>
    <row r="405" spans="1:5" ht="15.75" hidden="1" thickBot="1" x14ac:dyDescent="0.3">
      <c r="A405" s="55" t="s">
        <v>16</v>
      </c>
      <c r="B405" s="55"/>
      <c r="C405" s="765"/>
      <c r="D405" s="9">
        <v>0</v>
      </c>
      <c r="E405" s="9"/>
    </row>
    <row r="406" spans="1:5" ht="15.75" hidden="1" thickBot="1" x14ac:dyDescent="0.3">
      <c r="A406" s="55" t="s">
        <v>17</v>
      </c>
      <c r="B406" s="40">
        <f>B424</f>
        <v>0</v>
      </c>
      <c r="C406" s="40"/>
      <c r="D406" s="40">
        <f t="shared" ref="D406:E406" si="65">D424</f>
        <v>0</v>
      </c>
      <c r="E406" s="40">
        <f t="shared" si="65"/>
        <v>0</v>
      </c>
    </row>
    <row r="407" spans="1:5" ht="15.75" hidden="1" thickBot="1" x14ac:dyDescent="0.3">
      <c r="A407" s="55" t="s">
        <v>18</v>
      </c>
      <c r="B407" s="40" t="e">
        <f>B406/B405</f>
        <v>#DIV/0!</v>
      </c>
      <c r="C407" s="40" t="e">
        <f t="shared" ref="C407:E407" si="66">C406/C405</f>
        <v>#DIV/0!</v>
      </c>
      <c r="D407" s="40" t="e">
        <f t="shared" si="66"/>
        <v>#DIV/0!</v>
      </c>
      <c r="E407" s="40" t="e">
        <f t="shared" si="66"/>
        <v>#DIV/0!</v>
      </c>
    </row>
    <row r="408" spans="1:5" ht="15.75" hidden="1" thickBot="1" x14ac:dyDescent="0.3">
      <c r="A408" s="55" t="s">
        <v>19</v>
      </c>
      <c r="B408" s="765" t="s">
        <v>20</v>
      </c>
      <c r="C408" s="1977" t="e">
        <f>C405/B405-1</f>
        <v>#DIV/0!</v>
      </c>
      <c r="D408" s="1977" t="e">
        <f t="shared" ref="D408:E410" si="67">D405/C405-1</f>
        <v>#DIV/0!</v>
      </c>
      <c r="E408" s="1977" t="e">
        <f t="shared" si="67"/>
        <v>#DIV/0!</v>
      </c>
    </row>
    <row r="409" spans="1:5" ht="15.75" hidden="1" thickBot="1" x14ac:dyDescent="0.3">
      <c r="A409" s="55" t="s">
        <v>21</v>
      </c>
      <c r="B409" s="765" t="s">
        <v>20</v>
      </c>
      <c r="C409" s="1977" t="e">
        <f>C406/B406-1</f>
        <v>#DIV/0!</v>
      </c>
      <c r="D409" s="1977" t="e">
        <f t="shared" si="67"/>
        <v>#DIV/0!</v>
      </c>
      <c r="E409" s="1977" t="e">
        <f t="shared" si="67"/>
        <v>#DIV/0!</v>
      </c>
    </row>
    <row r="410" spans="1:5" ht="15.75" hidden="1" thickBot="1" x14ac:dyDescent="0.3">
      <c r="A410" s="55" t="s">
        <v>22</v>
      </c>
      <c r="B410" s="765" t="s">
        <v>20</v>
      </c>
      <c r="C410" s="1977" t="e">
        <f>C407/B407-1</f>
        <v>#DIV/0!</v>
      </c>
      <c r="D410" s="1977" t="e">
        <f t="shared" si="67"/>
        <v>#DIV/0!</v>
      </c>
      <c r="E410" s="1977" t="e">
        <f t="shared" si="67"/>
        <v>#DIV/0!</v>
      </c>
    </row>
    <row r="411" spans="1:5" ht="15.75" hidden="1" thickBot="1" x14ac:dyDescent="0.3">
      <c r="A411" s="1978" t="s">
        <v>154</v>
      </c>
      <c r="B411" s="1979"/>
      <c r="C411" s="1979"/>
      <c r="D411" s="1979"/>
      <c r="E411" s="1980"/>
    </row>
    <row r="412" spans="1:5" hidden="1" x14ac:dyDescent="0.25">
      <c r="A412" s="1973"/>
      <c r="B412" s="1974">
        <v>2019</v>
      </c>
      <c r="C412" s="1974">
        <v>2020</v>
      </c>
      <c r="D412" s="1974">
        <v>2021</v>
      </c>
      <c r="E412" s="1974">
        <v>2022</v>
      </c>
    </row>
    <row r="413" spans="1:5" ht="15.75" hidden="1" thickBot="1" x14ac:dyDescent="0.3">
      <c r="A413" s="1975"/>
      <c r="B413" s="1976" t="s">
        <v>7</v>
      </c>
      <c r="C413" s="1976" t="s">
        <v>8</v>
      </c>
      <c r="D413" s="1976" t="s">
        <v>8</v>
      </c>
      <c r="E413" s="1976" t="s">
        <v>8</v>
      </c>
    </row>
    <row r="414" spans="1:5" ht="15.75" hidden="1" thickBot="1" x14ac:dyDescent="0.3">
      <c r="A414" s="199" t="s">
        <v>41</v>
      </c>
      <c r="B414" s="42">
        <f>B415+B416+B417+B418</f>
        <v>0</v>
      </c>
      <c r="C414" s="42">
        <f t="shared" ref="C414:E414" si="68">C415+C416+C417+C418</f>
        <v>0</v>
      </c>
      <c r="D414" s="42">
        <f t="shared" si="68"/>
        <v>0</v>
      </c>
      <c r="E414" s="42">
        <f t="shared" si="68"/>
        <v>0</v>
      </c>
    </row>
    <row r="415" spans="1:5" ht="15.75" hidden="1" thickBot="1" x14ac:dyDescent="0.3">
      <c r="A415" s="200" t="s">
        <v>212</v>
      </c>
      <c r="B415" s="42"/>
      <c r="C415" s="42"/>
      <c r="D415" s="42"/>
      <c r="E415" s="42"/>
    </row>
    <row r="416" spans="1:5" ht="15.75" hidden="1" thickBot="1" x14ac:dyDescent="0.3">
      <c r="A416" s="200" t="s">
        <v>222</v>
      </c>
      <c r="B416" s="42"/>
      <c r="C416" s="42"/>
      <c r="D416" s="42"/>
      <c r="E416" s="42"/>
    </row>
    <row r="417" spans="1:5" ht="15.75" hidden="1" thickBot="1" x14ac:dyDescent="0.3">
      <c r="A417" s="200" t="s">
        <v>223</v>
      </c>
      <c r="B417" s="42"/>
      <c r="C417" s="42"/>
      <c r="D417" s="42"/>
      <c r="E417" s="42"/>
    </row>
    <row r="418" spans="1:5" ht="15.75" hidden="1" thickBot="1" x14ac:dyDescent="0.3">
      <c r="A418" s="200" t="s">
        <v>224</v>
      </c>
      <c r="B418" s="42"/>
      <c r="C418" s="42"/>
      <c r="D418" s="42"/>
      <c r="E418" s="42"/>
    </row>
    <row r="419" spans="1:5" ht="15.75" hidden="1" thickBot="1" x14ac:dyDescent="0.3">
      <c r="A419" s="199" t="s">
        <v>42</v>
      </c>
      <c r="B419" s="41">
        <f>B420+B421+B422+B423</f>
        <v>0</v>
      </c>
      <c r="C419" s="41">
        <f t="shared" ref="C419:E419" si="69">C420+C421+C422+C423</f>
        <v>0</v>
      </c>
      <c r="D419" s="41">
        <f t="shared" si="69"/>
        <v>0</v>
      </c>
      <c r="E419" s="41">
        <f t="shared" si="69"/>
        <v>0</v>
      </c>
    </row>
    <row r="420" spans="1:5" ht="15.75" hidden="1" thickBot="1" x14ac:dyDescent="0.3">
      <c r="A420" s="200" t="s">
        <v>212</v>
      </c>
      <c r="B420" s="41"/>
      <c r="C420" s="41"/>
      <c r="D420" s="41">
        <v>0</v>
      </c>
      <c r="E420" s="41"/>
    </row>
    <row r="421" spans="1:5" ht="15.75" hidden="1" thickBot="1" x14ac:dyDescent="0.3">
      <c r="A421" s="200" t="s">
        <v>222</v>
      </c>
      <c r="B421" s="41"/>
      <c r="C421" s="41"/>
      <c r="D421" s="41"/>
      <c r="E421" s="41"/>
    </row>
    <row r="422" spans="1:5" ht="15.75" hidden="1" thickBot="1" x14ac:dyDescent="0.3">
      <c r="A422" s="200" t="s">
        <v>223</v>
      </c>
      <c r="B422" s="41"/>
      <c r="C422" s="41"/>
      <c r="D422" s="41"/>
      <c r="E422" s="41"/>
    </row>
    <row r="423" spans="1:5" ht="15.75" hidden="1" thickBot="1" x14ac:dyDescent="0.3">
      <c r="A423" s="200" t="s">
        <v>224</v>
      </c>
      <c r="B423" s="41"/>
      <c r="C423" s="41"/>
      <c r="D423" s="41"/>
      <c r="E423" s="41"/>
    </row>
    <row r="424" spans="1:5" ht="15.75" hidden="1" thickBot="1" x14ac:dyDescent="0.3">
      <c r="A424" s="1982" t="s">
        <v>52</v>
      </c>
      <c r="B424" s="41">
        <f>B414+B419</f>
        <v>0</v>
      </c>
      <c r="C424" s="41">
        <f t="shared" ref="C424:E424" si="70">C414+C419</f>
        <v>0</v>
      </c>
      <c r="D424" s="41">
        <f t="shared" si="70"/>
        <v>0</v>
      </c>
      <c r="E424" s="41">
        <f t="shared" si="70"/>
        <v>0</v>
      </c>
    </row>
    <row r="425" spans="1:5" ht="15.75" thickBot="1" x14ac:dyDescent="0.3">
      <c r="A425" s="1982"/>
      <c r="B425" s="41"/>
      <c r="C425" s="41"/>
      <c r="D425" s="41"/>
      <c r="E425" s="41"/>
    </row>
    <row r="426" spans="1:5" ht="15.75" thickBot="1" x14ac:dyDescent="0.3">
      <c r="A426" s="19"/>
      <c r="B426" s="20"/>
      <c r="C426" s="20"/>
      <c r="D426" s="20"/>
      <c r="E426" s="20"/>
    </row>
    <row r="427" spans="1:5" ht="27" customHeight="1" thickBot="1" x14ac:dyDescent="0.3">
      <c r="A427" s="6" t="s">
        <v>56</v>
      </c>
      <c r="B427" s="21">
        <f>+B30+B67+B104+B145+B170+B195+B220+B249+B274+B300+B326+B352+B379+B406</f>
        <v>39103</v>
      </c>
      <c r="C427" s="21">
        <f>+C30+C67+C104+C145+C170+C195+C220+C249+C274+C300+C326+C352+C379+C406</f>
        <v>56603</v>
      </c>
      <c r="D427" s="21">
        <f>+D30+D67+D104+D145+D170+D195+D220+D249+D274+D300+D326+D352+D379+D406</f>
        <v>59903</v>
      </c>
      <c r="E427" s="21">
        <f>+E30+E67+E104+E145+E170+E195+E220+E249+E274+E300+E326+E352+E379+E406</f>
        <v>59603</v>
      </c>
    </row>
    <row r="428" spans="1:5" ht="24.75" thickBot="1" x14ac:dyDescent="0.3">
      <c r="A428" s="6" t="s">
        <v>57</v>
      </c>
      <c r="B428" s="21">
        <f>+B59+B96+B133+B163+B188+B213+B238+B267+B292+B318+B344+B370+B406</f>
        <v>39103</v>
      </c>
      <c r="C428" s="21">
        <f>+C59+C96+C133+C163+C188+C213+C238+C267+C292+C318+C344+C370+C406</f>
        <v>56603</v>
      </c>
      <c r="D428" s="21">
        <f t="shared" ref="D428:E428" si="71">+D59+D96+D133+D163+D188+D213+D238+D267+D292+D318+D344+D370+D406</f>
        <v>59903</v>
      </c>
      <c r="E428" s="21">
        <f t="shared" si="71"/>
        <v>59603</v>
      </c>
    </row>
    <row r="429" spans="1:5" ht="15.75" thickBot="1" x14ac:dyDescent="0.3">
      <c r="A429" s="12" t="s">
        <v>23</v>
      </c>
      <c r="B429" s="35">
        <f>B430+B431</f>
        <v>22164</v>
      </c>
      <c r="C429" s="35">
        <f t="shared" ref="C429:E429" si="72">C430+C431</f>
        <v>31664</v>
      </c>
      <c r="D429" s="35">
        <f t="shared" si="72"/>
        <v>31664</v>
      </c>
      <c r="E429" s="35">
        <f t="shared" si="72"/>
        <v>31664</v>
      </c>
    </row>
    <row r="430" spans="1:5" ht="15.75" thickBot="1" x14ac:dyDescent="0.3">
      <c r="A430" s="25" t="s">
        <v>212</v>
      </c>
      <c r="B430" s="14">
        <f t="shared" ref="B430:E431" si="73">B39+B76+B113</f>
        <v>22164</v>
      </c>
      <c r="C430" s="14">
        <f t="shared" si="73"/>
        <v>31664</v>
      </c>
      <c r="D430" s="14">
        <f t="shared" si="73"/>
        <v>31664</v>
      </c>
      <c r="E430" s="14">
        <f t="shared" si="73"/>
        <v>31664</v>
      </c>
    </row>
    <row r="431" spans="1:5" ht="15.75" thickBot="1" x14ac:dyDescent="0.3">
      <c r="A431" s="25" t="s">
        <v>230</v>
      </c>
      <c r="B431" s="14">
        <f t="shared" si="73"/>
        <v>0</v>
      </c>
      <c r="C431" s="14">
        <f t="shared" si="73"/>
        <v>0</v>
      </c>
      <c r="D431" s="14">
        <f t="shared" si="73"/>
        <v>0</v>
      </c>
      <c r="E431" s="14">
        <f t="shared" si="73"/>
        <v>0</v>
      </c>
    </row>
    <row r="432" spans="1:5" ht="24.75" thickBot="1" x14ac:dyDescent="0.3">
      <c r="A432" s="12" t="s">
        <v>24</v>
      </c>
      <c r="B432" s="35">
        <f>B433+B434</f>
        <v>3439</v>
      </c>
      <c r="C432" s="35">
        <f t="shared" ref="C432:E432" si="74">C433+C434</f>
        <v>3939</v>
      </c>
      <c r="D432" s="35">
        <f t="shared" si="74"/>
        <v>3939</v>
      </c>
      <c r="E432" s="35">
        <f t="shared" si="74"/>
        <v>3939</v>
      </c>
    </row>
    <row r="433" spans="1:5" ht="15.75" thickBot="1" x14ac:dyDescent="0.3">
      <c r="A433" s="25" t="s">
        <v>212</v>
      </c>
      <c r="B433" s="13">
        <f>B42+B79+B116</f>
        <v>3439</v>
      </c>
      <c r="C433" s="13">
        <f>C42+C79+C116</f>
        <v>3939</v>
      </c>
      <c r="D433" s="13">
        <f>D42+D79+D116</f>
        <v>3939</v>
      </c>
      <c r="E433" s="13">
        <f>E42+E79+E116</f>
        <v>3939</v>
      </c>
    </row>
    <row r="434" spans="1:5" ht="15.75" thickBot="1" x14ac:dyDescent="0.3">
      <c r="A434" s="25" t="s">
        <v>230</v>
      </c>
      <c r="B434" s="14">
        <f>B43+B80+B114</f>
        <v>0</v>
      </c>
      <c r="C434" s="14">
        <f>C43+C80+C114</f>
        <v>0</v>
      </c>
      <c r="D434" s="14">
        <f>D43+D80+D114</f>
        <v>0</v>
      </c>
      <c r="E434" s="14">
        <f>E43+E80+E114</f>
        <v>0</v>
      </c>
    </row>
    <row r="435" spans="1:5" ht="15.75" thickBot="1" x14ac:dyDescent="0.3">
      <c r="A435" s="12" t="s">
        <v>25</v>
      </c>
      <c r="B435" s="35">
        <f>B436+B437</f>
        <v>13500</v>
      </c>
      <c r="C435" s="35">
        <f t="shared" ref="C435:E435" si="75">C436+C437</f>
        <v>17000</v>
      </c>
      <c r="D435" s="35">
        <f t="shared" si="75"/>
        <v>23000</v>
      </c>
      <c r="E435" s="35">
        <f t="shared" si="75"/>
        <v>24000</v>
      </c>
    </row>
    <row r="436" spans="1:5" ht="15.75" thickBot="1" x14ac:dyDescent="0.3">
      <c r="A436" s="25" t="s">
        <v>212</v>
      </c>
      <c r="B436" s="14">
        <f t="shared" ref="B436:E437" si="76">B45+B82+B119</f>
        <v>13500</v>
      </c>
      <c r="C436" s="14">
        <f t="shared" si="76"/>
        <v>17000</v>
      </c>
      <c r="D436" s="14">
        <f t="shared" si="76"/>
        <v>23000</v>
      </c>
      <c r="E436" s="14">
        <f t="shared" si="76"/>
        <v>24000</v>
      </c>
    </row>
    <row r="437" spans="1:5" ht="15.75" thickBot="1" x14ac:dyDescent="0.3">
      <c r="A437" s="25" t="s">
        <v>230</v>
      </c>
      <c r="B437" s="14">
        <f t="shared" si="76"/>
        <v>0</v>
      </c>
      <c r="C437" s="14">
        <f t="shared" si="76"/>
        <v>0</v>
      </c>
      <c r="D437" s="14">
        <f t="shared" si="76"/>
        <v>0</v>
      </c>
      <c r="E437" s="14">
        <f t="shared" si="76"/>
        <v>0</v>
      </c>
    </row>
    <row r="438" spans="1:5" ht="15.75" thickBot="1" x14ac:dyDescent="0.3">
      <c r="A438" s="12" t="s">
        <v>26</v>
      </c>
      <c r="B438" s="35">
        <f>B439+B440</f>
        <v>0</v>
      </c>
      <c r="C438" s="35">
        <f t="shared" ref="C438:E438" si="77">C439+C440</f>
        <v>0</v>
      </c>
      <c r="D438" s="35">
        <f t="shared" si="77"/>
        <v>0</v>
      </c>
      <c r="E438" s="35">
        <f t="shared" si="77"/>
        <v>0</v>
      </c>
    </row>
    <row r="439" spans="1:5" ht="15.75" thickBot="1" x14ac:dyDescent="0.3">
      <c r="A439" s="25" t="s">
        <v>212</v>
      </c>
      <c r="B439" s="13">
        <f t="shared" ref="B439:E440" si="78">B48+B85+B122</f>
        <v>0</v>
      </c>
      <c r="C439" s="13">
        <f t="shared" si="78"/>
        <v>0</v>
      </c>
      <c r="D439" s="13">
        <f t="shared" si="78"/>
        <v>0</v>
      </c>
      <c r="E439" s="13">
        <f t="shared" si="78"/>
        <v>0</v>
      </c>
    </row>
    <row r="440" spans="1:5" ht="15.75" thickBot="1" x14ac:dyDescent="0.3">
      <c r="A440" s="25" t="s">
        <v>230</v>
      </c>
      <c r="B440" s="14">
        <f t="shared" si="78"/>
        <v>0</v>
      </c>
      <c r="C440" s="14">
        <f t="shared" si="78"/>
        <v>0</v>
      </c>
      <c r="D440" s="14">
        <f t="shared" si="78"/>
        <v>0</v>
      </c>
      <c r="E440" s="14">
        <f t="shared" si="78"/>
        <v>0</v>
      </c>
    </row>
    <row r="441" spans="1:5" ht="15.75" thickBot="1" x14ac:dyDescent="0.3">
      <c r="A441" s="12" t="s">
        <v>27</v>
      </c>
      <c r="B441" s="35">
        <f>B442+B443</f>
        <v>0</v>
      </c>
      <c r="C441" s="35">
        <f t="shared" ref="C441:E441" si="79">C442+C443</f>
        <v>0</v>
      </c>
      <c r="D441" s="35">
        <f t="shared" si="79"/>
        <v>0</v>
      </c>
      <c r="E441" s="35">
        <f t="shared" si="79"/>
        <v>0</v>
      </c>
    </row>
    <row r="442" spans="1:5" ht="15.75" thickBot="1" x14ac:dyDescent="0.3">
      <c r="A442" s="25" t="s">
        <v>212</v>
      </c>
      <c r="B442" s="13">
        <f t="shared" ref="B442:E443" si="80">B51+B88+B125</f>
        <v>0</v>
      </c>
      <c r="C442" s="13">
        <f t="shared" si="80"/>
        <v>0</v>
      </c>
      <c r="D442" s="13">
        <f t="shared" si="80"/>
        <v>0</v>
      </c>
      <c r="E442" s="13">
        <f t="shared" si="80"/>
        <v>0</v>
      </c>
    </row>
    <row r="443" spans="1:5" ht="15.75" thickBot="1" x14ac:dyDescent="0.3">
      <c r="A443" s="25" t="s">
        <v>230</v>
      </c>
      <c r="B443" s="14">
        <f t="shared" si="80"/>
        <v>0</v>
      </c>
      <c r="C443" s="14">
        <f t="shared" si="80"/>
        <v>0</v>
      </c>
      <c r="D443" s="14">
        <f t="shared" si="80"/>
        <v>0</v>
      </c>
      <c r="E443" s="14">
        <f t="shared" si="80"/>
        <v>0</v>
      </c>
    </row>
    <row r="444" spans="1:5" ht="15.75" thickBot="1" x14ac:dyDescent="0.3">
      <c r="A444" s="12" t="s">
        <v>28</v>
      </c>
      <c r="B444" s="35">
        <f>B445+B446</f>
        <v>0</v>
      </c>
      <c r="C444" s="35">
        <f>C445+C446</f>
        <v>0</v>
      </c>
      <c r="D444" s="35">
        <f t="shared" ref="D444:E444" si="81">D445+D446</f>
        <v>0</v>
      </c>
      <c r="E444" s="35">
        <f t="shared" si="81"/>
        <v>0</v>
      </c>
    </row>
    <row r="445" spans="1:5" ht="15.75" thickBot="1" x14ac:dyDescent="0.3">
      <c r="A445" s="25" t="s">
        <v>212</v>
      </c>
      <c r="B445" s="13">
        <f t="shared" ref="B445:E446" si="82">B54+B91+B128</f>
        <v>0</v>
      </c>
      <c r="C445" s="13">
        <f t="shared" si="82"/>
        <v>0</v>
      </c>
      <c r="D445" s="13">
        <f t="shared" si="82"/>
        <v>0</v>
      </c>
      <c r="E445" s="13">
        <f t="shared" si="82"/>
        <v>0</v>
      </c>
    </row>
    <row r="446" spans="1:5" ht="15.75" thickBot="1" x14ac:dyDescent="0.3">
      <c r="A446" s="25" t="s">
        <v>230</v>
      </c>
      <c r="B446" s="14">
        <f t="shared" si="82"/>
        <v>0</v>
      </c>
      <c r="C446" s="14">
        <f t="shared" si="82"/>
        <v>0</v>
      </c>
      <c r="D446" s="14">
        <f t="shared" si="82"/>
        <v>0</v>
      </c>
      <c r="E446" s="14">
        <f t="shared" si="82"/>
        <v>0</v>
      </c>
    </row>
    <row r="447" spans="1:5" ht="24.75" thickBot="1" x14ac:dyDescent="0.3">
      <c r="A447" s="12" t="s">
        <v>29</v>
      </c>
      <c r="B447" s="35">
        <f>B93+B56</f>
        <v>0</v>
      </c>
      <c r="C447" s="35">
        <f>C93+C56</f>
        <v>0</v>
      </c>
      <c r="D447" s="35">
        <f>D93+D56</f>
        <v>0</v>
      </c>
      <c r="E447" s="35">
        <f>E93+E56</f>
        <v>0</v>
      </c>
    </row>
    <row r="448" spans="1:5" ht="15.75" thickBot="1" x14ac:dyDescent="0.3">
      <c r="A448" s="25" t="s">
        <v>212</v>
      </c>
      <c r="B448" s="13">
        <f t="shared" ref="B448:E449" si="83">B57+B94+B131</f>
        <v>0</v>
      </c>
      <c r="C448" s="13">
        <f t="shared" si="83"/>
        <v>0</v>
      </c>
      <c r="D448" s="13">
        <f t="shared" si="83"/>
        <v>0</v>
      </c>
      <c r="E448" s="13">
        <f t="shared" si="83"/>
        <v>0</v>
      </c>
    </row>
    <row r="449" spans="1:5" ht="15.75" thickBot="1" x14ac:dyDescent="0.3">
      <c r="A449" s="25" t="s">
        <v>230</v>
      </c>
      <c r="B449" s="14">
        <f t="shared" si="83"/>
        <v>0</v>
      </c>
      <c r="C449" s="14">
        <f t="shared" si="83"/>
        <v>0</v>
      </c>
      <c r="D449" s="14">
        <f t="shared" si="83"/>
        <v>0</v>
      </c>
      <c r="E449" s="14">
        <f t="shared" si="83"/>
        <v>0</v>
      </c>
    </row>
    <row r="450" spans="1:5" ht="15.75" thickBot="1" x14ac:dyDescent="0.3">
      <c r="A450" s="12" t="s">
        <v>58</v>
      </c>
      <c r="B450" s="35">
        <f>B451+B452+B453+B454</f>
        <v>0</v>
      </c>
      <c r="C450" s="35">
        <f t="shared" ref="C450:E450" si="84">C451+C452+C453+C454</f>
        <v>0</v>
      </c>
      <c r="D450" s="35">
        <f t="shared" si="84"/>
        <v>0</v>
      </c>
      <c r="E450" s="35">
        <f t="shared" si="84"/>
        <v>0</v>
      </c>
    </row>
    <row r="451" spans="1:5" ht="15.75" thickBot="1" x14ac:dyDescent="0.3">
      <c r="A451" s="25" t="s">
        <v>212</v>
      </c>
      <c r="B451" s="13">
        <f t="shared" ref="B451:E454" si="85">B154+B179+B204+B229+B258+B283+B309+B335</f>
        <v>0</v>
      </c>
      <c r="C451" s="13">
        <f t="shared" si="85"/>
        <v>0</v>
      </c>
      <c r="D451" s="13">
        <f t="shared" si="85"/>
        <v>0</v>
      </c>
      <c r="E451" s="13">
        <f t="shared" si="85"/>
        <v>0</v>
      </c>
    </row>
    <row r="452" spans="1:5" ht="15.75" thickBot="1" x14ac:dyDescent="0.3">
      <c r="A452" s="25" t="s">
        <v>231</v>
      </c>
      <c r="B452" s="13">
        <f t="shared" si="85"/>
        <v>0</v>
      </c>
      <c r="C452" s="13">
        <f t="shared" si="85"/>
        <v>0</v>
      </c>
      <c r="D452" s="13">
        <f t="shared" si="85"/>
        <v>0</v>
      </c>
      <c r="E452" s="13">
        <f t="shared" si="85"/>
        <v>0</v>
      </c>
    </row>
    <row r="453" spans="1:5" ht="15.75" thickBot="1" x14ac:dyDescent="0.3">
      <c r="A453" s="25" t="s">
        <v>223</v>
      </c>
      <c r="B453" s="13">
        <f t="shared" si="85"/>
        <v>0</v>
      </c>
      <c r="C453" s="13">
        <f t="shared" si="85"/>
        <v>0</v>
      </c>
      <c r="D453" s="13">
        <f t="shared" si="85"/>
        <v>0</v>
      </c>
      <c r="E453" s="13">
        <f t="shared" si="85"/>
        <v>0</v>
      </c>
    </row>
    <row r="454" spans="1:5" ht="15.75" thickBot="1" x14ac:dyDescent="0.3">
      <c r="A454" s="25" t="s">
        <v>224</v>
      </c>
      <c r="B454" s="13">
        <f t="shared" si="85"/>
        <v>0</v>
      </c>
      <c r="C454" s="13">
        <f t="shared" si="85"/>
        <v>0</v>
      </c>
      <c r="D454" s="13">
        <f t="shared" si="85"/>
        <v>0</v>
      </c>
      <c r="E454" s="13">
        <f t="shared" si="85"/>
        <v>0</v>
      </c>
    </row>
    <row r="455" spans="1:5" ht="15.75" thickBot="1" x14ac:dyDescent="0.3">
      <c r="A455" s="12" t="s">
        <v>59</v>
      </c>
      <c r="B455" s="35">
        <f>B456+B457+B458+B459</f>
        <v>0</v>
      </c>
      <c r="C455" s="35">
        <f>C456+C457+C458+C459</f>
        <v>4000</v>
      </c>
      <c r="D455" s="35">
        <f t="shared" ref="D455:E455" si="86">D456+D457+D458+D459</f>
        <v>1300</v>
      </c>
      <c r="E455" s="35">
        <f t="shared" si="86"/>
        <v>0</v>
      </c>
    </row>
    <row r="456" spans="1:5" ht="15.75" thickBot="1" x14ac:dyDescent="0.3">
      <c r="A456" s="25" t="s">
        <v>212</v>
      </c>
      <c r="B456" s="13">
        <f>B159+B184+B209+B234+B263+B288+B314+B340</f>
        <v>0</v>
      </c>
      <c r="C456" s="42">
        <f>C159+C184+C209+C234+C263+C288+C314+C340+C424+C397</f>
        <v>4000</v>
      </c>
      <c r="D456" s="42">
        <f>D159+D184+D209+D234+D263+D288+D314+D340+D366+D424+D397</f>
        <v>1300</v>
      </c>
      <c r="E456" s="42">
        <f>E159+E184+E209+E234+E263+E288+E314+E340+E366+E424+E397</f>
        <v>0</v>
      </c>
    </row>
    <row r="457" spans="1:5" ht="15.75" thickBot="1" x14ac:dyDescent="0.3">
      <c r="A457" s="25" t="s">
        <v>231</v>
      </c>
      <c r="B457" s="13">
        <f>B160+B185+B210+B235+B264+B289+B315+B341</f>
        <v>0</v>
      </c>
      <c r="C457" s="13">
        <f t="shared" ref="C457:E459" si="87">C160+C185+C210+C235+C264+C289+C315+C341</f>
        <v>0</v>
      </c>
      <c r="D457" s="13">
        <f t="shared" si="87"/>
        <v>0</v>
      </c>
      <c r="E457" s="13">
        <f t="shared" si="87"/>
        <v>0</v>
      </c>
    </row>
    <row r="458" spans="1:5" ht="15.75" thickBot="1" x14ac:dyDescent="0.3">
      <c r="A458" s="25" t="s">
        <v>223</v>
      </c>
      <c r="B458" s="13">
        <f>B161+B186+B211+B236+B265+B290+B316+B342</f>
        <v>0</v>
      </c>
      <c r="C458" s="13">
        <f t="shared" si="87"/>
        <v>0</v>
      </c>
      <c r="D458" s="13">
        <f t="shared" si="87"/>
        <v>0</v>
      </c>
      <c r="E458" s="13">
        <f t="shared" si="87"/>
        <v>0</v>
      </c>
    </row>
    <row r="459" spans="1:5" ht="15.75" thickBot="1" x14ac:dyDescent="0.3">
      <c r="A459" s="25" t="s">
        <v>224</v>
      </c>
      <c r="B459" s="13">
        <f>B162+B187+B212+B237+B266+B291+B317+B343</f>
        <v>0</v>
      </c>
      <c r="C459" s="13">
        <f t="shared" si="87"/>
        <v>0</v>
      </c>
      <c r="D459" s="13">
        <f t="shared" si="87"/>
        <v>0</v>
      </c>
      <c r="E459" s="13">
        <f t="shared" si="87"/>
        <v>0</v>
      </c>
    </row>
    <row r="460" spans="1:5" ht="15.75" thickBot="1" x14ac:dyDescent="0.3">
      <c r="A460" s="16" t="s">
        <v>31</v>
      </c>
      <c r="B460" s="17">
        <f>IF(B428-B427=0,0,"Error")</f>
        <v>0</v>
      </c>
      <c r="C460" s="17">
        <f>IF(C428-C427=0,0,"Error")</f>
        <v>0</v>
      </c>
      <c r="D460" s="17">
        <f>IF(D428-D427=0,0,"Error")</f>
        <v>0</v>
      </c>
      <c r="E460" s="17">
        <f>IF(E428-E427=0,0,"Error")</f>
        <v>0</v>
      </c>
    </row>
  </sheetData>
  <mergeCells count="110">
    <mergeCell ref="A411:E411"/>
    <mergeCell ref="A412:A413"/>
    <mergeCell ref="A385:A386"/>
    <mergeCell ref="B399:E399"/>
    <mergeCell ref="D400:E400"/>
    <mergeCell ref="B401:E401"/>
    <mergeCell ref="B402:E402"/>
    <mergeCell ref="A403:A404"/>
    <mergeCell ref="B372:E372"/>
    <mergeCell ref="D373:E373"/>
    <mergeCell ref="B374:E374"/>
    <mergeCell ref="B375:E375"/>
    <mergeCell ref="A376:A377"/>
    <mergeCell ref="A384:E384"/>
    <mergeCell ref="D346:E346"/>
    <mergeCell ref="B347:E347"/>
    <mergeCell ref="B348:E348"/>
    <mergeCell ref="A349:A350"/>
    <mergeCell ref="A357:E357"/>
    <mergeCell ref="A358:A359"/>
    <mergeCell ref="B321:E321"/>
    <mergeCell ref="B322:E322"/>
    <mergeCell ref="A323:A324"/>
    <mergeCell ref="A331:E331"/>
    <mergeCell ref="A332:A333"/>
    <mergeCell ref="B345:E345"/>
    <mergeCell ref="B296:E296"/>
    <mergeCell ref="A297:A298"/>
    <mergeCell ref="A305:E305"/>
    <mergeCell ref="A306:A307"/>
    <mergeCell ref="B319:E319"/>
    <mergeCell ref="D320:E320"/>
    <mergeCell ref="A271:A272"/>
    <mergeCell ref="A279:E279"/>
    <mergeCell ref="A280:A281"/>
    <mergeCell ref="B293:E293"/>
    <mergeCell ref="D294:E294"/>
    <mergeCell ref="B295:E295"/>
    <mergeCell ref="A246:A247"/>
    <mergeCell ref="A254:E254"/>
    <mergeCell ref="A255:A256"/>
    <mergeCell ref="D268:E268"/>
    <mergeCell ref="B269:E269"/>
    <mergeCell ref="B270:E270"/>
    <mergeCell ref="A240:E240"/>
    <mergeCell ref="B241:E241"/>
    <mergeCell ref="D242:E242"/>
    <mergeCell ref="B243:E243"/>
    <mergeCell ref="B244:E244"/>
    <mergeCell ref="B245:E245"/>
    <mergeCell ref="B215:E215"/>
    <mergeCell ref="B216:E216"/>
    <mergeCell ref="A217:A218"/>
    <mergeCell ref="A225:E225"/>
    <mergeCell ref="A226:A227"/>
    <mergeCell ref="A239:E239"/>
    <mergeCell ref="B190:E190"/>
    <mergeCell ref="B191:E191"/>
    <mergeCell ref="A192:A193"/>
    <mergeCell ref="A200:E200"/>
    <mergeCell ref="A201:A202"/>
    <mergeCell ref="D214:E214"/>
    <mergeCell ref="B165:E165"/>
    <mergeCell ref="B166:E166"/>
    <mergeCell ref="A167:A168"/>
    <mergeCell ref="A175:E175"/>
    <mergeCell ref="A176:A177"/>
    <mergeCell ref="D189:E189"/>
    <mergeCell ref="B140:E140"/>
    <mergeCell ref="B141:E141"/>
    <mergeCell ref="A142:A143"/>
    <mergeCell ref="A150:E150"/>
    <mergeCell ref="A151:A152"/>
    <mergeCell ref="D164:E164"/>
    <mergeCell ref="A110:A111"/>
    <mergeCell ref="A135:E135"/>
    <mergeCell ref="A136:E136"/>
    <mergeCell ref="B137:E137"/>
    <mergeCell ref="D138:E138"/>
    <mergeCell ref="B139:E139"/>
    <mergeCell ref="A73:A74"/>
    <mergeCell ref="B98:E98"/>
    <mergeCell ref="B99:E99"/>
    <mergeCell ref="B100:E100"/>
    <mergeCell ref="A101:A102"/>
    <mergeCell ref="A109:E109"/>
    <mergeCell ref="A36:A37"/>
    <mergeCell ref="B61:E61"/>
    <mergeCell ref="B62:E62"/>
    <mergeCell ref="B63:E63"/>
    <mergeCell ref="A64:A65"/>
    <mergeCell ref="A72:E72"/>
    <mergeCell ref="A23:E23"/>
    <mergeCell ref="B24:E24"/>
    <mergeCell ref="B25:E25"/>
    <mergeCell ref="B26:E26"/>
    <mergeCell ref="A27:A28"/>
    <mergeCell ref="A35:E35"/>
    <mergeCell ref="A9:E11"/>
    <mergeCell ref="B12:E12"/>
    <mergeCell ref="A13:A14"/>
    <mergeCell ref="B18:E18"/>
    <mergeCell ref="A19:E19"/>
    <mergeCell ref="A22:E22"/>
    <mergeCell ref="A1:E1"/>
    <mergeCell ref="A3:E3"/>
    <mergeCell ref="B5:E5"/>
    <mergeCell ref="B6:E6"/>
    <mergeCell ref="B7:E7"/>
    <mergeCell ref="A8:E8"/>
  </mergeCells>
  <pageMargins left="0.7" right="0.7" top="0.75" bottom="0.75" header="0.3" footer="0.3"/>
  <pageSetup scale="4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0"/>
  <sheetViews>
    <sheetView topLeftCell="A338" zoomScale="130" zoomScaleNormal="130" workbookViewId="0">
      <selection activeCell="B360" sqref="B360"/>
    </sheetView>
  </sheetViews>
  <sheetFormatPr defaultRowHeight="15" x14ac:dyDescent="0.25"/>
  <cols>
    <col min="1" max="1" width="21.42578125" customWidth="1"/>
    <col min="2" max="2" width="17.5703125" customWidth="1"/>
    <col min="3" max="3" width="17.85546875" customWidth="1"/>
    <col min="4" max="4" width="20.28515625" customWidth="1"/>
    <col min="5" max="5" width="13.42578125" customWidth="1"/>
    <col min="7" max="7" width="18.42578125" customWidth="1"/>
    <col min="8" max="8" width="11" customWidth="1"/>
    <col min="9" max="9" width="11" bestFit="1" customWidth="1"/>
  </cols>
  <sheetData>
    <row r="1" spans="1:6" ht="18.75" x14ac:dyDescent="0.3">
      <c r="A1" s="1008" t="s">
        <v>1162</v>
      </c>
      <c r="B1" s="1008"/>
      <c r="C1" s="1008"/>
      <c r="D1" s="1008"/>
      <c r="E1" s="1008"/>
    </row>
    <row r="2" spans="1:6" ht="18" customHeight="1" x14ac:dyDescent="0.25">
      <c r="A2" s="1143" t="s">
        <v>1138</v>
      </c>
      <c r="B2" s="1143"/>
      <c r="C2" s="1143"/>
      <c r="D2" s="1143"/>
      <c r="E2" s="1143"/>
      <c r="F2" s="1"/>
    </row>
    <row r="3" spans="1:6" ht="18" customHeight="1" x14ac:dyDescent="0.25">
      <c r="A3" s="1028" t="s">
        <v>539</v>
      </c>
      <c r="B3" s="1028"/>
      <c r="C3" s="1028"/>
      <c r="D3" s="1028"/>
      <c r="E3" s="1028"/>
      <c r="F3" s="755"/>
    </row>
    <row r="4" spans="1:6" ht="15.75" thickBot="1" x14ac:dyDescent="0.3"/>
    <row r="5" spans="1:6" ht="26.25" thickBot="1" x14ac:dyDescent="0.3">
      <c r="A5" s="2" t="s">
        <v>0</v>
      </c>
      <c r="B5" s="1078" t="s">
        <v>100</v>
      </c>
      <c r="C5" s="1078"/>
      <c r="D5" s="1078"/>
      <c r="E5" s="1078"/>
    </row>
    <row r="6" spans="1:6" ht="15.75" thickBot="1" x14ac:dyDescent="0.3">
      <c r="A6" s="2" t="s">
        <v>1</v>
      </c>
      <c r="B6" s="1869" t="s">
        <v>101</v>
      </c>
      <c r="C6" s="1870"/>
      <c r="D6" s="1870"/>
      <c r="E6" s="1871"/>
    </row>
    <row r="7" spans="1:6" ht="26.25" thickBot="1" x14ac:dyDescent="0.3">
      <c r="A7" s="2" t="s">
        <v>3</v>
      </c>
      <c r="B7" s="1872" t="s">
        <v>1139</v>
      </c>
      <c r="C7" s="1873"/>
      <c r="D7" s="1873"/>
      <c r="E7" s="1874"/>
    </row>
    <row r="8" spans="1:6" ht="15.75" thickBot="1" x14ac:dyDescent="0.3">
      <c r="A8" s="1085" t="s">
        <v>4</v>
      </c>
      <c r="B8" s="1086"/>
      <c r="C8" s="1086"/>
      <c r="D8" s="1086"/>
      <c r="E8" s="1087"/>
    </row>
    <row r="9" spans="1:6" ht="15.75" thickBot="1" x14ac:dyDescent="0.3">
      <c r="A9" s="1149" t="s">
        <v>1140</v>
      </c>
      <c r="B9" s="1150"/>
      <c r="C9" s="1150"/>
      <c r="D9" s="1150"/>
      <c r="E9" s="1151"/>
    </row>
    <row r="10" spans="1:6" ht="15.75" thickBot="1" x14ac:dyDescent="0.3">
      <c r="A10" s="1149"/>
      <c r="B10" s="1150"/>
      <c r="C10" s="1150"/>
      <c r="D10" s="1150"/>
      <c r="E10" s="1151"/>
    </row>
    <row r="11" spans="1:6" ht="15.75" thickBot="1" x14ac:dyDescent="0.3">
      <c r="A11" s="1149"/>
      <c r="B11" s="1150"/>
      <c r="C11" s="1150"/>
      <c r="D11" s="1150"/>
      <c r="E11" s="1151"/>
    </row>
    <row r="12" spans="1:6" ht="31.15" customHeight="1" thickBot="1" x14ac:dyDescent="0.3">
      <c r="A12" s="3" t="s">
        <v>5</v>
      </c>
      <c r="B12" s="1875" t="s">
        <v>1141</v>
      </c>
      <c r="C12" s="1876"/>
      <c r="D12" s="1876"/>
      <c r="E12" s="1877"/>
    </row>
    <row r="13" spans="1:6" ht="23.25" customHeight="1" x14ac:dyDescent="0.25">
      <c r="A13" s="1878" t="s">
        <v>60</v>
      </c>
      <c r="B13" s="878">
        <v>2019</v>
      </c>
      <c r="C13" s="878">
        <v>2020</v>
      </c>
      <c r="D13" s="878">
        <v>2021</v>
      </c>
      <c r="E13" s="878">
        <v>2022</v>
      </c>
    </row>
    <row r="14" spans="1:6" ht="15.75" thickBot="1" x14ac:dyDescent="0.3">
      <c r="A14" s="1879"/>
      <c r="B14" s="878" t="s">
        <v>7</v>
      </c>
      <c r="C14" s="878" t="s">
        <v>8</v>
      </c>
      <c r="D14" s="878" t="s">
        <v>8</v>
      </c>
      <c r="E14" s="878" t="s">
        <v>8</v>
      </c>
    </row>
    <row r="15" spans="1:6" ht="70.5" customHeight="1" thickBot="1" x14ac:dyDescent="0.3">
      <c r="A15" s="590" t="str">
        <f>'[36]Formati 2 Politika Ekzistuese'!C15</f>
        <v xml:space="preserve"> Numri I projekteve te financuara   dhe monitoruara nga pikepamja e realizimit te aktiviteteve dhe dokumentave financiare ndaj numrit te OJF ve qe kane aplikuar per financim.</v>
      </c>
      <c r="B15" s="879" t="s">
        <v>1142</v>
      </c>
      <c r="C15" s="879">
        <v>0.5</v>
      </c>
      <c r="D15" s="879">
        <v>0.6</v>
      </c>
      <c r="E15" s="879">
        <v>0.8</v>
      </c>
    </row>
    <row r="16" spans="1:6" ht="53.25" customHeight="1" thickBot="1" x14ac:dyDescent="0.3">
      <c r="A16" s="203" t="str">
        <f>'[36]Formati 2 Politika Ekzistuese'!C17</f>
        <v xml:space="preserve">Asistence teknike e Shoqerise Civile ne vend permes realizimit te trajnimeve informuese, ëorkshopeve, </v>
      </c>
      <c r="B16" s="879" t="s">
        <v>1143</v>
      </c>
      <c r="C16" s="879">
        <v>1</v>
      </c>
      <c r="D16" s="879">
        <v>1</v>
      </c>
      <c r="E16" s="879">
        <v>1</v>
      </c>
    </row>
    <row r="17" spans="1:10" ht="23.25" hidden="1" thickBot="1" x14ac:dyDescent="0.3">
      <c r="A17" s="203" t="s">
        <v>66</v>
      </c>
      <c r="B17" s="879" t="s">
        <v>67</v>
      </c>
      <c r="C17" s="879" t="s">
        <v>68</v>
      </c>
      <c r="D17" s="879" t="s">
        <v>68</v>
      </c>
      <c r="E17" s="879" t="s">
        <v>68</v>
      </c>
    </row>
    <row r="18" spans="1:10" ht="43.9" customHeight="1" thickBot="1" x14ac:dyDescent="0.3">
      <c r="A18" s="203" t="s">
        <v>1144</v>
      </c>
      <c r="B18" s="880" t="s">
        <v>1145</v>
      </c>
      <c r="C18" s="879">
        <v>0.7</v>
      </c>
      <c r="D18" s="879">
        <v>0.8</v>
      </c>
      <c r="E18" s="879">
        <v>1</v>
      </c>
    </row>
    <row r="19" spans="1:10" ht="24.75" thickBot="1" x14ac:dyDescent="0.3">
      <c r="A19" s="6" t="s">
        <v>9</v>
      </c>
      <c r="B19" s="1880" t="s">
        <v>1146</v>
      </c>
      <c r="C19" s="1881"/>
      <c r="D19" s="1881"/>
      <c r="E19" s="1882"/>
    </row>
    <row r="20" spans="1:10" ht="15.75" thickBot="1" x14ac:dyDescent="0.3">
      <c r="A20" s="1105" t="s">
        <v>583</v>
      </c>
      <c r="B20" s="1106"/>
      <c r="C20" s="1106"/>
      <c r="D20" s="1106"/>
      <c r="E20" s="1107"/>
      <c r="H20" s="29"/>
      <c r="J20" s="29"/>
    </row>
    <row r="21" spans="1:10" ht="45.75" thickBot="1" x14ac:dyDescent="0.3">
      <c r="A21" s="748" t="s">
        <v>1147</v>
      </c>
      <c r="B21" s="4" t="s">
        <v>1142</v>
      </c>
      <c r="C21" s="4">
        <v>0.5</v>
      </c>
      <c r="D21" s="4">
        <v>0.6</v>
      </c>
      <c r="E21" s="4">
        <v>0.8</v>
      </c>
    </row>
    <row r="22" spans="1:10" ht="23.25" thickBot="1" x14ac:dyDescent="0.3">
      <c r="A22" s="5" t="s">
        <v>1148</v>
      </c>
      <c r="B22" s="4" t="s">
        <v>1143</v>
      </c>
      <c r="C22" s="4">
        <v>1</v>
      </c>
      <c r="D22" s="4">
        <v>1</v>
      </c>
      <c r="E22" s="4">
        <v>1</v>
      </c>
    </row>
    <row r="23" spans="1:10" ht="27.6" customHeight="1" thickBot="1" x14ac:dyDescent="0.3">
      <c r="A23" s="5" t="s">
        <v>1149</v>
      </c>
      <c r="B23" s="4" t="s">
        <v>1150</v>
      </c>
      <c r="C23" s="4">
        <v>0.5</v>
      </c>
      <c r="D23" s="4">
        <v>0.6</v>
      </c>
      <c r="E23" s="4">
        <v>0.8</v>
      </c>
    </row>
    <row r="24" spans="1:10" ht="15.75" thickBot="1" x14ac:dyDescent="0.3">
      <c r="A24" s="1108" t="s">
        <v>11</v>
      </c>
      <c r="B24" s="1109"/>
      <c r="C24" s="1109"/>
      <c r="D24" s="1109"/>
      <c r="E24" s="1110"/>
    </row>
    <row r="25" spans="1:10" ht="15.75" thickBot="1" x14ac:dyDescent="0.3">
      <c r="A25" s="1111" t="s">
        <v>586</v>
      </c>
      <c r="B25" s="1112"/>
      <c r="C25" s="1112"/>
      <c r="D25" s="1112"/>
      <c r="E25" s="1113"/>
    </row>
    <row r="26" spans="1:10" ht="34.5" customHeight="1" thickBot="1" x14ac:dyDescent="0.3">
      <c r="A26" s="318" t="s">
        <v>587</v>
      </c>
      <c r="B26" s="988" t="s">
        <v>1151</v>
      </c>
      <c r="C26" s="1047"/>
      <c r="D26" s="1047"/>
      <c r="E26" s="1048"/>
    </row>
    <row r="27" spans="1:10" ht="91.15" customHeight="1" thickBot="1" x14ac:dyDescent="0.3">
      <c r="A27" s="5" t="s">
        <v>14</v>
      </c>
      <c r="B27" s="1082" t="s">
        <v>1152</v>
      </c>
      <c r="C27" s="1083"/>
      <c r="D27" s="1083"/>
      <c r="E27" s="1084"/>
    </row>
    <row r="28" spans="1:10" ht="15.75" thickBot="1" x14ac:dyDescent="0.3">
      <c r="A28" s="5" t="s">
        <v>15</v>
      </c>
      <c r="B28" s="1097" t="s">
        <v>1153</v>
      </c>
      <c r="C28" s="1098"/>
      <c r="D28" s="1098"/>
      <c r="E28" s="1099"/>
    </row>
    <row r="29" spans="1:10" ht="12.75" customHeight="1" x14ac:dyDescent="0.25">
      <c r="A29" s="1049"/>
      <c r="B29" s="8">
        <v>2019</v>
      </c>
      <c r="C29" s="8">
        <v>2020</v>
      </c>
      <c r="D29" s="8">
        <v>2021</v>
      </c>
      <c r="E29" s="8">
        <v>2022</v>
      </c>
    </row>
    <row r="30" spans="1:10" ht="9" customHeight="1" thickBot="1" x14ac:dyDescent="0.3">
      <c r="A30" s="1050"/>
      <c r="B30" s="764" t="s">
        <v>7</v>
      </c>
      <c r="C30" s="764" t="s">
        <v>8</v>
      </c>
      <c r="D30" s="764" t="s">
        <v>8</v>
      </c>
      <c r="E30" s="764" t="s">
        <v>8</v>
      </c>
    </row>
    <row r="31" spans="1:10" ht="15.75" thickBot="1" x14ac:dyDescent="0.3">
      <c r="A31" s="5" t="s">
        <v>16</v>
      </c>
      <c r="B31" s="9">
        <v>45</v>
      </c>
      <c r="C31" s="9">
        <v>60</v>
      </c>
      <c r="D31" s="9">
        <v>70</v>
      </c>
      <c r="E31" s="9">
        <v>100</v>
      </c>
    </row>
    <row r="32" spans="1:10" ht="15.75" thickBot="1" x14ac:dyDescent="0.3">
      <c r="A32" s="5" t="s">
        <v>17</v>
      </c>
      <c r="B32" s="9">
        <f>B61</f>
        <v>49200</v>
      </c>
      <c r="C32" s="9">
        <f t="shared" ref="C32:E32" si="0">C61</f>
        <v>49000</v>
      </c>
      <c r="D32" s="9">
        <f t="shared" si="0"/>
        <v>49600</v>
      </c>
      <c r="E32" s="9">
        <f t="shared" si="0"/>
        <v>49800</v>
      </c>
    </row>
    <row r="33" spans="1:11" ht="15.75" thickBot="1" x14ac:dyDescent="0.3">
      <c r="A33" s="5" t="s">
        <v>18</v>
      </c>
      <c r="B33" s="9">
        <f>B32/B31</f>
        <v>1093.3333333333333</v>
      </c>
      <c r="C33" s="9">
        <f t="shared" ref="C33:E33" si="1">C32/C31</f>
        <v>816.66666666666663</v>
      </c>
      <c r="D33" s="9">
        <f t="shared" si="1"/>
        <v>708.57142857142856</v>
      </c>
      <c r="E33" s="9">
        <f t="shared" si="1"/>
        <v>498</v>
      </c>
    </row>
    <row r="34" spans="1:11" ht="15.75" thickBot="1" x14ac:dyDescent="0.3">
      <c r="A34" s="5" t="s">
        <v>19</v>
      </c>
      <c r="B34" s="745" t="s">
        <v>20</v>
      </c>
      <c r="C34" s="10">
        <f>C31/B31-1</f>
        <v>0.33333333333333326</v>
      </c>
      <c r="D34" s="10">
        <f t="shared" ref="D34:E36" si="2">D31/C31-1</f>
        <v>0.16666666666666674</v>
      </c>
      <c r="E34" s="10">
        <f t="shared" si="2"/>
        <v>0.4285714285714286</v>
      </c>
      <c r="G34" s="11"/>
      <c r="H34" s="11"/>
      <c r="I34" s="11"/>
      <c r="J34" s="11"/>
      <c r="K34" s="11"/>
    </row>
    <row r="35" spans="1:11" ht="15.75" thickBot="1" x14ac:dyDescent="0.3">
      <c r="A35" s="5" t="s">
        <v>21</v>
      </c>
      <c r="B35" s="745" t="s">
        <v>20</v>
      </c>
      <c r="C35" s="10">
        <f>C32/B32-1</f>
        <v>-4.0650406504064707E-3</v>
      </c>
      <c r="D35" s="10">
        <f t="shared" si="2"/>
        <v>1.2244897959183598E-2</v>
      </c>
      <c r="E35" s="10">
        <f t="shared" si="2"/>
        <v>4.0322580645162365E-3</v>
      </c>
    </row>
    <row r="36" spans="1:11" ht="23.25" thickBot="1" x14ac:dyDescent="0.3">
      <c r="A36" s="5" t="s">
        <v>22</v>
      </c>
      <c r="B36" s="745" t="s">
        <v>20</v>
      </c>
      <c r="C36" s="10">
        <f>C33/B33-1</f>
        <v>-0.25304878048780488</v>
      </c>
      <c r="D36" s="10">
        <f t="shared" si="2"/>
        <v>-0.13236151603498536</v>
      </c>
      <c r="E36" s="10">
        <f t="shared" si="2"/>
        <v>-0.29717741935483866</v>
      </c>
    </row>
    <row r="37" spans="1:11" ht="15.75" thickBot="1" x14ac:dyDescent="0.3">
      <c r="A37" s="1046" t="s">
        <v>152</v>
      </c>
      <c r="B37" s="1047"/>
      <c r="C37" s="1047"/>
      <c r="D37" s="1047"/>
      <c r="E37" s="1048"/>
    </row>
    <row r="38" spans="1:11" ht="12.75" customHeight="1" x14ac:dyDescent="0.25">
      <c r="A38" s="1049"/>
      <c r="B38" s="8">
        <v>2019</v>
      </c>
      <c r="C38" s="8">
        <v>2020</v>
      </c>
      <c r="D38" s="8">
        <v>2021</v>
      </c>
      <c r="E38" s="8">
        <v>2022</v>
      </c>
    </row>
    <row r="39" spans="1:11" ht="9" customHeight="1" thickBot="1" x14ac:dyDescent="0.3">
      <c r="A39" s="1050"/>
      <c r="B39" s="764" t="s">
        <v>7</v>
      </c>
      <c r="C39" s="764" t="s">
        <v>8</v>
      </c>
      <c r="D39" s="764" t="s">
        <v>8</v>
      </c>
      <c r="E39" s="764" t="s">
        <v>8</v>
      </c>
    </row>
    <row r="40" spans="1:11" ht="15.75" thickBot="1" x14ac:dyDescent="0.3">
      <c r="A40" s="12" t="s">
        <v>23</v>
      </c>
      <c r="B40" s="13">
        <f>SUM(B41:B42)</f>
        <v>5520</v>
      </c>
      <c r="C40" s="13">
        <f t="shared" ref="C40:E40" si="3">SUM(C41:C42)</f>
        <v>5520</v>
      </c>
      <c r="D40" s="13">
        <f t="shared" si="3"/>
        <v>5520</v>
      </c>
      <c r="E40" s="13">
        <f t="shared" si="3"/>
        <v>5520</v>
      </c>
    </row>
    <row r="41" spans="1:11" ht="15.75" thickBot="1" x14ac:dyDescent="0.3">
      <c r="A41" s="12" t="s">
        <v>212</v>
      </c>
      <c r="B41" s="13">
        <v>5520</v>
      </c>
      <c r="C41" s="13">
        <v>5520</v>
      </c>
      <c r="D41" s="13">
        <v>5520</v>
      </c>
      <c r="E41" s="13">
        <v>5520</v>
      </c>
    </row>
    <row r="42" spans="1:11" ht="15.75" thickBot="1" x14ac:dyDescent="0.3">
      <c r="A42" s="12" t="s">
        <v>230</v>
      </c>
      <c r="B42" s="13"/>
      <c r="C42" s="13"/>
      <c r="D42" s="13"/>
      <c r="E42" s="13"/>
    </row>
    <row r="43" spans="1:11" ht="24.75" thickBot="1" x14ac:dyDescent="0.3">
      <c r="A43" s="12" t="s">
        <v>24</v>
      </c>
      <c r="B43" s="13">
        <f>SUM(B44:B45)</f>
        <v>1080</v>
      </c>
      <c r="C43" s="13">
        <f t="shared" ref="C43:E43" si="4">SUM(C44:C45)</f>
        <v>1080</v>
      </c>
      <c r="D43" s="13">
        <f t="shared" si="4"/>
        <v>1080</v>
      </c>
      <c r="E43" s="13">
        <f t="shared" si="4"/>
        <v>1080</v>
      </c>
    </row>
    <row r="44" spans="1:11" ht="15.75" thickBot="1" x14ac:dyDescent="0.3">
      <c r="A44" s="12" t="s">
        <v>212</v>
      </c>
      <c r="B44" s="13">
        <v>1080</v>
      </c>
      <c r="C44" s="13">
        <v>1080</v>
      </c>
      <c r="D44" s="13">
        <v>1080</v>
      </c>
      <c r="E44" s="13">
        <v>1080</v>
      </c>
    </row>
    <row r="45" spans="1:11" ht="15.75" thickBot="1" x14ac:dyDescent="0.3">
      <c r="A45" s="12" t="s">
        <v>230</v>
      </c>
      <c r="B45" s="13"/>
      <c r="C45" s="13"/>
      <c r="D45" s="13"/>
      <c r="E45" s="13"/>
    </row>
    <row r="46" spans="1:11" ht="15.75" thickBot="1" x14ac:dyDescent="0.3">
      <c r="A46" s="12" t="s">
        <v>25</v>
      </c>
      <c r="B46" s="14">
        <f>SUM(B47:B48)</f>
        <v>2200</v>
      </c>
      <c r="C46" s="14">
        <f t="shared" ref="C46:E46" si="5">SUM(C47:C48)</f>
        <v>2000</v>
      </c>
      <c r="D46" s="14">
        <f t="shared" si="5"/>
        <v>2600</v>
      </c>
      <c r="E46" s="14">
        <f t="shared" si="5"/>
        <v>2800</v>
      </c>
    </row>
    <row r="47" spans="1:11" ht="15.75" thickBot="1" x14ac:dyDescent="0.3">
      <c r="A47" s="12" t="s">
        <v>212</v>
      </c>
      <c r="B47" s="13">
        <v>2200</v>
      </c>
      <c r="C47" s="13">
        <v>2000</v>
      </c>
      <c r="D47" s="13">
        <v>2600</v>
      </c>
      <c r="E47" s="13">
        <v>2800</v>
      </c>
    </row>
    <row r="48" spans="1:11" ht="15.75" thickBot="1" x14ac:dyDescent="0.3">
      <c r="A48" s="12" t="s">
        <v>230</v>
      </c>
      <c r="B48" s="13"/>
      <c r="C48" s="13"/>
      <c r="D48" s="13"/>
      <c r="E48" s="13"/>
    </row>
    <row r="49" spans="1:5" ht="15.75" thickBot="1" x14ac:dyDescent="0.3">
      <c r="A49" s="12" t="s">
        <v>26</v>
      </c>
      <c r="B49" s="14">
        <f>SUM(B50:B51)</f>
        <v>0</v>
      </c>
      <c r="C49" s="14">
        <f t="shared" ref="C49:E49" si="6">SUM(C50:C51)</f>
        <v>0</v>
      </c>
      <c r="D49" s="14">
        <f t="shared" si="6"/>
        <v>0</v>
      </c>
      <c r="E49" s="14">
        <f t="shared" si="6"/>
        <v>0</v>
      </c>
    </row>
    <row r="50" spans="1:5" ht="15.75" thickBot="1" x14ac:dyDescent="0.3">
      <c r="A50" s="12" t="s">
        <v>212</v>
      </c>
      <c r="B50" s="13"/>
      <c r="C50" s="13"/>
      <c r="D50" s="13"/>
      <c r="E50" s="13"/>
    </row>
    <row r="51" spans="1:5" ht="15.75" thickBot="1" x14ac:dyDescent="0.3">
      <c r="A51" s="12" t="s">
        <v>230</v>
      </c>
      <c r="B51" s="13"/>
      <c r="C51" s="13"/>
      <c r="D51" s="13"/>
      <c r="E51" s="13"/>
    </row>
    <row r="52" spans="1:5" ht="21.75" customHeight="1" thickBot="1" x14ac:dyDescent="0.3">
      <c r="A52" s="12" t="s">
        <v>27</v>
      </c>
      <c r="B52" s="14">
        <f>SUM(B53:B54)</f>
        <v>40400</v>
      </c>
      <c r="C52" s="14">
        <f t="shared" ref="C52:E52" si="7">SUM(C53:C54)</f>
        <v>40400</v>
      </c>
      <c r="D52" s="14">
        <f t="shared" si="7"/>
        <v>40400</v>
      </c>
      <c r="E52" s="14">
        <f t="shared" si="7"/>
        <v>40400</v>
      </c>
    </row>
    <row r="53" spans="1:5" ht="21.75" customHeight="1" thickBot="1" x14ac:dyDescent="0.3">
      <c r="A53" s="12" t="s">
        <v>212</v>
      </c>
      <c r="B53" s="13">
        <v>40400</v>
      </c>
      <c r="C53" s="13">
        <v>40400</v>
      </c>
      <c r="D53" s="13">
        <v>40400</v>
      </c>
      <c r="E53" s="13">
        <v>40400</v>
      </c>
    </row>
    <row r="54" spans="1:5" ht="21.75" customHeight="1" thickBot="1" x14ac:dyDescent="0.3">
      <c r="A54" s="12" t="s">
        <v>230</v>
      </c>
      <c r="B54" s="13"/>
      <c r="C54" s="13"/>
      <c r="D54" s="13"/>
      <c r="E54" s="13"/>
    </row>
    <row r="55" spans="1:5" ht="15.75" thickBot="1" x14ac:dyDescent="0.3">
      <c r="A55" s="12" t="s">
        <v>28</v>
      </c>
      <c r="B55" s="14">
        <f>SUM(B56:B57)</f>
        <v>0</v>
      </c>
      <c r="C55" s="14">
        <f t="shared" ref="C55:E55" si="8">SUM(C56:C57)</f>
        <v>0</v>
      </c>
      <c r="D55" s="14">
        <f t="shared" si="8"/>
        <v>0</v>
      </c>
      <c r="E55" s="14">
        <f t="shared" si="8"/>
        <v>0</v>
      </c>
    </row>
    <row r="56" spans="1:5" ht="15.75" thickBot="1" x14ac:dyDescent="0.3">
      <c r="A56" s="12" t="s">
        <v>212</v>
      </c>
      <c r="B56" s="13"/>
      <c r="C56" s="13"/>
      <c r="D56" s="13"/>
      <c r="E56" s="13"/>
    </row>
    <row r="57" spans="1:5" ht="15.75" thickBot="1" x14ac:dyDescent="0.3">
      <c r="A57" s="12" t="s">
        <v>230</v>
      </c>
      <c r="B57" s="13"/>
      <c r="C57" s="13"/>
      <c r="D57" s="13"/>
      <c r="E57" s="13"/>
    </row>
    <row r="58" spans="1:5" ht="24.75" thickBot="1" x14ac:dyDescent="0.3">
      <c r="A58" s="12" t="s">
        <v>29</v>
      </c>
      <c r="B58" s="14">
        <f>SUM(B59:B60)</f>
        <v>0</v>
      </c>
      <c r="C58" s="14">
        <f t="shared" ref="C58:E58" si="9">SUM(C59:C60)</f>
        <v>0</v>
      </c>
      <c r="D58" s="14">
        <f t="shared" si="9"/>
        <v>0</v>
      </c>
      <c r="E58" s="14">
        <f t="shared" si="9"/>
        <v>0</v>
      </c>
    </row>
    <row r="59" spans="1:5" ht="15.75" thickBot="1" x14ac:dyDescent="0.3">
      <c r="A59" s="12" t="s">
        <v>212</v>
      </c>
      <c r="B59" s="13"/>
      <c r="C59" s="13"/>
      <c r="D59" s="13"/>
      <c r="E59" s="13"/>
    </row>
    <row r="60" spans="1:5" ht="15.75" thickBot="1" x14ac:dyDescent="0.3">
      <c r="A60" s="12" t="s">
        <v>230</v>
      </c>
      <c r="B60" s="13"/>
      <c r="C60" s="13"/>
      <c r="D60" s="13"/>
      <c r="E60" s="13"/>
    </row>
    <row r="61" spans="1:5" ht="15.75" thickBot="1" x14ac:dyDescent="0.3">
      <c r="A61" s="15" t="s">
        <v>30</v>
      </c>
      <c r="B61" s="14">
        <f>B40+B43+B46+B49+B52+B55+B58</f>
        <v>49200</v>
      </c>
      <c r="C61" s="14">
        <f t="shared" ref="C61:E61" si="10">C40+C43+C46+C49+C52+C55+C58</f>
        <v>49000</v>
      </c>
      <c r="D61" s="14">
        <f t="shared" si="10"/>
        <v>49600</v>
      </c>
      <c r="E61" s="14">
        <f t="shared" si="10"/>
        <v>49800</v>
      </c>
    </row>
    <row r="62" spans="1:5" ht="15.75" thickBot="1" x14ac:dyDescent="0.3">
      <c r="A62" s="16" t="s">
        <v>31</v>
      </c>
      <c r="B62" s="17">
        <f>IF(B61-B32=0,0,"Error")</f>
        <v>0</v>
      </c>
      <c r="C62" s="17">
        <f>IF(C61-C32=0,0,"Error")</f>
        <v>0</v>
      </c>
      <c r="D62" s="17">
        <f>IF(D61-D32=0,0,"Error")</f>
        <v>0</v>
      </c>
      <c r="E62" s="17">
        <f>IF(E61-E32=0,0,"Error")</f>
        <v>0</v>
      </c>
    </row>
    <row r="63" spans="1:5" ht="17.45" customHeight="1" thickBot="1" x14ac:dyDescent="0.3">
      <c r="A63" s="881" t="s">
        <v>71</v>
      </c>
      <c r="B63" s="991" t="s">
        <v>1154</v>
      </c>
      <c r="C63" s="992"/>
      <c r="D63" s="992"/>
      <c r="E63" s="993"/>
    </row>
    <row r="64" spans="1:5" ht="73.150000000000006" customHeight="1" thickBot="1" x14ac:dyDescent="0.3">
      <c r="A64" s="5" t="s">
        <v>14</v>
      </c>
      <c r="B64" s="1082" t="s">
        <v>1155</v>
      </c>
      <c r="C64" s="1083"/>
      <c r="D64" s="1083"/>
      <c r="E64" s="1084"/>
    </row>
    <row r="65" spans="1:5" ht="15.75" thickBot="1" x14ac:dyDescent="0.3">
      <c r="A65" s="5" t="s">
        <v>15</v>
      </c>
      <c r="B65" s="997" t="s">
        <v>1156</v>
      </c>
      <c r="C65" s="998"/>
      <c r="D65" s="998"/>
      <c r="E65" s="999"/>
    </row>
    <row r="66" spans="1:5" ht="12.75" customHeight="1" x14ac:dyDescent="0.25">
      <c r="A66" s="1049"/>
      <c r="B66" s="8">
        <v>2019</v>
      </c>
      <c r="C66" s="8">
        <v>2020</v>
      </c>
      <c r="D66" s="8">
        <v>2021</v>
      </c>
      <c r="E66" s="8">
        <v>2021</v>
      </c>
    </row>
    <row r="67" spans="1:5" ht="9" customHeight="1" thickBot="1" x14ac:dyDescent="0.3">
      <c r="A67" s="1050"/>
      <c r="B67" s="764" t="s">
        <v>7</v>
      </c>
      <c r="C67" s="764" t="s">
        <v>8</v>
      </c>
      <c r="D67" s="764" t="s">
        <v>8</v>
      </c>
      <c r="E67" s="764" t="s">
        <v>8</v>
      </c>
    </row>
    <row r="68" spans="1:5" ht="15.75" thickBot="1" x14ac:dyDescent="0.3">
      <c r="A68" s="5" t="s">
        <v>16</v>
      </c>
      <c r="B68" s="9">
        <v>45</v>
      </c>
      <c r="C68" s="9">
        <v>60</v>
      </c>
      <c r="D68" s="9">
        <v>70</v>
      </c>
      <c r="E68" s="9">
        <v>100</v>
      </c>
    </row>
    <row r="69" spans="1:5" ht="15.75" thickBot="1" x14ac:dyDescent="0.3">
      <c r="A69" s="5" t="s">
        <v>17</v>
      </c>
      <c r="B69" s="9">
        <f>B98</f>
        <v>36900</v>
      </c>
      <c r="C69" s="9">
        <f t="shared" ref="C69:E69" si="11">C98</f>
        <v>36750</v>
      </c>
      <c r="D69" s="9">
        <f t="shared" si="11"/>
        <v>37200</v>
      </c>
      <c r="E69" s="9">
        <f t="shared" si="11"/>
        <v>37350</v>
      </c>
    </row>
    <row r="70" spans="1:5" ht="15.75" thickBot="1" x14ac:dyDescent="0.3">
      <c r="A70" s="5" t="s">
        <v>18</v>
      </c>
      <c r="B70" s="9">
        <f>B69/B68</f>
        <v>820</v>
      </c>
      <c r="C70" s="9">
        <f>C69/C68</f>
        <v>612.5</v>
      </c>
      <c r="D70" s="9">
        <f>D69/D68</f>
        <v>531.42857142857144</v>
      </c>
      <c r="E70" s="9">
        <f>E69/E68</f>
        <v>373.5</v>
      </c>
    </row>
    <row r="71" spans="1:5" ht="15.75" thickBot="1" x14ac:dyDescent="0.3">
      <c r="A71" s="5" t="s">
        <v>19</v>
      </c>
      <c r="B71" s="745"/>
      <c r="C71" s="10">
        <f>C68/B68-1</f>
        <v>0.33333333333333326</v>
      </c>
      <c r="D71" s="10">
        <f>D68/C68-1</f>
        <v>0.16666666666666674</v>
      </c>
      <c r="E71" s="10">
        <f>E68/D68-1</f>
        <v>0.4285714285714286</v>
      </c>
    </row>
    <row r="72" spans="1:5" ht="15.75" thickBot="1" x14ac:dyDescent="0.3">
      <c r="A72" s="5" t="s">
        <v>21</v>
      </c>
      <c r="B72" s="745"/>
      <c r="C72" s="10">
        <f>C69/B69-1</f>
        <v>-4.0650406504064707E-3</v>
      </c>
      <c r="D72" s="10">
        <f t="shared" ref="D72:E73" si="12">D69/C69-1</f>
        <v>1.2244897959183598E-2</v>
      </c>
      <c r="E72" s="10">
        <f t="shared" si="12"/>
        <v>4.0322580645162365E-3</v>
      </c>
    </row>
    <row r="73" spans="1:5" ht="23.25" thickBot="1" x14ac:dyDescent="0.3">
      <c r="A73" s="5" t="s">
        <v>22</v>
      </c>
      <c r="B73" s="745"/>
      <c r="C73" s="10">
        <f>C70/B70-1</f>
        <v>-0.25304878048780488</v>
      </c>
      <c r="D73" s="10">
        <f t="shared" si="12"/>
        <v>-0.13236151603498536</v>
      </c>
      <c r="E73" s="10">
        <f t="shared" si="12"/>
        <v>-0.29717741935483877</v>
      </c>
    </row>
    <row r="74" spans="1:5" ht="24.75" customHeight="1" thickBot="1" x14ac:dyDescent="0.3">
      <c r="A74" s="1046" t="s">
        <v>153</v>
      </c>
      <c r="B74" s="1047"/>
      <c r="C74" s="1047"/>
      <c r="D74" s="1047"/>
      <c r="E74" s="1048"/>
    </row>
    <row r="75" spans="1:5" ht="12.75" customHeight="1" x14ac:dyDescent="0.25">
      <c r="A75" s="1049"/>
      <c r="B75" s="8">
        <v>2019</v>
      </c>
      <c r="C75" s="8">
        <v>2020</v>
      </c>
      <c r="D75" s="8">
        <v>2021</v>
      </c>
      <c r="E75" s="8">
        <v>2022</v>
      </c>
    </row>
    <row r="76" spans="1:5" ht="9" customHeight="1" thickBot="1" x14ac:dyDescent="0.3">
      <c r="A76" s="1050"/>
      <c r="B76" s="764" t="s">
        <v>7</v>
      </c>
      <c r="C76" s="764" t="s">
        <v>8</v>
      </c>
      <c r="D76" s="764" t="s">
        <v>8</v>
      </c>
      <c r="E76" s="764" t="s">
        <v>8</v>
      </c>
    </row>
    <row r="77" spans="1:5" ht="15.75" thickBot="1" x14ac:dyDescent="0.3">
      <c r="A77" s="12" t="s">
        <v>23</v>
      </c>
      <c r="B77" s="13">
        <f>SUM(B78:B79)</f>
        <v>4140</v>
      </c>
      <c r="C77" s="13">
        <f t="shared" ref="C77:E77" si="13">SUM(C78:C79)</f>
        <v>4140</v>
      </c>
      <c r="D77" s="13">
        <f t="shared" si="13"/>
        <v>4140</v>
      </c>
      <c r="E77" s="13">
        <f t="shared" si="13"/>
        <v>4140</v>
      </c>
    </row>
    <row r="78" spans="1:5" ht="15.75" thickBot="1" x14ac:dyDescent="0.3">
      <c r="A78" s="12" t="s">
        <v>212</v>
      </c>
      <c r="B78" s="13">
        <v>4140</v>
      </c>
      <c r="C78" s="13">
        <v>4140</v>
      </c>
      <c r="D78" s="13">
        <v>4140</v>
      </c>
      <c r="E78" s="13">
        <v>4140</v>
      </c>
    </row>
    <row r="79" spans="1:5" ht="15.75" thickBot="1" x14ac:dyDescent="0.3">
      <c r="A79" s="12" t="s">
        <v>230</v>
      </c>
      <c r="B79" s="13"/>
      <c r="C79" s="13"/>
      <c r="D79" s="13"/>
      <c r="E79" s="13"/>
    </row>
    <row r="80" spans="1:5" ht="24.75" customHeight="1" thickBot="1" x14ac:dyDescent="0.3">
      <c r="A80" s="12" t="s">
        <v>24</v>
      </c>
      <c r="B80" s="13">
        <f>SUM(B81:B82)</f>
        <v>810</v>
      </c>
      <c r="C80" s="13">
        <f t="shared" ref="C80:E80" si="14">SUM(C81:C82)</f>
        <v>810</v>
      </c>
      <c r="D80" s="13">
        <f t="shared" si="14"/>
        <v>810</v>
      </c>
      <c r="E80" s="13">
        <f t="shared" si="14"/>
        <v>810</v>
      </c>
    </row>
    <row r="81" spans="1:5" ht="15.75" thickBot="1" x14ac:dyDescent="0.3">
      <c r="A81" s="12" t="s">
        <v>212</v>
      </c>
      <c r="B81" s="13">
        <v>810</v>
      </c>
      <c r="C81" s="13">
        <v>810</v>
      </c>
      <c r="D81" s="13">
        <v>810</v>
      </c>
      <c r="E81" s="13">
        <v>810</v>
      </c>
    </row>
    <row r="82" spans="1:5" ht="15.75" thickBot="1" x14ac:dyDescent="0.3">
      <c r="A82" s="12" t="s">
        <v>230</v>
      </c>
      <c r="B82" s="13"/>
      <c r="C82" s="13"/>
      <c r="D82" s="13"/>
      <c r="E82" s="13"/>
    </row>
    <row r="83" spans="1:5" ht="15.75" thickBot="1" x14ac:dyDescent="0.3">
      <c r="A83" s="12" t="s">
        <v>25</v>
      </c>
      <c r="B83" s="14">
        <f>SUM(B84:B85)</f>
        <v>1650</v>
      </c>
      <c r="C83" s="14">
        <f t="shared" ref="C83:E83" si="15">SUM(C84:C85)</f>
        <v>1500</v>
      </c>
      <c r="D83" s="14">
        <f t="shared" si="15"/>
        <v>1950</v>
      </c>
      <c r="E83" s="14">
        <f t="shared" si="15"/>
        <v>2100</v>
      </c>
    </row>
    <row r="84" spans="1:5" ht="15.75" thickBot="1" x14ac:dyDescent="0.3">
      <c r="A84" s="12" t="s">
        <v>212</v>
      </c>
      <c r="B84" s="14">
        <v>1650</v>
      </c>
      <c r="C84" s="13">
        <v>1500</v>
      </c>
      <c r="D84" s="13">
        <v>1950</v>
      </c>
      <c r="E84" s="13">
        <v>2100</v>
      </c>
    </row>
    <row r="85" spans="1:5" ht="15.75" thickBot="1" x14ac:dyDescent="0.3">
      <c r="A85" s="12" t="s">
        <v>230</v>
      </c>
      <c r="B85" s="14"/>
      <c r="C85" s="13"/>
      <c r="D85" s="13"/>
      <c r="E85" s="13"/>
    </row>
    <row r="86" spans="1:5" ht="15.75" thickBot="1" x14ac:dyDescent="0.3">
      <c r="A86" s="12" t="s">
        <v>26</v>
      </c>
      <c r="B86" s="14">
        <f>SUM(B87:B88)</f>
        <v>0</v>
      </c>
      <c r="C86" s="14">
        <f t="shared" ref="C86:E86" si="16">SUM(C87:C88)</f>
        <v>0</v>
      </c>
      <c r="D86" s="14">
        <f t="shared" si="16"/>
        <v>0</v>
      </c>
      <c r="E86" s="14">
        <f t="shared" si="16"/>
        <v>0</v>
      </c>
    </row>
    <row r="87" spans="1:5" ht="15.75" thickBot="1" x14ac:dyDescent="0.3">
      <c r="A87" s="12" t="s">
        <v>212</v>
      </c>
      <c r="B87" s="14"/>
      <c r="C87" s="13"/>
      <c r="D87" s="13"/>
      <c r="E87" s="13"/>
    </row>
    <row r="88" spans="1:5" ht="15.75" thickBot="1" x14ac:dyDescent="0.3">
      <c r="A88" s="12" t="s">
        <v>230</v>
      </c>
      <c r="B88" s="14"/>
      <c r="C88" s="13"/>
      <c r="D88" s="13"/>
      <c r="E88" s="13"/>
    </row>
    <row r="89" spans="1:5" ht="23.25" customHeight="1" thickBot="1" x14ac:dyDescent="0.3">
      <c r="A89" s="12" t="s">
        <v>27</v>
      </c>
      <c r="B89" s="14">
        <f>SUM(B90:B91)</f>
        <v>30300</v>
      </c>
      <c r="C89" s="14">
        <f t="shared" ref="C89:E89" si="17">SUM(C90:C91)</f>
        <v>30300</v>
      </c>
      <c r="D89" s="14">
        <f t="shared" si="17"/>
        <v>30300</v>
      </c>
      <c r="E89" s="14">
        <f t="shared" si="17"/>
        <v>30300</v>
      </c>
    </row>
    <row r="90" spans="1:5" ht="15.75" thickBot="1" x14ac:dyDescent="0.3">
      <c r="A90" s="12" t="s">
        <v>212</v>
      </c>
      <c r="B90" s="14">
        <v>30300</v>
      </c>
      <c r="C90" s="13">
        <v>30300</v>
      </c>
      <c r="D90" s="13">
        <v>30300</v>
      </c>
      <c r="E90" s="13">
        <v>30300</v>
      </c>
    </row>
    <row r="91" spans="1:5" ht="15.75" thickBot="1" x14ac:dyDescent="0.3">
      <c r="A91" s="12" t="s">
        <v>230</v>
      </c>
      <c r="B91" s="14"/>
      <c r="C91" s="13"/>
      <c r="D91" s="13"/>
      <c r="E91" s="13"/>
    </row>
    <row r="92" spans="1:5" ht="15.75" thickBot="1" x14ac:dyDescent="0.3">
      <c r="A92" s="12" t="s">
        <v>28</v>
      </c>
      <c r="B92" s="14">
        <f>SUM(B93:B94)</f>
        <v>0</v>
      </c>
      <c r="C92" s="14">
        <f t="shared" ref="C92:E92" si="18">SUM(C93:C94)</f>
        <v>0</v>
      </c>
      <c r="D92" s="14">
        <f t="shared" si="18"/>
        <v>0</v>
      </c>
      <c r="E92" s="14">
        <f t="shared" si="18"/>
        <v>0</v>
      </c>
    </row>
    <row r="93" spans="1:5" ht="15.75" thickBot="1" x14ac:dyDescent="0.3">
      <c r="A93" s="12" t="s">
        <v>212</v>
      </c>
      <c r="B93" s="14"/>
      <c r="C93" s="13"/>
      <c r="D93" s="13"/>
      <c r="E93" s="13"/>
    </row>
    <row r="94" spans="1:5" ht="15.75" thickBot="1" x14ac:dyDescent="0.3">
      <c r="A94" s="12" t="s">
        <v>230</v>
      </c>
      <c r="B94" s="14"/>
      <c r="C94" s="13"/>
      <c r="D94" s="13"/>
      <c r="E94" s="13"/>
    </row>
    <row r="95" spans="1:5" ht="24.75" thickBot="1" x14ac:dyDescent="0.3">
      <c r="A95" s="12" t="s">
        <v>29</v>
      </c>
      <c r="B95" s="14">
        <f>SUM(B96:B97)</f>
        <v>0</v>
      </c>
      <c r="C95" s="14">
        <f t="shared" ref="C95:E95" si="19">SUM(C96:C97)</f>
        <v>0</v>
      </c>
      <c r="D95" s="14">
        <f t="shared" si="19"/>
        <v>0</v>
      </c>
      <c r="E95" s="14">
        <f t="shared" si="19"/>
        <v>0</v>
      </c>
    </row>
    <row r="96" spans="1:5" ht="15.75" thickBot="1" x14ac:dyDescent="0.3">
      <c r="A96" s="12" t="s">
        <v>212</v>
      </c>
      <c r="B96" s="14"/>
      <c r="C96" s="13"/>
      <c r="D96" s="13"/>
      <c r="E96" s="13"/>
    </row>
    <row r="97" spans="1:5" ht="15.75" thickBot="1" x14ac:dyDescent="0.3">
      <c r="A97" s="12" t="s">
        <v>230</v>
      </c>
      <c r="B97" s="14"/>
      <c r="C97" s="13"/>
      <c r="D97" s="13"/>
      <c r="E97" s="13"/>
    </row>
    <row r="98" spans="1:5" ht="24.75" thickBot="1" x14ac:dyDescent="0.3">
      <c r="A98" s="34" t="s">
        <v>33</v>
      </c>
      <c r="B98" s="14">
        <f>B77+B80+B83+B86+B89+B92+B95</f>
        <v>36900</v>
      </c>
      <c r="C98" s="14">
        <f t="shared" ref="C98:E98" si="20">C77+C80+C83+C86+C89+C92+C95</f>
        <v>36750</v>
      </c>
      <c r="D98" s="14">
        <f t="shared" si="20"/>
        <v>37200</v>
      </c>
      <c r="E98" s="14">
        <f t="shared" si="20"/>
        <v>37350</v>
      </c>
    </row>
    <row r="99" spans="1:5" ht="17.25" customHeight="1" thickBot="1" x14ac:dyDescent="0.3">
      <c r="A99" s="16" t="s">
        <v>31</v>
      </c>
      <c r="B99" s="17">
        <f>IF(B98-B69=0,0,"Error")</f>
        <v>0</v>
      </c>
      <c r="C99" s="17">
        <f>IF(C98-C69=0,0,"Error")</f>
        <v>0</v>
      </c>
      <c r="D99" s="17">
        <f>IF(D98-D69=0,0,"Error")</f>
        <v>0</v>
      </c>
      <c r="E99" s="17">
        <f>IF(E98-E69=0,0,"Error")</f>
        <v>0</v>
      </c>
    </row>
    <row r="100" spans="1:5" ht="17.45" customHeight="1" thickBot="1" x14ac:dyDescent="0.3">
      <c r="A100" s="881" t="s">
        <v>227</v>
      </c>
      <c r="B100" s="991" t="s">
        <v>1157</v>
      </c>
      <c r="C100" s="992"/>
      <c r="D100" s="992"/>
      <c r="E100" s="993"/>
    </row>
    <row r="101" spans="1:5" ht="55.9" customHeight="1" thickBot="1" x14ac:dyDescent="0.3">
      <c r="A101" s="5" t="s">
        <v>14</v>
      </c>
      <c r="B101" s="1082" t="s">
        <v>1158</v>
      </c>
      <c r="C101" s="1083"/>
      <c r="D101" s="1083"/>
      <c r="E101" s="1084"/>
    </row>
    <row r="102" spans="1:5" ht="15.75" thickBot="1" x14ac:dyDescent="0.3">
      <c r="A102" s="5" t="s">
        <v>15</v>
      </c>
      <c r="B102" s="1097" t="s">
        <v>1159</v>
      </c>
      <c r="C102" s="1098"/>
      <c r="D102" s="1098"/>
      <c r="E102" s="1099"/>
    </row>
    <row r="103" spans="1:5" ht="12.75" customHeight="1" x14ac:dyDescent="0.25">
      <c r="A103" s="1049"/>
      <c r="B103" s="8">
        <v>2019</v>
      </c>
      <c r="C103" s="8">
        <v>2020</v>
      </c>
      <c r="D103" s="8">
        <v>2021</v>
      </c>
      <c r="E103" s="8">
        <v>2022</v>
      </c>
    </row>
    <row r="104" spans="1:5" ht="9" customHeight="1" thickBot="1" x14ac:dyDescent="0.3">
      <c r="A104" s="1050"/>
      <c r="B104" s="764" t="s">
        <v>7</v>
      </c>
      <c r="C104" s="764" t="s">
        <v>8</v>
      </c>
      <c r="D104" s="764" t="s">
        <v>8</v>
      </c>
      <c r="E104" s="764" t="s">
        <v>8</v>
      </c>
    </row>
    <row r="105" spans="1:5" ht="15.75" thickBot="1" x14ac:dyDescent="0.3">
      <c r="A105" s="5" t="s">
        <v>16</v>
      </c>
      <c r="B105" s="9"/>
      <c r="C105" s="9"/>
      <c r="D105" s="9"/>
      <c r="E105" s="9"/>
    </row>
    <row r="106" spans="1:5" ht="15.75" thickBot="1" x14ac:dyDescent="0.3">
      <c r="A106" s="5" t="s">
        <v>17</v>
      </c>
      <c r="B106" s="9">
        <f>B135</f>
        <v>36900</v>
      </c>
      <c r="C106" s="9">
        <f t="shared" ref="C106:E106" si="21">C135</f>
        <v>36750</v>
      </c>
      <c r="D106" s="9">
        <f t="shared" si="21"/>
        <v>37200</v>
      </c>
      <c r="E106" s="9">
        <f t="shared" si="21"/>
        <v>37350</v>
      </c>
    </row>
    <row r="107" spans="1:5" ht="15.75" thickBot="1" x14ac:dyDescent="0.3">
      <c r="A107" s="5" t="s">
        <v>18</v>
      </c>
      <c r="B107" s="9" t="e">
        <f>B106/B105</f>
        <v>#DIV/0!</v>
      </c>
      <c r="C107" s="9" t="e">
        <f>C106/C105</f>
        <v>#DIV/0!</v>
      </c>
      <c r="D107" s="9" t="e">
        <f>D106/D105</f>
        <v>#DIV/0!</v>
      </c>
      <c r="E107" s="9" t="e">
        <f>E106/E105</f>
        <v>#DIV/0!</v>
      </c>
    </row>
    <row r="108" spans="1:5" ht="15.75" thickBot="1" x14ac:dyDescent="0.3">
      <c r="A108" s="5" t="s">
        <v>19</v>
      </c>
      <c r="B108" s="745"/>
      <c r="C108" s="10" t="e">
        <f>C105/B105-1</f>
        <v>#DIV/0!</v>
      </c>
      <c r="D108" s="10" t="e">
        <f>D105/C105-1</f>
        <v>#DIV/0!</v>
      </c>
      <c r="E108" s="10" t="e">
        <f>E105/D105-1</f>
        <v>#DIV/0!</v>
      </c>
    </row>
    <row r="109" spans="1:5" ht="15.75" thickBot="1" x14ac:dyDescent="0.3">
      <c r="A109" s="5" t="s">
        <v>21</v>
      </c>
      <c r="B109" s="745"/>
      <c r="C109" s="10">
        <f>C106/B106-1</f>
        <v>-4.0650406504064707E-3</v>
      </c>
      <c r="D109" s="10">
        <f t="shared" ref="D109:E110" si="22">D106/C106-1</f>
        <v>1.2244897959183598E-2</v>
      </c>
      <c r="E109" s="10">
        <f t="shared" si="22"/>
        <v>4.0322580645162365E-3</v>
      </c>
    </row>
    <row r="110" spans="1:5" ht="23.25" thickBot="1" x14ac:dyDescent="0.3">
      <c r="A110" s="5" t="s">
        <v>22</v>
      </c>
      <c r="B110" s="745"/>
      <c r="C110" s="10" t="e">
        <f>C107/B107-1</f>
        <v>#DIV/0!</v>
      </c>
      <c r="D110" s="10" t="e">
        <f t="shared" si="22"/>
        <v>#DIV/0!</v>
      </c>
      <c r="E110" s="10" t="e">
        <f t="shared" si="22"/>
        <v>#DIV/0!</v>
      </c>
    </row>
    <row r="111" spans="1:5" ht="24.75" customHeight="1" thickBot="1" x14ac:dyDescent="0.3">
      <c r="A111" s="1046" t="s">
        <v>153</v>
      </c>
      <c r="B111" s="1047"/>
      <c r="C111" s="1047"/>
      <c r="D111" s="1047"/>
      <c r="E111" s="1048"/>
    </row>
    <row r="112" spans="1:5" ht="12.75" customHeight="1" x14ac:dyDescent="0.25">
      <c r="A112" s="1049"/>
      <c r="B112" s="8">
        <v>2019</v>
      </c>
      <c r="C112" s="8">
        <v>2020</v>
      </c>
      <c r="D112" s="8">
        <v>2021</v>
      </c>
      <c r="E112" s="8">
        <v>2022</v>
      </c>
    </row>
    <row r="113" spans="1:5" ht="9" customHeight="1" thickBot="1" x14ac:dyDescent="0.3">
      <c r="A113" s="1050"/>
      <c r="B113" s="764" t="s">
        <v>7</v>
      </c>
      <c r="C113" s="764" t="s">
        <v>8</v>
      </c>
      <c r="D113" s="764" t="s">
        <v>8</v>
      </c>
      <c r="E113" s="764" t="s">
        <v>8</v>
      </c>
    </row>
    <row r="114" spans="1:5" ht="15.75" thickBot="1" x14ac:dyDescent="0.3">
      <c r="A114" s="12" t="s">
        <v>23</v>
      </c>
      <c r="B114" s="13">
        <f>SUM(B115:B116)</f>
        <v>4140</v>
      </c>
      <c r="C114" s="13">
        <f t="shared" ref="C114:E114" si="23">SUM(C115:C116)</f>
        <v>4140</v>
      </c>
      <c r="D114" s="13">
        <f t="shared" si="23"/>
        <v>4140</v>
      </c>
      <c r="E114" s="13">
        <f t="shared" si="23"/>
        <v>4140</v>
      </c>
    </row>
    <row r="115" spans="1:5" ht="15.75" thickBot="1" x14ac:dyDescent="0.3">
      <c r="A115" s="12" t="s">
        <v>212</v>
      </c>
      <c r="B115" s="13">
        <v>4140</v>
      </c>
      <c r="C115" s="13">
        <v>4140</v>
      </c>
      <c r="D115" s="13">
        <v>4140</v>
      </c>
      <c r="E115" s="13">
        <v>4140</v>
      </c>
    </row>
    <row r="116" spans="1:5" ht="15.75" thickBot="1" x14ac:dyDescent="0.3">
      <c r="A116" s="12" t="s">
        <v>230</v>
      </c>
      <c r="B116" s="13"/>
      <c r="C116" s="13"/>
      <c r="D116" s="13"/>
      <c r="E116" s="13"/>
    </row>
    <row r="117" spans="1:5" ht="24.75" customHeight="1" thickBot="1" x14ac:dyDescent="0.3">
      <c r="A117" s="12" t="s">
        <v>24</v>
      </c>
      <c r="B117" s="13">
        <f>SUM(B118:B119)</f>
        <v>810</v>
      </c>
      <c r="C117" s="13">
        <f t="shared" ref="C117:E117" si="24">SUM(C118:C119)</f>
        <v>810</v>
      </c>
      <c r="D117" s="13">
        <f t="shared" si="24"/>
        <v>810</v>
      </c>
      <c r="E117" s="13">
        <f t="shared" si="24"/>
        <v>810</v>
      </c>
    </row>
    <row r="118" spans="1:5" ht="15.75" thickBot="1" x14ac:dyDescent="0.3">
      <c r="A118" s="12" t="s">
        <v>212</v>
      </c>
      <c r="B118" s="13">
        <v>810</v>
      </c>
      <c r="C118" s="13">
        <v>810</v>
      </c>
      <c r="D118" s="13">
        <v>810</v>
      </c>
      <c r="E118" s="13">
        <v>810</v>
      </c>
    </row>
    <row r="119" spans="1:5" ht="15.75" thickBot="1" x14ac:dyDescent="0.3">
      <c r="A119" s="12" t="s">
        <v>230</v>
      </c>
      <c r="B119" s="13"/>
      <c r="C119" s="13"/>
      <c r="D119" s="13"/>
      <c r="E119" s="13"/>
    </row>
    <row r="120" spans="1:5" ht="15.75" thickBot="1" x14ac:dyDescent="0.3">
      <c r="A120" s="12" t="s">
        <v>25</v>
      </c>
      <c r="B120" s="14">
        <f>SUM(B121:B122)</f>
        <v>1650</v>
      </c>
      <c r="C120" s="14">
        <f t="shared" ref="C120:E120" si="25">SUM(C121:C122)</f>
        <v>1500</v>
      </c>
      <c r="D120" s="14">
        <f t="shared" si="25"/>
        <v>1950</v>
      </c>
      <c r="E120" s="14">
        <f t="shared" si="25"/>
        <v>2100</v>
      </c>
    </row>
    <row r="121" spans="1:5" ht="15.75" thickBot="1" x14ac:dyDescent="0.3">
      <c r="A121" s="12" t="s">
        <v>212</v>
      </c>
      <c r="B121" s="14">
        <v>1650</v>
      </c>
      <c r="C121" s="13">
        <v>1500</v>
      </c>
      <c r="D121" s="13">
        <v>1950</v>
      </c>
      <c r="E121" s="13">
        <v>2100</v>
      </c>
    </row>
    <row r="122" spans="1:5" ht="15.75" thickBot="1" x14ac:dyDescent="0.3">
      <c r="A122" s="12" t="s">
        <v>230</v>
      </c>
      <c r="B122" s="14"/>
      <c r="C122" s="13"/>
      <c r="D122" s="13"/>
      <c r="E122" s="13"/>
    </row>
    <row r="123" spans="1:5" ht="15.75" thickBot="1" x14ac:dyDescent="0.3">
      <c r="A123" s="12" t="s">
        <v>26</v>
      </c>
      <c r="B123" s="14">
        <f>SUM(B124:B125)</f>
        <v>0</v>
      </c>
      <c r="C123" s="14">
        <f t="shared" ref="C123:E123" si="26">SUM(C124:C125)</f>
        <v>0</v>
      </c>
      <c r="D123" s="14">
        <f t="shared" si="26"/>
        <v>0</v>
      </c>
      <c r="E123" s="14">
        <f t="shared" si="26"/>
        <v>0</v>
      </c>
    </row>
    <row r="124" spans="1:5" ht="15.75" thickBot="1" x14ac:dyDescent="0.3">
      <c r="A124" s="12" t="s">
        <v>212</v>
      </c>
      <c r="B124" s="14"/>
      <c r="C124" s="13"/>
      <c r="D124" s="13"/>
      <c r="E124" s="13"/>
    </row>
    <row r="125" spans="1:5" ht="15.75" thickBot="1" x14ac:dyDescent="0.3">
      <c r="A125" s="12" t="s">
        <v>230</v>
      </c>
      <c r="B125" s="14"/>
      <c r="C125" s="13"/>
      <c r="D125" s="13"/>
      <c r="E125" s="13"/>
    </row>
    <row r="126" spans="1:5" ht="21" customHeight="1" thickBot="1" x14ac:dyDescent="0.3">
      <c r="A126" s="12" t="s">
        <v>27</v>
      </c>
      <c r="B126" s="14">
        <f>SUM(B127:B128)</f>
        <v>30300</v>
      </c>
      <c r="C126" s="14">
        <f t="shared" ref="C126:E126" si="27">SUM(C127:C128)</f>
        <v>30300</v>
      </c>
      <c r="D126" s="14">
        <f t="shared" si="27"/>
        <v>30300</v>
      </c>
      <c r="E126" s="14">
        <f t="shared" si="27"/>
        <v>30300</v>
      </c>
    </row>
    <row r="127" spans="1:5" ht="15.75" thickBot="1" x14ac:dyDescent="0.3">
      <c r="A127" s="12" t="s">
        <v>212</v>
      </c>
      <c r="B127" s="14">
        <v>30300</v>
      </c>
      <c r="C127" s="13">
        <v>30300</v>
      </c>
      <c r="D127" s="13">
        <v>30300</v>
      </c>
      <c r="E127" s="13">
        <v>30300</v>
      </c>
    </row>
    <row r="128" spans="1:5" ht="15.75" thickBot="1" x14ac:dyDescent="0.3">
      <c r="A128" s="12" t="s">
        <v>230</v>
      </c>
      <c r="B128" s="14"/>
      <c r="C128" s="13"/>
      <c r="D128" s="13"/>
      <c r="E128" s="13"/>
    </row>
    <row r="129" spans="1:5" ht="15.75" thickBot="1" x14ac:dyDescent="0.3">
      <c r="A129" s="12" t="s">
        <v>28</v>
      </c>
      <c r="B129" s="14">
        <f>SUM(B130:B131)</f>
        <v>0</v>
      </c>
      <c r="C129" s="14">
        <f t="shared" ref="C129:E129" si="28">SUM(C130:C131)</f>
        <v>0</v>
      </c>
      <c r="D129" s="14">
        <f t="shared" si="28"/>
        <v>0</v>
      </c>
      <c r="E129" s="14">
        <f t="shared" si="28"/>
        <v>0</v>
      </c>
    </row>
    <row r="130" spans="1:5" ht="15.75" thickBot="1" x14ac:dyDescent="0.3">
      <c r="A130" s="12" t="s">
        <v>212</v>
      </c>
      <c r="B130" s="14"/>
      <c r="C130" s="13"/>
      <c r="D130" s="13"/>
      <c r="E130" s="13"/>
    </row>
    <row r="131" spans="1:5" ht="15.75" thickBot="1" x14ac:dyDescent="0.3">
      <c r="A131" s="12" t="s">
        <v>230</v>
      </c>
      <c r="B131" s="14"/>
      <c r="C131" s="13"/>
      <c r="D131" s="13"/>
      <c r="E131" s="13"/>
    </row>
    <row r="132" spans="1:5" ht="24.75" thickBot="1" x14ac:dyDescent="0.3">
      <c r="A132" s="12" t="s">
        <v>29</v>
      </c>
      <c r="B132" s="14">
        <f>SUM(B133:B134)</f>
        <v>0</v>
      </c>
      <c r="C132" s="14">
        <f t="shared" ref="C132:E132" si="29">SUM(C133:C134)</f>
        <v>0</v>
      </c>
      <c r="D132" s="14">
        <f t="shared" si="29"/>
        <v>0</v>
      </c>
      <c r="E132" s="14">
        <f t="shared" si="29"/>
        <v>0</v>
      </c>
    </row>
    <row r="133" spans="1:5" ht="15.75" thickBot="1" x14ac:dyDescent="0.3">
      <c r="A133" s="12" t="s">
        <v>212</v>
      </c>
      <c r="B133" s="14"/>
      <c r="C133" s="13"/>
      <c r="D133" s="13"/>
      <c r="E133" s="13"/>
    </row>
    <row r="134" spans="1:5" ht="15.75" thickBot="1" x14ac:dyDescent="0.3">
      <c r="A134" s="12" t="s">
        <v>230</v>
      </c>
      <c r="B134" s="14"/>
      <c r="C134" s="13"/>
      <c r="D134" s="13"/>
      <c r="E134" s="13"/>
    </row>
    <row r="135" spans="1:5" ht="24.75" thickBot="1" x14ac:dyDescent="0.3">
      <c r="A135" s="34" t="s">
        <v>35</v>
      </c>
      <c r="B135" s="14">
        <f>B114+B117+B120+B123+B126+B129+B132</f>
        <v>36900</v>
      </c>
      <c r="C135" s="14">
        <f t="shared" ref="C135:E135" si="30">C114+C117+C120+C123+C126+C129+C132</f>
        <v>36750</v>
      </c>
      <c r="D135" s="14">
        <f t="shared" si="30"/>
        <v>37200</v>
      </c>
      <c r="E135" s="14">
        <f t="shared" si="30"/>
        <v>37350</v>
      </c>
    </row>
    <row r="136" spans="1:5" ht="17.25" customHeight="1" thickBot="1" x14ac:dyDescent="0.3">
      <c r="A136" s="16" t="s">
        <v>31</v>
      </c>
      <c r="B136" s="17">
        <f>IF(B135-B106=0,0,"Error")</f>
        <v>0</v>
      </c>
      <c r="C136" s="17">
        <f>IF(C135-C106=0,0,"Error")</f>
        <v>0</v>
      </c>
      <c r="D136" s="17">
        <f>IF(D135-D106=0,0,"Error")</f>
        <v>0</v>
      </c>
      <c r="E136" s="17">
        <f>IF(E135-E106=0,0,"Error")</f>
        <v>0</v>
      </c>
    </row>
    <row r="137" spans="1:5" ht="15.75" thickBot="1" x14ac:dyDescent="0.3">
      <c r="A137" s="1111" t="s">
        <v>45</v>
      </c>
      <c r="B137" s="1112"/>
      <c r="C137" s="1112"/>
      <c r="D137" s="1112"/>
      <c r="E137" s="1113"/>
    </row>
    <row r="138" spans="1:5" ht="15.75" thickBot="1" x14ac:dyDescent="0.3">
      <c r="A138" s="1111" t="s">
        <v>39</v>
      </c>
      <c r="B138" s="1112"/>
      <c r="C138" s="1112"/>
      <c r="D138" s="1112"/>
      <c r="E138" s="1113"/>
    </row>
    <row r="139" spans="1:5" ht="23.25" thickBot="1" x14ac:dyDescent="0.3">
      <c r="A139" s="18" t="s">
        <v>55</v>
      </c>
      <c r="B139" s="1883" t="s">
        <v>1160</v>
      </c>
      <c r="C139" s="1884"/>
      <c r="D139" s="1884"/>
      <c r="E139" s="1885"/>
    </row>
    <row r="140" spans="1:5" ht="15.75" thickBot="1" x14ac:dyDescent="0.3">
      <c r="A140" s="7" t="s">
        <v>13</v>
      </c>
      <c r="B140" s="1111" t="s">
        <v>1161</v>
      </c>
      <c r="C140" s="1112"/>
      <c r="D140" s="1112"/>
      <c r="E140" s="1113"/>
    </row>
    <row r="141" spans="1:5" ht="17.25" customHeight="1" thickBot="1" x14ac:dyDescent="0.3">
      <c r="A141" s="5" t="s">
        <v>14</v>
      </c>
      <c r="B141" s="1105" t="s">
        <v>598</v>
      </c>
      <c r="C141" s="1106"/>
      <c r="D141" s="1106"/>
      <c r="E141" s="1107"/>
    </row>
    <row r="142" spans="1:5" ht="15.75" thickBot="1" x14ac:dyDescent="0.3">
      <c r="A142" s="5" t="s">
        <v>15</v>
      </c>
      <c r="B142" s="1097" t="s">
        <v>240</v>
      </c>
      <c r="C142" s="1098"/>
      <c r="D142" s="1098"/>
      <c r="E142" s="1099"/>
    </row>
    <row r="143" spans="1:5" ht="12.75" customHeight="1" x14ac:dyDescent="0.25">
      <c r="A143" s="1049"/>
      <c r="B143" s="8">
        <v>2019</v>
      </c>
      <c r="C143" s="8">
        <v>2020</v>
      </c>
      <c r="D143" s="8">
        <v>2021</v>
      </c>
      <c r="E143" s="8">
        <v>2022</v>
      </c>
    </row>
    <row r="144" spans="1:5" ht="9" customHeight="1" thickBot="1" x14ac:dyDescent="0.3">
      <c r="A144" s="1050"/>
      <c r="B144" s="764" t="s">
        <v>7</v>
      </c>
      <c r="C144" s="764" t="s">
        <v>8</v>
      </c>
      <c r="D144" s="764" t="s">
        <v>8</v>
      </c>
      <c r="E144" s="764" t="s">
        <v>8</v>
      </c>
    </row>
    <row r="145" spans="1:11" ht="15.75" thickBot="1" x14ac:dyDescent="0.3">
      <c r="A145" s="5" t="s">
        <v>16</v>
      </c>
      <c r="B145" s="9">
        <v>14</v>
      </c>
      <c r="C145" s="9">
        <v>23</v>
      </c>
      <c r="D145" s="9">
        <v>23</v>
      </c>
      <c r="E145" s="9">
        <v>23</v>
      </c>
    </row>
    <row r="146" spans="1:11" ht="15.75" thickBot="1" x14ac:dyDescent="0.3">
      <c r="A146" s="5" t="s">
        <v>17</v>
      </c>
      <c r="B146" s="9">
        <f>B164</f>
        <v>1000</v>
      </c>
      <c r="C146" s="9">
        <f t="shared" ref="C146:E146" si="31">C164</f>
        <v>1000</v>
      </c>
      <c r="D146" s="9">
        <f t="shared" si="31"/>
        <v>1000</v>
      </c>
      <c r="E146" s="9">
        <f t="shared" si="31"/>
        <v>1000</v>
      </c>
    </row>
    <row r="147" spans="1:11" ht="15.75" thickBot="1" x14ac:dyDescent="0.3">
      <c r="A147" s="5" t="s">
        <v>18</v>
      </c>
      <c r="B147" s="9">
        <f>B146/B145</f>
        <v>71.428571428571431</v>
      </c>
      <c r="C147" s="9">
        <f t="shared" ref="C147:E147" si="32">C146/C145</f>
        <v>43.478260869565219</v>
      </c>
      <c r="D147" s="9">
        <f t="shared" si="32"/>
        <v>43.478260869565219</v>
      </c>
      <c r="E147" s="9">
        <f t="shared" si="32"/>
        <v>43.478260869565219</v>
      </c>
    </row>
    <row r="148" spans="1:11" ht="15.75" thickBot="1" x14ac:dyDescent="0.3">
      <c r="A148" s="5" t="s">
        <v>19</v>
      </c>
      <c r="B148" s="745" t="s">
        <v>20</v>
      </c>
      <c r="C148" s="10">
        <f>C145/B145-1</f>
        <v>0.64285714285714279</v>
      </c>
      <c r="D148" s="10">
        <f t="shared" ref="D148:E150" si="33">D145/C145-1</f>
        <v>0</v>
      </c>
      <c r="E148" s="10">
        <f t="shared" si="33"/>
        <v>0</v>
      </c>
      <c r="G148" s="11"/>
      <c r="H148" s="11"/>
      <c r="I148" s="11"/>
      <c r="J148" s="11"/>
      <c r="K148" s="11"/>
    </row>
    <row r="149" spans="1:11" ht="15.75" thickBot="1" x14ac:dyDescent="0.3">
      <c r="A149" s="5" t="s">
        <v>21</v>
      </c>
      <c r="B149" s="745" t="s">
        <v>20</v>
      </c>
      <c r="C149" s="10">
        <f>C146/B146-1</f>
        <v>0</v>
      </c>
      <c r="D149" s="10">
        <f t="shared" si="33"/>
        <v>0</v>
      </c>
      <c r="E149" s="10">
        <f t="shared" si="33"/>
        <v>0</v>
      </c>
    </row>
    <row r="150" spans="1:11" ht="23.25" thickBot="1" x14ac:dyDescent="0.3">
      <c r="A150" s="5" t="s">
        <v>22</v>
      </c>
      <c r="B150" s="745" t="s">
        <v>20</v>
      </c>
      <c r="C150" s="10">
        <f>C147/B147-1</f>
        <v>-0.39130434782608692</v>
      </c>
      <c r="D150" s="10">
        <f t="shared" si="33"/>
        <v>0</v>
      </c>
      <c r="E150" s="10">
        <f t="shared" si="33"/>
        <v>0</v>
      </c>
    </row>
    <row r="151" spans="1:11" ht="15.75" customHeight="1" thickBot="1" x14ac:dyDescent="0.3">
      <c r="A151" s="1046" t="s">
        <v>152</v>
      </c>
      <c r="B151" s="1047"/>
      <c r="C151" s="1047"/>
      <c r="D151" s="1047"/>
      <c r="E151" s="1048"/>
    </row>
    <row r="152" spans="1:11" ht="12.75" customHeight="1" x14ac:dyDescent="0.25">
      <c r="A152" s="1049"/>
      <c r="B152" s="8">
        <v>2018</v>
      </c>
      <c r="C152" s="8">
        <v>2019</v>
      </c>
      <c r="D152" s="8">
        <v>2020</v>
      </c>
      <c r="E152" s="8">
        <v>2021</v>
      </c>
    </row>
    <row r="153" spans="1:11" ht="9" customHeight="1" thickBot="1" x14ac:dyDescent="0.3">
      <c r="A153" s="1050"/>
      <c r="B153" s="764" t="s">
        <v>7</v>
      </c>
      <c r="C153" s="764" t="s">
        <v>8</v>
      </c>
      <c r="D153" s="764" t="s">
        <v>8</v>
      </c>
      <c r="E153" s="764" t="s">
        <v>8</v>
      </c>
    </row>
    <row r="154" spans="1:11" ht="15.75" thickBot="1" x14ac:dyDescent="0.3">
      <c r="A154" s="12" t="s">
        <v>41</v>
      </c>
      <c r="B154" s="13">
        <f>SUM(B155:B158)</f>
        <v>0</v>
      </c>
      <c r="C154" s="13">
        <f t="shared" ref="C154:E154" si="34">SUM(C155:C158)</f>
        <v>0</v>
      </c>
      <c r="D154" s="13">
        <f t="shared" si="34"/>
        <v>0</v>
      </c>
      <c r="E154" s="13">
        <f t="shared" si="34"/>
        <v>0</v>
      </c>
    </row>
    <row r="155" spans="1:11" ht="15.75" thickBot="1" x14ac:dyDescent="0.3">
      <c r="A155" s="25" t="s">
        <v>212</v>
      </c>
      <c r="B155" s="13"/>
      <c r="C155" s="13"/>
      <c r="D155" s="13"/>
      <c r="E155" s="13"/>
    </row>
    <row r="156" spans="1:11" ht="15.75" thickBot="1" x14ac:dyDescent="0.3">
      <c r="A156" s="25" t="s">
        <v>222</v>
      </c>
      <c r="B156" s="13"/>
      <c r="C156" s="13"/>
      <c r="D156" s="13"/>
      <c r="E156" s="13"/>
    </row>
    <row r="157" spans="1:11" ht="15.75" thickBot="1" x14ac:dyDescent="0.3">
      <c r="A157" s="25" t="s">
        <v>223</v>
      </c>
      <c r="B157" s="13"/>
      <c r="C157" s="13"/>
      <c r="D157" s="13"/>
      <c r="E157" s="13"/>
    </row>
    <row r="158" spans="1:11" ht="15.75" thickBot="1" x14ac:dyDescent="0.3">
      <c r="A158" s="25" t="s">
        <v>224</v>
      </c>
      <c r="B158" s="13"/>
      <c r="C158" s="13"/>
      <c r="D158" s="13"/>
      <c r="E158" s="13"/>
    </row>
    <row r="159" spans="1:11" ht="15.75" thickBot="1" x14ac:dyDescent="0.3">
      <c r="A159" s="12" t="s">
        <v>42</v>
      </c>
      <c r="B159" s="14">
        <f>SUM(B160:B163)</f>
        <v>1000</v>
      </c>
      <c r="C159" s="14">
        <f t="shared" ref="C159:E159" si="35">SUM(C160:C163)</f>
        <v>1000</v>
      </c>
      <c r="D159" s="14">
        <f t="shared" si="35"/>
        <v>1000</v>
      </c>
      <c r="E159" s="14">
        <f t="shared" si="35"/>
        <v>1000</v>
      </c>
    </row>
    <row r="160" spans="1:11" ht="15.75" thickBot="1" x14ac:dyDescent="0.3">
      <c r="A160" s="25" t="s">
        <v>212</v>
      </c>
      <c r="B160" s="14">
        <v>1000</v>
      </c>
      <c r="C160" s="13">
        <v>1000</v>
      </c>
      <c r="D160" s="13">
        <v>1000</v>
      </c>
      <c r="E160" s="13">
        <v>1000</v>
      </c>
    </row>
    <row r="161" spans="1:11" ht="15.75" thickBot="1" x14ac:dyDescent="0.3">
      <c r="A161" s="25" t="s">
        <v>222</v>
      </c>
      <c r="B161" s="14"/>
      <c r="C161" s="13"/>
      <c r="D161" s="13"/>
      <c r="E161" s="13"/>
    </row>
    <row r="162" spans="1:11" ht="15.75" thickBot="1" x14ac:dyDescent="0.3">
      <c r="A162" s="25" t="s">
        <v>223</v>
      </c>
      <c r="B162" s="14"/>
      <c r="C162" s="13"/>
      <c r="D162" s="13"/>
      <c r="E162" s="13"/>
    </row>
    <row r="163" spans="1:11" ht="15.75" thickBot="1" x14ac:dyDescent="0.3">
      <c r="A163" s="25" t="s">
        <v>224</v>
      </c>
      <c r="B163" s="14"/>
      <c r="C163" s="13"/>
      <c r="D163" s="13"/>
      <c r="E163" s="13"/>
    </row>
    <row r="164" spans="1:11" ht="15.75" thickBot="1" x14ac:dyDescent="0.3">
      <c r="A164" s="15" t="s">
        <v>30</v>
      </c>
      <c r="B164" s="14">
        <f>B154+B159</f>
        <v>1000</v>
      </c>
      <c r="C164" s="14">
        <f t="shared" ref="C164:E164" si="36">C154+C159</f>
        <v>1000</v>
      </c>
      <c r="D164" s="14">
        <f t="shared" si="36"/>
        <v>1000</v>
      </c>
      <c r="E164" s="14">
        <f t="shared" si="36"/>
        <v>1000</v>
      </c>
    </row>
    <row r="165" spans="1:11" ht="15.75" hidden="1" customHeight="1" thickBot="1" x14ac:dyDescent="0.3">
      <c r="A165" s="539" t="s">
        <v>44</v>
      </c>
      <c r="B165" s="1118" t="s">
        <v>699</v>
      </c>
      <c r="C165" s="1120"/>
      <c r="D165" s="1120"/>
      <c r="E165" s="1121"/>
    </row>
    <row r="166" spans="1:11" ht="23.25" hidden="1" customHeight="1" thickBot="1" x14ac:dyDescent="0.3">
      <c r="A166" s="7" t="s">
        <v>73</v>
      </c>
      <c r="B166" s="1114" t="s">
        <v>61</v>
      </c>
      <c r="C166" s="1092"/>
      <c r="D166" s="1092"/>
      <c r="E166" s="1093"/>
    </row>
    <row r="167" spans="1:11" ht="17.25" hidden="1" customHeight="1" thickBot="1" x14ac:dyDescent="0.3">
      <c r="A167" s="5" t="s">
        <v>14</v>
      </c>
      <c r="B167" s="1105" t="s">
        <v>61</v>
      </c>
      <c r="C167" s="1106"/>
      <c r="D167" s="1106"/>
      <c r="E167" s="1107"/>
    </row>
    <row r="168" spans="1:11" ht="15.75" hidden="1" customHeight="1" thickBot="1" x14ac:dyDescent="0.3">
      <c r="A168" s="5" t="s">
        <v>15</v>
      </c>
      <c r="B168" s="1097" t="s">
        <v>61</v>
      </c>
      <c r="C168" s="1098"/>
      <c r="D168" s="1098"/>
      <c r="E168" s="1099"/>
    </row>
    <row r="169" spans="1:11" ht="12.75" hidden="1" customHeight="1" x14ac:dyDescent="0.25">
      <c r="A169" s="1049"/>
      <c r="B169" s="8">
        <v>2018</v>
      </c>
      <c r="C169" s="8">
        <v>2019</v>
      </c>
      <c r="D169" s="8">
        <v>2020</v>
      </c>
      <c r="E169" s="8">
        <v>2021</v>
      </c>
    </row>
    <row r="170" spans="1:11" ht="9" hidden="1" customHeight="1" thickBot="1" x14ac:dyDescent="0.3">
      <c r="A170" s="1050"/>
      <c r="B170" s="764" t="s">
        <v>7</v>
      </c>
      <c r="C170" s="764" t="s">
        <v>8</v>
      </c>
      <c r="D170" s="764" t="s">
        <v>8</v>
      </c>
      <c r="E170" s="764" t="s">
        <v>8</v>
      </c>
    </row>
    <row r="171" spans="1:11" ht="15.75" hidden="1" thickBot="1" x14ac:dyDescent="0.3">
      <c r="A171" s="5" t="s">
        <v>16</v>
      </c>
      <c r="B171" s="9"/>
      <c r="C171" s="9"/>
      <c r="D171" s="9"/>
      <c r="E171" s="9"/>
    </row>
    <row r="172" spans="1:11" ht="15.75" hidden="1" thickBot="1" x14ac:dyDescent="0.3">
      <c r="A172" s="5" t="s">
        <v>17</v>
      </c>
      <c r="B172" s="9"/>
      <c r="C172" s="9"/>
      <c r="D172" s="9"/>
      <c r="E172" s="9"/>
    </row>
    <row r="173" spans="1:11" ht="15.75" hidden="1" thickBot="1" x14ac:dyDescent="0.3">
      <c r="A173" s="5" t="s">
        <v>18</v>
      </c>
      <c r="B173" s="9" t="e">
        <f>B172/B171</f>
        <v>#DIV/0!</v>
      </c>
      <c r="C173" s="9" t="e">
        <f t="shared" ref="C173:E173" si="37">C172/C171</f>
        <v>#DIV/0!</v>
      </c>
      <c r="D173" s="9" t="e">
        <f t="shared" si="37"/>
        <v>#DIV/0!</v>
      </c>
      <c r="E173" s="9" t="e">
        <f t="shared" si="37"/>
        <v>#DIV/0!</v>
      </c>
    </row>
    <row r="174" spans="1:11" ht="15.75" hidden="1" thickBot="1" x14ac:dyDescent="0.3">
      <c r="A174" s="5" t="s">
        <v>19</v>
      </c>
      <c r="B174" s="745" t="s">
        <v>20</v>
      </c>
      <c r="C174" s="10" t="e">
        <f>C171/B171-1</f>
        <v>#DIV/0!</v>
      </c>
      <c r="D174" s="10" t="e">
        <f t="shared" ref="D174:E176" si="38">D171/C171-1</f>
        <v>#DIV/0!</v>
      </c>
      <c r="E174" s="10" t="e">
        <f t="shared" si="38"/>
        <v>#DIV/0!</v>
      </c>
      <c r="G174" s="11"/>
      <c r="H174" s="11"/>
      <c r="I174" s="11"/>
      <c r="J174" s="11"/>
      <c r="K174" s="11"/>
    </row>
    <row r="175" spans="1:11" ht="15.75" hidden="1" thickBot="1" x14ac:dyDescent="0.3">
      <c r="A175" s="5" t="s">
        <v>21</v>
      </c>
      <c r="B175" s="745" t="s">
        <v>20</v>
      </c>
      <c r="C175" s="10" t="e">
        <f>C172/B172-1</f>
        <v>#DIV/0!</v>
      </c>
      <c r="D175" s="10" t="e">
        <f t="shared" si="38"/>
        <v>#DIV/0!</v>
      </c>
      <c r="E175" s="10" t="e">
        <f t="shared" si="38"/>
        <v>#DIV/0!</v>
      </c>
    </row>
    <row r="176" spans="1:11" ht="23.25" hidden="1" thickBot="1" x14ac:dyDescent="0.3">
      <c r="A176" s="5" t="s">
        <v>22</v>
      </c>
      <c r="B176" s="745" t="s">
        <v>20</v>
      </c>
      <c r="C176" s="10" t="e">
        <f>C173/B173-1</f>
        <v>#DIV/0!</v>
      </c>
      <c r="D176" s="10" t="e">
        <f t="shared" si="38"/>
        <v>#DIV/0!</v>
      </c>
      <c r="E176" s="10" t="e">
        <f t="shared" si="38"/>
        <v>#DIV/0!</v>
      </c>
    </row>
    <row r="177" spans="1:5" ht="15.75" hidden="1" customHeight="1" thickBot="1" x14ac:dyDescent="0.3">
      <c r="A177" s="1046" t="s">
        <v>154</v>
      </c>
      <c r="B177" s="1047"/>
      <c r="C177" s="1047"/>
      <c r="D177" s="1047"/>
      <c r="E177" s="1048"/>
    </row>
    <row r="178" spans="1:5" ht="12.75" hidden="1" customHeight="1" x14ac:dyDescent="0.25">
      <c r="A178" s="1049"/>
      <c r="B178" s="8">
        <v>2019</v>
      </c>
      <c r="C178" s="8">
        <v>2020</v>
      </c>
      <c r="D178" s="8">
        <v>2021</v>
      </c>
      <c r="E178" s="8">
        <v>2022</v>
      </c>
    </row>
    <row r="179" spans="1:5" ht="9" hidden="1" customHeight="1" thickBot="1" x14ac:dyDescent="0.3">
      <c r="A179" s="1050"/>
      <c r="B179" s="764" t="s">
        <v>7</v>
      </c>
      <c r="C179" s="764" t="s">
        <v>8</v>
      </c>
      <c r="D179" s="764" t="s">
        <v>8</v>
      </c>
      <c r="E179" s="764" t="s">
        <v>8</v>
      </c>
    </row>
    <row r="180" spans="1:5" ht="15.75" hidden="1" thickBot="1" x14ac:dyDescent="0.3">
      <c r="A180" s="12" t="s">
        <v>41</v>
      </c>
      <c r="B180" s="13"/>
      <c r="C180" s="13"/>
      <c r="D180" s="13"/>
      <c r="E180" s="13"/>
    </row>
    <row r="181" spans="1:5" ht="15.75" hidden="1" thickBot="1" x14ac:dyDescent="0.3">
      <c r="A181" s="12" t="s">
        <v>42</v>
      </c>
      <c r="B181" s="14"/>
      <c r="C181" s="13"/>
      <c r="D181" s="13"/>
      <c r="E181" s="13"/>
    </row>
    <row r="182" spans="1:5" ht="24.75" hidden="1" thickBot="1" x14ac:dyDescent="0.3">
      <c r="A182" s="15" t="s">
        <v>52</v>
      </c>
      <c r="B182" s="14">
        <f>B181+B180</f>
        <v>0</v>
      </c>
      <c r="C182" s="14">
        <f t="shared" ref="C182:E182" si="39">C181+C180</f>
        <v>0</v>
      </c>
      <c r="D182" s="14">
        <f t="shared" si="39"/>
        <v>0</v>
      </c>
      <c r="E182" s="14">
        <f t="shared" si="39"/>
        <v>0</v>
      </c>
    </row>
    <row r="183" spans="1:5" ht="26.45" hidden="1" customHeight="1" thickBot="1" x14ac:dyDescent="0.3">
      <c r="A183" s="375" t="s">
        <v>48</v>
      </c>
      <c r="B183" s="1634" t="s">
        <v>61</v>
      </c>
      <c r="C183" s="1329"/>
      <c r="D183" s="1329"/>
      <c r="E183" s="1330"/>
    </row>
    <row r="184" spans="1:5" ht="15.75" hidden="1" customHeight="1" thickBot="1" x14ac:dyDescent="0.3">
      <c r="A184" s="1105" t="s">
        <v>49</v>
      </c>
      <c r="B184" s="1106"/>
      <c r="C184" s="1106"/>
      <c r="D184" s="1106"/>
      <c r="E184" s="1107"/>
    </row>
    <row r="185" spans="1:5" ht="15.75" hidden="1" thickBot="1" x14ac:dyDescent="0.3">
      <c r="A185" s="748" t="s">
        <v>88</v>
      </c>
      <c r="B185" s="4" t="s">
        <v>67</v>
      </c>
      <c r="C185" s="4" t="s">
        <v>68</v>
      </c>
      <c r="D185" s="4" t="s">
        <v>68</v>
      </c>
      <c r="E185" s="4" t="s">
        <v>68</v>
      </c>
    </row>
    <row r="186" spans="1:5" ht="15.75" hidden="1" customHeight="1" thickBot="1" x14ac:dyDescent="0.3">
      <c r="A186" s="5" t="s">
        <v>89</v>
      </c>
      <c r="B186" s="4" t="s">
        <v>67</v>
      </c>
      <c r="C186" s="4" t="s">
        <v>68</v>
      </c>
      <c r="D186" s="4" t="s">
        <v>68</v>
      </c>
      <c r="E186" s="4" t="s">
        <v>68</v>
      </c>
    </row>
    <row r="187" spans="1:5" ht="23.25" hidden="1" customHeight="1" thickBot="1" x14ac:dyDescent="0.3">
      <c r="A187" s="5" t="s">
        <v>66</v>
      </c>
      <c r="B187" s="4" t="s">
        <v>67</v>
      </c>
      <c r="C187" s="4" t="s">
        <v>68</v>
      </c>
      <c r="D187" s="4" t="s">
        <v>68</v>
      </c>
      <c r="E187" s="4" t="s">
        <v>68</v>
      </c>
    </row>
    <row r="188" spans="1:5" ht="23.25" hidden="1" customHeight="1" thickBot="1" x14ac:dyDescent="0.3">
      <c r="A188" s="1635" t="s">
        <v>50</v>
      </c>
      <c r="B188" s="1636"/>
      <c r="C188" s="1636"/>
      <c r="D188" s="1636"/>
      <c r="E188" s="1637"/>
    </row>
    <row r="189" spans="1:5" ht="23.25" hidden="1" customHeight="1" thickBot="1" x14ac:dyDescent="0.3">
      <c r="A189" s="1638" t="s">
        <v>639</v>
      </c>
      <c r="B189" s="1639"/>
      <c r="C189" s="1639"/>
      <c r="D189" s="1639"/>
      <c r="E189" s="1640"/>
    </row>
    <row r="190" spans="1:5" ht="12.75" hidden="1" customHeight="1" x14ac:dyDescent="0.25">
      <c r="A190" s="1049"/>
      <c r="B190" s="8">
        <v>2018</v>
      </c>
      <c r="C190" s="8">
        <v>2019</v>
      </c>
      <c r="D190" s="8">
        <v>2020</v>
      </c>
      <c r="E190" s="8">
        <v>2021</v>
      </c>
    </row>
    <row r="191" spans="1:5" ht="9" hidden="1" customHeight="1" thickBot="1" x14ac:dyDescent="0.3">
      <c r="A191" s="1050"/>
      <c r="B191" s="764" t="s">
        <v>7</v>
      </c>
      <c r="C191" s="764" t="s">
        <v>8</v>
      </c>
      <c r="D191" s="764" t="s">
        <v>8</v>
      </c>
      <c r="E191" s="764" t="s">
        <v>8</v>
      </c>
    </row>
    <row r="192" spans="1:5" ht="26.25" hidden="1" customHeight="1" thickBot="1" x14ac:dyDescent="0.3">
      <c r="A192" s="7" t="s">
        <v>13</v>
      </c>
      <c r="B192" s="1114" t="s">
        <v>61</v>
      </c>
      <c r="C192" s="1092"/>
      <c r="D192" s="1092"/>
      <c r="E192" s="1093"/>
    </row>
    <row r="193" spans="1:5" ht="16.5" hidden="1" customHeight="1" thickBot="1" x14ac:dyDescent="0.3">
      <c r="A193" s="5" t="s">
        <v>14</v>
      </c>
      <c r="B193" s="1105" t="s">
        <v>61</v>
      </c>
      <c r="C193" s="1106"/>
      <c r="D193" s="1106"/>
      <c r="E193" s="1107"/>
    </row>
    <row r="194" spans="1:5" ht="15.75" hidden="1" customHeight="1" thickBot="1" x14ac:dyDescent="0.3">
      <c r="A194" s="5" t="s">
        <v>15</v>
      </c>
      <c r="B194" s="1097" t="s">
        <v>61</v>
      </c>
      <c r="C194" s="1098"/>
      <c r="D194" s="1098"/>
      <c r="E194" s="1099"/>
    </row>
    <row r="195" spans="1:5" ht="12.75" hidden="1" customHeight="1" x14ac:dyDescent="0.25">
      <c r="A195" s="1049"/>
      <c r="B195" s="8">
        <v>2018</v>
      </c>
      <c r="C195" s="8">
        <v>2019</v>
      </c>
      <c r="D195" s="8">
        <v>2020</v>
      </c>
      <c r="E195" s="8">
        <v>2021</v>
      </c>
    </row>
    <row r="196" spans="1:5" ht="9" hidden="1" customHeight="1" thickBot="1" x14ac:dyDescent="0.3">
      <c r="A196" s="1050"/>
      <c r="B196" s="764" t="s">
        <v>7</v>
      </c>
      <c r="C196" s="764" t="s">
        <v>8</v>
      </c>
      <c r="D196" s="764" t="s">
        <v>8</v>
      </c>
      <c r="E196" s="764" t="s">
        <v>8</v>
      </c>
    </row>
    <row r="197" spans="1:5" ht="15.75" hidden="1" customHeight="1" thickBot="1" x14ac:dyDescent="0.3">
      <c r="A197" s="5" t="s">
        <v>16</v>
      </c>
      <c r="B197" s="9"/>
      <c r="C197" s="30"/>
      <c r="D197" s="30"/>
      <c r="E197" s="30"/>
    </row>
    <row r="198" spans="1:5" ht="15.75" hidden="1" thickBot="1" x14ac:dyDescent="0.3">
      <c r="A198" s="5" t="s">
        <v>17</v>
      </c>
      <c r="B198" s="9"/>
      <c r="C198" s="9"/>
      <c r="D198" s="9"/>
      <c r="E198" s="9"/>
    </row>
    <row r="199" spans="1:5" ht="15.75" hidden="1" thickBot="1" x14ac:dyDescent="0.3">
      <c r="A199" s="5" t="s">
        <v>18</v>
      </c>
      <c r="B199" s="9" t="e">
        <f>B198/B197</f>
        <v>#DIV/0!</v>
      </c>
      <c r="C199" s="9" t="e">
        <f t="shared" ref="C199:E199" si="40">C198/C197</f>
        <v>#DIV/0!</v>
      </c>
      <c r="D199" s="9" t="e">
        <f t="shared" si="40"/>
        <v>#DIV/0!</v>
      </c>
      <c r="E199" s="9" t="e">
        <f t="shared" si="40"/>
        <v>#DIV/0!</v>
      </c>
    </row>
    <row r="200" spans="1:5" ht="15.75" hidden="1" thickBot="1" x14ac:dyDescent="0.3">
      <c r="A200" s="5" t="s">
        <v>19</v>
      </c>
      <c r="B200" s="745"/>
      <c r="C200" s="10" t="e">
        <f>C197/B197-1</f>
        <v>#DIV/0!</v>
      </c>
      <c r="D200" s="10" t="e">
        <f t="shared" ref="D200:E202" si="41">D197/C197-1</f>
        <v>#DIV/0!</v>
      </c>
      <c r="E200" s="10" t="e">
        <f t="shared" si="41"/>
        <v>#DIV/0!</v>
      </c>
    </row>
    <row r="201" spans="1:5" ht="15.75" hidden="1" thickBot="1" x14ac:dyDescent="0.3">
      <c r="A201" s="5" t="s">
        <v>21</v>
      </c>
      <c r="B201" s="745"/>
      <c r="C201" s="10" t="e">
        <f>C198/B198-1</f>
        <v>#DIV/0!</v>
      </c>
      <c r="D201" s="10" t="e">
        <f t="shared" si="41"/>
        <v>#DIV/0!</v>
      </c>
      <c r="E201" s="10" t="e">
        <f t="shared" si="41"/>
        <v>#DIV/0!</v>
      </c>
    </row>
    <row r="202" spans="1:5" ht="23.25" hidden="1" thickBot="1" x14ac:dyDescent="0.3">
      <c r="A202" s="5" t="s">
        <v>22</v>
      </c>
      <c r="B202" s="745"/>
      <c r="C202" s="10" t="e">
        <f>C199/B199-1</f>
        <v>#DIV/0!</v>
      </c>
      <c r="D202" s="10" t="e">
        <f t="shared" si="41"/>
        <v>#DIV/0!</v>
      </c>
      <c r="E202" s="10" t="e">
        <f t="shared" si="41"/>
        <v>#DIV/0!</v>
      </c>
    </row>
    <row r="203" spans="1:5" ht="12.75" hidden="1" customHeight="1" x14ac:dyDescent="0.25">
      <c r="A203" s="1049"/>
      <c r="B203" s="8">
        <v>2018</v>
      </c>
      <c r="C203" s="8">
        <v>2019</v>
      </c>
      <c r="D203" s="8">
        <v>2020</v>
      </c>
      <c r="E203" s="8">
        <v>2021</v>
      </c>
    </row>
    <row r="204" spans="1:5" ht="9" hidden="1" customHeight="1" thickBot="1" x14ac:dyDescent="0.3">
      <c r="A204" s="1050"/>
      <c r="B204" s="764" t="s">
        <v>7</v>
      </c>
      <c r="C204" s="764" t="s">
        <v>8</v>
      </c>
      <c r="D204" s="764" t="s">
        <v>8</v>
      </c>
      <c r="E204" s="764" t="s">
        <v>8</v>
      </c>
    </row>
    <row r="205" spans="1:5" ht="15.75" hidden="1" customHeight="1" thickBot="1" x14ac:dyDescent="0.3">
      <c r="A205" s="1046" t="s">
        <v>155</v>
      </c>
      <c r="B205" s="1047"/>
      <c r="C205" s="1047"/>
      <c r="D205" s="1047"/>
      <c r="E205" s="1048"/>
    </row>
    <row r="206" spans="1:5" ht="12.75" hidden="1" customHeight="1" x14ac:dyDescent="0.25">
      <c r="A206" s="1049"/>
      <c r="B206" s="8">
        <v>2018</v>
      </c>
      <c r="C206" s="8">
        <v>2019</v>
      </c>
      <c r="D206" s="8">
        <v>2020</v>
      </c>
      <c r="E206" s="8">
        <v>2021</v>
      </c>
    </row>
    <row r="207" spans="1:5" ht="9" hidden="1" customHeight="1" thickBot="1" x14ac:dyDescent="0.3">
      <c r="A207" s="1050"/>
      <c r="B207" s="764" t="s">
        <v>7</v>
      </c>
      <c r="C207" s="764" t="s">
        <v>8</v>
      </c>
      <c r="D207" s="764" t="s">
        <v>8</v>
      </c>
      <c r="E207" s="764" t="s">
        <v>8</v>
      </c>
    </row>
    <row r="208" spans="1:5" ht="15.75" hidden="1" thickBot="1" x14ac:dyDescent="0.3">
      <c r="A208" s="12" t="s">
        <v>23</v>
      </c>
      <c r="B208" s="13"/>
      <c r="C208" s="13"/>
      <c r="D208" s="13"/>
      <c r="E208" s="13"/>
    </row>
    <row r="209" spans="1:5" ht="24.75" hidden="1" thickBot="1" x14ac:dyDescent="0.3">
      <c r="A209" s="12" t="s">
        <v>24</v>
      </c>
      <c r="B209" s="13"/>
      <c r="C209" s="13"/>
      <c r="D209" s="13"/>
      <c r="E209" s="13"/>
    </row>
    <row r="210" spans="1:5" ht="15.75" hidden="1" thickBot="1" x14ac:dyDescent="0.3">
      <c r="A210" s="12" t="s">
        <v>25</v>
      </c>
      <c r="B210" s="14"/>
      <c r="C210" s="13"/>
      <c r="D210" s="13"/>
      <c r="E210" s="13"/>
    </row>
    <row r="211" spans="1:5" ht="15.75" hidden="1" thickBot="1" x14ac:dyDescent="0.3">
      <c r="A211" s="12" t="s">
        <v>26</v>
      </c>
      <c r="B211" s="14"/>
      <c r="C211" s="13"/>
      <c r="D211" s="13"/>
      <c r="E211" s="13"/>
    </row>
    <row r="212" spans="1:5" ht="22.9" hidden="1" customHeight="1" thickBot="1" x14ac:dyDescent="0.3">
      <c r="A212" s="12" t="s">
        <v>27</v>
      </c>
      <c r="B212" s="14"/>
      <c r="C212" s="13"/>
      <c r="D212" s="13"/>
      <c r="E212" s="13"/>
    </row>
    <row r="213" spans="1:5" ht="15.75" hidden="1" thickBot="1" x14ac:dyDescent="0.3">
      <c r="A213" s="12" t="s">
        <v>28</v>
      </c>
      <c r="B213" s="14"/>
      <c r="C213" s="13"/>
      <c r="D213" s="13"/>
      <c r="E213" s="13"/>
    </row>
    <row r="214" spans="1:5" ht="24.75" hidden="1" thickBot="1" x14ac:dyDescent="0.3">
      <c r="A214" s="12" t="s">
        <v>29</v>
      </c>
      <c r="B214" s="14"/>
      <c r="C214" s="13"/>
      <c r="D214" s="13"/>
      <c r="E214" s="13"/>
    </row>
    <row r="215" spans="1:5" ht="36.75" hidden="1" thickBot="1" x14ac:dyDescent="0.3">
      <c r="A215" s="429" t="s">
        <v>698</v>
      </c>
      <c r="B215" s="35">
        <f>B214+B213+B212+B211+B210+B209+B208</f>
        <v>0</v>
      </c>
      <c r="C215" s="35">
        <f>C214+C213+C212+C211+C210+C209+C208</f>
        <v>0</v>
      </c>
      <c r="D215" s="35">
        <f>D214+D213+D212+D211+D210+D209+D208</f>
        <v>0</v>
      </c>
      <c r="E215" s="35">
        <f>E214+E213+E212+E211+E210+E209+E208</f>
        <v>0</v>
      </c>
    </row>
    <row r="216" spans="1:5" ht="15.75" hidden="1" thickBot="1" x14ac:dyDescent="0.3">
      <c r="A216" s="16" t="s">
        <v>31</v>
      </c>
      <c r="B216" s="17">
        <f>IF(B215-B198=0,0,"Error")</f>
        <v>0</v>
      </c>
      <c r="C216" s="17">
        <f>IF(C215-C198=0,0,"Error")</f>
        <v>0</v>
      </c>
      <c r="D216" s="17">
        <f>IF(D215-D198=0,0,"Error")</f>
        <v>0</v>
      </c>
      <c r="E216" s="17">
        <f>IF(E215-E198=0,0,"Error")</f>
        <v>0</v>
      </c>
    </row>
    <row r="217" spans="1:5" ht="23.25" hidden="1" customHeight="1" thickBot="1" x14ac:dyDescent="0.3">
      <c r="A217" s="36" t="s">
        <v>696</v>
      </c>
      <c r="B217" s="1114" t="s">
        <v>61</v>
      </c>
      <c r="C217" s="1092"/>
      <c r="D217" s="1092"/>
      <c r="E217" s="1093"/>
    </row>
    <row r="218" spans="1:5" ht="15.75" hidden="1" customHeight="1" thickBot="1" x14ac:dyDescent="0.3">
      <c r="A218" s="5" t="s">
        <v>14</v>
      </c>
      <c r="B218" s="1105" t="s">
        <v>61</v>
      </c>
      <c r="C218" s="1106"/>
      <c r="D218" s="1106"/>
      <c r="E218" s="1107"/>
    </row>
    <row r="219" spans="1:5" ht="15.75" hidden="1" customHeight="1" thickBot="1" x14ac:dyDescent="0.3">
      <c r="A219" s="5" t="s">
        <v>15</v>
      </c>
      <c r="B219" s="1097" t="s">
        <v>61</v>
      </c>
      <c r="C219" s="1098"/>
      <c r="D219" s="1098"/>
      <c r="E219" s="1099"/>
    </row>
    <row r="220" spans="1:5" ht="12.75" hidden="1" customHeight="1" x14ac:dyDescent="0.25">
      <c r="A220" s="1049"/>
      <c r="B220" s="8">
        <v>2018</v>
      </c>
      <c r="C220" s="8">
        <v>2019</v>
      </c>
      <c r="D220" s="8">
        <v>2020</v>
      </c>
      <c r="E220" s="8">
        <v>2021</v>
      </c>
    </row>
    <row r="221" spans="1:5" ht="9" hidden="1" customHeight="1" thickBot="1" x14ac:dyDescent="0.3">
      <c r="A221" s="1050"/>
      <c r="B221" s="764" t="s">
        <v>7</v>
      </c>
      <c r="C221" s="764" t="s">
        <v>8</v>
      </c>
      <c r="D221" s="764" t="s">
        <v>8</v>
      </c>
      <c r="E221" s="764" t="s">
        <v>8</v>
      </c>
    </row>
    <row r="222" spans="1:5" ht="15.75" hidden="1" thickBot="1" x14ac:dyDescent="0.3">
      <c r="A222" s="5" t="s">
        <v>16</v>
      </c>
      <c r="B222" s="9"/>
      <c r="C222" s="9"/>
      <c r="D222" s="9"/>
      <c r="E222" s="9"/>
    </row>
    <row r="223" spans="1:5" ht="15.75" hidden="1" thickBot="1" x14ac:dyDescent="0.3">
      <c r="A223" s="5" t="s">
        <v>17</v>
      </c>
      <c r="B223" s="9"/>
      <c r="C223" s="9"/>
      <c r="D223" s="9"/>
      <c r="E223" s="9"/>
    </row>
    <row r="224" spans="1:5" ht="15.75" hidden="1" thickBot="1" x14ac:dyDescent="0.3">
      <c r="A224" s="5" t="s">
        <v>18</v>
      </c>
      <c r="B224" s="9" t="e">
        <f>B223/B222</f>
        <v>#DIV/0!</v>
      </c>
      <c r="C224" s="9" t="e">
        <f t="shared" ref="C224:E224" si="42">C223/C222</f>
        <v>#DIV/0!</v>
      </c>
      <c r="D224" s="9" t="e">
        <f t="shared" si="42"/>
        <v>#DIV/0!</v>
      </c>
      <c r="E224" s="9" t="e">
        <f t="shared" si="42"/>
        <v>#DIV/0!</v>
      </c>
    </row>
    <row r="225" spans="1:5" ht="15.75" hidden="1" thickBot="1" x14ac:dyDescent="0.3">
      <c r="A225" s="5" t="s">
        <v>19</v>
      </c>
      <c r="B225" s="745"/>
      <c r="C225" s="10" t="e">
        <f>C222/B222-1</f>
        <v>#DIV/0!</v>
      </c>
      <c r="D225" s="10" t="e">
        <f t="shared" ref="D225:E227" si="43">D222/C222-1</f>
        <v>#DIV/0!</v>
      </c>
      <c r="E225" s="10" t="e">
        <f t="shared" si="43"/>
        <v>#DIV/0!</v>
      </c>
    </row>
    <row r="226" spans="1:5" ht="15.75" hidden="1" thickBot="1" x14ac:dyDescent="0.3">
      <c r="A226" s="5" t="s">
        <v>21</v>
      </c>
      <c r="B226" s="745"/>
      <c r="C226" s="10" t="e">
        <f>C223/B223-1</f>
        <v>#DIV/0!</v>
      </c>
      <c r="D226" s="10" t="e">
        <f t="shared" si="43"/>
        <v>#DIV/0!</v>
      </c>
      <c r="E226" s="10" t="e">
        <f t="shared" si="43"/>
        <v>#DIV/0!</v>
      </c>
    </row>
    <row r="227" spans="1:5" ht="23.25" hidden="1" thickBot="1" x14ac:dyDescent="0.3">
      <c r="A227" s="5" t="s">
        <v>22</v>
      </c>
      <c r="B227" s="745"/>
      <c r="C227" s="10" t="e">
        <f>C224/B224-1</f>
        <v>#DIV/0!</v>
      </c>
      <c r="D227" s="10" t="e">
        <f t="shared" si="43"/>
        <v>#DIV/0!</v>
      </c>
      <c r="E227" s="10" t="e">
        <f t="shared" si="43"/>
        <v>#DIV/0!</v>
      </c>
    </row>
    <row r="228" spans="1:5" ht="15.75" hidden="1" customHeight="1" thickBot="1" x14ac:dyDescent="0.3">
      <c r="A228" s="1046" t="s">
        <v>154</v>
      </c>
      <c r="B228" s="1047"/>
      <c r="C228" s="1047"/>
      <c r="D228" s="1047"/>
      <c r="E228" s="1048"/>
    </row>
    <row r="229" spans="1:5" ht="12.75" hidden="1" customHeight="1" x14ac:dyDescent="0.25">
      <c r="A229" s="1049"/>
      <c r="B229" s="8">
        <v>2018</v>
      </c>
      <c r="C229" s="8">
        <v>2019</v>
      </c>
      <c r="D229" s="8">
        <v>2020</v>
      </c>
      <c r="E229" s="8">
        <v>2021</v>
      </c>
    </row>
    <row r="230" spans="1:5" ht="9" hidden="1" customHeight="1" thickBot="1" x14ac:dyDescent="0.3">
      <c r="A230" s="1050"/>
      <c r="B230" s="764" t="s">
        <v>7</v>
      </c>
      <c r="C230" s="764" t="s">
        <v>8</v>
      </c>
      <c r="D230" s="764" t="s">
        <v>8</v>
      </c>
      <c r="E230" s="764" t="s">
        <v>8</v>
      </c>
    </row>
    <row r="231" spans="1:5" ht="15.75" hidden="1" thickBot="1" x14ac:dyDescent="0.3">
      <c r="A231" s="12" t="s">
        <v>23</v>
      </c>
      <c r="B231" s="13"/>
      <c r="C231" s="13"/>
      <c r="D231" s="13"/>
      <c r="E231" s="13"/>
    </row>
    <row r="232" spans="1:5" ht="24.75" hidden="1" thickBot="1" x14ac:dyDescent="0.3">
      <c r="A232" s="12" t="s">
        <v>24</v>
      </c>
      <c r="B232" s="13"/>
      <c r="C232" s="13"/>
      <c r="D232" s="13"/>
      <c r="E232" s="13"/>
    </row>
    <row r="233" spans="1:5" ht="15.75" hidden="1" thickBot="1" x14ac:dyDescent="0.3">
      <c r="A233" s="12" t="s">
        <v>25</v>
      </c>
      <c r="B233" s="14"/>
      <c r="C233" s="13"/>
      <c r="D233" s="13"/>
      <c r="E233" s="13"/>
    </row>
    <row r="234" spans="1:5" ht="15.75" hidden="1" thickBot="1" x14ac:dyDescent="0.3">
      <c r="A234" s="12" t="s">
        <v>26</v>
      </c>
      <c r="B234" s="14"/>
      <c r="C234" s="13"/>
      <c r="D234" s="13"/>
      <c r="E234" s="13"/>
    </row>
    <row r="235" spans="1:5" ht="25.9" hidden="1" customHeight="1" thickBot="1" x14ac:dyDescent="0.3">
      <c r="A235" s="12" t="s">
        <v>27</v>
      </c>
      <c r="B235" s="14"/>
      <c r="C235" s="13"/>
      <c r="D235" s="13"/>
      <c r="E235" s="13"/>
    </row>
    <row r="236" spans="1:5" ht="15.75" hidden="1" thickBot="1" x14ac:dyDescent="0.3">
      <c r="A236" s="12" t="s">
        <v>28</v>
      </c>
      <c r="B236" s="14"/>
      <c r="C236" s="13"/>
      <c r="D236" s="13"/>
      <c r="E236" s="13"/>
    </row>
    <row r="237" spans="1:5" ht="24.75" hidden="1" thickBot="1" x14ac:dyDescent="0.3">
      <c r="A237" s="12" t="s">
        <v>29</v>
      </c>
      <c r="B237" s="14"/>
      <c r="C237" s="13"/>
      <c r="D237" s="13"/>
      <c r="E237" s="13"/>
    </row>
    <row r="238" spans="1:5" ht="36.75" hidden="1" thickBot="1" x14ac:dyDescent="0.3">
      <c r="A238" s="429" t="s">
        <v>698</v>
      </c>
      <c r="B238" s="37">
        <f>B237+B235+B236+B234+B233+B232+B231</f>
        <v>0</v>
      </c>
      <c r="C238" s="37">
        <f>C237+C235+C236+C234+C233+C232+C231</f>
        <v>0</v>
      </c>
      <c r="D238" s="37">
        <f>D237+D235+D236+D234+D233+D232+D231</f>
        <v>0</v>
      </c>
      <c r="E238" s="37">
        <f>E237+E235+E236+E234+E233+E232+E231</f>
        <v>0</v>
      </c>
    </row>
    <row r="239" spans="1:5" ht="15.75" hidden="1" thickBot="1" x14ac:dyDescent="0.3">
      <c r="A239" s="16" t="s">
        <v>31</v>
      </c>
      <c r="B239" s="17">
        <f>IF(B238-B223=0,0,"Error")</f>
        <v>0</v>
      </c>
      <c r="C239" s="17">
        <f>IF(C238-C223=0,0,"Error")</f>
        <v>0</v>
      </c>
      <c r="D239" s="17">
        <f>IF(D238-D223=0,0,"Error")</f>
        <v>0</v>
      </c>
      <c r="E239" s="17">
        <f>IF(E238-E223=0,0,"Error")</f>
        <v>0</v>
      </c>
    </row>
    <row r="240" spans="1:5" ht="15.75" hidden="1" customHeight="1" thickBot="1" x14ac:dyDescent="0.3">
      <c r="A240" s="1111" t="s">
        <v>45</v>
      </c>
      <c r="B240" s="1112"/>
      <c r="C240" s="1112"/>
      <c r="D240" s="1112"/>
      <c r="E240" s="1113"/>
    </row>
    <row r="241" spans="1:11" ht="15.75" hidden="1" customHeight="1" thickBot="1" x14ac:dyDescent="0.3">
      <c r="A241" s="1111" t="s">
        <v>39</v>
      </c>
      <c r="B241" s="1112"/>
      <c r="C241" s="1112"/>
      <c r="D241" s="1112"/>
      <c r="E241" s="1113"/>
    </row>
    <row r="242" spans="1:11" ht="15.75" hidden="1" customHeight="1" thickBot="1" x14ac:dyDescent="0.3">
      <c r="A242" s="18" t="s">
        <v>44</v>
      </c>
      <c r="B242" s="1118" t="s">
        <v>699</v>
      </c>
      <c r="C242" s="1120"/>
      <c r="D242" s="1120"/>
      <c r="E242" s="1121"/>
    </row>
    <row r="243" spans="1:11" ht="15.75" hidden="1" customHeight="1" thickBot="1" x14ac:dyDescent="0.3">
      <c r="A243" s="7" t="s">
        <v>13</v>
      </c>
      <c r="B243" s="1114" t="s">
        <v>61</v>
      </c>
      <c r="C243" s="1092"/>
      <c r="D243" s="1092"/>
      <c r="E243" s="1093"/>
    </row>
    <row r="244" spans="1:11" ht="17.25" hidden="1" customHeight="1" thickBot="1" x14ac:dyDescent="0.3">
      <c r="A244" s="5" t="s">
        <v>14</v>
      </c>
      <c r="B244" s="1105" t="s">
        <v>61</v>
      </c>
      <c r="C244" s="1106"/>
      <c r="D244" s="1106"/>
      <c r="E244" s="1107"/>
    </row>
    <row r="245" spans="1:11" ht="15.75" hidden="1" customHeight="1" thickBot="1" x14ac:dyDescent="0.3">
      <c r="A245" s="5" t="s">
        <v>15</v>
      </c>
      <c r="B245" s="1097" t="s">
        <v>61</v>
      </c>
      <c r="C245" s="1098"/>
      <c r="D245" s="1098"/>
      <c r="E245" s="1099"/>
    </row>
    <row r="246" spans="1:11" ht="12.75" hidden="1" customHeight="1" x14ac:dyDescent="0.25">
      <c r="A246" s="1049"/>
      <c r="B246" s="8">
        <v>2018</v>
      </c>
      <c r="C246" s="8">
        <v>2019</v>
      </c>
      <c r="D246" s="8">
        <v>2020</v>
      </c>
      <c r="E246" s="8">
        <v>2021</v>
      </c>
    </row>
    <row r="247" spans="1:11" ht="9" hidden="1" customHeight="1" thickBot="1" x14ac:dyDescent="0.3">
      <c r="A247" s="1050"/>
      <c r="B247" s="764" t="s">
        <v>7</v>
      </c>
      <c r="C247" s="764" t="s">
        <v>8</v>
      </c>
      <c r="D247" s="764" t="s">
        <v>8</v>
      </c>
      <c r="E247" s="764" t="s">
        <v>8</v>
      </c>
    </row>
    <row r="248" spans="1:11" ht="15.75" hidden="1" thickBot="1" x14ac:dyDescent="0.3">
      <c r="A248" s="5" t="s">
        <v>16</v>
      </c>
      <c r="B248" s="9"/>
      <c r="C248" s="9"/>
      <c r="D248" s="9"/>
      <c r="E248" s="9"/>
    </row>
    <row r="249" spans="1:11" ht="15.75" hidden="1" thickBot="1" x14ac:dyDescent="0.3">
      <c r="A249" s="5" t="s">
        <v>17</v>
      </c>
      <c r="B249" s="9"/>
      <c r="C249" s="9"/>
      <c r="D249" s="9"/>
      <c r="E249" s="9"/>
    </row>
    <row r="250" spans="1:11" ht="15.75" hidden="1" thickBot="1" x14ac:dyDescent="0.3">
      <c r="A250" s="5" t="s">
        <v>18</v>
      </c>
      <c r="B250" s="9" t="e">
        <f>B249/B248</f>
        <v>#DIV/0!</v>
      </c>
      <c r="C250" s="9" t="e">
        <f t="shared" ref="C250:E250" si="44">C249/C248</f>
        <v>#DIV/0!</v>
      </c>
      <c r="D250" s="9" t="e">
        <f t="shared" si="44"/>
        <v>#DIV/0!</v>
      </c>
      <c r="E250" s="9" t="e">
        <f t="shared" si="44"/>
        <v>#DIV/0!</v>
      </c>
    </row>
    <row r="251" spans="1:11" ht="15.75" hidden="1" thickBot="1" x14ac:dyDescent="0.3">
      <c r="A251" s="5" t="s">
        <v>19</v>
      </c>
      <c r="B251" s="745" t="s">
        <v>20</v>
      </c>
      <c r="C251" s="10" t="e">
        <f>C248/B248-1</f>
        <v>#DIV/0!</v>
      </c>
      <c r="D251" s="10" t="e">
        <f t="shared" ref="D251:E253" si="45">D248/C248-1</f>
        <v>#DIV/0!</v>
      </c>
      <c r="E251" s="10" t="e">
        <f t="shared" si="45"/>
        <v>#DIV/0!</v>
      </c>
      <c r="G251" s="11"/>
      <c r="H251" s="11"/>
      <c r="I251" s="11"/>
      <c r="J251" s="11"/>
      <c r="K251" s="11"/>
    </row>
    <row r="252" spans="1:11" ht="15.75" hidden="1" thickBot="1" x14ac:dyDescent="0.3">
      <c r="A252" s="5" t="s">
        <v>21</v>
      </c>
      <c r="B252" s="745" t="s">
        <v>20</v>
      </c>
      <c r="C252" s="10" t="e">
        <f>C249/B249-1</f>
        <v>#DIV/0!</v>
      </c>
      <c r="D252" s="10" t="e">
        <f t="shared" si="45"/>
        <v>#DIV/0!</v>
      </c>
      <c r="E252" s="10" t="e">
        <f t="shared" si="45"/>
        <v>#DIV/0!</v>
      </c>
    </row>
    <row r="253" spans="1:11" ht="23.25" hidden="1" thickBot="1" x14ac:dyDescent="0.3">
      <c r="A253" s="5" t="s">
        <v>22</v>
      </c>
      <c r="B253" s="745" t="s">
        <v>20</v>
      </c>
      <c r="C253" s="10" t="e">
        <f>C250/B250-1</f>
        <v>#DIV/0!</v>
      </c>
      <c r="D253" s="10" t="e">
        <f t="shared" si="45"/>
        <v>#DIV/0!</v>
      </c>
      <c r="E253" s="10" t="e">
        <f t="shared" si="45"/>
        <v>#DIV/0!</v>
      </c>
    </row>
    <row r="254" spans="1:11" ht="15.75" hidden="1" customHeight="1" thickBot="1" x14ac:dyDescent="0.3">
      <c r="A254" s="1046" t="s">
        <v>152</v>
      </c>
      <c r="B254" s="1047"/>
      <c r="C254" s="1047"/>
      <c r="D254" s="1047"/>
      <c r="E254" s="1048"/>
    </row>
    <row r="255" spans="1:11" ht="12.75" hidden="1" customHeight="1" x14ac:dyDescent="0.25">
      <c r="A255" s="1049"/>
      <c r="B255" s="8">
        <v>2018</v>
      </c>
      <c r="C255" s="8">
        <v>2019</v>
      </c>
      <c r="D255" s="8">
        <v>2020</v>
      </c>
      <c r="E255" s="8">
        <v>2021</v>
      </c>
    </row>
    <row r="256" spans="1:11" ht="9" hidden="1" customHeight="1" thickBot="1" x14ac:dyDescent="0.3">
      <c r="A256" s="1050"/>
      <c r="B256" s="764" t="s">
        <v>7</v>
      </c>
      <c r="C256" s="764" t="s">
        <v>8</v>
      </c>
      <c r="D256" s="764" t="s">
        <v>8</v>
      </c>
      <c r="E256" s="764" t="s">
        <v>8</v>
      </c>
    </row>
    <row r="257" spans="1:11" ht="15.75" hidden="1" thickBot="1" x14ac:dyDescent="0.3">
      <c r="A257" s="12" t="s">
        <v>41</v>
      </c>
      <c r="B257" s="13"/>
      <c r="C257" s="13"/>
      <c r="D257" s="13"/>
      <c r="E257" s="13"/>
    </row>
    <row r="258" spans="1:11" ht="15.75" hidden="1" thickBot="1" x14ac:dyDescent="0.3">
      <c r="A258" s="12" t="s">
        <v>42</v>
      </c>
      <c r="B258" s="14"/>
      <c r="C258" s="13"/>
      <c r="D258" s="13"/>
      <c r="E258" s="13"/>
    </row>
    <row r="259" spans="1:11" ht="15.75" hidden="1" thickBot="1" x14ac:dyDescent="0.3">
      <c r="A259" s="15" t="s">
        <v>30</v>
      </c>
      <c r="B259" s="14">
        <f>B258+B257</f>
        <v>0</v>
      </c>
      <c r="C259" s="14">
        <f t="shared" ref="C259:E259" si="46">C258+C257</f>
        <v>0</v>
      </c>
      <c r="D259" s="14">
        <f t="shared" si="46"/>
        <v>0</v>
      </c>
      <c r="E259" s="14">
        <f t="shared" si="46"/>
        <v>0</v>
      </c>
    </row>
    <row r="260" spans="1:11" ht="15.75" hidden="1" customHeight="1" thickBot="1" x14ac:dyDescent="0.3">
      <c r="A260" s="18" t="s">
        <v>44</v>
      </c>
      <c r="B260" s="1118" t="s">
        <v>699</v>
      </c>
      <c r="C260" s="1120"/>
      <c r="D260" s="1120"/>
      <c r="E260" s="1121"/>
    </row>
    <row r="261" spans="1:11" ht="23.25" hidden="1" customHeight="1" thickBot="1" x14ac:dyDescent="0.3">
      <c r="A261" s="7" t="s">
        <v>73</v>
      </c>
      <c r="B261" s="1114" t="s">
        <v>61</v>
      </c>
      <c r="C261" s="1092"/>
      <c r="D261" s="1092"/>
      <c r="E261" s="1093"/>
    </row>
    <row r="262" spans="1:11" ht="17.25" hidden="1" customHeight="1" thickBot="1" x14ac:dyDescent="0.3">
      <c r="A262" s="5" t="s">
        <v>14</v>
      </c>
      <c r="B262" s="1105" t="s">
        <v>61</v>
      </c>
      <c r="C262" s="1106"/>
      <c r="D262" s="1106"/>
      <c r="E262" s="1107"/>
    </row>
    <row r="263" spans="1:11" ht="15.75" hidden="1" customHeight="1" thickBot="1" x14ac:dyDescent="0.3">
      <c r="A263" s="5" t="s">
        <v>15</v>
      </c>
      <c r="B263" s="1097" t="s">
        <v>61</v>
      </c>
      <c r="C263" s="1098"/>
      <c r="D263" s="1098"/>
      <c r="E263" s="1099"/>
    </row>
    <row r="264" spans="1:11" ht="12.75" hidden="1" customHeight="1" x14ac:dyDescent="0.25">
      <c r="A264" s="1049"/>
      <c r="B264" s="8">
        <v>2018</v>
      </c>
      <c r="C264" s="8">
        <v>2019</v>
      </c>
      <c r="D264" s="8">
        <v>2020</v>
      </c>
      <c r="E264" s="8">
        <v>2021</v>
      </c>
    </row>
    <row r="265" spans="1:11" ht="9" hidden="1" customHeight="1" thickBot="1" x14ac:dyDescent="0.3">
      <c r="A265" s="1050"/>
      <c r="B265" s="764" t="s">
        <v>7</v>
      </c>
      <c r="C265" s="764" t="s">
        <v>8</v>
      </c>
      <c r="D265" s="764" t="s">
        <v>8</v>
      </c>
      <c r="E265" s="764" t="s">
        <v>8</v>
      </c>
    </row>
    <row r="266" spans="1:11" ht="15.75" hidden="1" thickBot="1" x14ac:dyDescent="0.3">
      <c r="A266" s="5" t="s">
        <v>16</v>
      </c>
      <c r="B266" s="9"/>
      <c r="C266" s="9"/>
      <c r="D266" s="9"/>
      <c r="E266" s="9"/>
    </row>
    <row r="267" spans="1:11" ht="15.75" hidden="1" thickBot="1" x14ac:dyDescent="0.3">
      <c r="A267" s="5" t="s">
        <v>17</v>
      </c>
      <c r="B267" s="9"/>
      <c r="C267" s="9"/>
      <c r="D267" s="9"/>
      <c r="E267" s="9"/>
    </row>
    <row r="268" spans="1:11" ht="15.75" hidden="1" thickBot="1" x14ac:dyDescent="0.3">
      <c r="A268" s="5" t="s">
        <v>18</v>
      </c>
      <c r="B268" s="9" t="e">
        <f>B267/B266</f>
        <v>#DIV/0!</v>
      </c>
      <c r="C268" s="9" t="e">
        <f t="shared" ref="C268:E268" si="47">C267/C266</f>
        <v>#DIV/0!</v>
      </c>
      <c r="D268" s="9" t="e">
        <f t="shared" si="47"/>
        <v>#DIV/0!</v>
      </c>
      <c r="E268" s="9" t="e">
        <f t="shared" si="47"/>
        <v>#DIV/0!</v>
      </c>
    </row>
    <row r="269" spans="1:11" ht="15.75" hidden="1" thickBot="1" x14ac:dyDescent="0.3">
      <c r="A269" s="5" t="s">
        <v>19</v>
      </c>
      <c r="B269" s="745" t="s">
        <v>20</v>
      </c>
      <c r="C269" s="10" t="e">
        <f>C266/B266-1</f>
        <v>#DIV/0!</v>
      </c>
      <c r="D269" s="10" t="e">
        <f t="shared" ref="D269:E271" si="48">D266/C266-1</f>
        <v>#DIV/0!</v>
      </c>
      <c r="E269" s="10" t="e">
        <f t="shared" si="48"/>
        <v>#DIV/0!</v>
      </c>
      <c r="G269" s="11"/>
      <c r="H269" s="11"/>
      <c r="I269" s="11"/>
      <c r="J269" s="11"/>
      <c r="K269" s="11"/>
    </row>
    <row r="270" spans="1:11" ht="15.75" hidden="1" thickBot="1" x14ac:dyDescent="0.3">
      <c r="A270" s="5" t="s">
        <v>21</v>
      </c>
      <c r="B270" s="745" t="s">
        <v>20</v>
      </c>
      <c r="C270" s="10" t="e">
        <f>C267/B267-1</f>
        <v>#DIV/0!</v>
      </c>
      <c r="D270" s="10" t="e">
        <f t="shared" si="48"/>
        <v>#DIV/0!</v>
      </c>
      <c r="E270" s="10" t="e">
        <f t="shared" si="48"/>
        <v>#DIV/0!</v>
      </c>
    </row>
    <row r="271" spans="1:11" ht="23.25" hidden="1" thickBot="1" x14ac:dyDescent="0.3">
      <c r="A271" s="5" t="s">
        <v>22</v>
      </c>
      <c r="B271" s="745" t="s">
        <v>20</v>
      </c>
      <c r="C271" s="10" t="e">
        <f>C268/B268-1</f>
        <v>#DIV/0!</v>
      </c>
      <c r="D271" s="10" t="e">
        <f t="shared" si="48"/>
        <v>#DIV/0!</v>
      </c>
      <c r="E271" s="10" t="e">
        <f t="shared" si="48"/>
        <v>#DIV/0!</v>
      </c>
    </row>
    <row r="272" spans="1:11" ht="15.75" hidden="1" customHeight="1" thickBot="1" x14ac:dyDescent="0.3">
      <c r="A272" s="1046" t="s">
        <v>154</v>
      </c>
      <c r="B272" s="1047"/>
      <c r="C272" s="1047"/>
      <c r="D272" s="1047"/>
      <c r="E272" s="1048"/>
    </row>
    <row r="273" spans="1:5" ht="12.75" hidden="1" customHeight="1" x14ac:dyDescent="0.25">
      <c r="A273" s="1049"/>
      <c r="B273" s="8">
        <v>2018</v>
      </c>
      <c r="C273" s="8">
        <v>2019</v>
      </c>
      <c r="D273" s="8">
        <v>2020</v>
      </c>
      <c r="E273" s="8">
        <v>2021</v>
      </c>
    </row>
    <row r="274" spans="1:5" ht="9" hidden="1" customHeight="1" thickBot="1" x14ac:dyDescent="0.3">
      <c r="A274" s="1050"/>
      <c r="B274" s="764" t="s">
        <v>7</v>
      </c>
      <c r="C274" s="764" t="s">
        <v>8</v>
      </c>
      <c r="D274" s="764" t="s">
        <v>8</v>
      </c>
      <c r="E274" s="764" t="s">
        <v>8</v>
      </c>
    </row>
    <row r="275" spans="1:5" ht="15.75" hidden="1" thickBot="1" x14ac:dyDescent="0.3">
      <c r="A275" s="12" t="s">
        <v>41</v>
      </c>
      <c r="B275" s="13"/>
      <c r="C275" s="13"/>
      <c r="D275" s="13"/>
      <c r="E275" s="13"/>
    </row>
    <row r="276" spans="1:5" ht="15.75" hidden="1" thickBot="1" x14ac:dyDescent="0.3">
      <c r="A276" s="12" t="s">
        <v>42</v>
      </c>
      <c r="B276" s="14"/>
      <c r="C276" s="13"/>
      <c r="D276" s="13"/>
      <c r="E276" s="13"/>
    </row>
    <row r="277" spans="1:5" ht="24.75" hidden="1" thickBot="1" x14ac:dyDescent="0.3">
      <c r="A277" s="15" t="s">
        <v>52</v>
      </c>
      <c r="B277" s="14">
        <f>B276+B275</f>
        <v>0</v>
      </c>
      <c r="C277" s="14">
        <f t="shared" ref="C277:E277" si="49">C276+C275</f>
        <v>0</v>
      </c>
      <c r="D277" s="14">
        <f t="shared" si="49"/>
        <v>0</v>
      </c>
      <c r="E277" s="14">
        <f t="shared" si="49"/>
        <v>0</v>
      </c>
    </row>
    <row r="278" spans="1:5" ht="15.75" hidden="1" customHeight="1" thickBot="1" x14ac:dyDescent="0.3">
      <c r="A278" s="1111" t="s">
        <v>45</v>
      </c>
      <c r="B278" s="1112"/>
      <c r="C278" s="1112"/>
      <c r="D278" s="1112"/>
      <c r="E278" s="1113"/>
    </row>
    <row r="279" spans="1:5" ht="15.75" hidden="1" customHeight="1" thickBot="1" x14ac:dyDescent="0.3">
      <c r="A279" s="1111" t="s">
        <v>46</v>
      </c>
      <c r="B279" s="1112"/>
      <c r="C279" s="1112"/>
      <c r="D279" s="1112"/>
      <c r="E279" s="1113"/>
    </row>
    <row r="280" spans="1:5" ht="15.75" hidden="1" customHeight="1" thickBot="1" x14ac:dyDescent="0.3">
      <c r="A280" s="18" t="s">
        <v>44</v>
      </c>
      <c r="B280" s="1118" t="s">
        <v>699</v>
      </c>
      <c r="C280" s="1120"/>
      <c r="D280" s="1120"/>
      <c r="E280" s="1121"/>
    </row>
    <row r="281" spans="1:5" ht="15.75" hidden="1" customHeight="1" thickBot="1" x14ac:dyDescent="0.3">
      <c r="A281" s="7" t="s">
        <v>13</v>
      </c>
      <c r="B281" s="1114" t="s">
        <v>61</v>
      </c>
      <c r="C281" s="1092"/>
      <c r="D281" s="1092"/>
      <c r="E281" s="1093"/>
    </row>
    <row r="282" spans="1:5" ht="17.25" hidden="1" customHeight="1" thickBot="1" x14ac:dyDescent="0.3">
      <c r="A282" s="5" t="s">
        <v>14</v>
      </c>
      <c r="B282" s="1105" t="s">
        <v>61</v>
      </c>
      <c r="C282" s="1106"/>
      <c r="D282" s="1106"/>
      <c r="E282" s="1107"/>
    </row>
    <row r="283" spans="1:5" ht="15.75" hidden="1" customHeight="1" thickBot="1" x14ac:dyDescent="0.3">
      <c r="A283" s="5" t="s">
        <v>15</v>
      </c>
      <c r="B283" s="1097" t="s">
        <v>61</v>
      </c>
      <c r="C283" s="1098"/>
      <c r="D283" s="1098"/>
      <c r="E283" s="1099"/>
    </row>
    <row r="284" spans="1:5" ht="12.75" hidden="1" customHeight="1" x14ac:dyDescent="0.25">
      <c r="A284" s="1049"/>
      <c r="B284" s="8">
        <v>2018</v>
      </c>
      <c r="C284" s="8">
        <v>2019</v>
      </c>
      <c r="D284" s="8">
        <v>2020</v>
      </c>
      <c r="E284" s="8">
        <v>2021</v>
      </c>
    </row>
    <row r="285" spans="1:5" ht="9" hidden="1" customHeight="1" thickBot="1" x14ac:dyDescent="0.3">
      <c r="A285" s="1050"/>
      <c r="B285" s="764" t="s">
        <v>7</v>
      </c>
      <c r="C285" s="764" t="s">
        <v>8</v>
      </c>
      <c r="D285" s="764" t="s">
        <v>8</v>
      </c>
      <c r="E285" s="764" t="s">
        <v>8</v>
      </c>
    </row>
    <row r="286" spans="1:5" ht="15.75" hidden="1" thickBot="1" x14ac:dyDescent="0.3">
      <c r="A286" s="5" t="s">
        <v>16</v>
      </c>
      <c r="B286" s="9"/>
      <c r="C286" s="9"/>
      <c r="D286" s="9"/>
      <c r="E286" s="9"/>
    </row>
    <row r="287" spans="1:5" ht="15.75" hidden="1" thickBot="1" x14ac:dyDescent="0.3">
      <c r="A287" s="5" t="s">
        <v>17</v>
      </c>
      <c r="B287" s="9"/>
      <c r="C287" s="9"/>
      <c r="D287" s="9"/>
      <c r="E287" s="9"/>
    </row>
    <row r="288" spans="1:5" ht="15.75" hidden="1" thickBot="1" x14ac:dyDescent="0.3">
      <c r="A288" s="5" t="s">
        <v>18</v>
      </c>
      <c r="B288" s="9" t="e">
        <f>B287/B286</f>
        <v>#DIV/0!</v>
      </c>
      <c r="C288" s="9" t="e">
        <f t="shared" ref="C288:E288" si="50">C287/C286</f>
        <v>#DIV/0!</v>
      </c>
      <c r="D288" s="9" t="e">
        <f t="shared" si="50"/>
        <v>#DIV/0!</v>
      </c>
      <c r="E288" s="9" t="e">
        <f t="shared" si="50"/>
        <v>#DIV/0!</v>
      </c>
    </row>
    <row r="289" spans="1:11" ht="15.75" hidden="1" thickBot="1" x14ac:dyDescent="0.3">
      <c r="A289" s="5" t="s">
        <v>19</v>
      </c>
      <c r="B289" s="745" t="s">
        <v>20</v>
      </c>
      <c r="C289" s="10" t="e">
        <f>C286/B286-1</f>
        <v>#DIV/0!</v>
      </c>
      <c r="D289" s="10" t="e">
        <f t="shared" ref="D289:E291" si="51">D286/C286-1</f>
        <v>#DIV/0!</v>
      </c>
      <c r="E289" s="10" t="e">
        <f t="shared" si="51"/>
        <v>#DIV/0!</v>
      </c>
      <c r="G289" s="11"/>
      <c r="H289" s="11"/>
      <c r="I289" s="11"/>
      <c r="J289" s="11"/>
      <c r="K289" s="11"/>
    </row>
    <row r="290" spans="1:11" ht="15.75" hidden="1" thickBot="1" x14ac:dyDescent="0.3">
      <c r="A290" s="5" t="s">
        <v>21</v>
      </c>
      <c r="B290" s="745" t="s">
        <v>20</v>
      </c>
      <c r="C290" s="10" t="e">
        <f>C287/B287-1</f>
        <v>#DIV/0!</v>
      </c>
      <c r="D290" s="10" t="e">
        <f t="shared" si="51"/>
        <v>#DIV/0!</v>
      </c>
      <c r="E290" s="10" t="e">
        <f t="shared" si="51"/>
        <v>#DIV/0!</v>
      </c>
    </row>
    <row r="291" spans="1:11" ht="23.25" hidden="1" thickBot="1" x14ac:dyDescent="0.3">
      <c r="A291" s="5" t="s">
        <v>22</v>
      </c>
      <c r="B291" s="745" t="s">
        <v>20</v>
      </c>
      <c r="C291" s="10" t="e">
        <f>C288/B288-1</f>
        <v>#DIV/0!</v>
      </c>
      <c r="D291" s="10" t="e">
        <f t="shared" si="51"/>
        <v>#DIV/0!</v>
      </c>
      <c r="E291" s="10" t="e">
        <f t="shared" si="51"/>
        <v>#DIV/0!</v>
      </c>
    </row>
    <row r="292" spans="1:11" ht="15.75" hidden="1" customHeight="1" thickBot="1" x14ac:dyDescent="0.3">
      <c r="A292" s="1046" t="s">
        <v>152</v>
      </c>
      <c r="B292" s="1047"/>
      <c r="C292" s="1047"/>
      <c r="D292" s="1047"/>
      <c r="E292" s="1048"/>
    </row>
    <row r="293" spans="1:11" ht="12.75" hidden="1" customHeight="1" x14ac:dyDescent="0.25">
      <c r="A293" s="1049"/>
      <c r="B293" s="8">
        <v>2018</v>
      </c>
      <c r="C293" s="8">
        <v>2019</v>
      </c>
      <c r="D293" s="8">
        <v>2020</v>
      </c>
      <c r="E293" s="8">
        <v>2021</v>
      </c>
    </row>
    <row r="294" spans="1:11" ht="9" hidden="1" customHeight="1" thickBot="1" x14ac:dyDescent="0.3">
      <c r="A294" s="1050"/>
      <c r="B294" s="764" t="s">
        <v>7</v>
      </c>
      <c r="C294" s="764" t="s">
        <v>8</v>
      </c>
      <c r="D294" s="764" t="s">
        <v>8</v>
      </c>
      <c r="E294" s="764" t="s">
        <v>8</v>
      </c>
    </row>
    <row r="295" spans="1:11" ht="15.75" hidden="1" thickBot="1" x14ac:dyDescent="0.3">
      <c r="A295" s="12" t="s">
        <v>41</v>
      </c>
      <c r="B295" s="13"/>
      <c r="C295" s="13"/>
      <c r="D295" s="13"/>
      <c r="E295" s="13"/>
    </row>
    <row r="296" spans="1:11" ht="15.75" hidden="1" thickBot="1" x14ac:dyDescent="0.3">
      <c r="A296" s="12" t="s">
        <v>42</v>
      </c>
      <c r="B296" s="14"/>
      <c r="C296" s="13"/>
      <c r="D296" s="13"/>
      <c r="E296" s="13"/>
    </row>
    <row r="297" spans="1:11" ht="15.75" hidden="1" thickBot="1" x14ac:dyDescent="0.3">
      <c r="A297" s="15" t="s">
        <v>30</v>
      </c>
      <c r="B297" s="14">
        <f>B296+B295</f>
        <v>0</v>
      </c>
      <c r="C297" s="14">
        <f t="shared" ref="C297:E297" si="52">C296+C295</f>
        <v>0</v>
      </c>
      <c r="D297" s="14">
        <f t="shared" si="52"/>
        <v>0</v>
      </c>
      <c r="E297" s="14">
        <f t="shared" si="52"/>
        <v>0</v>
      </c>
    </row>
    <row r="298" spans="1:11" ht="15.75" hidden="1" customHeight="1" thickBot="1" x14ac:dyDescent="0.3">
      <c r="A298" s="18" t="s">
        <v>44</v>
      </c>
      <c r="B298" s="1118" t="s">
        <v>699</v>
      </c>
      <c r="C298" s="1120"/>
      <c r="D298" s="1120"/>
      <c r="E298" s="1121"/>
    </row>
    <row r="299" spans="1:11" ht="23.25" hidden="1" customHeight="1" thickBot="1" x14ac:dyDescent="0.3">
      <c r="A299" s="7" t="s">
        <v>73</v>
      </c>
      <c r="B299" s="1114" t="s">
        <v>61</v>
      </c>
      <c r="C299" s="1092"/>
      <c r="D299" s="1092"/>
      <c r="E299" s="1093"/>
    </row>
    <row r="300" spans="1:11" ht="17.25" hidden="1" customHeight="1" thickBot="1" x14ac:dyDescent="0.3">
      <c r="A300" s="5" t="s">
        <v>14</v>
      </c>
      <c r="B300" s="1105" t="s">
        <v>61</v>
      </c>
      <c r="C300" s="1106"/>
      <c r="D300" s="1106"/>
      <c r="E300" s="1107"/>
    </row>
    <row r="301" spans="1:11" ht="15.75" hidden="1" customHeight="1" thickBot="1" x14ac:dyDescent="0.3">
      <c r="A301" s="5" t="s">
        <v>15</v>
      </c>
      <c r="B301" s="1097" t="s">
        <v>61</v>
      </c>
      <c r="C301" s="1098"/>
      <c r="D301" s="1098"/>
      <c r="E301" s="1099"/>
    </row>
    <row r="302" spans="1:11" ht="12.75" hidden="1" customHeight="1" x14ac:dyDescent="0.25">
      <c r="A302" s="1049"/>
      <c r="B302" s="8">
        <v>2018</v>
      </c>
      <c r="C302" s="8">
        <v>2019</v>
      </c>
      <c r="D302" s="8">
        <v>2020</v>
      </c>
      <c r="E302" s="8">
        <v>2021</v>
      </c>
    </row>
    <row r="303" spans="1:11" ht="9" hidden="1" customHeight="1" thickBot="1" x14ac:dyDescent="0.3">
      <c r="A303" s="1050"/>
      <c r="B303" s="764" t="s">
        <v>7</v>
      </c>
      <c r="C303" s="764" t="s">
        <v>8</v>
      </c>
      <c r="D303" s="764" t="s">
        <v>8</v>
      </c>
      <c r="E303" s="764" t="s">
        <v>8</v>
      </c>
    </row>
    <row r="304" spans="1:11" ht="15.75" hidden="1" thickBot="1" x14ac:dyDescent="0.3">
      <c r="A304" s="5" t="s">
        <v>16</v>
      </c>
      <c r="B304" s="9"/>
      <c r="C304" s="9"/>
      <c r="D304" s="9"/>
      <c r="E304" s="9"/>
    </row>
    <row r="305" spans="1:11" ht="15.75" hidden="1" thickBot="1" x14ac:dyDescent="0.3">
      <c r="A305" s="5" t="s">
        <v>17</v>
      </c>
      <c r="B305" s="9"/>
      <c r="C305" s="9"/>
      <c r="D305" s="9"/>
      <c r="E305" s="9"/>
    </row>
    <row r="306" spans="1:11" ht="15.75" hidden="1" thickBot="1" x14ac:dyDescent="0.3">
      <c r="A306" s="5" t="s">
        <v>18</v>
      </c>
      <c r="B306" s="9" t="e">
        <f>B305/B304</f>
        <v>#DIV/0!</v>
      </c>
      <c r="C306" s="9" t="e">
        <f t="shared" ref="C306:E306" si="53">C305/C304</f>
        <v>#DIV/0!</v>
      </c>
      <c r="D306" s="9" t="e">
        <f t="shared" si="53"/>
        <v>#DIV/0!</v>
      </c>
      <c r="E306" s="9" t="e">
        <f t="shared" si="53"/>
        <v>#DIV/0!</v>
      </c>
    </row>
    <row r="307" spans="1:11" ht="15.75" hidden="1" thickBot="1" x14ac:dyDescent="0.3">
      <c r="A307" s="5" t="s">
        <v>19</v>
      </c>
      <c r="B307" s="745" t="s">
        <v>20</v>
      </c>
      <c r="C307" s="10" t="e">
        <f>C304/B304-1</f>
        <v>#DIV/0!</v>
      </c>
      <c r="D307" s="10" t="e">
        <f t="shared" ref="D307:E309" si="54">D304/C304-1</f>
        <v>#DIV/0!</v>
      </c>
      <c r="E307" s="10" t="e">
        <f t="shared" si="54"/>
        <v>#DIV/0!</v>
      </c>
      <c r="G307" s="11"/>
      <c r="H307" s="11"/>
      <c r="I307" s="11"/>
      <c r="J307" s="11"/>
      <c r="K307" s="11"/>
    </row>
    <row r="308" spans="1:11" ht="15.75" hidden="1" thickBot="1" x14ac:dyDescent="0.3">
      <c r="A308" s="5" t="s">
        <v>21</v>
      </c>
      <c r="B308" s="745" t="s">
        <v>20</v>
      </c>
      <c r="C308" s="10" t="e">
        <f>C305/B305-1</f>
        <v>#DIV/0!</v>
      </c>
      <c r="D308" s="10" t="e">
        <f t="shared" si="54"/>
        <v>#DIV/0!</v>
      </c>
      <c r="E308" s="10" t="e">
        <f t="shared" si="54"/>
        <v>#DIV/0!</v>
      </c>
    </row>
    <row r="309" spans="1:11" ht="23.25" hidden="1" thickBot="1" x14ac:dyDescent="0.3">
      <c r="A309" s="5" t="s">
        <v>22</v>
      </c>
      <c r="B309" s="745" t="s">
        <v>20</v>
      </c>
      <c r="C309" s="10" t="e">
        <f>C306/B306-1</f>
        <v>#DIV/0!</v>
      </c>
      <c r="D309" s="10" t="e">
        <f t="shared" si="54"/>
        <v>#DIV/0!</v>
      </c>
      <c r="E309" s="10" t="e">
        <f t="shared" si="54"/>
        <v>#DIV/0!</v>
      </c>
    </row>
    <row r="310" spans="1:11" ht="15.75" hidden="1" customHeight="1" thickBot="1" x14ac:dyDescent="0.3">
      <c r="A310" s="1046" t="s">
        <v>154</v>
      </c>
      <c r="B310" s="1047"/>
      <c r="C310" s="1047"/>
      <c r="D310" s="1047"/>
      <c r="E310" s="1048"/>
    </row>
    <row r="311" spans="1:11" ht="12.75" hidden="1" customHeight="1" x14ac:dyDescent="0.25">
      <c r="A311" s="1049"/>
      <c r="B311" s="8">
        <v>2018</v>
      </c>
      <c r="C311" s="8">
        <v>2019</v>
      </c>
      <c r="D311" s="8">
        <v>2020</v>
      </c>
      <c r="E311" s="8">
        <v>2021</v>
      </c>
    </row>
    <row r="312" spans="1:11" ht="9" hidden="1" customHeight="1" thickBot="1" x14ac:dyDescent="0.3">
      <c r="A312" s="1050"/>
      <c r="B312" s="764" t="s">
        <v>7</v>
      </c>
      <c r="C312" s="764" t="s">
        <v>8</v>
      </c>
      <c r="D312" s="764" t="s">
        <v>8</v>
      </c>
      <c r="E312" s="764" t="s">
        <v>8</v>
      </c>
    </row>
    <row r="313" spans="1:11" ht="15.75" hidden="1" thickBot="1" x14ac:dyDescent="0.3">
      <c r="A313" s="12" t="s">
        <v>41</v>
      </c>
      <c r="B313" s="13"/>
      <c r="C313" s="13"/>
      <c r="D313" s="13"/>
      <c r="E313" s="13"/>
    </row>
    <row r="314" spans="1:11" ht="15.75" hidden="1" thickBot="1" x14ac:dyDescent="0.3">
      <c r="A314" s="12" t="s">
        <v>42</v>
      </c>
      <c r="B314" s="14"/>
      <c r="C314" s="13"/>
      <c r="D314" s="13"/>
      <c r="E314" s="13"/>
    </row>
    <row r="315" spans="1:11" ht="24.75" hidden="1" thickBot="1" x14ac:dyDescent="0.3">
      <c r="A315" s="15" t="s">
        <v>52</v>
      </c>
      <c r="B315" s="14">
        <f>B314+B313</f>
        <v>0</v>
      </c>
      <c r="C315" s="14">
        <f t="shared" ref="C315:E315" si="55">C314+C313</f>
        <v>0</v>
      </c>
      <c r="D315" s="14">
        <f t="shared" si="55"/>
        <v>0</v>
      </c>
      <c r="E315" s="14">
        <f t="shared" si="55"/>
        <v>0</v>
      </c>
    </row>
    <row r="316" spans="1:11" ht="15.75" hidden="1" thickBot="1" x14ac:dyDescent="0.3">
      <c r="A316" s="19"/>
      <c r="B316" s="20"/>
      <c r="C316" s="20"/>
      <c r="D316" s="20"/>
      <c r="E316" s="20"/>
    </row>
    <row r="317" spans="1:11" ht="36" customHeight="1" thickBot="1" x14ac:dyDescent="0.3">
      <c r="A317" s="6" t="s">
        <v>56</v>
      </c>
      <c r="B317" s="21">
        <f>B32+B69+B106+B146</f>
        <v>124000</v>
      </c>
      <c r="C317" s="21">
        <f t="shared" ref="C317:E317" si="56">C32+C69+C106+C146</f>
        <v>123500</v>
      </c>
      <c r="D317" s="21">
        <f t="shared" si="56"/>
        <v>125000</v>
      </c>
      <c r="E317" s="21">
        <f t="shared" si="56"/>
        <v>125500</v>
      </c>
    </row>
    <row r="318" spans="1:11" ht="36.75" thickBot="1" x14ac:dyDescent="0.3">
      <c r="A318" s="6" t="s">
        <v>57</v>
      </c>
      <c r="B318" s="21">
        <f>B61+B98+B135+B164</f>
        <v>124000</v>
      </c>
      <c r="C318" s="21">
        <f t="shared" ref="C318:E318" si="57">C61+C98+C135+C164</f>
        <v>123500</v>
      </c>
      <c r="D318" s="21">
        <f t="shared" si="57"/>
        <v>125000</v>
      </c>
      <c r="E318" s="21">
        <f t="shared" si="57"/>
        <v>125500</v>
      </c>
    </row>
    <row r="319" spans="1:11" ht="15.75" thickBot="1" x14ac:dyDescent="0.3">
      <c r="A319" s="12" t="s">
        <v>23</v>
      </c>
      <c r="B319" s="13">
        <f>SUM(B320:B321)</f>
        <v>13800</v>
      </c>
      <c r="C319" s="13">
        <f t="shared" ref="C319:E319" si="58">SUM(C320:C321)</f>
        <v>13800</v>
      </c>
      <c r="D319" s="13">
        <f t="shared" si="58"/>
        <v>13800</v>
      </c>
      <c r="E319" s="13">
        <f t="shared" si="58"/>
        <v>13800</v>
      </c>
    </row>
    <row r="320" spans="1:11" ht="15.75" thickBot="1" x14ac:dyDescent="0.3">
      <c r="A320" s="25" t="s">
        <v>212</v>
      </c>
      <c r="B320" s="13">
        <f>B41+B78+B115</f>
        <v>13800</v>
      </c>
      <c r="C320" s="13">
        <f t="shared" ref="C320:E321" si="59">C41+C78+C115</f>
        <v>13800</v>
      </c>
      <c r="D320" s="13">
        <f t="shared" si="59"/>
        <v>13800</v>
      </c>
      <c r="E320" s="13">
        <f t="shared" si="59"/>
        <v>13800</v>
      </c>
    </row>
    <row r="321" spans="1:5" ht="15.75" thickBot="1" x14ac:dyDescent="0.3">
      <c r="A321" s="25" t="s">
        <v>230</v>
      </c>
      <c r="B321" s="14">
        <f>B42+B79+B116</f>
        <v>0</v>
      </c>
      <c r="C321" s="14">
        <f t="shared" si="59"/>
        <v>0</v>
      </c>
      <c r="D321" s="14">
        <f t="shared" si="59"/>
        <v>0</v>
      </c>
      <c r="E321" s="14">
        <f t="shared" si="59"/>
        <v>0</v>
      </c>
    </row>
    <row r="322" spans="1:5" ht="24.75" thickBot="1" x14ac:dyDescent="0.3">
      <c r="A322" s="12" t="s">
        <v>24</v>
      </c>
      <c r="B322" s="13">
        <f>SUM(B323:B324)</f>
        <v>2700</v>
      </c>
      <c r="C322" s="13">
        <f t="shared" ref="C322:E322" si="60">SUM(C323:C324)</f>
        <v>2700</v>
      </c>
      <c r="D322" s="13">
        <f t="shared" si="60"/>
        <v>2700</v>
      </c>
      <c r="E322" s="13">
        <f t="shared" si="60"/>
        <v>2700</v>
      </c>
    </row>
    <row r="323" spans="1:5" ht="15.75" thickBot="1" x14ac:dyDescent="0.3">
      <c r="A323" s="25" t="s">
        <v>212</v>
      </c>
      <c r="B323" s="14">
        <f>B44+B81+B118</f>
        <v>2700</v>
      </c>
      <c r="C323" s="14">
        <f t="shared" ref="C323:E324" si="61">C44+C81+C118</f>
        <v>2700</v>
      </c>
      <c r="D323" s="14">
        <f t="shared" si="61"/>
        <v>2700</v>
      </c>
      <c r="E323" s="14">
        <f t="shared" si="61"/>
        <v>2700</v>
      </c>
    </row>
    <row r="324" spans="1:5" ht="15.75" thickBot="1" x14ac:dyDescent="0.3">
      <c r="A324" s="25" t="s">
        <v>230</v>
      </c>
      <c r="B324" s="14">
        <f>B45+B82+B119</f>
        <v>0</v>
      </c>
      <c r="C324" s="14">
        <f t="shared" si="61"/>
        <v>0</v>
      </c>
      <c r="D324" s="14">
        <f t="shared" si="61"/>
        <v>0</v>
      </c>
      <c r="E324" s="14">
        <f t="shared" si="61"/>
        <v>0</v>
      </c>
    </row>
    <row r="325" spans="1:5" ht="15.75" thickBot="1" x14ac:dyDescent="0.3">
      <c r="A325" s="12" t="s">
        <v>25</v>
      </c>
      <c r="B325" s="13">
        <f>SUM(B326:B327)</f>
        <v>5500</v>
      </c>
      <c r="C325" s="13">
        <f t="shared" ref="C325:E325" si="62">SUM(C326:C327)</f>
        <v>5000</v>
      </c>
      <c r="D325" s="13">
        <f t="shared" si="62"/>
        <v>6500</v>
      </c>
      <c r="E325" s="13">
        <f t="shared" si="62"/>
        <v>7000</v>
      </c>
    </row>
    <row r="326" spans="1:5" ht="15.75" thickBot="1" x14ac:dyDescent="0.3">
      <c r="A326" s="25" t="s">
        <v>212</v>
      </c>
      <c r="B326" s="13">
        <f>B47+B84+B121</f>
        <v>5500</v>
      </c>
      <c r="C326" s="13">
        <f t="shared" ref="C326:E326" si="63">C47+C84+C121</f>
        <v>5000</v>
      </c>
      <c r="D326" s="13">
        <f t="shared" si="63"/>
        <v>6500</v>
      </c>
      <c r="E326" s="13">
        <f t="shared" si="63"/>
        <v>7000</v>
      </c>
    </row>
    <row r="327" spans="1:5" ht="15.75" thickBot="1" x14ac:dyDescent="0.3">
      <c r="A327" s="25" t="s">
        <v>230</v>
      </c>
      <c r="B327" s="13">
        <f t="shared" ref="B327" si="64">SUM(B328:B329)</f>
        <v>0</v>
      </c>
      <c r="C327" s="13">
        <f t="shared" ref="C327:E328" si="65">SUM(C328:C329)</f>
        <v>0</v>
      </c>
      <c r="D327" s="13">
        <f t="shared" si="65"/>
        <v>0</v>
      </c>
      <c r="E327" s="13">
        <f t="shared" si="65"/>
        <v>0</v>
      </c>
    </row>
    <row r="328" spans="1:5" ht="15.75" thickBot="1" x14ac:dyDescent="0.3">
      <c r="A328" s="12" t="s">
        <v>26</v>
      </c>
      <c r="B328" s="14">
        <f>SUM(B329:B330)</f>
        <v>0</v>
      </c>
      <c r="C328" s="14">
        <f t="shared" si="65"/>
        <v>0</v>
      </c>
      <c r="D328" s="14">
        <f t="shared" si="65"/>
        <v>0</v>
      </c>
      <c r="E328" s="14">
        <f t="shared" si="65"/>
        <v>0</v>
      </c>
    </row>
    <row r="329" spans="1:5" ht="15.75" thickBot="1" x14ac:dyDescent="0.3">
      <c r="A329" s="25" t="s">
        <v>212</v>
      </c>
      <c r="B329" s="14">
        <f>B50+B87+B124</f>
        <v>0</v>
      </c>
      <c r="C329" s="14">
        <f t="shared" ref="C329:E330" si="66">C50+C87+C124</f>
        <v>0</v>
      </c>
      <c r="D329" s="14">
        <f t="shared" si="66"/>
        <v>0</v>
      </c>
      <c r="E329" s="14">
        <f t="shared" si="66"/>
        <v>0</v>
      </c>
    </row>
    <row r="330" spans="1:5" ht="15.75" thickBot="1" x14ac:dyDescent="0.3">
      <c r="A330" s="25" t="s">
        <v>230</v>
      </c>
      <c r="B330" s="13">
        <f>B51+B88+B125</f>
        <v>0</v>
      </c>
      <c r="C330" s="13">
        <f t="shared" si="66"/>
        <v>0</v>
      </c>
      <c r="D330" s="13">
        <f t="shared" si="66"/>
        <v>0</v>
      </c>
      <c r="E330" s="13">
        <f t="shared" si="66"/>
        <v>0</v>
      </c>
    </row>
    <row r="331" spans="1:5" ht="24.75" thickBot="1" x14ac:dyDescent="0.3">
      <c r="A331" s="12" t="s">
        <v>27</v>
      </c>
      <c r="B331" s="13">
        <f>SUM(B332:B333)</f>
        <v>101000</v>
      </c>
      <c r="C331" s="13">
        <f t="shared" ref="C331:E331" si="67">SUM(C332:C333)</f>
        <v>101000</v>
      </c>
      <c r="D331" s="13">
        <f t="shared" si="67"/>
        <v>101000</v>
      </c>
      <c r="E331" s="13">
        <f t="shared" si="67"/>
        <v>101000</v>
      </c>
    </row>
    <row r="332" spans="1:5" ht="15.75" thickBot="1" x14ac:dyDescent="0.3">
      <c r="A332" s="25" t="s">
        <v>212</v>
      </c>
      <c r="B332" s="13">
        <f>B53+B90+B127</f>
        <v>101000</v>
      </c>
      <c r="C332" s="13">
        <f t="shared" ref="C332:E333" si="68">C53+C90+C127</f>
        <v>101000</v>
      </c>
      <c r="D332" s="13">
        <f t="shared" si="68"/>
        <v>101000</v>
      </c>
      <c r="E332" s="13">
        <f t="shared" si="68"/>
        <v>101000</v>
      </c>
    </row>
    <row r="333" spans="1:5" ht="15.75" thickBot="1" x14ac:dyDescent="0.3">
      <c r="A333" s="25" t="s">
        <v>230</v>
      </c>
      <c r="B333" s="14">
        <f>B54+B91+B128</f>
        <v>0</v>
      </c>
      <c r="C333" s="14">
        <f t="shared" si="68"/>
        <v>0</v>
      </c>
      <c r="D333" s="14">
        <f t="shared" si="68"/>
        <v>0</v>
      </c>
      <c r="E333" s="14">
        <f t="shared" si="68"/>
        <v>0</v>
      </c>
    </row>
    <row r="334" spans="1:5" ht="15.75" thickBot="1" x14ac:dyDescent="0.3">
      <c r="A334" s="12" t="s">
        <v>28</v>
      </c>
      <c r="B334" s="14">
        <f>SUM(B335:B336)</f>
        <v>0</v>
      </c>
      <c r="C334" s="14">
        <f t="shared" ref="C334:E334" si="69">SUM(C335:C336)</f>
        <v>0</v>
      </c>
      <c r="D334" s="14">
        <f t="shared" si="69"/>
        <v>0</v>
      </c>
      <c r="E334" s="14">
        <f t="shared" si="69"/>
        <v>0</v>
      </c>
    </row>
    <row r="335" spans="1:5" ht="15.75" thickBot="1" x14ac:dyDescent="0.3">
      <c r="A335" s="25" t="s">
        <v>212</v>
      </c>
      <c r="B335" s="13">
        <f>B56+B93+B130</f>
        <v>0</v>
      </c>
      <c r="C335" s="13">
        <f t="shared" ref="C335:E336" si="70">C56+C93+C130</f>
        <v>0</v>
      </c>
      <c r="D335" s="13">
        <f t="shared" si="70"/>
        <v>0</v>
      </c>
      <c r="E335" s="13">
        <f t="shared" si="70"/>
        <v>0</v>
      </c>
    </row>
    <row r="336" spans="1:5" ht="15.75" thickBot="1" x14ac:dyDescent="0.3">
      <c r="A336" s="25" t="s">
        <v>230</v>
      </c>
      <c r="B336" s="13">
        <f>B57+B94+B131</f>
        <v>0</v>
      </c>
      <c r="C336" s="13">
        <f t="shared" si="70"/>
        <v>0</v>
      </c>
      <c r="D336" s="13">
        <f t="shared" si="70"/>
        <v>0</v>
      </c>
      <c r="E336" s="13">
        <f t="shared" si="70"/>
        <v>0</v>
      </c>
    </row>
    <row r="337" spans="1:5" ht="24.75" thickBot="1" x14ac:dyDescent="0.3">
      <c r="A337" s="12" t="s">
        <v>29</v>
      </c>
      <c r="B337" s="13">
        <f>SUM(B338:B339)</f>
        <v>0</v>
      </c>
      <c r="C337" s="13">
        <f t="shared" ref="C337:E337" si="71">SUM(C338:C339)</f>
        <v>0</v>
      </c>
      <c r="D337" s="13">
        <f t="shared" si="71"/>
        <v>0</v>
      </c>
      <c r="E337" s="13">
        <f t="shared" si="71"/>
        <v>0</v>
      </c>
    </row>
    <row r="338" spans="1:5" ht="15.75" thickBot="1" x14ac:dyDescent="0.3">
      <c r="A338" s="25" t="s">
        <v>212</v>
      </c>
      <c r="B338" s="14">
        <f>B59+B96+B133</f>
        <v>0</v>
      </c>
      <c r="C338" s="14">
        <f t="shared" ref="C338:E339" si="72">C59+C96+C133</f>
        <v>0</v>
      </c>
      <c r="D338" s="14">
        <f t="shared" si="72"/>
        <v>0</v>
      </c>
      <c r="E338" s="14">
        <f t="shared" si="72"/>
        <v>0</v>
      </c>
    </row>
    <row r="339" spans="1:5" ht="15.75" thickBot="1" x14ac:dyDescent="0.3">
      <c r="A339" s="25" t="s">
        <v>230</v>
      </c>
      <c r="B339" s="14">
        <f>B60+B97+B134</f>
        <v>0</v>
      </c>
      <c r="C339" s="14">
        <f t="shared" si="72"/>
        <v>0</v>
      </c>
      <c r="D339" s="14">
        <f t="shared" si="72"/>
        <v>0</v>
      </c>
      <c r="E339" s="14">
        <f t="shared" si="72"/>
        <v>0</v>
      </c>
    </row>
    <row r="340" spans="1:5" ht="15.75" thickBot="1" x14ac:dyDescent="0.3">
      <c r="A340" s="12" t="s">
        <v>58</v>
      </c>
      <c r="B340" s="13">
        <f>SUM(B341:B344)</f>
        <v>0</v>
      </c>
      <c r="C340" s="13">
        <f t="shared" ref="C340:E340" si="73">SUM(C341:C344)</f>
        <v>0</v>
      </c>
      <c r="D340" s="13">
        <f t="shared" si="73"/>
        <v>0</v>
      </c>
      <c r="E340" s="13">
        <f t="shared" si="73"/>
        <v>0</v>
      </c>
    </row>
    <row r="341" spans="1:5" ht="15.75" thickBot="1" x14ac:dyDescent="0.3">
      <c r="A341" s="25" t="s">
        <v>212</v>
      </c>
      <c r="B341" s="13">
        <f>B155</f>
        <v>0</v>
      </c>
      <c r="C341" s="13">
        <f t="shared" ref="C341:E344" si="74">C155</f>
        <v>0</v>
      </c>
      <c r="D341" s="13">
        <f t="shared" si="74"/>
        <v>0</v>
      </c>
      <c r="E341" s="13">
        <f t="shared" si="74"/>
        <v>0</v>
      </c>
    </row>
    <row r="342" spans="1:5" ht="15.75" thickBot="1" x14ac:dyDescent="0.3">
      <c r="A342" s="25" t="s">
        <v>231</v>
      </c>
      <c r="B342" s="13">
        <f>B156</f>
        <v>0</v>
      </c>
      <c r="C342" s="13">
        <f t="shared" si="74"/>
        <v>0</v>
      </c>
      <c r="D342" s="13">
        <f t="shared" si="74"/>
        <v>0</v>
      </c>
      <c r="E342" s="13">
        <f t="shared" si="74"/>
        <v>0</v>
      </c>
    </row>
    <row r="343" spans="1:5" ht="15.75" thickBot="1" x14ac:dyDescent="0.3">
      <c r="A343" s="25" t="s">
        <v>223</v>
      </c>
      <c r="B343" s="13">
        <f>B157</f>
        <v>0</v>
      </c>
      <c r="C343" s="13">
        <f t="shared" si="74"/>
        <v>0</v>
      </c>
      <c r="D343" s="13">
        <f t="shared" si="74"/>
        <v>0</v>
      </c>
      <c r="E343" s="13">
        <f t="shared" si="74"/>
        <v>0</v>
      </c>
    </row>
    <row r="344" spans="1:5" ht="15.75" thickBot="1" x14ac:dyDescent="0.3">
      <c r="A344" s="25" t="s">
        <v>224</v>
      </c>
      <c r="B344" s="14">
        <f>B158</f>
        <v>0</v>
      </c>
      <c r="C344" s="14">
        <f t="shared" si="74"/>
        <v>0</v>
      </c>
      <c r="D344" s="14">
        <f t="shared" si="74"/>
        <v>0</v>
      </c>
      <c r="E344" s="14">
        <f t="shared" si="74"/>
        <v>0</v>
      </c>
    </row>
    <row r="345" spans="1:5" ht="15.75" thickBot="1" x14ac:dyDescent="0.3">
      <c r="A345" s="12" t="s">
        <v>59</v>
      </c>
      <c r="B345" s="14">
        <f>SUM(B346:B349)</f>
        <v>1000</v>
      </c>
      <c r="C345" s="14">
        <f t="shared" ref="C345:E345" si="75">SUM(C346:C349)</f>
        <v>1000</v>
      </c>
      <c r="D345" s="14">
        <f t="shared" si="75"/>
        <v>1000</v>
      </c>
      <c r="E345" s="14">
        <f t="shared" si="75"/>
        <v>1000</v>
      </c>
    </row>
    <row r="346" spans="1:5" ht="15.75" thickBot="1" x14ac:dyDescent="0.3">
      <c r="A346" s="25" t="s">
        <v>212</v>
      </c>
      <c r="B346" s="13">
        <f>B160</f>
        <v>1000</v>
      </c>
      <c r="C346" s="13">
        <f t="shared" ref="C346:E349" si="76">C160</f>
        <v>1000</v>
      </c>
      <c r="D346" s="13">
        <f t="shared" si="76"/>
        <v>1000</v>
      </c>
      <c r="E346" s="13">
        <f t="shared" si="76"/>
        <v>1000</v>
      </c>
    </row>
    <row r="347" spans="1:5" ht="15.75" thickBot="1" x14ac:dyDescent="0.3">
      <c r="A347" s="25" t="s">
        <v>231</v>
      </c>
      <c r="B347" s="13">
        <f>B161</f>
        <v>0</v>
      </c>
      <c r="C347" s="13">
        <f t="shared" si="76"/>
        <v>0</v>
      </c>
      <c r="D347" s="13">
        <f t="shared" si="76"/>
        <v>0</v>
      </c>
      <c r="E347" s="13">
        <f t="shared" si="76"/>
        <v>0</v>
      </c>
    </row>
    <row r="348" spans="1:5" ht="15.75" thickBot="1" x14ac:dyDescent="0.3">
      <c r="A348" s="25" t="s">
        <v>223</v>
      </c>
      <c r="B348" s="13">
        <f>B162</f>
        <v>0</v>
      </c>
      <c r="C348" s="13">
        <f t="shared" si="76"/>
        <v>0</v>
      </c>
      <c r="D348" s="13">
        <f t="shared" si="76"/>
        <v>0</v>
      </c>
      <c r="E348" s="13">
        <f t="shared" si="76"/>
        <v>0</v>
      </c>
    </row>
    <row r="349" spans="1:5" ht="15.75" thickBot="1" x14ac:dyDescent="0.3">
      <c r="A349" s="25" t="s">
        <v>224</v>
      </c>
      <c r="B349" s="14">
        <f>B163</f>
        <v>0</v>
      </c>
      <c r="C349" s="14">
        <f t="shared" si="76"/>
        <v>0</v>
      </c>
      <c r="D349" s="14">
        <f t="shared" si="76"/>
        <v>0</v>
      </c>
      <c r="E349" s="14">
        <f t="shared" si="76"/>
        <v>0</v>
      </c>
    </row>
    <row r="350" spans="1:5" ht="15.75" thickBot="1" x14ac:dyDescent="0.3">
      <c r="A350" s="16" t="s">
        <v>31</v>
      </c>
      <c r="B350" s="17">
        <f>IF(B318-B317=0,0,"Error")</f>
        <v>0</v>
      </c>
      <c r="C350" s="17">
        <f t="shared" ref="C350:E350" si="77">IF(C318-C317=0,0,"Error")</f>
        <v>0</v>
      </c>
      <c r="D350" s="17">
        <f t="shared" si="77"/>
        <v>0</v>
      </c>
      <c r="E350" s="17">
        <f t="shared" si="77"/>
        <v>0</v>
      </c>
    </row>
  </sheetData>
  <mergeCells count="98">
    <mergeCell ref="A1:E1"/>
    <mergeCell ref="A311:A312"/>
    <mergeCell ref="B298:E298"/>
    <mergeCell ref="B299:E299"/>
    <mergeCell ref="B300:E300"/>
    <mergeCell ref="B301:E301"/>
    <mergeCell ref="A302:A303"/>
    <mergeCell ref="A310:E310"/>
    <mergeCell ref="B281:E281"/>
    <mergeCell ref="B282:E282"/>
    <mergeCell ref="B283:E283"/>
    <mergeCell ref="A284:A285"/>
    <mergeCell ref="A292:E292"/>
    <mergeCell ref="A293:A294"/>
    <mergeCell ref="A264:A265"/>
    <mergeCell ref="A272:E272"/>
    <mergeCell ref="A273:A274"/>
    <mergeCell ref="A278:E278"/>
    <mergeCell ref="A279:E279"/>
    <mergeCell ref="B280:E280"/>
    <mergeCell ref="A254:E254"/>
    <mergeCell ref="A255:A256"/>
    <mergeCell ref="B260:E260"/>
    <mergeCell ref="B261:E261"/>
    <mergeCell ref="B262:E262"/>
    <mergeCell ref="B263:E263"/>
    <mergeCell ref="A246:A247"/>
    <mergeCell ref="B218:E218"/>
    <mergeCell ref="B219:E219"/>
    <mergeCell ref="A220:A221"/>
    <mergeCell ref="A228:E228"/>
    <mergeCell ref="A229:A230"/>
    <mergeCell ref="A240:E240"/>
    <mergeCell ref="A241:E241"/>
    <mergeCell ref="B242:E242"/>
    <mergeCell ref="B243:E243"/>
    <mergeCell ref="B244:E244"/>
    <mergeCell ref="B245:E245"/>
    <mergeCell ref="B217:E217"/>
    <mergeCell ref="A184:E184"/>
    <mergeCell ref="A188:E188"/>
    <mergeCell ref="A189:E189"/>
    <mergeCell ref="A190:A191"/>
    <mergeCell ref="B192:E192"/>
    <mergeCell ref="B193:E193"/>
    <mergeCell ref="B194:E194"/>
    <mergeCell ref="A195:A196"/>
    <mergeCell ref="A203:A204"/>
    <mergeCell ref="A205:E205"/>
    <mergeCell ref="A206:A207"/>
    <mergeCell ref="B183:E183"/>
    <mergeCell ref="B142:E142"/>
    <mergeCell ref="A143:A144"/>
    <mergeCell ref="A151:E151"/>
    <mergeCell ref="A152:A153"/>
    <mergeCell ref="B165:E165"/>
    <mergeCell ref="B166:E166"/>
    <mergeCell ref="B167:E167"/>
    <mergeCell ref="B168:E168"/>
    <mergeCell ref="A169:A170"/>
    <mergeCell ref="A177:E177"/>
    <mergeCell ref="A178:A179"/>
    <mergeCell ref="B141:E141"/>
    <mergeCell ref="A75:A76"/>
    <mergeCell ref="B100:E100"/>
    <mergeCell ref="B101:E101"/>
    <mergeCell ref="B102:E102"/>
    <mergeCell ref="A103:A104"/>
    <mergeCell ref="A111:E111"/>
    <mergeCell ref="A112:A113"/>
    <mergeCell ref="A137:E137"/>
    <mergeCell ref="A138:E138"/>
    <mergeCell ref="B139:E139"/>
    <mergeCell ref="B140:E140"/>
    <mergeCell ref="A74:E74"/>
    <mergeCell ref="A25:E25"/>
    <mergeCell ref="B26:E26"/>
    <mergeCell ref="B27:E27"/>
    <mergeCell ref="B28:E28"/>
    <mergeCell ref="A29:A30"/>
    <mergeCell ref="A37:E37"/>
    <mergeCell ref="A38:A39"/>
    <mergeCell ref="B63:E63"/>
    <mergeCell ref="B64:E64"/>
    <mergeCell ref="B65:E65"/>
    <mergeCell ref="A66:A67"/>
    <mergeCell ref="A24:E24"/>
    <mergeCell ref="A2:E2"/>
    <mergeCell ref="A3:E3"/>
    <mergeCell ref="B5:E5"/>
    <mergeCell ref="B6:E6"/>
    <mergeCell ref="B7:E7"/>
    <mergeCell ref="A8:E8"/>
    <mergeCell ref="A9:E11"/>
    <mergeCell ref="B12:E12"/>
    <mergeCell ref="A13:A14"/>
    <mergeCell ref="B19:E19"/>
    <mergeCell ref="A20:E20"/>
  </mergeCells>
  <printOptions horizontalCentered="1" verticalCentered="1"/>
  <pageMargins left="0.7" right="0.7" top="0.75" bottom="0.75" header="0.3" footer="0.3"/>
  <pageSetup scale="75" fitToHeight="0" orientation="portrait" r:id="rId1"/>
  <rowBreaks count="3" manualBreakCount="3">
    <brk id="136" max="16383" man="1"/>
    <brk id="227" max="16383" man="1"/>
    <brk id="29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4"/>
  <sheetViews>
    <sheetView topLeftCell="A268" zoomScale="130" zoomScaleNormal="130" workbookViewId="0">
      <selection activeCell="I291" sqref="I291"/>
    </sheetView>
  </sheetViews>
  <sheetFormatPr defaultRowHeight="15" x14ac:dyDescent="0.25"/>
  <cols>
    <col min="1" max="1" width="26.85546875" customWidth="1"/>
    <col min="2" max="3" width="11.7109375" customWidth="1"/>
    <col min="4" max="4" width="13.7109375" customWidth="1"/>
    <col min="5" max="5" width="27.5703125" customWidth="1"/>
  </cols>
  <sheetData>
    <row r="1" spans="1:5" ht="15.75" thickBot="1" x14ac:dyDescent="0.3">
      <c r="A1" s="1499" t="s">
        <v>799</v>
      </c>
      <c r="B1" s="1499"/>
      <c r="C1" s="1499"/>
      <c r="D1" s="1499"/>
      <c r="E1" s="1499"/>
    </row>
    <row r="2" spans="1:5" ht="24" customHeight="1" x14ac:dyDescent="0.25">
      <c r="A2" s="1" t="s">
        <v>555</v>
      </c>
      <c r="B2" s="1"/>
      <c r="C2" s="1"/>
      <c r="D2" s="1"/>
      <c r="E2" s="1"/>
    </row>
    <row r="3" spans="1:5" ht="25.5" customHeight="1" x14ac:dyDescent="0.25">
      <c r="A3" s="1028" t="s">
        <v>536</v>
      </c>
      <c r="B3" s="1028"/>
      <c r="C3" s="1028"/>
      <c r="D3" s="1028"/>
      <c r="E3" s="1028"/>
    </row>
    <row r="4" spans="1:5" ht="15.75" thickBot="1" x14ac:dyDescent="0.3">
      <c r="A4" s="1886" t="s">
        <v>1192</v>
      </c>
      <c r="B4" s="1887"/>
      <c r="C4" s="1887"/>
      <c r="D4" s="1887"/>
      <c r="E4" s="1887"/>
    </row>
    <row r="5" spans="1:5" ht="15.75" thickBot="1" x14ac:dyDescent="0.3">
      <c r="A5" s="2" t="s">
        <v>0</v>
      </c>
      <c r="B5" s="1078" t="s">
        <v>595</v>
      </c>
      <c r="C5" s="1078"/>
      <c r="D5" s="1078"/>
      <c r="E5" s="1078"/>
    </row>
    <row r="6" spans="1:5" ht="15.75" thickBot="1" x14ac:dyDescent="0.3">
      <c r="A6" s="2" t="s">
        <v>1</v>
      </c>
      <c r="B6" s="1079" t="s">
        <v>2</v>
      </c>
      <c r="C6" s="1080"/>
      <c r="D6" s="1080"/>
      <c r="E6" s="1081"/>
    </row>
    <row r="7" spans="1:5" ht="15.75" thickBot="1" x14ac:dyDescent="0.3">
      <c r="A7" s="2" t="s">
        <v>3</v>
      </c>
      <c r="B7" s="1082" t="s">
        <v>535</v>
      </c>
      <c r="C7" s="1083"/>
      <c r="D7" s="1083"/>
      <c r="E7" s="1084"/>
    </row>
    <row r="8" spans="1:5" ht="15.75" thickBot="1" x14ac:dyDescent="0.3">
      <c r="A8" s="1085" t="s">
        <v>4</v>
      </c>
      <c r="B8" s="1086"/>
      <c r="C8" s="1086"/>
      <c r="D8" s="1086"/>
      <c r="E8" s="1087"/>
    </row>
    <row r="9" spans="1:5" ht="15.75" thickBot="1" x14ac:dyDescent="0.3">
      <c r="A9" s="1149" t="s">
        <v>1193</v>
      </c>
      <c r="B9" s="1150"/>
      <c r="C9" s="1150"/>
      <c r="D9" s="1150"/>
      <c r="E9" s="1151"/>
    </row>
    <row r="10" spans="1:5" ht="18" customHeight="1" thickBot="1" x14ac:dyDescent="0.3">
      <c r="A10" s="1149"/>
      <c r="B10" s="1150"/>
      <c r="C10" s="1150"/>
      <c r="D10" s="1150"/>
      <c r="E10" s="1151"/>
    </row>
    <row r="11" spans="1:5" ht="26.25" thickBot="1" x14ac:dyDescent="0.3">
      <c r="A11" s="3" t="s">
        <v>5</v>
      </c>
      <c r="B11" s="1210" t="s">
        <v>1194</v>
      </c>
      <c r="C11" s="1211"/>
      <c r="D11" s="1211"/>
      <c r="E11" s="1212"/>
    </row>
    <row r="12" spans="1:5" x14ac:dyDescent="0.25">
      <c r="A12" s="1049" t="s">
        <v>6</v>
      </c>
      <c r="B12" s="761">
        <v>2019</v>
      </c>
      <c r="C12" s="761">
        <v>2020</v>
      </c>
      <c r="D12" s="761">
        <v>2021</v>
      </c>
      <c r="E12" s="761">
        <v>2022</v>
      </c>
    </row>
    <row r="13" spans="1:5" ht="15.75" thickBot="1" x14ac:dyDescent="0.3">
      <c r="A13" s="1050"/>
      <c r="B13" s="762" t="s">
        <v>7</v>
      </c>
      <c r="C13" s="762" t="s">
        <v>8</v>
      </c>
      <c r="D13" s="762" t="s">
        <v>8</v>
      </c>
      <c r="E13" s="762" t="s">
        <v>8</v>
      </c>
    </row>
    <row r="14" spans="1:5" ht="39" thickBot="1" x14ac:dyDescent="0.3">
      <c r="A14" s="901" t="s">
        <v>460</v>
      </c>
      <c r="B14" s="204">
        <v>0.5</v>
      </c>
      <c r="C14" s="204" t="s">
        <v>461</v>
      </c>
      <c r="D14" s="204" t="s">
        <v>461</v>
      </c>
      <c r="E14" s="204" t="s">
        <v>461</v>
      </c>
    </row>
    <row r="15" spans="1:5" ht="45" customHeight="1" thickBot="1" x14ac:dyDescent="0.3">
      <c r="A15" s="6" t="s">
        <v>9</v>
      </c>
      <c r="B15" s="1153" t="s">
        <v>1195</v>
      </c>
      <c r="C15" s="1154"/>
      <c r="D15" s="1154"/>
      <c r="E15" s="1155"/>
    </row>
    <row r="16" spans="1:5" ht="15.75" thickBot="1" x14ac:dyDescent="0.3">
      <c r="A16" s="1105" t="s">
        <v>10</v>
      </c>
      <c r="B16" s="1106"/>
      <c r="C16" s="1106"/>
      <c r="D16" s="1106"/>
      <c r="E16" s="1107"/>
    </row>
    <row r="17" spans="1:5" ht="51" x14ac:dyDescent="0.25">
      <c r="A17" s="902" t="s">
        <v>1196</v>
      </c>
      <c r="B17" s="903">
        <v>0.6</v>
      </c>
      <c r="C17" s="204" t="s">
        <v>461</v>
      </c>
      <c r="D17" s="204" t="s">
        <v>461</v>
      </c>
      <c r="E17" s="204" t="s">
        <v>1197</v>
      </c>
    </row>
    <row r="18" spans="1:5" ht="51" x14ac:dyDescent="0.25">
      <c r="A18" s="902" t="s">
        <v>462</v>
      </c>
      <c r="B18" s="904">
        <v>5364</v>
      </c>
      <c r="C18" s="204" t="s">
        <v>461</v>
      </c>
      <c r="D18" s="204" t="s">
        <v>461</v>
      </c>
      <c r="E18" s="204" t="s">
        <v>461</v>
      </c>
    </row>
    <row r="19" spans="1:5" ht="38.25" customHeight="1" thickBot="1" x14ac:dyDescent="0.3">
      <c r="A19" s="905" t="s">
        <v>463</v>
      </c>
      <c r="B19" s="906">
        <v>0.5</v>
      </c>
      <c r="C19" s="204" t="s">
        <v>461</v>
      </c>
      <c r="D19" s="204" t="s">
        <v>461</v>
      </c>
      <c r="E19" s="204" t="s">
        <v>461</v>
      </c>
    </row>
    <row r="20" spans="1:5" ht="18.75" customHeight="1" thickBot="1" x14ac:dyDescent="0.3">
      <c r="A20" s="1108" t="s">
        <v>11</v>
      </c>
      <c r="B20" s="1109"/>
      <c r="C20" s="1646"/>
      <c r="D20" s="1646"/>
      <c r="E20" s="1647"/>
    </row>
    <row r="21" spans="1:5" ht="15.75" thickBot="1" x14ac:dyDescent="0.3">
      <c r="A21" s="1111" t="s">
        <v>12</v>
      </c>
      <c r="B21" s="1112"/>
      <c r="C21" s="1112"/>
      <c r="D21" s="1112"/>
      <c r="E21" s="1113"/>
    </row>
    <row r="22" spans="1:5" ht="15.75" thickBot="1" x14ac:dyDescent="0.3">
      <c r="A22" s="7" t="s">
        <v>13</v>
      </c>
      <c r="B22" s="1664" t="s">
        <v>1198</v>
      </c>
      <c r="C22" s="1665"/>
      <c r="D22" s="1665"/>
      <c r="E22" s="1666"/>
    </row>
    <row r="23" spans="1:5" ht="24" customHeight="1" thickBot="1" x14ac:dyDescent="0.3">
      <c r="A23" s="5" t="s">
        <v>14</v>
      </c>
      <c r="B23" s="1159" t="s">
        <v>1199</v>
      </c>
      <c r="C23" s="1160"/>
      <c r="D23" s="1160"/>
      <c r="E23" s="1161"/>
    </row>
    <row r="24" spans="1:5" ht="15.75" thickBot="1" x14ac:dyDescent="0.3">
      <c r="A24" s="5" t="s">
        <v>15</v>
      </c>
      <c r="B24" s="1097" t="s">
        <v>1200</v>
      </c>
      <c r="C24" s="1098"/>
      <c r="D24" s="1098"/>
      <c r="E24" s="1099"/>
    </row>
    <row r="25" spans="1:5" ht="12.75" customHeight="1" x14ac:dyDescent="0.25">
      <c r="A25" s="1049"/>
      <c r="B25" s="8">
        <v>2019</v>
      </c>
      <c r="C25" s="8">
        <v>2020</v>
      </c>
      <c r="D25" s="8">
        <v>2021</v>
      </c>
      <c r="E25" s="8">
        <v>2022</v>
      </c>
    </row>
    <row r="26" spans="1:5" ht="19.5" customHeight="1" thickBot="1" x14ac:dyDescent="0.3">
      <c r="A26" s="1050"/>
      <c r="B26" s="764" t="s">
        <v>7</v>
      </c>
      <c r="C26" s="764" t="s">
        <v>8</v>
      </c>
      <c r="D26" s="764" t="s">
        <v>8</v>
      </c>
      <c r="E26" s="764" t="s">
        <v>8</v>
      </c>
    </row>
    <row r="27" spans="1:5" ht="15.75" thickBot="1" x14ac:dyDescent="0.3">
      <c r="A27" s="5" t="s">
        <v>16</v>
      </c>
      <c r="B27" s="9">
        <v>1400</v>
      </c>
      <c r="C27" s="9">
        <v>1500</v>
      </c>
      <c r="D27" s="9">
        <v>1600</v>
      </c>
      <c r="E27" s="9">
        <v>1700</v>
      </c>
    </row>
    <row r="28" spans="1:5" ht="15.75" thickBot="1" x14ac:dyDescent="0.3">
      <c r="A28" s="5" t="s">
        <v>17</v>
      </c>
      <c r="B28" s="9">
        <v>68700</v>
      </c>
      <c r="C28" s="9">
        <v>68626</v>
      </c>
      <c r="D28" s="9">
        <v>70500</v>
      </c>
      <c r="E28" s="9">
        <v>71000</v>
      </c>
    </row>
    <row r="29" spans="1:5" ht="15.75" thickBot="1" x14ac:dyDescent="0.3">
      <c r="A29" s="5" t="s">
        <v>18</v>
      </c>
      <c r="B29" s="9">
        <f>B28/B27</f>
        <v>49.071428571428569</v>
      </c>
      <c r="C29" s="9">
        <f t="shared" ref="C29:E29" si="0">C28/C27</f>
        <v>45.750666666666667</v>
      </c>
      <c r="D29" s="9">
        <f t="shared" si="0"/>
        <v>44.0625</v>
      </c>
      <c r="E29" s="9">
        <f t="shared" si="0"/>
        <v>41.764705882352942</v>
      </c>
    </row>
    <row r="30" spans="1:5" ht="15.75" thickBot="1" x14ac:dyDescent="0.3">
      <c r="A30" s="5" t="s">
        <v>19</v>
      </c>
      <c r="B30" s="745" t="s">
        <v>20</v>
      </c>
      <c r="C30" s="10">
        <f>C27/B27-1</f>
        <v>7.1428571428571397E-2</v>
      </c>
      <c r="D30" s="10">
        <f t="shared" ref="D30:E32" si="1">D27/C27-1</f>
        <v>6.6666666666666652E-2</v>
      </c>
      <c r="E30" s="10">
        <f t="shared" si="1"/>
        <v>6.25E-2</v>
      </c>
    </row>
    <row r="31" spans="1:5" ht="15.75" thickBot="1" x14ac:dyDescent="0.3">
      <c r="A31" s="5" t="s">
        <v>21</v>
      </c>
      <c r="B31" s="745" t="s">
        <v>20</v>
      </c>
      <c r="C31" s="10">
        <f>C28/B28-1</f>
        <v>-1.0771470160116925E-3</v>
      </c>
      <c r="D31" s="10">
        <f t="shared" si="1"/>
        <v>2.7307434500043692E-2</v>
      </c>
      <c r="E31" s="10">
        <f t="shared" si="1"/>
        <v>7.0921985815601829E-3</v>
      </c>
    </row>
    <row r="32" spans="1:5" ht="15.75" thickBot="1" x14ac:dyDescent="0.3">
      <c r="A32" s="5" t="s">
        <v>22</v>
      </c>
      <c r="B32" s="745" t="s">
        <v>20</v>
      </c>
      <c r="C32" s="10">
        <f>C29/B29-1</f>
        <v>-6.7672003881610765E-2</v>
      </c>
      <c r="D32" s="10">
        <f t="shared" si="1"/>
        <v>-3.6899280156209024E-2</v>
      </c>
      <c r="E32" s="10">
        <f t="shared" si="1"/>
        <v>-5.2148518982060854E-2</v>
      </c>
    </row>
    <row r="33" spans="1:5" ht="19.5" customHeight="1" thickBot="1" x14ac:dyDescent="0.3">
      <c r="A33" s="1046" t="s">
        <v>152</v>
      </c>
      <c r="B33" s="1047"/>
      <c r="C33" s="1047"/>
      <c r="D33" s="1047"/>
      <c r="E33" s="1048"/>
    </row>
    <row r="34" spans="1:5" ht="12.75" customHeight="1" x14ac:dyDescent="0.25">
      <c r="A34" s="1049"/>
      <c r="B34" s="8">
        <v>2019</v>
      </c>
      <c r="C34" s="8">
        <v>2020</v>
      </c>
      <c r="D34" s="8">
        <v>2021</v>
      </c>
      <c r="E34" s="8">
        <v>2022</v>
      </c>
    </row>
    <row r="35" spans="1:5" ht="9" customHeight="1" thickBot="1" x14ac:dyDescent="0.3">
      <c r="A35" s="1050"/>
      <c r="B35" s="764" t="s">
        <v>7</v>
      </c>
      <c r="C35" s="764" t="s">
        <v>8</v>
      </c>
      <c r="D35" s="764" t="s">
        <v>8</v>
      </c>
      <c r="E35" s="764" t="s">
        <v>8</v>
      </c>
    </row>
    <row r="36" spans="1:5" ht="15.75" thickBot="1" x14ac:dyDescent="0.3">
      <c r="A36" s="12" t="s">
        <v>23</v>
      </c>
      <c r="B36" s="13">
        <f>B37+B38</f>
        <v>44000</v>
      </c>
      <c r="C36" s="13">
        <f>C37+C38</f>
        <v>43926</v>
      </c>
      <c r="D36" s="13">
        <f t="shared" ref="D36:E36" si="2">D37+D38</f>
        <v>44000</v>
      </c>
      <c r="E36" s="13">
        <f t="shared" si="2"/>
        <v>44000</v>
      </c>
    </row>
    <row r="37" spans="1:5" ht="15.75" thickBot="1" x14ac:dyDescent="0.3">
      <c r="A37" s="25" t="s">
        <v>212</v>
      </c>
      <c r="B37" s="215">
        <v>44000</v>
      </c>
      <c r="C37" s="14">
        <v>43926</v>
      </c>
      <c r="D37" s="14">
        <v>44000</v>
      </c>
      <c r="E37" s="14">
        <v>44000</v>
      </c>
    </row>
    <row r="38" spans="1:5" ht="15.75" thickBot="1" x14ac:dyDescent="0.3">
      <c r="A38" s="25" t="s">
        <v>213</v>
      </c>
      <c r="B38" s="14"/>
      <c r="C38" s="14"/>
      <c r="D38" s="14"/>
      <c r="E38" s="14"/>
    </row>
    <row r="39" spans="1:5" ht="24.75" thickBot="1" x14ac:dyDescent="0.3">
      <c r="A39" s="12" t="s">
        <v>24</v>
      </c>
      <c r="B39" s="13">
        <f>B40+B41</f>
        <v>6600</v>
      </c>
      <c r="C39" s="13">
        <f>C40+C41</f>
        <v>6600</v>
      </c>
      <c r="D39" s="13">
        <f t="shared" ref="D39:E39" si="3">D40+D41</f>
        <v>6600</v>
      </c>
      <c r="E39" s="13">
        <f t="shared" si="3"/>
        <v>6600</v>
      </c>
    </row>
    <row r="40" spans="1:5" ht="15.75" thickBot="1" x14ac:dyDescent="0.3">
      <c r="A40" s="25" t="s">
        <v>212</v>
      </c>
      <c r="B40" s="215">
        <v>6600</v>
      </c>
      <c r="C40" s="13">
        <v>6600</v>
      </c>
      <c r="D40" s="13">
        <v>6600</v>
      </c>
      <c r="E40" s="13">
        <v>6600</v>
      </c>
    </row>
    <row r="41" spans="1:5" ht="15.75" thickBot="1" x14ac:dyDescent="0.3">
      <c r="A41" s="25" t="s">
        <v>213</v>
      </c>
      <c r="B41" s="14"/>
      <c r="C41" s="13"/>
      <c r="D41" s="13"/>
      <c r="E41" s="13"/>
    </row>
    <row r="42" spans="1:5" ht="15.75" thickBot="1" x14ac:dyDescent="0.3">
      <c r="A42" s="12" t="s">
        <v>25</v>
      </c>
      <c r="B42" s="14">
        <f>B43+B44</f>
        <v>17760</v>
      </c>
      <c r="C42" s="13">
        <f>C43+C44</f>
        <v>17760</v>
      </c>
      <c r="D42" s="13">
        <f t="shared" ref="D42:E42" si="4">D43+D44</f>
        <v>19560</v>
      </c>
      <c r="E42" s="13">
        <f t="shared" si="4"/>
        <v>20060</v>
      </c>
    </row>
    <row r="43" spans="1:5" ht="15.75" thickBot="1" x14ac:dyDescent="0.3">
      <c r="A43" s="25" t="s">
        <v>212</v>
      </c>
      <c r="B43" s="215">
        <v>17760</v>
      </c>
      <c r="C43" s="13">
        <v>17760</v>
      </c>
      <c r="D43" s="30">
        <v>19560</v>
      </c>
      <c r="E43" s="30">
        <v>20060</v>
      </c>
    </row>
    <row r="44" spans="1:5" ht="15.75" thickBot="1" x14ac:dyDescent="0.3">
      <c r="A44" s="25" t="s">
        <v>213</v>
      </c>
      <c r="B44" s="14"/>
      <c r="C44" s="13"/>
      <c r="D44" s="13"/>
      <c r="E44" s="13"/>
    </row>
    <row r="45" spans="1:5" ht="15.75" thickBot="1" x14ac:dyDescent="0.3">
      <c r="A45" s="12" t="s">
        <v>26</v>
      </c>
      <c r="B45" s="14"/>
      <c r="C45" s="13"/>
      <c r="D45" s="13"/>
      <c r="E45" s="13"/>
    </row>
    <row r="46" spans="1:5" ht="15.75" thickBot="1" x14ac:dyDescent="0.3">
      <c r="A46" s="25" t="s">
        <v>212</v>
      </c>
      <c r="B46" s="14"/>
      <c r="C46" s="13"/>
      <c r="D46" s="13"/>
      <c r="E46" s="13"/>
    </row>
    <row r="47" spans="1:5" ht="15.75" thickBot="1" x14ac:dyDescent="0.3">
      <c r="A47" s="25" t="s">
        <v>213</v>
      </c>
      <c r="B47" s="14"/>
      <c r="C47" s="13"/>
      <c r="D47" s="13"/>
      <c r="E47" s="13"/>
    </row>
    <row r="48" spans="1:5" ht="15.75" thickBot="1" x14ac:dyDescent="0.3">
      <c r="A48" s="12" t="s">
        <v>27</v>
      </c>
      <c r="B48" s="14"/>
      <c r="C48" s="13"/>
      <c r="D48" s="13"/>
      <c r="E48" s="13"/>
    </row>
    <row r="49" spans="1:5" ht="15.75" thickBot="1" x14ac:dyDescent="0.3">
      <c r="A49" s="25" t="s">
        <v>212</v>
      </c>
      <c r="B49" s="14"/>
      <c r="C49" s="13"/>
      <c r="D49" s="13"/>
      <c r="E49" s="13"/>
    </row>
    <row r="50" spans="1:5" ht="15.75" thickBot="1" x14ac:dyDescent="0.3">
      <c r="A50" s="25" t="s">
        <v>213</v>
      </c>
      <c r="B50" s="14"/>
      <c r="C50" s="13"/>
      <c r="D50" s="13"/>
      <c r="E50" s="13"/>
    </row>
    <row r="51" spans="1:5" ht="15.75" thickBot="1" x14ac:dyDescent="0.3">
      <c r="A51" s="12" t="s">
        <v>28</v>
      </c>
      <c r="B51" s="14">
        <f>B52+B53</f>
        <v>100</v>
      </c>
      <c r="C51" s="13">
        <f t="shared" ref="C51:E51" si="5">C52+C53</f>
        <v>100</v>
      </c>
      <c r="D51" s="13">
        <f t="shared" si="5"/>
        <v>100</v>
      </c>
      <c r="E51" s="13">
        <f t="shared" si="5"/>
        <v>100</v>
      </c>
    </row>
    <row r="52" spans="1:5" ht="15.75" thickBot="1" x14ac:dyDescent="0.3">
      <c r="A52" s="25" t="s">
        <v>212</v>
      </c>
      <c r="B52" s="215">
        <v>100</v>
      </c>
      <c r="C52" s="13">
        <v>100</v>
      </c>
      <c r="D52" s="30">
        <v>100</v>
      </c>
      <c r="E52" s="30">
        <v>100</v>
      </c>
    </row>
    <row r="53" spans="1:5" ht="15.75" thickBot="1" x14ac:dyDescent="0.3">
      <c r="A53" s="25" t="s">
        <v>213</v>
      </c>
      <c r="B53" s="14"/>
      <c r="C53" s="13"/>
      <c r="D53" s="13"/>
      <c r="E53" s="13"/>
    </row>
    <row r="54" spans="1:5" ht="24.75" thickBot="1" x14ac:dyDescent="0.3">
      <c r="A54" s="12" t="s">
        <v>29</v>
      </c>
      <c r="B54" s="14">
        <f>B55</f>
        <v>240</v>
      </c>
      <c r="C54" s="14">
        <f t="shared" ref="C54:E54" si="6">C55</f>
        <v>240</v>
      </c>
      <c r="D54" s="14">
        <f t="shared" si="6"/>
        <v>240</v>
      </c>
      <c r="E54" s="14">
        <f t="shared" si="6"/>
        <v>240</v>
      </c>
    </row>
    <row r="55" spans="1:5" ht="15.75" thickBot="1" x14ac:dyDescent="0.3">
      <c r="A55" s="25" t="s">
        <v>212</v>
      </c>
      <c r="B55" s="215">
        <v>240</v>
      </c>
      <c r="C55" s="13">
        <v>240</v>
      </c>
      <c r="D55" s="30">
        <v>240</v>
      </c>
      <c r="E55" s="30">
        <v>240</v>
      </c>
    </row>
    <row r="56" spans="1:5" ht="15.75" thickBot="1" x14ac:dyDescent="0.3">
      <c r="A56" s="25" t="s">
        <v>213</v>
      </c>
      <c r="B56" s="14"/>
      <c r="C56" s="83"/>
      <c r="D56" s="39"/>
      <c r="E56" s="39"/>
    </row>
    <row r="57" spans="1:5" ht="15.75" thickBot="1" x14ac:dyDescent="0.3">
      <c r="A57" s="15" t="s">
        <v>30</v>
      </c>
      <c r="B57" s="14">
        <f>B54+B51+B48+B45+B42+B39+B36</f>
        <v>68700</v>
      </c>
      <c r="C57" s="14">
        <f>C54+C51+C48+C45+C42+C39+C36</f>
        <v>68626</v>
      </c>
      <c r="D57" s="14">
        <f t="shared" ref="D57:E57" si="7">D54+D51+D48+D45+D42+D39+D36</f>
        <v>70500</v>
      </c>
      <c r="E57" s="14">
        <f t="shared" si="7"/>
        <v>71000</v>
      </c>
    </row>
    <row r="58" spans="1:5" ht="15.75" thickBot="1" x14ac:dyDescent="0.3">
      <c r="A58" s="16" t="s">
        <v>31</v>
      </c>
      <c r="B58" s="17">
        <f>IF(B57-B28=0,0,"Error")</f>
        <v>0</v>
      </c>
      <c r="C58" s="17">
        <f>IF(C57-C28=0,0,"Error")</f>
        <v>0</v>
      </c>
      <c r="D58" s="17">
        <f>IF(D57-D28=0,0,"Error")</f>
        <v>0</v>
      </c>
      <c r="E58" s="17">
        <f>IF(E57-E28=0,0,"Error")</f>
        <v>0</v>
      </c>
    </row>
    <row r="59" spans="1:5" ht="15.75" hidden="1" thickBot="1" x14ac:dyDescent="0.3">
      <c r="A59" s="36" t="s">
        <v>238</v>
      </c>
      <c r="B59" s="1114"/>
      <c r="C59" s="1092"/>
      <c r="D59" s="1092"/>
      <c r="E59" s="1093"/>
    </row>
    <row r="60" spans="1:5" ht="26.25" hidden="1" customHeight="1" thickBot="1" x14ac:dyDescent="0.3">
      <c r="A60" s="5" t="s">
        <v>14</v>
      </c>
      <c r="B60" s="1105"/>
      <c r="C60" s="1106"/>
      <c r="D60" s="1106"/>
      <c r="E60" s="1107"/>
    </row>
    <row r="61" spans="1:5" ht="15.75" hidden="1" thickBot="1" x14ac:dyDescent="0.3">
      <c r="A61" s="5" t="s">
        <v>15</v>
      </c>
      <c r="B61" s="1097"/>
      <c r="C61" s="1098"/>
      <c r="D61" s="1098"/>
      <c r="E61" s="1099"/>
    </row>
    <row r="62" spans="1:5" ht="12.75" hidden="1" customHeight="1" x14ac:dyDescent="0.25">
      <c r="A62" s="1049"/>
      <c r="B62" s="8">
        <v>2018</v>
      </c>
      <c r="C62" s="8">
        <v>2019</v>
      </c>
      <c r="D62" s="8">
        <v>2020</v>
      </c>
      <c r="E62" s="8">
        <v>2021</v>
      </c>
    </row>
    <row r="63" spans="1:5" ht="9" hidden="1" customHeight="1" thickBot="1" x14ac:dyDescent="0.3">
      <c r="A63" s="1050"/>
      <c r="B63" s="764" t="s">
        <v>7</v>
      </c>
      <c r="C63" s="764" t="s">
        <v>8</v>
      </c>
      <c r="D63" s="764" t="s">
        <v>8</v>
      </c>
      <c r="E63" s="764" t="s">
        <v>8</v>
      </c>
    </row>
    <row r="64" spans="1:5" ht="15.75" hidden="1" thickBot="1" x14ac:dyDescent="0.3">
      <c r="A64" s="5" t="s">
        <v>16</v>
      </c>
      <c r="B64" s="5"/>
      <c r="C64" s="5"/>
      <c r="D64" s="5"/>
      <c r="E64" s="5"/>
    </row>
    <row r="65" spans="1:5" ht="15.75" hidden="1" thickBot="1" x14ac:dyDescent="0.3">
      <c r="A65" s="5" t="s">
        <v>17</v>
      </c>
      <c r="B65" s="9">
        <f>B94</f>
        <v>0</v>
      </c>
      <c r="C65" s="9">
        <f t="shared" ref="C65:E65" si="8">C94</f>
        <v>0</v>
      </c>
      <c r="D65" s="9">
        <f t="shared" si="8"/>
        <v>0</v>
      </c>
      <c r="E65" s="9">
        <f t="shared" si="8"/>
        <v>0</v>
      </c>
    </row>
    <row r="66" spans="1:5" ht="15.75" hidden="1" thickBot="1" x14ac:dyDescent="0.3">
      <c r="A66" s="5" t="s">
        <v>18</v>
      </c>
      <c r="B66" s="9" t="e">
        <f>B65/B64</f>
        <v>#DIV/0!</v>
      </c>
      <c r="C66" s="9" t="e">
        <f>C65/C64</f>
        <v>#DIV/0!</v>
      </c>
      <c r="D66" s="9" t="e">
        <f>D65/D64</f>
        <v>#DIV/0!</v>
      </c>
      <c r="E66" s="9" t="e">
        <f>E65/E64</f>
        <v>#DIV/0!</v>
      </c>
    </row>
    <row r="67" spans="1:5" ht="15.75" hidden="1" thickBot="1" x14ac:dyDescent="0.3">
      <c r="A67" s="5" t="s">
        <v>19</v>
      </c>
      <c r="B67" s="745"/>
      <c r="C67" s="10" t="e">
        <f>C64/B64-1</f>
        <v>#DIV/0!</v>
      </c>
      <c r="D67" s="10" t="e">
        <f>D64/C64-1</f>
        <v>#DIV/0!</v>
      </c>
      <c r="E67" s="10" t="e">
        <f>E64/D64-1</f>
        <v>#DIV/0!</v>
      </c>
    </row>
    <row r="68" spans="1:5" ht="15.75" hidden="1" thickBot="1" x14ac:dyDescent="0.3">
      <c r="A68" s="5" t="s">
        <v>21</v>
      </c>
      <c r="B68" s="745"/>
      <c r="C68" s="10" t="e">
        <f>C65/B65-1</f>
        <v>#DIV/0!</v>
      </c>
      <c r="D68" s="10" t="e">
        <f t="shared" ref="D68:E69" si="9">D65/C65-1</f>
        <v>#DIV/0!</v>
      </c>
      <c r="E68" s="10" t="e">
        <f t="shared" si="9"/>
        <v>#DIV/0!</v>
      </c>
    </row>
    <row r="69" spans="1:5" ht="15.75" hidden="1" thickBot="1" x14ac:dyDescent="0.3">
      <c r="A69" s="5" t="s">
        <v>22</v>
      </c>
      <c r="B69" s="745"/>
      <c r="C69" s="10" t="e">
        <f>C66/B66-1</f>
        <v>#DIV/0!</v>
      </c>
      <c r="D69" s="10" t="e">
        <f t="shared" si="9"/>
        <v>#DIV/0!</v>
      </c>
      <c r="E69" s="10" t="e">
        <f t="shared" si="9"/>
        <v>#DIV/0!</v>
      </c>
    </row>
    <row r="70" spans="1:5" ht="24.75" hidden="1" customHeight="1" thickBot="1" x14ac:dyDescent="0.3">
      <c r="A70" s="1046" t="s">
        <v>169</v>
      </c>
      <c r="B70" s="1047"/>
      <c r="C70" s="1047"/>
      <c r="D70" s="1047"/>
      <c r="E70" s="1048"/>
    </row>
    <row r="71" spans="1:5" ht="12.75" hidden="1" customHeight="1" x14ac:dyDescent="0.25">
      <c r="A71" s="1049"/>
      <c r="B71" s="8">
        <v>2018</v>
      </c>
      <c r="C71" s="8">
        <v>2019</v>
      </c>
      <c r="D71" s="8">
        <v>2020</v>
      </c>
      <c r="E71" s="8">
        <v>2021</v>
      </c>
    </row>
    <row r="72" spans="1:5" ht="9" hidden="1" customHeight="1" thickBot="1" x14ac:dyDescent="0.3">
      <c r="A72" s="1050"/>
      <c r="B72" s="764" t="s">
        <v>7</v>
      </c>
      <c r="C72" s="764" t="s">
        <v>8</v>
      </c>
      <c r="D72" s="764" t="s">
        <v>8</v>
      </c>
      <c r="E72" s="764" t="s">
        <v>8</v>
      </c>
    </row>
    <row r="73" spans="1:5" ht="24.75" hidden="1" customHeight="1" thickBot="1" x14ac:dyDescent="0.3">
      <c r="A73" s="12" t="s">
        <v>23</v>
      </c>
      <c r="B73" s="13"/>
      <c r="C73" s="13"/>
      <c r="D73" s="13"/>
      <c r="E73" s="13"/>
    </row>
    <row r="74" spans="1:5" ht="38.25" hidden="1" customHeight="1" thickBot="1" x14ac:dyDescent="0.3">
      <c r="A74" s="25" t="s">
        <v>212</v>
      </c>
      <c r="B74" s="14"/>
      <c r="C74" s="26"/>
      <c r="D74" s="26"/>
      <c r="E74" s="26"/>
    </row>
    <row r="75" spans="1:5" ht="24.75" hidden="1" customHeight="1" thickBot="1" x14ac:dyDescent="0.3">
      <c r="A75" s="25" t="s">
        <v>213</v>
      </c>
      <c r="B75" s="14"/>
      <c r="C75" s="26"/>
      <c r="D75" s="26"/>
      <c r="E75" s="26"/>
    </row>
    <row r="76" spans="1:5" ht="24.75" hidden="1" customHeight="1" thickBot="1" x14ac:dyDescent="0.3">
      <c r="A76" s="12" t="s">
        <v>24</v>
      </c>
      <c r="B76" s="13"/>
      <c r="C76" s="13"/>
      <c r="D76" s="13"/>
      <c r="E76" s="13"/>
    </row>
    <row r="77" spans="1:5" ht="15.75" hidden="1" thickBot="1" x14ac:dyDescent="0.3">
      <c r="A77" s="25" t="s">
        <v>212</v>
      </c>
      <c r="B77" s="14"/>
      <c r="C77" s="13"/>
      <c r="D77" s="13"/>
      <c r="E77" s="13"/>
    </row>
    <row r="78" spans="1:5" ht="15.75" hidden="1" thickBot="1" x14ac:dyDescent="0.3">
      <c r="A78" s="25" t="s">
        <v>213</v>
      </c>
      <c r="B78" s="14"/>
      <c r="C78" s="13"/>
      <c r="D78" s="13"/>
      <c r="E78" s="13"/>
    </row>
    <row r="79" spans="1:5" ht="24.75" hidden="1" customHeight="1" thickBot="1" x14ac:dyDescent="0.3">
      <c r="A79" s="12" t="s">
        <v>25</v>
      </c>
      <c r="B79" s="14">
        <v>0</v>
      </c>
      <c r="C79" s="13">
        <v>0</v>
      </c>
      <c r="D79" s="13">
        <v>0</v>
      </c>
      <c r="E79" s="13">
        <v>0</v>
      </c>
    </row>
    <row r="80" spans="1:5" ht="15.75" hidden="1" thickBot="1" x14ac:dyDescent="0.3">
      <c r="A80" s="25" t="s">
        <v>212</v>
      </c>
      <c r="B80" s="14"/>
      <c r="C80" s="13"/>
      <c r="D80" s="13"/>
      <c r="E80" s="13"/>
    </row>
    <row r="81" spans="1:5" ht="15.75" hidden="1" thickBot="1" x14ac:dyDescent="0.3">
      <c r="A81" s="25" t="s">
        <v>213</v>
      </c>
      <c r="B81" s="14"/>
      <c r="C81" s="13"/>
      <c r="D81" s="13"/>
      <c r="E81" s="13"/>
    </row>
    <row r="82" spans="1:5" ht="15.75" hidden="1" thickBot="1" x14ac:dyDescent="0.3">
      <c r="A82" s="12" t="s">
        <v>26</v>
      </c>
      <c r="B82" s="14"/>
      <c r="C82" s="13"/>
      <c r="D82" s="13"/>
      <c r="E82" s="13"/>
    </row>
    <row r="83" spans="1:5" ht="15.75" hidden="1" thickBot="1" x14ac:dyDescent="0.3">
      <c r="A83" s="25" t="s">
        <v>212</v>
      </c>
      <c r="B83" s="14"/>
      <c r="C83" s="13"/>
      <c r="D83" s="13"/>
      <c r="E83" s="13"/>
    </row>
    <row r="84" spans="1:5" ht="15.75" hidden="1" thickBot="1" x14ac:dyDescent="0.3">
      <c r="A84" s="25" t="s">
        <v>213</v>
      </c>
      <c r="B84" s="14"/>
      <c r="C84" s="13"/>
      <c r="D84" s="13"/>
      <c r="E84" s="13"/>
    </row>
    <row r="85" spans="1:5" ht="15.75" hidden="1" thickBot="1" x14ac:dyDescent="0.3">
      <c r="A85" s="12" t="s">
        <v>27</v>
      </c>
      <c r="B85" s="14"/>
      <c r="C85" s="13"/>
      <c r="D85" s="13"/>
      <c r="E85" s="13"/>
    </row>
    <row r="86" spans="1:5" ht="15.75" hidden="1" thickBot="1" x14ac:dyDescent="0.3">
      <c r="A86" s="25" t="s">
        <v>212</v>
      </c>
      <c r="B86" s="14"/>
      <c r="C86" s="13"/>
      <c r="D86" s="13"/>
      <c r="E86" s="13"/>
    </row>
    <row r="87" spans="1:5" ht="15.75" hidden="1" thickBot="1" x14ac:dyDescent="0.3">
      <c r="A87" s="25" t="s">
        <v>213</v>
      </c>
      <c r="B87" s="14"/>
      <c r="C87" s="13"/>
      <c r="D87" s="13"/>
      <c r="E87" s="13"/>
    </row>
    <row r="88" spans="1:5" ht="15.75" hidden="1" thickBot="1" x14ac:dyDescent="0.3">
      <c r="A88" s="12" t="s">
        <v>28</v>
      </c>
      <c r="B88" s="14"/>
      <c r="C88" s="13"/>
      <c r="D88" s="13"/>
      <c r="E88" s="13"/>
    </row>
    <row r="89" spans="1:5" ht="15.75" hidden="1" thickBot="1" x14ac:dyDescent="0.3">
      <c r="A89" s="25" t="s">
        <v>212</v>
      </c>
      <c r="B89" s="14"/>
      <c r="C89" s="13"/>
      <c r="D89" s="13"/>
      <c r="E89" s="13"/>
    </row>
    <row r="90" spans="1:5" ht="15.75" hidden="1" thickBot="1" x14ac:dyDescent="0.3">
      <c r="A90" s="25" t="s">
        <v>213</v>
      </c>
      <c r="B90" s="14"/>
      <c r="C90" s="13"/>
      <c r="D90" s="13"/>
      <c r="E90" s="13"/>
    </row>
    <row r="91" spans="1:5" ht="24.75" hidden="1" thickBot="1" x14ac:dyDescent="0.3">
      <c r="A91" s="12" t="s">
        <v>29</v>
      </c>
      <c r="B91" s="14"/>
      <c r="C91" s="13"/>
      <c r="D91" s="13"/>
      <c r="E91" s="13"/>
    </row>
    <row r="92" spans="1:5" ht="15.75" hidden="1" thickBot="1" x14ac:dyDescent="0.3">
      <c r="A92" s="25" t="s">
        <v>212</v>
      </c>
      <c r="B92" s="14"/>
      <c r="C92" s="13"/>
      <c r="D92" s="13"/>
      <c r="E92" s="13"/>
    </row>
    <row r="93" spans="1:5" ht="15.75" hidden="1" thickBot="1" x14ac:dyDescent="0.3">
      <c r="A93" s="25" t="s">
        <v>213</v>
      </c>
      <c r="B93" s="14"/>
      <c r="C93" s="13"/>
      <c r="D93" s="13"/>
      <c r="E93" s="13"/>
    </row>
    <row r="94" spans="1:5" ht="15.75" hidden="1" thickBot="1" x14ac:dyDescent="0.3">
      <c r="A94" s="34" t="s">
        <v>52</v>
      </c>
      <c r="B94" s="14">
        <f>B91+B88+B85+B82+B79+B76+B73</f>
        <v>0</v>
      </c>
      <c r="C94" s="14">
        <f t="shared" ref="C94:E94" si="10">C91+C88+C85+C82+C79+C76+C73</f>
        <v>0</v>
      </c>
      <c r="D94" s="14">
        <f t="shared" si="10"/>
        <v>0</v>
      </c>
      <c r="E94" s="14">
        <f t="shared" si="10"/>
        <v>0</v>
      </c>
    </row>
    <row r="95" spans="1:5" ht="17.25" hidden="1" customHeight="1" thickBot="1" x14ac:dyDescent="0.3">
      <c r="A95" s="16" t="s">
        <v>31</v>
      </c>
      <c r="B95" s="17">
        <f>IF(B94-B65=0,0,"Error")</f>
        <v>0</v>
      </c>
      <c r="C95" s="17">
        <f>IF(C94-C65=0,0,"Error")</f>
        <v>0</v>
      </c>
      <c r="D95" s="17">
        <f>IF(D94-D65=0,0,"Error")</f>
        <v>0</v>
      </c>
      <c r="E95" s="17">
        <f>IF(E94-E65=0,0,"Error")</f>
        <v>0</v>
      </c>
    </row>
    <row r="96" spans="1:5" ht="15.75" hidden="1" thickBot="1" x14ac:dyDescent="0.3">
      <c r="A96" s="36" t="s">
        <v>239</v>
      </c>
      <c r="B96" s="1114"/>
      <c r="C96" s="1092"/>
      <c r="D96" s="1092"/>
      <c r="E96" s="1093"/>
    </row>
    <row r="97" spans="1:5" ht="26.25" hidden="1" customHeight="1" thickBot="1" x14ac:dyDescent="0.3">
      <c r="A97" s="5" t="s">
        <v>14</v>
      </c>
      <c r="B97" s="1105"/>
      <c r="C97" s="1106"/>
      <c r="D97" s="1106"/>
      <c r="E97" s="1107"/>
    </row>
    <row r="98" spans="1:5" ht="15.75" hidden="1" thickBot="1" x14ac:dyDescent="0.3">
      <c r="A98" s="5" t="s">
        <v>15</v>
      </c>
      <c r="B98" s="1097"/>
      <c r="C98" s="1098"/>
      <c r="D98" s="1098"/>
      <c r="E98" s="1099"/>
    </row>
    <row r="99" spans="1:5" ht="12.75" hidden="1" customHeight="1" x14ac:dyDescent="0.25">
      <c r="A99" s="1049"/>
      <c r="B99" s="8">
        <v>2018</v>
      </c>
      <c r="C99" s="8">
        <v>2019</v>
      </c>
      <c r="D99" s="8">
        <v>2020</v>
      </c>
      <c r="E99" s="8">
        <v>2021</v>
      </c>
    </row>
    <row r="100" spans="1:5" ht="9" hidden="1" customHeight="1" thickBot="1" x14ac:dyDescent="0.3">
      <c r="A100" s="1050"/>
      <c r="B100" s="764" t="s">
        <v>7</v>
      </c>
      <c r="C100" s="764" t="s">
        <v>8</v>
      </c>
      <c r="D100" s="764" t="s">
        <v>8</v>
      </c>
      <c r="E100" s="764" t="s">
        <v>8</v>
      </c>
    </row>
    <row r="101" spans="1:5" ht="15.75" hidden="1" thickBot="1" x14ac:dyDescent="0.3">
      <c r="A101" s="5" t="s">
        <v>16</v>
      </c>
      <c r="B101" s="40"/>
      <c r="C101" s="40"/>
      <c r="D101" s="40"/>
      <c r="E101" s="40"/>
    </row>
    <row r="102" spans="1:5" ht="15.75" hidden="1" thickBot="1" x14ac:dyDescent="0.3">
      <c r="A102" s="5" t="s">
        <v>17</v>
      </c>
      <c r="B102" s="9">
        <f>B131</f>
        <v>0</v>
      </c>
      <c r="C102" s="9">
        <f t="shared" ref="C102:E102" si="11">C131</f>
        <v>0</v>
      </c>
      <c r="D102" s="9">
        <f t="shared" si="11"/>
        <v>0</v>
      </c>
      <c r="E102" s="9">
        <f t="shared" si="11"/>
        <v>0</v>
      </c>
    </row>
    <row r="103" spans="1:5" ht="15.75" hidden="1" thickBot="1" x14ac:dyDescent="0.3">
      <c r="A103" s="5" t="s">
        <v>18</v>
      </c>
      <c r="B103" s="9" t="e">
        <f>B102/B101</f>
        <v>#DIV/0!</v>
      </c>
      <c r="C103" s="9" t="e">
        <f>C102/C101</f>
        <v>#DIV/0!</v>
      </c>
      <c r="D103" s="9" t="e">
        <f>D102/D101</f>
        <v>#DIV/0!</v>
      </c>
      <c r="E103" s="9" t="e">
        <f>E102/E101</f>
        <v>#DIV/0!</v>
      </c>
    </row>
    <row r="104" spans="1:5" ht="15.75" hidden="1" thickBot="1" x14ac:dyDescent="0.3">
      <c r="A104" s="5" t="s">
        <v>19</v>
      </c>
      <c r="B104" s="745"/>
      <c r="C104" s="10" t="e">
        <f>C101/B101-1</f>
        <v>#DIV/0!</v>
      </c>
      <c r="D104" s="10" t="e">
        <f>D101/C101-1</f>
        <v>#DIV/0!</v>
      </c>
      <c r="E104" s="10" t="e">
        <f>E101/D101-1</f>
        <v>#DIV/0!</v>
      </c>
    </row>
    <row r="105" spans="1:5" ht="15.75" hidden="1" thickBot="1" x14ac:dyDescent="0.3">
      <c r="A105" s="5" t="s">
        <v>21</v>
      </c>
      <c r="B105" s="745"/>
      <c r="C105" s="10" t="e">
        <f>C102/B102-1</f>
        <v>#DIV/0!</v>
      </c>
      <c r="D105" s="10" t="e">
        <f t="shared" ref="D105:E106" si="12">D102/C102-1</f>
        <v>#DIV/0!</v>
      </c>
      <c r="E105" s="10" t="e">
        <f t="shared" si="12"/>
        <v>#DIV/0!</v>
      </c>
    </row>
    <row r="106" spans="1:5" ht="15.75" hidden="1" thickBot="1" x14ac:dyDescent="0.3">
      <c r="A106" s="5" t="s">
        <v>22</v>
      </c>
      <c r="B106" s="745"/>
      <c r="C106" s="10" t="e">
        <f>C103/B103-1</f>
        <v>#DIV/0!</v>
      </c>
      <c r="D106" s="10" t="e">
        <f t="shared" si="12"/>
        <v>#DIV/0!</v>
      </c>
      <c r="E106" s="10" t="e">
        <f t="shared" si="12"/>
        <v>#DIV/0!</v>
      </c>
    </row>
    <row r="107" spans="1:5" ht="24.75" hidden="1" customHeight="1" thickBot="1" x14ac:dyDescent="0.3">
      <c r="A107" s="1046" t="s">
        <v>169</v>
      </c>
      <c r="B107" s="1047"/>
      <c r="C107" s="1047"/>
      <c r="D107" s="1047"/>
      <c r="E107" s="1048"/>
    </row>
    <row r="108" spans="1:5" ht="12.75" hidden="1" customHeight="1" x14ac:dyDescent="0.25">
      <c r="A108" s="1049"/>
      <c r="B108" s="8">
        <v>2018</v>
      </c>
      <c r="C108" s="8">
        <v>2019</v>
      </c>
      <c r="D108" s="8">
        <v>2020</v>
      </c>
      <c r="E108" s="8">
        <v>2021</v>
      </c>
    </row>
    <row r="109" spans="1:5" ht="9" hidden="1" customHeight="1" thickBot="1" x14ac:dyDescent="0.3">
      <c r="A109" s="1050"/>
      <c r="B109" s="764" t="s">
        <v>7</v>
      </c>
      <c r="C109" s="764" t="s">
        <v>8</v>
      </c>
      <c r="D109" s="764" t="s">
        <v>8</v>
      </c>
      <c r="E109" s="764" t="s">
        <v>8</v>
      </c>
    </row>
    <row r="110" spans="1:5" ht="24.75" hidden="1" customHeight="1" thickBot="1" x14ac:dyDescent="0.3">
      <c r="A110" s="12" t="s">
        <v>23</v>
      </c>
      <c r="B110" s="13"/>
      <c r="C110" s="13"/>
      <c r="D110" s="13"/>
      <c r="E110" s="13"/>
    </row>
    <row r="111" spans="1:5" ht="15.75" hidden="1" thickBot="1" x14ac:dyDescent="0.3">
      <c r="A111" s="25" t="s">
        <v>212</v>
      </c>
      <c r="B111" s="14"/>
      <c r="C111" s="26"/>
      <c r="D111" s="26"/>
      <c r="E111" s="26"/>
    </row>
    <row r="112" spans="1:5" ht="15.75" hidden="1" thickBot="1" x14ac:dyDescent="0.3">
      <c r="A112" s="25" t="s">
        <v>213</v>
      </c>
      <c r="B112" s="14"/>
      <c r="C112" s="26"/>
      <c r="D112" s="26"/>
      <c r="E112" s="26"/>
    </row>
    <row r="113" spans="1:5" ht="24.75" hidden="1" customHeight="1" thickBot="1" x14ac:dyDescent="0.3">
      <c r="A113" s="12" t="s">
        <v>24</v>
      </c>
      <c r="B113" s="13"/>
      <c r="C113" s="13"/>
      <c r="D113" s="13"/>
      <c r="E113" s="13"/>
    </row>
    <row r="114" spans="1:5" ht="15.75" hidden="1" thickBot="1" x14ac:dyDescent="0.3">
      <c r="A114" s="25" t="s">
        <v>212</v>
      </c>
      <c r="B114" s="14"/>
      <c r="C114" s="13"/>
      <c r="D114" s="13"/>
      <c r="E114" s="13"/>
    </row>
    <row r="115" spans="1:5" ht="15.75" hidden="1" thickBot="1" x14ac:dyDescent="0.3">
      <c r="A115" s="25" t="s">
        <v>213</v>
      </c>
      <c r="B115" s="14"/>
      <c r="C115" s="13"/>
      <c r="D115" s="13"/>
      <c r="E115" s="13"/>
    </row>
    <row r="116" spans="1:5" ht="24.75" hidden="1" customHeight="1" thickBot="1" x14ac:dyDescent="0.3">
      <c r="A116" s="12" t="s">
        <v>25</v>
      </c>
      <c r="B116" s="41">
        <v>0</v>
      </c>
      <c r="C116" s="42">
        <v>0</v>
      </c>
      <c r="D116" s="42">
        <v>0</v>
      </c>
      <c r="E116" s="42">
        <v>0</v>
      </c>
    </row>
    <row r="117" spans="1:5" ht="15.75" hidden="1" thickBot="1" x14ac:dyDescent="0.3">
      <c r="A117" s="25" t="s">
        <v>212</v>
      </c>
      <c r="B117" s="14"/>
      <c r="C117" s="13"/>
      <c r="D117" s="13"/>
      <c r="E117" s="13"/>
    </row>
    <row r="118" spans="1:5" ht="15.75" hidden="1" thickBot="1" x14ac:dyDescent="0.3">
      <c r="A118" s="25" t="s">
        <v>213</v>
      </c>
      <c r="B118" s="14"/>
      <c r="C118" s="13"/>
      <c r="D118" s="13"/>
      <c r="E118" s="13"/>
    </row>
    <row r="119" spans="1:5" ht="15.75" hidden="1" thickBot="1" x14ac:dyDescent="0.3">
      <c r="A119" s="12" t="s">
        <v>26</v>
      </c>
      <c r="B119" s="14"/>
      <c r="C119" s="13"/>
      <c r="D119" s="13"/>
      <c r="E119" s="13"/>
    </row>
    <row r="120" spans="1:5" ht="15.75" hidden="1" thickBot="1" x14ac:dyDescent="0.3">
      <c r="A120" s="25" t="s">
        <v>212</v>
      </c>
      <c r="B120" s="14"/>
      <c r="C120" s="13"/>
      <c r="D120" s="13"/>
      <c r="E120" s="13"/>
    </row>
    <row r="121" spans="1:5" ht="15.75" hidden="1" thickBot="1" x14ac:dyDescent="0.3">
      <c r="A121" s="25" t="s">
        <v>213</v>
      </c>
      <c r="B121" s="14"/>
      <c r="C121" s="13"/>
      <c r="D121" s="13"/>
      <c r="E121" s="13"/>
    </row>
    <row r="122" spans="1:5" ht="15.75" hidden="1" thickBot="1" x14ac:dyDescent="0.3">
      <c r="A122" s="12" t="s">
        <v>27</v>
      </c>
      <c r="B122" s="14"/>
      <c r="C122" s="13"/>
      <c r="D122" s="13"/>
      <c r="E122" s="13"/>
    </row>
    <row r="123" spans="1:5" ht="15.75" hidden="1" thickBot="1" x14ac:dyDescent="0.3">
      <c r="A123" s="25" t="s">
        <v>212</v>
      </c>
      <c r="B123" s="14"/>
      <c r="C123" s="13"/>
      <c r="D123" s="13"/>
      <c r="E123" s="13"/>
    </row>
    <row r="124" spans="1:5" ht="15" hidden="1" customHeight="1" thickBot="1" x14ac:dyDescent="0.3">
      <c r="A124" s="25" t="s">
        <v>213</v>
      </c>
      <c r="B124" s="14"/>
      <c r="C124" s="13"/>
      <c r="D124" s="13"/>
      <c r="E124" s="13"/>
    </row>
    <row r="125" spans="1:5" ht="15.75" hidden="1" thickBot="1" x14ac:dyDescent="0.3">
      <c r="A125" s="12" t="s">
        <v>28</v>
      </c>
      <c r="B125" s="14">
        <v>0</v>
      </c>
      <c r="C125" s="13">
        <v>0</v>
      </c>
      <c r="D125" s="13">
        <v>0</v>
      </c>
      <c r="E125" s="13">
        <v>0</v>
      </c>
    </row>
    <row r="126" spans="1:5" ht="15.75" hidden="1" thickBot="1" x14ac:dyDescent="0.3">
      <c r="A126" s="25" t="s">
        <v>212</v>
      </c>
      <c r="B126" s="14"/>
      <c r="C126" s="13"/>
      <c r="D126" s="13"/>
      <c r="E126" s="13"/>
    </row>
    <row r="127" spans="1:5" ht="15.75" hidden="1" thickBot="1" x14ac:dyDescent="0.3">
      <c r="A127" s="25" t="s">
        <v>213</v>
      </c>
      <c r="B127" s="14"/>
      <c r="C127" s="13"/>
      <c r="D127" s="13"/>
      <c r="E127" s="13"/>
    </row>
    <row r="128" spans="1:5" ht="24.75" hidden="1" thickBot="1" x14ac:dyDescent="0.3">
      <c r="A128" s="12" t="s">
        <v>29</v>
      </c>
      <c r="B128" s="14"/>
      <c r="C128" s="13"/>
      <c r="D128" s="13"/>
      <c r="E128" s="13"/>
    </row>
    <row r="129" spans="1:5" ht="15.75" hidden="1" thickBot="1" x14ac:dyDescent="0.3">
      <c r="A129" s="25" t="s">
        <v>212</v>
      </c>
      <c r="B129" s="14"/>
      <c r="C129" s="13"/>
      <c r="D129" s="13"/>
      <c r="E129" s="13"/>
    </row>
    <row r="130" spans="1:5" ht="15.75" hidden="1" thickBot="1" x14ac:dyDescent="0.3">
      <c r="A130" s="25" t="s">
        <v>213</v>
      </c>
      <c r="B130" s="14"/>
      <c r="C130" s="13"/>
      <c r="D130" s="13"/>
      <c r="E130" s="13"/>
    </row>
    <row r="131" spans="1:5" ht="15.75" hidden="1" thickBot="1" x14ac:dyDescent="0.3">
      <c r="A131" s="34" t="s">
        <v>52</v>
      </c>
      <c r="B131" s="14">
        <f>B128+B125+B122+B119+B116+B113+B110</f>
        <v>0</v>
      </c>
      <c r="C131" s="14">
        <f t="shared" ref="C131:E131" si="13">C128+C125+C122+C119+C116+C113+C110</f>
        <v>0</v>
      </c>
      <c r="D131" s="14">
        <f t="shared" si="13"/>
        <v>0</v>
      </c>
      <c r="E131" s="14">
        <f t="shared" si="13"/>
        <v>0</v>
      </c>
    </row>
    <row r="132" spans="1:5" ht="17.25" hidden="1" customHeight="1" thickBot="1" x14ac:dyDescent="0.3">
      <c r="A132" s="16" t="s">
        <v>31</v>
      </c>
      <c r="B132" s="17">
        <f>IF(B131-B102=0,0,"Error")</f>
        <v>0</v>
      </c>
      <c r="C132" s="17">
        <f>IF(C131-C102=0,0,"Error")</f>
        <v>0</v>
      </c>
      <c r="D132" s="17">
        <f>IF(D131-D102=0,0,"Error")</f>
        <v>0</v>
      </c>
      <c r="E132" s="17">
        <f>IF(E131-E102=0,0,"Error")</f>
        <v>0</v>
      </c>
    </row>
    <row r="133" spans="1:5" ht="15.75" thickBot="1" x14ac:dyDescent="0.3">
      <c r="A133" s="1111" t="s">
        <v>38</v>
      </c>
      <c r="B133" s="1112"/>
      <c r="C133" s="1112"/>
      <c r="D133" s="1112"/>
      <c r="E133" s="1113"/>
    </row>
    <row r="134" spans="1:5" ht="15.75" thickBot="1" x14ac:dyDescent="0.3">
      <c r="A134" s="1111" t="s">
        <v>39</v>
      </c>
      <c r="B134" s="1112"/>
      <c r="C134" s="1112"/>
      <c r="D134" s="1112"/>
      <c r="E134" s="1113"/>
    </row>
    <row r="135" spans="1:5" ht="15.75" thickBot="1" x14ac:dyDescent="0.3">
      <c r="A135" s="7" t="s">
        <v>55</v>
      </c>
      <c r="B135" s="1137" t="s">
        <v>445</v>
      </c>
      <c r="C135" s="1162"/>
      <c r="D135" s="1138"/>
      <c r="E135" s="1139"/>
    </row>
    <row r="136" spans="1:5" ht="33.75" customHeight="1" thickBot="1" x14ac:dyDescent="0.3">
      <c r="A136" s="7" t="s">
        <v>79</v>
      </c>
      <c r="B136" s="1888" t="s">
        <v>1201</v>
      </c>
      <c r="C136" s="1889"/>
      <c r="D136" s="86" t="s">
        <v>217</v>
      </c>
      <c r="E136" s="35" t="s">
        <v>601</v>
      </c>
    </row>
    <row r="137" spans="1:5" ht="15.75" thickBot="1" x14ac:dyDescent="0.3">
      <c r="A137" s="5" t="s">
        <v>14</v>
      </c>
      <c r="B137" s="1891" t="s">
        <v>846</v>
      </c>
      <c r="C137" s="1892"/>
      <c r="D137" s="1892"/>
      <c r="E137" s="1893"/>
    </row>
    <row r="138" spans="1:5" ht="15.75" thickBot="1" x14ac:dyDescent="0.3">
      <c r="A138" s="5" t="s">
        <v>15</v>
      </c>
      <c r="B138" s="1890" t="s">
        <v>446</v>
      </c>
      <c r="C138" s="1890"/>
      <c r="D138" s="1890"/>
      <c r="E138" s="1890"/>
    </row>
    <row r="139" spans="1:5" ht="12.75" customHeight="1" x14ac:dyDescent="0.25">
      <c r="A139" s="1049"/>
      <c r="B139" s="8">
        <v>2019</v>
      </c>
      <c r="C139" s="8">
        <v>2020</v>
      </c>
      <c r="D139" s="8">
        <v>2021</v>
      </c>
      <c r="E139" s="8">
        <v>2022</v>
      </c>
    </row>
    <row r="140" spans="1:5" ht="19.5" customHeight="1" thickBot="1" x14ac:dyDescent="0.3">
      <c r="A140" s="1050"/>
      <c r="B140" s="764" t="s">
        <v>7</v>
      </c>
      <c r="C140" s="764" t="s">
        <v>8</v>
      </c>
      <c r="D140" s="764" t="s">
        <v>8</v>
      </c>
      <c r="E140" s="764" t="s">
        <v>8</v>
      </c>
    </row>
    <row r="141" spans="1:5" ht="21.75" customHeight="1" thickBot="1" x14ac:dyDescent="0.3">
      <c r="A141" s="5" t="s">
        <v>16</v>
      </c>
      <c r="B141" s="9">
        <v>40</v>
      </c>
      <c r="C141" s="9">
        <v>10</v>
      </c>
      <c r="D141" s="9">
        <v>5</v>
      </c>
      <c r="E141" s="9">
        <v>5</v>
      </c>
    </row>
    <row r="142" spans="1:5" ht="15.75" thickBot="1" x14ac:dyDescent="0.3">
      <c r="A142" s="5" t="s">
        <v>17</v>
      </c>
      <c r="B142" s="9">
        <v>4000</v>
      </c>
      <c r="C142" s="9">
        <f t="shared" ref="C142" si="14">C160</f>
        <v>1000</v>
      </c>
      <c r="D142" s="9">
        <v>1000</v>
      </c>
      <c r="E142" s="9">
        <v>1000</v>
      </c>
    </row>
    <row r="143" spans="1:5" ht="15.75" thickBot="1" x14ac:dyDescent="0.3">
      <c r="A143" s="5" t="s">
        <v>18</v>
      </c>
      <c r="B143" s="9">
        <f>B142/B141</f>
        <v>100</v>
      </c>
      <c r="C143" s="9">
        <f t="shared" ref="C143:E143" si="15">C142/C141</f>
        <v>100</v>
      </c>
      <c r="D143" s="9">
        <f t="shared" si="15"/>
        <v>200</v>
      </c>
      <c r="E143" s="9">
        <f t="shared" si="15"/>
        <v>200</v>
      </c>
    </row>
    <row r="144" spans="1:5" ht="15.75" thickBot="1" x14ac:dyDescent="0.3">
      <c r="A144" s="5" t="s">
        <v>19</v>
      </c>
      <c r="B144" s="745" t="s">
        <v>20</v>
      </c>
      <c r="C144" s="10">
        <f>C141/B141-1</f>
        <v>-0.75</v>
      </c>
      <c r="D144" s="10">
        <f t="shared" ref="D144:E146" si="16">D141/C141-1</f>
        <v>-0.5</v>
      </c>
      <c r="E144" s="10">
        <f t="shared" si="16"/>
        <v>0</v>
      </c>
    </row>
    <row r="145" spans="1:5" ht="15.75" thickBot="1" x14ac:dyDescent="0.3">
      <c r="A145" s="5" t="s">
        <v>21</v>
      </c>
      <c r="B145" s="745" t="s">
        <v>20</v>
      </c>
      <c r="C145" s="10">
        <f>C142/B142-1</f>
        <v>-0.75</v>
      </c>
      <c r="D145" s="10">
        <f t="shared" si="16"/>
        <v>0</v>
      </c>
      <c r="E145" s="10">
        <f t="shared" si="16"/>
        <v>0</v>
      </c>
    </row>
    <row r="146" spans="1:5" ht="15.75" thickBot="1" x14ac:dyDescent="0.3">
      <c r="A146" s="5" t="s">
        <v>22</v>
      </c>
      <c r="B146" s="745" t="s">
        <v>20</v>
      </c>
      <c r="C146" s="10">
        <f>C143/B143-1</f>
        <v>0</v>
      </c>
      <c r="D146" s="10">
        <f t="shared" si="16"/>
        <v>1</v>
      </c>
      <c r="E146" s="10">
        <f t="shared" si="16"/>
        <v>0</v>
      </c>
    </row>
    <row r="147" spans="1:5" ht="21.75" customHeight="1" thickBot="1" x14ac:dyDescent="0.3">
      <c r="A147" s="1046" t="s">
        <v>155</v>
      </c>
      <c r="B147" s="1047"/>
      <c r="C147" s="1047"/>
      <c r="D147" s="1047"/>
      <c r="E147" s="1048"/>
    </row>
    <row r="148" spans="1:5" ht="12.75" customHeight="1" x14ac:dyDescent="0.25">
      <c r="A148" s="1049"/>
      <c r="B148" s="8">
        <v>2019</v>
      </c>
      <c r="C148" s="8">
        <v>2020</v>
      </c>
      <c r="D148" s="8">
        <v>2021</v>
      </c>
      <c r="E148" s="8">
        <v>2022</v>
      </c>
    </row>
    <row r="149" spans="1:5" ht="27" customHeight="1" thickBot="1" x14ac:dyDescent="0.3">
      <c r="A149" s="1050"/>
      <c r="B149" s="764" t="s">
        <v>7</v>
      </c>
      <c r="C149" s="764" t="s">
        <v>8</v>
      </c>
      <c r="D149" s="764" t="s">
        <v>8</v>
      </c>
      <c r="E149" s="764" t="s">
        <v>8</v>
      </c>
    </row>
    <row r="150" spans="1:5" ht="15.75" thickBot="1" x14ac:dyDescent="0.3">
      <c r="A150" s="12" t="s">
        <v>41</v>
      </c>
      <c r="B150" s="13">
        <f>B151+B152+B153+B154</f>
        <v>0</v>
      </c>
      <c r="C150" s="13">
        <f t="shared" ref="C150:E150" si="17">C151+C152+C153+C154</f>
        <v>0</v>
      </c>
      <c r="D150" s="13">
        <f t="shared" si="17"/>
        <v>0</v>
      </c>
      <c r="E150" s="13">
        <f t="shared" si="17"/>
        <v>0</v>
      </c>
    </row>
    <row r="151" spans="1:5" ht="15.75" thickBot="1" x14ac:dyDescent="0.3">
      <c r="A151" s="25" t="s">
        <v>212</v>
      </c>
      <c r="B151" s="13"/>
      <c r="C151" s="13"/>
      <c r="D151" s="13"/>
      <c r="E151" s="13"/>
    </row>
    <row r="152" spans="1:5" ht="15.75" thickBot="1" x14ac:dyDescent="0.3">
      <c r="A152" s="25" t="s">
        <v>222</v>
      </c>
      <c r="B152" s="13"/>
      <c r="C152" s="13"/>
      <c r="D152" s="13"/>
      <c r="E152" s="13"/>
    </row>
    <row r="153" spans="1:5" ht="15.75" thickBot="1" x14ac:dyDescent="0.3">
      <c r="A153" s="25" t="s">
        <v>223</v>
      </c>
      <c r="B153" s="13"/>
      <c r="C153" s="13"/>
      <c r="D153" s="13"/>
      <c r="E153" s="13"/>
    </row>
    <row r="154" spans="1:5" ht="15.75" thickBot="1" x14ac:dyDescent="0.3">
      <c r="A154" s="25" t="s">
        <v>224</v>
      </c>
      <c r="B154" s="13"/>
      <c r="C154" s="13"/>
      <c r="D154" s="13"/>
      <c r="E154" s="13"/>
    </row>
    <row r="155" spans="1:5" ht="15.75" thickBot="1" x14ac:dyDescent="0.3">
      <c r="A155" s="12" t="s">
        <v>42</v>
      </c>
      <c r="B155" s="14">
        <f>B156+B157+B158+B159</f>
        <v>4000</v>
      </c>
      <c r="C155" s="14">
        <f t="shared" ref="C155:E155" si="18">C156+C157+C158+C159</f>
        <v>1000</v>
      </c>
      <c r="D155" s="14">
        <f t="shared" si="18"/>
        <v>1000</v>
      </c>
      <c r="E155" s="14">
        <f t="shared" si="18"/>
        <v>1000</v>
      </c>
    </row>
    <row r="156" spans="1:5" ht="15.75" thickBot="1" x14ac:dyDescent="0.3">
      <c r="A156" s="25" t="s">
        <v>212</v>
      </c>
      <c r="B156" s="14">
        <v>4000</v>
      </c>
      <c r="C156" s="13">
        <v>1000</v>
      </c>
      <c r="D156" s="13">
        <v>1000</v>
      </c>
      <c r="E156" s="13">
        <v>1000</v>
      </c>
    </row>
    <row r="157" spans="1:5" ht="15.75" thickBot="1" x14ac:dyDescent="0.3">
      <c r="A157" s="25" t="s">
        <v>222</v>
      </c>
      <c r="B157" s="14"/>
      <c r="C157" s="13"/>
      <c r="D157" s="13"/>
      <c r="E157" s="13"/>
    </row>
    <row r="158" spans="1:5" ht="15.75" thickBot="1" x14ac:dyDescent="0.3">
      <c r="A158" s="25" t="s">
        <v>223</v>
      </c>
      <c r="B158" s="14"/>
      <c r="C158" s="13"/>
      <c r="D158" s="13"/>
      <c r="E158" s="13"/>
    </row>
    <row r="159" spans="1:5" ht="15.75" thickBot="1" x14ac:dyDescent="0.3">
      <c r="A159" s="25" t="s">
        <v>224</v>
      </c>
      <c r="B159" s="14"/>
      <c r="C159" s="13"/>
      <c r="D159" s="13"/>
      <c r="E159" s="13"/>
    </row>
    <row r="160" spans="1:5" ht="15.75" thickBot="1" x14ac:dyDescent="0.3">
      <c r="A160" s="87" t="s">
        <v>30</v>
      </c>
      <c r="B160" s="14">
        <f>B150+B155</f>
        <v>4000</v>
      </c>
      <c r="C160" s="14">
        <f t="shared" ref="C160:E160" si="19">C150+C155</f>
        <v>1000</v>
      </c>
      <c r="D160" s="14">
        <f t="shared" si="19"/>
        <v>1000</v>
      </c>
      <c r="E160" s="14">
        <f t="shared" si="19"/>
        <v>1000</v>
      </c>
    </row>
    <row r="161" spans="1:5" ht="16.5" customHeight="1" thickBot="1" x14ac:dyDescent="0.3">
      <c r="A161" s="1111" t="s">
        <v>38</v>
      </c>
      <c r="B161" s="1112"/>
      <c r="C161" s="1112"/>
      <c r="D161" s="1112"/>
      <c r="E161" s="1113"/>
    </row>
    <row r="162" spans="1:5" ht="16.5" customHeight="1" thickBot="1" x14ac:dyDescent="0.3">
      <c r="A162" s="1111" t="s">
        <v>39</v>
      </c>
      <c r="B162" s="1112"/>
      <c r="C162" s="1112"/>
      <c r="D162" s="1112"/>
      <c r="E162" s="1113"/>
    </row>
    <row r="163" spans="1:5" ht="16.5" customHeight="1" thickBot="1" x14ac:dyDescent="0.3">
      <c r="A163" s="7" t="s">
        <v>55</v>
      </c>
      <c r="B163" s="1137" t="s">
        <v>1202</v>
      </c>
      <c r="C163" s="1162"/>
      <c r="D163" s="1138"/>
      <c r="E163" s="1139"/>
    </row>
    <row r="164" spans="1:5" ht="37.5" customHeight="1" thickBot="1" x14ac:dyDescent="0.3">
      <c r="A164" s="7" t="s">
        <v>71</v>
      </c>
      <c r="B164" s="1140" t="s">
        <v>1203</v>
      </c>
      <c r="C164" s="1142"/>
      <c r="D164" s="86" t="s">
        <v>217</v>
      </c>
      <c r="E164" s="35" t="s">
        <v>466</v>
      </c>
    </row>
    <row r="165" spans="1:5" ht="21" customHeight="1" thickBot="1" x14ac:dyDescent="0.3">
      <c r="A165" s="5" t="s">
        <v>14</v>
      </c>
      <c r="B165" s="1897" t="s">
        <v>1204</v>
      </c>
      <c r="C165" s="1898"/>
      <c r="D165" s="1898"/>
      <c r="E165" s="1899"/>
    </row>
    <row r="166" spans="1:5" ht="15.75" thickBot="1" x14ac:dyDescent="0.3">
      <c r="A166" s="5" t="s">
        <v>15</v>
      </c>
      <c r="B166" s="1890" t="s">
        <v>1205</v>
      </c>
      <c r="C166" s="1890"/>
      <c r="D166" s="1890"/>
      <c r="E166" s="1890"/>
    </row>
    <row r="167" spans="1:5" x14ac:dyDescent="0.25">
      <c r="A167" s="1049"/>
      <c r="B167" s="8">
        <v>2019</v>
      </c>
      <c r="C167" s="8">
        <v>2020</v>
      </c>
      <c r="D167" s="8">
        <v>2021</v>
      </c>
      <c r="E167" s="8">
        <v>2022</v>
      </c>
    </row>
    <row r="168" spans="1:5" ht="15.75" thickBot="1" x14ac:dyDescent="0.3">
      <c r="A168" s="1050"/>
      <c r="B168" s="764" t="s">
        <v>7</v>
      </c>
      <c r="C168" s="764" t="s">
        <v>8</v>
      </c>
      <c r="D168" s="764" t="s">
        <v>8</v>
      </c>
      <c r="E168" s="764" t="s">
        <v>8</v>
      </c>
    </row>
    <row r="169" spans="1:5" ht="15.75" thickBot="1" x14ac:dyDescent="0.3">
      <c r="A169" s="5" t="s">
        <v>16</v>
      </c>
      <c r="B169" s="9">
        <v>1</v>
      </c>
      <c r="C169" s="9">
        <v>0</v>
      </c>
      <c r="D169" s="9">
        <v>0</v>
      </c>
      <c r="E169" s="9">
        <v>0</v>
      </c>
    </row>
    <row r="170" spans="1:5" ht="15.75" thickBot="1" x14ac:dyDescent="0.3">
      <c r="A170" s="5" t="s">
        <v>17</v>
      </c>
      <c r="B170" s="9">
        <v>11000</v>
      </c>
      <c r="C170" s="9">
        <f t="shared" ref="C170" si="20">C185</f>
        <v>0</v>
      </c>
      <c r="D170" s="9">
        <v>0</v>
      </c>
      <c r="E170" s="9">
        <v>0</v>
      </c>
    </row>
    <row r="171" spans="1:5" ht="15.75" thickBot="1" x14ac:dyDescent="0.3">
      <c r="A171" s="5" t="s">
        <v>18</v>
      </c>
      <c r="B171" s="9">
        <f>B170/B169</f>
        <v>11000</v>
      </c>
      <c r="C171" s="9" t="e">
        <f t="shared" ref="C171:E171" si="21">C170/C169</f>
        <v>#DIV/0!</v>
      </c>
      <c r="D171" s="9" t="e">
        <f t="shared" si="21"/>
        <v>#DIV/0!</v>
      </c>
      <c r="E171" s="9" t="e">
        <f t="shared" si="21"/>
        <v>#DIV/0!</v>
      </c>
    </row>
    <row r="172" spans="1:5" ht="15.75" thickBot="1" x14ac:dyDescent="0.3">
      <c r="A172" s="5" t="s">
        <v>19</v>
      </c>
      <c r="B172" s="745" t="s">
        <v>20</v>
      </c>
      <c r="C172" s="10">
        <f>C169/B169-1</f>
        <v>-1</v>
      </c>
      <c r="D172" s="10" t="e">
        <f t="shared" ref="D172:E174" si="22">D169/C169-1</f>
        <v>#DIV/0!</v>
      </c>
      <c r="E172" s="10" t="e">
        <f t="shared" si="22"/>
        <v>#DIV/0!</v>
      </c>
    </row>
    <row r="173" spans="1:5" ht="15.75" thickBot="1" x14ac:dyDescent="0.3">
      <c r="A173" s="5" t="s">
        <v>21</v>
      </c>
      <c r="B173" s="745" t="s">
        <v>20</v>
      </c>
      <c r="C173" s="10">
        <f>C170/B170-1</f>
        <v>-1</v>
      </c>
      <c r="D173" s="10" t="e">
        <f t="shared" si="22"/>
        <v>#DIV/0!</v>
      </c>
      <c r="E173" s="10" t="e">
        <f t="shared" si="22"/>
        <v>#DIV/0!</v>
      </c>
    </row>
    <row r="174" spans="1:5" ht="15.75" thickBot="1" x14ac:dyDescent="0.3">
      <c r="A174" s="5" t="s">
        <v>22</v>
      </c>
      <c r="B174" s="745" t="s">
        <v>20</v>
      </c>
      <c r="C174" s="10" t="e">
        <f>C171/B171-1</f>
        <v>#DIV/0!</v>
      </c>
      <c r="D174" s="10" t="e">
        <f t="shared" si="22"/>
        <v>#DIV/0!</v>
      </c>
      <c r="E174" s="10" t="e">
        <f t="shared" si="22"/>
        <v>#DIV/0!</v>
      </c>
    </row>
    <row r="175" spans="1:5" ht="15.75" thickBot="1" x14ac:dyDescent="0.3">
      <c r="A175" s="1046" t="s">
        <v>172</v>
      </c>
      <c r="B175" s="1047"/>
      <c r="C175" s="1047"/>
      <c r="D175" s="1047"/>
      <c r="E175" s="1048"/>
    </row>
    <row r="176" spans="1:5" x14ac:dyDescent="0.25">
      <c r="A176" s="1049"/>
      <c r="B176" s="8">
        <v>2019</v>
      </c>
      <c r="C176" s="8">
        <v>2020</v>
      </c>
      <c r="D176" s="8">
        <v>2021</v>
      </c>
      <c r="E176" s="8">
        <v>2022</v>
      </c>
    </row>
    <row r="177" spans="1:5" ht="15.75" thickBot="1" x14ac:dyDescent="0.3">
      <c r="A177" s="1050"/>
      <c r="B177" s="764" t="s">
        <v>7</v>
      </c>
      <c r="C177" s="764" t="s">
        <v>8</v>
      </c>
      <c r="D177" s="764" t="s">
        <v>8</v>
      </c>
      <c r="E177" s="764" t="s">
        <v>8</v>
      </c>
    </row>
    <row r="178" spans="1:5" ht="15.75" thickBot="1" x14ac:dyDescent="0.3">
      <c r="A178" s="12" t="s">
        <v>41</v>
      </c>
      <c r="B178" s="13">
        <f>B179+B180+B181+B182</f>
        <v>0</v>
      </c>
      <c r="C178" s="13">
        <f t="shared" ref="C178:E178" si="23">C179+C180+C181+C182</f>
        <v>0</v>
      </c>
      <c r="D178" s="13">
        <f t="shared" si="23"/>
        <v>0</v>
      </c>
      <c r="E178" s="13">
        <f t="shared" si="23"/>
        <v>0</v>
      </c>
    </row>
    <row r="179" spans="1:5" ht="15.75" thickBot="1" x14ac:dyDescent="0.3">
      <c r="A179" s="25" t="s">
        <v>212</v>
      </c>
      <c r="B179" s="13">
        <v>0</v>
      </c>
      <c r="C179" s="13">
        <v>0</v>
      </c>
      <c r="D179" s="13">
        <v>0</v>
      </c>
      <c r="E179" s="13">
        <v>0</v>
      </c>
    </row>
    <row r="180" spans="1:5" ht="15.75" thickBot="1" x14ac:dyDescent="0.3">
      <c r="A180" s="25" t="s">
        <v>222</v>
      </c>
      <c r="B180" s="13"/>
      <c r="C180" s="13"/>
      <c r="D180" s="13"/>
      <c r="E180" s="13"/>
    </row>
    <row r="181" spans="1:5" ht="15.75" thickBot="1" x14ac:dyDescent="0.3">
      <c r="A181" s="25" t="s">
        <v>223</v>
      </c>
      <c r="B181" s="13"/>
      <c r="C181" s="13"/>
      <c r="D181" s="13"/>
      <c r="E181" s="13"/>
    </row>
    <row r="182" spans="1:5" ht="15.75" thickBot="1" x14ac:dyDescent="0.3">
      <c r="A182" s="25" t="s">
        <v>224</v>
      </c>
      <c r="B182" s="13"/>
      <c r="C182" s="13"/>
      <c r="D182" s="13"/>
      <c r="E182" s="13"/>
    </row>
    <row r="183" spans="1:5" ht="15.75" thickBot="1" x14ac:dyDescent="0.3">
      <c r="A183" s="12" t="s">
        <v>42</v>
      </c>
      <c r="B183" s="14">
        <f>B184+B185+B186+B187</f>
        <v>11000</v>
      </c>
      <c r="C183" s="14">
        <f t="shared" ref="C183:E183" si="24">C184+C185+C186+C187</f>
        <v>0</v>
      </c>
      <c r="D183" s="14">
        <f t="shared" si="24"/>
        <v>0</v>
      </c>
      <c r="E183" s="14">
        <f t="shared" si="24"/>
        <v>0</v>
      </c>
    </row>
    <row r="184" spans="1:5" ht="15.75" thickBot="1" x14ac:dyDescent="0.3">
      <c r="A184" s="25" t="s">
        <v>212</v>
      </c>
      <c r="B184" s="14">
        <v>11000</v>
      </c>
      <c r="C184" s="13">
        <v>0</v>
      </c>
      <c r="D184" s="13">
        <v>0</v>
      </c>
      <c r="E184" s="13">
        <v>0</v>
      </c>
    </row>
    <row r="185" spans="1:5" ht="15.75" thickBot="1" x14ac:dyDescent="0.3">
      <c r="A185" s="25" t="s">
        <v>222</v>
      </c>
      <c r="B185" s="14"/>
      <c r="C185" s="13"/>
      <c r="D185" s="13"/>
      <c r="E185" s="13"/>
    </row>
    <row r="186" spans="1:5" ht="15.75" thickBot="1" x14ac:dyDescent="0.3">
      <c r="A186" s="25" t="s">
        <v>223</v>
      </c>
      <c r="B186" s="14"/>
      <c r="C186" s="13"/>
      <c r="D186" s="13"/>
      <c r="E186" s="13"/>
    </row>
    <row r="187" spans="1:5" ht="15.75" thickBot="1" x14ac:dyDescent="0.3">
      <c r="A187" s="25" t="s">
        <v>224</v>
      </c>
      <c r="B187" s="14"/>
      <c r="C187" s="13"/>
      <c r="D187" s="13"/>
      <c r="E187" s="13"/>
    </row>
    <row r="188" spans="1:5" ht="15.75" thickBot="1" x14ac:dyDescent="0.3">
      <c r="A188" s="87" t="s">
        <v>33</v>
      </c>
      <c r="B188" s="14">
        <f>B178+B183</f>
        <v>11000</v>
      </c>
      <c r="C188" s="14">
        <f t="shared" ref="C188:E188" si="25">C178+C183</f>
        <v>0</v>
      </c>
      <c r="D188" s="14">
        <f t="shared" si="25"/>
        <v>0</v>
      </c>
      <c r="E188" s="14">
        <f t="shared" si="25"/>
        <v>0</v>
      </c>
    </row>
    <row r="189" spans="1:5" ht="15.75" thickBot="1" x14ac:dyDescent="0.3">
      <c r="A189" s="7" t="s">
        <v>55</v>
      </c>
      <c r="B189" s="1137" t="s">
        <v>445</v>
      </c>
      <c r="C189" s="1162"/>
      <c r="D189" s="1138"/>
      <c r="E189" s="1139"/>
    </row>
    <row r="190" spans="1:5" ht="37.5" customHeight="1" thickBot="1" x14ac:dyDescent="0.3">
      <c r="A190" s="7" t="s">
        <v>227</v>
      </c>
      <c r="B190" s="1888" t="s">
        <v>1206</v>
      </c>
      <c r="C190" s="1889"/>
      <c r="D190" s="86" t="s">
        <v>217</v>
      </c>
      <c r="E190" s="35" t="s">
        <v>464</v>
      </c>
    </row>
    <row r="191" spans="1:5" ht="18.75" customHeight="1" thickBot="1" x14ac:dyDescent="0.3">
      <c r="A191" s="5" t="s">
        <v>14</v>
      </c>
      <c r="B191" s="1894" t="s">
        <v>846</v>
      </c>
      <c r="C191" s="1895"/>
      <c r="D191" s="1895"/>
      <c r="E191" s="1896"/>
    </row>
    <row r="192" spans="1:5" ht="15.75" thickBot="1" x14ac:dyDescent="0.3">
      <c r="A192" s="5" t="s">
        <v>15</v>
      </c>
      <c r="B192" s="1890" t="s">
        <v>1207</v>
      </c>
      <c r="C192" s="1890"/>
      <c r="D192" s="1890"/>
      <c r="E192" s="1890"/>
    </row>
    <row r="193" spans="1:5" x14ac:dyDescent="0.25">
      <c r="A193" s="1049"/>
      <c r="B193" s="8">
        <v>2019</v>
      </c>
      <c r="C193" s="8">
        <v>2020</v>
      </c>
      <c r="D193" s="8">
        <v>2021</v>
      </c>
      <c r="E193" s="8">
        <v>2022</v>
      </c>
    </row>
    <row r="194" spans="1:5" ht="15.75" thickBot="1" x14ac:dyDescent="0.3">
      <c r="A194" s="1050"/>
      <c r="B194" s="764" t="s">
        <v>7</v>
      </c>
      <c r="C194" s="764" t="s">
        <v>8</v>
      </c>
      <c r="D194" s="764" t="s">
        <v>8</v>
      </c>
      <c r="E194" s="764" t="s">
        <v>8</v>
      </c>
    </row>
    <row r="195" spans="1:5" ht="15.75" thickBot="1" x14ac:dyDescent="0.3">
      <c r="A195" s="5" t="s">
        <v>16</v>
      </c>
      <c r="B195" s="9">
        <v>10</v>
      </c>
      <c r="C195" s="9">
        <v>0</v>
      </c>
      <c r="D195" s="9">
        <v>0</v>
      </c>
      <c r="E195" s="9">
        <v>0</v>
      </c>
    </row>
    <row r="196" spans="1:5" ht="15.75" thickBot="1" x14ac:dyDescent="0.3">
      <c r="A196" s="5" t="s">
        <v>17</v>
      </c>
      <c r="B196" s="9">
        <v>500</v>
      </c>
      <c r="C196" s="9">
        <f t="shared" ref="C196" si="26">C208</f>
        <v>0</v>
      </c>
      <c r="D196" s="9">
        <v>0</v>
      </c>
      <c r="E196" s="9">
        <v>0</v>
      </c>
    </row>
    <row r="197" spans="1:5" ht="15.75" thickBot="1" x14ac:dyDescent="0.3">
      <c r="A197" s="5" t="s">
        <v>18</v>
      </c>
      <c r="B197" s="9">
        <v>500</v>
      </c>
      <c r="C197" s="9" t="e">
        <f t="shared" ref="C197:E197" si="27">C196/C195</f>
        <v>#DIV/0!</v>
      </c>
      <c r="D197" s="9" t="e">
        <f t="shared" si="27"/>
        <v>#DIV/0!</v>
      </c>
      <c r="E197" s="9" t="e">
        <f t="shared" si="27"/>
        <v>#DIV/0!</v>
      </c>
    </row>
    <row r="198" spans="1:5" ht="15.75" thickBot="1" x14ac:dyDescent="0.3">
      <c r="A198" s="5" t="s">
        <v>19</v>
      </c>
      <c r="B198" s="745" t="s">
        <v>20</v>
      </c>
      <c r="C198" s="10">
        <f>C195/B195-1</f>
        <v>-1</v>
      </c>
      <c r="D198" s="10" t="e">
        <f t="shared" ref="D198:E200" si="28">D195/C195-1</f>
        <v>#DIV/0!</v>
      </c>
      <c r="E198" s="10" t="e">
        <f t="shared" si="28"/>
        <v>#DIV/0!</v>
      </c>
    </row>
    <row r="199" spans="1:5" ht="15.75" thickBot="1" x14ac:dyDescent="0.3">
      <c r="A199" s="5" t="s">
        <v>21</v>
      </c>
      <c r="B199" s="745" t="s">
        <v>20</v>
      </c>
      <c r="C199" s="10">
        <f>C196/B196-1</f>
        <v>-1</v>
      </c>
      <c r="D199" s="10" t="e">
        <f t="shared" si="28"/>
        <v>#DIV/0!</v>
      </c>
      <c r="E199" s="10" t="e">
        <f t="shared" si="28"/>
        <v>#DIV/0!</v>
      </c>
    </row>
    <row r="200" spans="1:5" ht="15.75" thickBot="1" x14ac:dyDescent="0.3">
      <c r="A200" s="5" t="s">
        <v>22</v>
      </c>
      <c r="B200" s="745" t="s">
        <v>20</v>
      </c>
      <c r="C200" s="10" t="e">
        <f>C197/B197-1</f>
        <v>#DIV/0!</v>
      </c>
      <c r="D200" s="10" t="e">
        <f t="shared" si="28"/>
        <v>#DIV/0!</v>
      </c>
      <c r="E200" s="10" t="e">
        <f t="shared" si="28"/>
        <v>#DIV/0!</v>
      </c>
    </row>
    <row r="201" spans="1:5" ht="15.75" thickBot="1" x14ac:dyDescent="0.3">
      <c r="A201" s="1046" t="s">
        <v>228</v>
      </c>
      <c r="B201" s="1047"/>
      <c r="C201" s="1047"/>
      <c r="D201" s="1047"/>
      <c r="E201" s="1048"/>
    </row>
    <row r="202" spans="1:5" x14ac:dyDescent="0.25">
      <c r="A202" s="1049"/>
      <c r="B202" s="8">
        <v>2019</v>
      </c>
      <c r="C202" s="8">
        <v>2020</v>
      </c>
      <c r="D202" s="8">
        <v>2021</v>
      </c>
      <c r="E202" s="8">
        <v>2022</v>
      </c>
    </row>
    <row r="203" spans="1:5" ht="15.75" thickBot="1" x14ac:dyDescent="0.3">
      <c r="A203" s="1050"/>
      <c r="B203" s="764" t="s">
        <v>7</v>
      </c>
      <c r="C203" s="764" t="s">
        <v>8</v>
      </c>
      <c r="D203" s="764" t="s">
        <v>8</v>
      </c>
      <c r="E203" s="764" t="s">
        <v>8</v>
      </c>
    </row>
    <row r="204" spans="1:5" ht="15.75" thickBot="1" x14ac:dyDescent="0.3">
      <c r="A204" s="12" t="s">
        <v>41</v>
      </c>
      <c r="B204" s="13">
        <f>B205+B206+B207+B208</f>
        <v>0</v>
      </c>
      <c r="C204" s="13">
        <f t="shared" ref="C204:E204" si="29">C205+C206+C207+C208</f>
        <v>0</v>
      </c>
      <c r="D204" s="13">
        <f t="shared" si="29"/>
        <v>0</v>
      </c>
      <c r="E204" s="13">
        <f t="shared" si="29"/>
        <v>0</v>
      </c>
    </row>
    <row r="205" spans="1:5" ht="15.75" thickBot="1" x14ac:dyDescent="0.3">
      <c r="A205" s="25" t="s">
        <v>212</v>
      </c>
      <c r="B205" s="13">
        <v>0</v>
      </c>
      <c r="C205" s="13">
        <v>0</v>
      </c>
      <c r="D205" s="13">
        <v>0</v>
      </c>
      <c r="E205" s="13">
        <v>0</v>
      </c>
    </row>
    <row r="206" spans="1:5" ht="15.75" thickBot="1" x14ac:dyDescent="0.3">
      <c r="A206" s="25" t="s">
        <v>222</v>
      </c>
      <c r="B206" s="13"/>
      <c r="C206" s="13"/>
      <c r="D206" s="13"/>
      <c r="E206" s="13"/>
    </row>
    <row r="207" spans="1:5" ht="15.75" thickBot="1" x14ac:dyDescent="0.3">
      <c r="A207" s="25" t="s">
        <v>223</v>
      </c>
      <c r="B207" s="13"/>
      <c r="C207" s="13"/>
      <c r="D207" s="13"/>
      <c r="E207" s="13"/>
    </row>
    <row r="208" spans="1:5" ht="15.75" thickBot="1" x14ac:dyDescent="0.3">
      <c r="A208" s="25" t="s">
        <v>224</v>
      </c>
      <c r="B208" s="13"/>
      <c r="C208" s="13"/>
      <c r="D208" s="13"/>
      <c r="E208" s="13"/>
    </row>
    <row r="209" spans="1:5" ht="15.75" thickBot="1" x14ac:dyDescent="0.3">
      <c r="A209" s="12" t="s">
        <v>42</v>
      </c>
      <c r="B209" s="14">
        <f>B210+B211+B212+B213</f>
        <v>500</v>
      </c>
      <c r="C209" s="14">
        <f t="shared" ref="C209:E209" si="30">C210+C211+C212+C213</f>
        <v>0</v>
      </c>
      <c r="D209" s="14">
        <f t="shared" si="30"/>
        <v>0</v>
      </c>
      <c r="E209" s="14">
        <f t="shared" si="30"/>
        <v>0</v>
      </c>
    </row>
    <row r="210" spans="1:5" ht="15.75" thickBot="1" x14ac:dyDescent="0.3">
      <c r="A210" s="25" t="s">
        <v>212</v>
      </c>
      <c r="B210" s="14">
        <v>500</v>
      </c>
      <c r="C210" s="13">
        <v>0</v>
      </c>
      <c r="D210" s="13">
        <v>0</v>
      </c>
      <c r="E210" s="13">
        <v>0</v>
      </c>
    </row>
    <row r="211" spans="1:5" ht="15.75" thickBot="1" x14ac:dyDescent="0.3">
      <c r="A211" s="25" t="s">
        <v>222</v>
      </c>
      <c r="B211" s="14"/>
      <c r="C211" s="13"/>
      <c r="D211" s="13"/>
      <c r="E211" s="13"/>
    </row>
    <row r="212" spans="1:5" ht="15.75" thickBot="1" x14ac:dyDescent="0.3">
      <c r="A212" s="25" t="s">
        <v>223</v>
      </c>
      <c r="B212" s="14"/>
      <c r="C212" s="13"/>
      <c r="D212" s="13"/>
      <c r="E212" s="13"/>
    </row>
    <row r="213" spans="1:5" ht="15.75" thickBot="1" x14ac:dyDescent="0.3">
      <c r="A213" s="25" t="s">
        <v>224</v>
      </c>
      <c r="B213" s="14"/>
      <c r="C213" s="13"/>
      <c r="D213" s="13"/>
      <c r="E213" s="13"/>
    </row>
    <row r="214" spans="1:5" ht="15.75" thickBot="1" x14ac:dyDescent="0.3">
      <c r="A214" s="87" t="s">
        <v>1208</v>
      </c>
      <c r="B214" s="14">
        <f>B204+B209</f>
        <v>500</v>
      </c>
      <c r="C214" s="14">
        <f t="shared" ref="C214:E214" si="31">C204+C209</f>
        <v>0</v>
      </c>
      <c r="D214" s="14">
        <f t="shared" si="31"/>
        <v>0</v>
      </c>
      <c r="E214" s="14">
        <f t="shared" si="31"/>
        <v>0</v>
      </c>
    </row>
    <row r="215" spans="1:5" ht="15.75" thickBot="1" x14ac:dyDescent="0.3">
      <c r="A215" s="7" t="s">
        <v>55</v>
      </c>
      <c r="B215" s="1137" t="s">
        <v>1209</v>
      </c>
      <c r="C215" s="1162"/>
      <c r="D215" s="1138"/>
      <c r="E215" s="1139"/>
    </row>
    <row r="216" spans="1:5" ht="34.5" thickBot="1" x14ac:dyDescent="0.3">
      <c r="A216" s="7" t="s">
        <v>436</v>
      </c>
      <c r="B216" s="1888" t="s">
        <v>1206</v>
      </c>
      <c r="C216" s="1889"/>
      <c r="D216" s="86" t="s">
        <v>217</v>
      </c>
      <c r="E216" s="35" t="s">
        <v>465</v>
      </c>
    </row>
    <row r="217" spans="1:5" ht="15.75" thickBot="1" x14ac:dyDescent="0.3">
      <c r="A217" s="5" t="s">
        <v>14</v>
      </c>
      <c r="B217" s="1894" t="s">
        <v>1210</v>
      </c>
      <c r="C217" s="1895"/>
      <c r="D217" s="1895"/>
      <c r="E217" s="1896"/>
    </row>
    <row r="218" spans="1:5" ht="15.75" thickBot="1" x14ac:dyDescent="0.3">
      <c r="A218" s="5" t="s">
        <v>15</v>
      </c>
      <c r="B218" s="1890" t="s">
        <v>1211</v>
      </c>
      <c r="C218" s="1890"/>
      <c r="D218" s="1890"/>
      <c r="E218" s="1890"/>
    </row>
    <row r="219" spans="1:5" x14ac:dyDescent="0.25">
      <c r="A219" s="1049"/>
      <c r="B219" s="8">
        <v>2019</v>
      </c>
      <c r="C219" s="8">
        <v>2020</v>
      </c>
      <c r="D219" s="8">
        <v>2021</v>
      </c>
      <c r="E219" s="8">
        <v>2022</v>
      </c>
    </row>
    <row r="220" spans="1:5" ht="15.75" thickBot="1" x14ac:dyDescent="0.3">
      <c r="A220" s="1050"/>
      <c r="B220" s="764" t="s">
        <v>7</v>
      </c>
      <c r="C220" s="764" t="s">
        <v>8</v>
      </c>
      <c r="D220" s="764" t="s">
        <v>8</v>
      </c>
      <c r="E220" s="764" t="s">
        <v>8</v>
      </c>
    </row>
    <row r="221" spans="1:5" ht="15.75" thickBot="1" x14ac:dyDescent="0.3">
      <c r="A221" s="5" t="s">
        <v>16</v>
      </c>
      <c r="B221" s="9">
        <v>40</v>
      </c>
      <c r="C221" s="9">
        <v>0</v>
      </c>
      <c r="D221" s="9">
        <v>0</v>
      </c>
      <c r="E221" s="9">
        <v>0</v>
      </c>
    </row>
    <row r="222" spans="1:5" ht="15.75" thickBot="1" x14ac:dyDescent="0.3">
      <c r="A222" s="5" t="s">
        <v>17</v>
      </c>
      <c r="B222" s="9">
        <v>500</v>
      </c>
      <c r="C222" s="9">
        <f t="shared" ref="C222" si="32">C232</f>
        <v>0</v>
      </c>
      <c r="D222" s="9">
        <v>0</v>
      </c>
      <c r="E222" s="9">
        <v>0</v>
      </c>
    </row>
    <row r="223" spans="1:5" ht="15.75" thickBot="1" x14ac:dyDescent="0.3">
      <c r="A223" s="5" t="s">
        <v>18</v>
      </c>
      <c r="B223" s="9">
        <v>500</v>
      </c>
      <c r="C223" s="9" t="e">
        <f t="shared" ref="C223:E223" si="33">C222/C221</f>
        <v>#DIV/0!</v>
      </c>
      <c r="D223" s="9" t="e">
        <f t="shared" si="33"/>
        <v>#DIV/0!</v>
      </c>
      <c r="E223" s="9" t="e">
        <f t="shared" si="33"/>
        <v>#DIV/0!</v>
      </c>
    </row>
    <row r="224" spans="1:5" ht="15.75" thickBot="1" x14ac:dyDescent="0.3">
      <c r="A224" s="5" t="s">
        <v>19</v>
      </c>
      <c r="B224" s="745" t="s">
        <v>20</v>
      </c>
      <c r="C224" s="10">
        <f>C221/B221-1</f>
        <v>-1</v>
      </c>
      <c r="D224" s="10" t="e">
        <f t="shared" ref="D224:E226" si="34">D221/C221-1</f>
        <v>#DIV/0!</v>
      </c>
      <c r="E224" s="10" t="e">
        <f t="shared" si="34"/>
        <v>#DIV/0!</v>
      </c>
    </row>
    <row r="225" spans="1:5" ht="15.75" thickBot="1" x14ac:dyDescent="0.3">
      <c r="A225" s="5" t="s">
        <v>21</v>
      </c>
      <c r="B225" s="745" t="s">
        <v>20</v>
      </c>
      <c r="C225" s="10">
        <f>C222/B222-1</f>
        <v>-1</v>
      </c>
      <c r="D225" s="10" t="e">
        <f t="shared" si="34"/>
        <v>#DIV/0!</v>
      </c>
      <c r="E225" s="10" t="e">
        <f t="shared" si="34"/>
        <v>#DIV/0!</v>
      </c>
    </row>
    <row r="226" spans="1:5" ht="15.75" thickBot="1" x14ac:dyDescent="0.3">
      <c r="A226" s="5" t="s">
        <v>22</v>
      </c>
      <c r="B226" s="745" t="s">
        <v>20</v>
      </c>
      <c r="C226" s="10" t="e">
        <f>C223/B223-1</f>
        <v>#DIV/0!</v>
      </c>
      <c r="D226" s="10" t="e">
        <f t="shared" si="34"/>
        <v>#DIV/0!</v>
      </c>
      <c r="E226" s="10" t="e">
        <f t="shared" si="34"/>
        <v>#DIV/0!</v>
      </c>
    </row>
    <row r="227" spans="1:5" ht="15.75" thickBot="1" x14ac:dyDescent="0.3">
      <c r="A227" s="1046" t="s">
        <v>182</v>
      </c>
      <c r="B227" s="1047"/>
      <c r="C227" s="1047"/>
      <c r="D227" s="1047"/>
      <c r="E227" s="1048"/>
    </row>
    <row r="228" spans="1:5" x14ac:dyDescent="0.25">
      <c r="A228" s="1049"/>
      <c r="B228" s="8">
        <v>2019</v>
      </c>
      <c r="C228" s="8">
        <v>2020</v>
      </c>
      <c r="D228" s="8">
        <v>2021</v>
      </c>
      <c r="E228" s="8">
        <v>2022</v>
      </c>
    </row>
    <row r="229" spans="1:5" ht="15.75" thickBot="1" x14ac:dyDescent="0.3">
      <c r="A229" s="1050"/>
      <c r="B229" s="764" t="s">
        <v>7</v>
      </c>
      <c r="C229" s="764" t="s">
        <v>8</v>
      </c>
      <c r="D229" s="764" t="s">
        <v>8</v>
      </c>
      <c r="E229" s="764" t="s">
        <v>8</v>
      </c>
    </row>
    <row r="230" spans="1:5" ht="15.75" thickBot="1" x14ac:dyDescent="0.3">
      <c r="A230" s="12" t="s">
        <v>41</v>
      </c>
      <c r="B230" s="13">
        <f>B231+B232+B233+B234</f>
        <v>0</v>
      </c>
      <c r="C230" s="13">
        <f t="shared" ref="C230:E230" si="35">C231+C232+C233+C234</f>
        <v>0</v>
      </c>
      <c r="D230" s="13">
        <f t="shared" si="35"/>
        <v>0</v>
      </c>
      <c r="E230" s="13">
        <f t="shared" si="35"/>
        <v>0</v>
      </c>
    </row>
    <row r="231" spans="1:5" ht="15.75" thickBot="1" x14ac:dyDescent="0.3">
      <c r="A231" s="25" t="s">
        <v>212</v>
      </c>
      <c r="B231" s="13">
        <v>0</v>
      </c>
      <c r="C231" s="13">
        <v>0</v>
      </c>
      <c r="D231" s="13">
        <v>0</v>
      </c>
      <c r="E231" s="13">
        <v>0</v>
      </c>
    </row>
    <row r="232" spans="1:5" ht="15.75" thickBot="1" x14ac:dyDescent="0.3">
      <c r="A232" s="25" t="s">
        <v>222</v>
      </c>
      <c r="B232" s="13"/>
      <c r="C232" s="13"/>
      <c r="D232" s="13"/>
      <c r="E232" s="13"/>
    </row>
    <row r="233" spans="1:5" ht="15.75" thickBot="1" x14ac:dyDescent="0.3">
      <c r="A233" s="25" t="s">
        <v>223</v>
      </c>
      <c r="B233" s="13"/>
      <c r="C233" s="13"/>
      <c r="D233" s="13"/>
      <c r="E233" s="13"/>
    </row>
    <row r="234" spans="1:5" ht="15.75" thickBot="1" x14ac:dyDescent="0.3">
      <c r="A234" s="25" t="s">
        <v>224</v>
      </c>
      <c r="B234" s="13"/>
      <c r="C234" s="13"/>
      <c r="D234" s="13"/>
      <c r="E234" s="13"/>
    </row>
    <row r="235" spans="1:5" ht="15.75" thickBot="1" x14ac:dyDescent="0.3">
      <c r="A235" s="12" t="s">
        <v>42</v>
      </c>
      <c r="B235" s="14">
        <f>B236+B237+B238+B239</f>
        <v>500</v>
      </c>
      <c r="C235" s="14">
        <f t="shared" ref="C235:E235" si="36">C236+C237+C238+C239</f>
        <v>0</v>
      </c>
      <c r="D235" s="14">
        <f t="shared" si="36"/>
        <v>0</v>
      </c>
      <c r="E235" s="14">
        <f t="shared" si="36"/>
        <v>0</v>
      </c>
    </row>
    <row r="236" spans="1:5" ht="15.75" thickBot="1" x14ac:dyDescent="0.3">
      <c r="A236" s="25" t="s">
        <v>212</v>
      </c>
      <c r="B236" s="14">
        <v>500</v>
      </c>
      <c r="C236" s="13">
        <v>0</v>
      </c>
      <c r="D236" s="13">
        <v>0</v>
      </c>
      <c r="E236" s="13">
        <v>0</v>
      </c>
    </row>
    <row r="237" spans="1:5" ht="15.75" thickBot="1" x14ac:dyDescent="0.3">
      <c r="A237" s="25" t="s">
        <v>222</v>
      </c>
      <c r="B237" s="14"/>
      <c r="C237" s="13"/>
      <c r="D237" s="13"/>
      <c r="E237" s="13"/>
    </row>
    <row r="238" spans="1:5" ht="15.75" thickBot="1" x14ac:dyDescent="0.3">
      <c r="A238" s="25" t="s">
        <v>223</v>
      </c>
      <c r="B238" s="14"/>
      <c r="C238" s="13"/>
      <c r="D238" s="13"/>
      <c r="E238" s="13"/>
    </row>
    <row r="239" spans="1:5" ht="15.75" thickBot="1" x14ac:dyDescent="0.3">
      <c r="A239" s="25" t="s">
        <v>224</v>
      </c>
      <c r="B239" s="14"/>
      <c r="C239" s="13"/>
      <c r="D239" s="13"/>
      <c r="E239" s="13"/>
    </row>
    <row r="240" spans="1:5" ht="15.75" thickBot="1" x14ac:dyDescent="0.3">
      <c r="A240" s="87" t="s">
        <v>37</v>
      </c>
      <c r="B240" s="14">
        <f>B230+B235</f>
        <v>500</v>
      </c>
      <c r="C240" s="14">
        <f t="shared" ref="C240:E240" si="37">C230+C235</f>
        <v>0</v>
      </c>
      <c r="D240" s="14">
        <f t="shared" si="37"/>
        <v>0</v>
      </c>
      <c r="E240" s="14">
        <f t="shared" si="37"/>
        <v>0</v>
      </c>
    </row>
    <row r="241" spans="1:5" ht="27" customHeight="1" thickBot="1" x14ac:dyDescent="0.3">
      <c r="A241" s="6" t="s">
        <v>56</v>
      </c>
      <c r="B241" s="21">
        <f>+B142+B170+B28+B196+B222</f>
        <v>84700</v>
      </c>
      <c r="C241" s="21">
        <f>+C142+C170+C28+C196+C222</f>
        <v>69626</v>
      </c>
      <c r="D241" s="21">
        <f>+D142+D170+D28+D196+D222</f>
        <v>71500</v>
      </c>
      <c r="E241" s="21">
        <f>+E142+E170+E28+E196+E222</f>
        <v>72000</v>
      </c>
    </row>
    <row r="242" spans="1:5" ht="24.75" thickBot="1" x14ac:dyDescent="0.3">
      <c r="A242" s="6" t="s">
        <v>57</v>
      </c>
      <c r="B242" s="21">
        <f>+B188+B94+B57+B160+B214+B240</f>
        <v>84700</v>
      </c>
      <c r="C242" s="21">
        <f>+C188+C94+C57+C160+C214+C240</f>
        <v>69626</v>
      </c>
      <c r="D242" s="21">
        <f>+D188+D94+D57+D160+D214+D240</f>
        <v>71500</v>
      </c>
      <c r="E242" s="21">
        <f>+E188+E94+E57+E160+E214+E240</f>
        <v>72000</v>
      </c>
    </row>
    <row r="243" spans="1:5" ht="15.75" thickBot="1" x14ac:dyDescent="0.3">
      <c r="A243" s="12" t="s">
        <v>23</v>
      </c>
      <c r="B243" s="35">
        <f>B244+B245</f>
        <v>44000</v>
      </c>
      <c r="C243" s="35">
        <f t="shared" ref="C243:E243" si="38">C244+C245</f>
        <v>43926</v>
      </c>
      <c r="D243" s="35">
        <f t="shared" si="38"/>
        <v>44000</v>
      </c>
      <c r="E243" s="35">
        <f t="shared" si="38"/>
        <v>44000</v>
      </c>
    </row>
    <row r="244" spans="1:5" ht="15.75" thickBot="1" x14ac:dyDescent="0.3">
      <c r="A244" s="25" t="s">
        <v>212</v>
      </c>
      <c r="B244" s="14">
        <f t="shared" ref="B244:E245" si="39">B37+B74+B111</f>
        <v>44000</v>
      </c>
      <c r="C244" s="14">
        <f t="shared" si="39"/>
        <v>43926</v>
      </c>
      <c r="D244" s="14">
        <f t="shared" si="39"/>
        <v>44000</v>
      </c>
      <c r="E244" s="14">
        <f t="shared" si="39"/>
        <v>44000</v>
      </c>
    </row>
    <row r="245" spans="1:5" ht="15.75" thickBot="1" x14ac:dyDescent="0.3">
      <c r="A245" s="25" t="s">
        <v>230</v>
      </c>
      <c r="B245" s="14">
        <f t="shared" si="39"/>
        <v>0</v>
      </c>
      <c r="C245" s="14">
        <f t="shared" si="39"/>
        <v>0</v>
      </c>
      <c r="D245" s="14">
        <f t="shared" si="39"/>
        <v>0</v>
      </c>
      <c r="E245" s="14">
        <f t="shared" si="39"/>
        <v>0</v>
      </c>
    </row>
    <row r="246" spans="1:5" ht="24.75" thickBot="1" x14ac:dyDescent="0.3">
      <c r="A246" s="12" t="s">
        <v>24</v>
      </c>
      <c r="B246" s="35">
        <f>B247+B248</f>
        <v>6600</v>
      </c>
      <c r="C246" s="35">
        <f t="shared" ref="C246:E246" si="40">C247+C248</f>
        <v>6600</v>
      </c>
      <c r="D246" s="35">
        <f t="shared" si="40"/>
        <v>6600</v>
      </c>
      <c r="E246" s="35">
        <f t="shared" si="40"/>
        <v>6600</v>
      </c>
    </row>
    <row r="247" spans="1:5" ht="15.75" thickBot="1" x14ac:dyDescent="0.3">
      <c r="A247" s="25" t="s">
        <v>212</v>
      </c>
      <c r="B247" s="13">
        <f>B40+B77+B114</f>
        <v>6600</v>
      </c>
      <c r="C247" s="13">
        <f>C40+C77+C114</f>
        <v>6600</v>
      </c>
      <c r="D247" s="13">
        <f>D40+D77+D114</f>
        <v>6600</v>
      </c>
      <c r="E247" s="13">
        <f>E40+E77+E114</f>
        <v>6600</v>
      </c>
    </row>
    <row r="248" spans="1:5" ht="15.75" thickBot="1" x14ac:dyDescent="0.3">
      <c r="A248" s="25" t="s">
        <v>230</v>
      </c>
      <c r="B248" s="14">
        <f>B41+B78+B112</f>
        <v>0</v>
      </c>
      <c r="C248" s="14">
        <f>C41+C78+C112</f>
        <v>0</v>
      </c>
      <c r="D248" s="14">
        <f>D41+D78+D112</f>
        <v>0</v>
      </c>
      <c r="E248" s="14">
        <f>E41+E78+E112</f>
        <v>0</v>
      </c>
    </row>
    <row r="249" spans="1:5" ht="15.75" thickBot="1" x14ac:dyDescent="0.3">
      <c r="A249" s="12" t="s">
        <v>25</v>
      </c>
      <c r="B249" s="35">
        <f>B250+B251</f>
        <v>17760</v>
      </c>
      <c r="C249" s="35">
        <f t="shared" ref="C249:E249" si="41">C250+C251</f>
        <v>17760</v>
      </c>
      <c r="D249" s="35">
        <f t="shared" si="41"/>
        <v>19560</v>
      </c>
      <c r="E249" s="35">
        <f t="shared" si="41"/>
        <v>20060</v>
      </c>
    </row>
    <row r="250" spans="1:5" ht="15.75" thickBot="1" x14ac:dyDescent="0.3">
      <c r="A250" s="25" t="s">
        <v>212</v>
      </c>
      <c r="B250" s="14">
        <f t="shared" ref="B250:E251" si="42">B43+B80+B117</f>
        <v>17760</v>
      </c>
      <c r="C250" s="14">
        <f t="shared" si="42"/>
        <v>17760</v>
      </c>
      <c r="D250" s="14">
        <f t="shared" si="42"/>
        <v>19560</v>
      </c>
      <c r="E250" s="14">
        <f t="shared" si="42"/>
        <v>20060</v>
      </c>
    </row>
    <row r="251" spans="1:5" ht="15.75" thickBot="1" x14ac:dyDescent="0.3">
      <c r="A251" s="25" t="s">
        <v>230</v>
      </c>
      <c r="B251" s="14">
        <f t="shared" si="42"/>
        <v>0</v>
      </c>
      <c r="C251" s="14">
        <f t="shared" si="42"/>
        <v>0</v>
      </c>
      <c r="D251" s="14">
        <f t="shared" si="42"/>
        <v>0</v>
      </c>
      <c r="E251" s="14">
        <f t="shared" si="42"/>
        <v>0</v>
      </c>
    </row>
    <row r="252" spans="1:5" ht="15.75" thickBot="1" x14ac:dyDescent="0.3">
      <c r="A252" s="12" t="s">
        <v>26</v>
      </c>
      <c r="B252" s="35">
        <f>B253+B254</f>
        <v>0</v>
      </c>
      <c r="C252" s="35">
        <f t="shared" ref="C252:E252" si="43">C253+C254</f>
        <v>0</v>
      </c>
      <c r="D252" s="35">
        <f t="shared" si="43"/>
        <v>0</v>
      </c>
      <c r="E252" s="35">
        <f t="shared" si="43"/>
        <v>0</v>
      </c>
    </row>
    <row r="253" spans="1:5" ht="15.75" thickBot="1" x14ac:dyDescent="0.3">
      <c r="A253" s="25" t="s">
        <v>212</v>
      </c>
      <c r="B253" s="13">
        <f t="shared" ref="B253:E254" si="44">B46+B83+B120</f>
        <v>0</v>
      </c>
      <c r="C253" s="13">
        <f t="shared" si="44"/>
        <v>0</v>
      </c>
      <c r="D253" s="13">
        <f t="shared" si="44"/>
        <v>0</v>
      </c>
      <c r="E253" s="13">
        <f t="shared" si="44"/>
        <v>0</v>
      </c>
    </row>
    <row r="254" spans="1:5" ht="15.75" thickBot="1" x14ac:dyDescent="0.3">
      <c r="A254" s="25" t="s">
        <v>230</v>
      </c>
      <c r="B254" s="14">
        <f t="shared" si="44"/>
        <v>0</v>
      </c>
      <c r="C254" s="14">
        <f t="shared" si="44"/>
        <v>0</v>
      </c>
      <c r="D254" s="14">
        <f t="shared" si="44"/>
        <v>0</v>
      </c>
      <c r="E254" s="14">
        <f t="shared" si="44"/>
        <v>0</v>
      </c>
    </row>
    <row r="255" spans="1:5" ht="15.75" thickBot="1" x14ac:dyDescent="0.3">
      <c r="A255" s="12" t="s">
        <v>27</v>
      </c>
      <c r="B255" s="35">
        <f>B256+B257</f>
        <v>0</v>
      </c>
      <c r="C255" s="35">
        <f t="shared" ref="C255:E255" si="45">C256+C257</f>
        <v>0</v>
      </c>
      <c r="D255" s="35">
        <f t="shared" si="45"/>
        <v>0</v>
      </c>
      <c r="E255" s="35">
        <f t="shared" si="45"/>
        <v>0</v>
      </c>
    </row>
    <row r="256" spans="1:5" ht="15.75" thickBot="1" x14ac:dyDescent="0.3">
      <c r="A256" s="25" t="s">
        <v>212</v>
      </c>
      <c r="B256" s="13">
        <f t="shared" ref="B256:E257" si="46">B49+B86+B123</f>
        <v>0</v>
      </c>
      <c r="C256" s="13">
        <f t="shared" si="46"/>
        <v>0</v>
      </c>
      <c r="D256" s="13">
        <f t="shared" si="46"/>
        <v>0</v>
      </c>
      <c r="E256" s="13">
        <f t="shared" si="46"/>
        <v>0</v>
      </c>
    </row>
    <row r="257" spans="1:5" ht="15.75" thickBot="1" x14ac:dyDescent="0.3">
      <c r="A257" s="25" t="s">
        <v>230</v>
      </c>
      <c r="B257" s="14">
        <f t="shared" si="46"/>
        <v>0</v>
      </c>
      <c r="C257" s="14">
        <f t="shared" si="46"/>
        <v>0</v>
      </c>
      <c r="D257" s="14">
        <f t="shared" si="46"/>
        <v>0</v>
      </c>
      <c r="E257" s="14">
        <f t="shared" si="46"/>
        <v>0</v>
      </c>
    </row>
    <row r="258" spans="1:5" ht="15.75" thickBot="1" x14ac:dyDescent="0.3">
      <c r="A258" s="12" t="s">
        <v>28</v>
      </c>
      <c r="B258" s="35">
        <f>B259+B260</f>
        <v>100</v>
      </c>
      <c r="C258" s="35">
        <f>C259+C260</f>
        <v>100</v>
      </c>
      <c r="D258" s="35">
        <f t="shared" ref="D258:E258" si="47">D259+D260</f>
        <v>100</v>
      </c>
      <c r="E258" s="35">
        <f t="shared" si="47"/>
        <v>100</v>
      </c>
    </row>
    <row r="259" spans="1:5" ht="15.75" thickBot="1" x14ac:dyDescent="0.3">
      <c r="A259" s="25" t="s">
        <v>212</v>
      </c>
      <c r="B259" s="13">
        <f t="shared" ref="B259:E260" si="48">B52+B89+B126</f>
        <v>100</v>
      </c>
      <c r="C259" s="13">
        <f t="shared" si="48"/>
        <v>100</v>
      </c>
      <c r="D259" s="13">
        <f t="shared" si="48"/>
        <v>100</v>
      </c>
      <c r="E259" s="13">
        <f t="shared" si="48"/>
        <v>100</v>
      </c>
    </row>
    <row r="260" spans="1:5" ht="15.75" thickBot="1" x14ac:dyDescent="0.3">
      <c r="A260" s="25" t="s">
        <v>230</v>
      </c>
      <c r="B260" s="14">
        <f t="shared" si="48"/>
        <v>0</v>
      </c>
      <c r="C260" s="14">
        <f t="shared" si="48"/>
        <v>0</v>
      </c>
      <c r="D260" s="14">
        <f t="shared" si="48"/>
        <v>0</v>
      </c>
      <c r="E260" s="14">
        <f t="shared" si="48"/>
        <v>0</v>
      </c>
    </row>
    <row r="261" spans="1:5" ht="24.75" thickBot="1" x14ac:dyDescent="0.3">
      <c r="A261" s="12" t="s">
        <v>29</v>
      </c>
      <c r="B261" s="35">
        <f>B91+B54</f>
        <v>240</v>
      </c>
      <c r="C261" s="35">
        <f>C91+C54</f>
        <v>240</v>
      </c>
      <c r="D261" s="35">
        <f>D91+D54</f>
        <v>240</v>
      </c>
      <c r="E261" s="35">
        <f>E91+E54</f>
        <v>240</v>
      </c>
    </row>
    <row r="262" spans="1:5" ht="15.75" thickBot="1" x14ac:dyDescent="0.3">
      <c r="A262" s="25" t="s">
        <v>212</v>
      </c>
      <c r="B262" s="13">
        <f t="shared" ref="B262:E263" si="49">B55+B92+B129</f>
        <v>240</v>
      </c>
      <c r="C262" s="13">
        <f t="shared" si="49"/>
        <v>240</v>
      </c>
      <c r="D262" s="13">
        <f t="shared" si="49"/>
        <v>240</v>
      </c>
      <c r="E262" s="13">
        <f t="shared" si="49"/>
        <v>240</v>
      </c>
    </row>
    <row r="263" spans="1:5" ht="15.75" thickBot="1" x14ac:dyDescent="0.3">
      <c r="A263" s="25" t="s">
        <v>230</v>
      </c>
      <c r="B263" s="14">
        <f t="shared" si="49"/>
        <v>0</v>
      </c>
      <c r="C263" s="14">
        <f t="shared" si="49"/>
        <v>0</v>
      </c>
      <c r="D263" s="14">
        <f t="shared" si="49"/>
        <v>0</v>
      </c>
      <c r="E263" s="14">
        <f t="shared" si="49"/>
        <v>0</v>
      </c>
    </row>
    <row r="264" spans="1:5" ht="15.75" thickBot="1" x14ac:dyDescent="0.3">
      <c r="A264" s="12" t="s">
        <v>58</v>
      </c>
      <c r="B264" s="35">
        <f>B265+B266+B267+B268</f>
        <v>0</v>
      </c>
      <c r="C264" s="35">
        <f t="shared" ref="C264:E264" si="50">C265+C266+C267+C268</f>
        <v>0</v>
      </c>
      <c r="D264" s="35">
        <f t="shared" si="50"/>
        <v>0</v>
      </c>
      <c r="E264" s="35">
        <f t="shared" si="50"/>
        <v>0</v>
      </c>
    </row>
    <row r="265" spans="1:5" ht="15.75" thickBot="1" x14ac:dyDescent="0.3">
      <c r="A265" s="25" t="s">
        <v>212</v>
      </c>
      <c r="B265" s="13">
        <f>B151</f>
        <v>0</v>
      </c>
      <c r="C265" s="13">
        <f t="shared" ref="C265:E265" si="51">C151</f>
        <v>0</v>
      </c>
      <c r="D265" s="13">
        <f t="shared" si="51"/>
        <v>0</v>
      </c>
      <c r="E265" s="13">
        <f t="shared" si="51"/>
        <v>0</v>
      </c>
    </row>
    <row r="266" spans="1:5" ht="15.75" thickBot="1" x14ac:dyDescent="0.3">
      <c r="A266" s="25" t="s">
        <v>231</v>
      </c>
      <c r="B266" s="13">
        <f t="shared" ref="B266:E268" si="52">B152</f>
        <v>0</v>
      </c>
      <c r="C266" s="13">
        <f t="shared" si="52"/>
        <v>0</v>
      </c>
      <c r="D266" s="13">
        <f t="shared" si="52"/>
        <v>0</v>
      </c>
      <c r="E266" s="13">
        <f t="shared" si="52"/>
        <v>0</v>
      </c>
    </row>
    <row r="267" spans="1:5" ht="15.75" thickBot="1" x14ac:dyDescent="0.3">
      <c r="A267" s="25" t="s">
        <v>223</v>
      </c>
      <c r="B267" s="13">
        <f t="shared" si="52"/>
        <v>0</v>
      </c>
      <c r="C267" s="13">
        <f t="shared" si="52"/>
        <v>0</v>
      </c>
      <c r="D267" s="13">
        <f t="shared" si="52"/>
        <v>0</v>
      </c>
      <c r="E267" s="13">
        <f t="shared" si="52"/>
        <v>0</v>
      </c>
    </row>
    <row r="268" spans="1:5" ht="15.75" thickBot="1" x14ac:dyDescent="0.3">
      <c r="A268" s="25" t="s">
        <v>224</v>
      </c>
      <c r="B268" s="13">
        <f t="shared" si="52"/>
        <v>0</v>
      </c>
      <c r="C268" s="13">
        <f t="shared" si="52"/>
        <v>0</v>
      </c>
      <c r="D268" s="13">
        <f t="shared" si="52"/>
        <v>0</v>
      </c>
      <c r="E268" s="13">
        <f t="shared" si="52"/>
        <v>0</v>
      </c>
    </row>
    <row r="269" spans="1:5" ht="15.75" thickBot="1" x14ac:dyDescent="0.3">
      <c r="A269" s="12" t="s">
        <v>59</v>
      </c>
      <c r="B269" s="35">
        <f>B270+B271+B272+B273</f>
        <v>16000</v>
      </c>
      <c r="C269" s="35">
        <f>C270+C271+C272+C273</f>
        <v>1000</v>
      </c>
      <c r="D269" s="35">
        <f t="shared" ref="D269:E269" si="53">D270+D271+D272+D273</f>
        <v>1000</v>
      </c>
      <c r="E269" s="35">
        <f t="shared" si="53"/>
        <v>1000</v>
      </c>
    </row>
    <row r="270" spans="1:5" ht="15.75" thickBot="1" x14ac:dyDescent="0.3">
      <c r="A270" s="25" t="s">
        <v>212</v>
      </c>
      <c r="B270" s="13">
        <f>B156+B184+B210+B236</f>
        <v>16000</v>
      </c>
      <c r="C270" s="13">
        <f t="shared" ref="C270:E270" si="54">C156+C184+C210+C236</f>
        <v>1000</v>
      </c>
      <c r="D270" s="13">
        <f t="shared" si="54"/>
        <v>1000</v>
      </c>
      <c r="E270" s="13">
        <f t="shared" si="54"/>
        <v>1000</v>
      </c>
    </row>
    <row r="271" spans="1:5" ht="15.75" thickBot="1" x14ac:dyDescent="0.3">
      <c r="A271" s="25" t="s">
        <v>231</v>
      </c>
      <c r="B271" s="13">
        <f t="shared" ref="B271:E273" si="55">B157</f>
        <v>0</v>
      </c>
      <c r="C271" s="13">
        <f t="shared" si="55"/>
        <v>0</v>
      </c>
      <c r="D271" s="13">
        <f t="shared" si="55"/>
        <v>0</v>
      </c>
      <c r="E271" s="13">
        <f t="shared" si="55"/>
        <v>0</v>
      </c>
    </row>
    <row r="272" spans="1:5" ht="15.75" thickBot="1" x14ac:dyDescent="0.3">
      <c r="A272" s="25" t="s">
        <v>223</v>
      </c>
      <c r="B272" s="13">
        <f t="shared" si="55"/>
        <v>0</v>
      </c>
      <c r="C272" s="13">
        <f t="shared" si="55"/>
        <v>0</v>
      </c>
      <c r="D272" s="13">
        <f t="shared" si="55"/>
        <v>0</v>
      </c>
      <c r="E272" s="13">
        <f t="shared" si="55"/>
        <v>0</v>
      </c>
    </row>
    <row r="273" spans="1:5" ht="15.75" thickBot="1" x14ac:dyDescent="0.3">
      <c r="A273" s="25" t="s">
        <v>224</v>
      </c>
      <c r="B273" s="13">
        <f t="shared" si="55"/>
        <v>0</v>
      </c>
      <c r="C273" s="13">
        <f t="shared" si="55"/>
        <v>0</v>
      </c>
      <c r="D273" s="13">
        <f t="shared" si="55"/>
        <v>0</v>
      </c>
      <c r="E273" s="13">
        <f t="shared" si="55"/>
        <v>0</v>
      </c>
    </row>
    <row r="274" spans="1:5" ht="15.75" thickBot="1" x14ac:dyDescent="0.3">
      <c r="A274" s="16" t="s">
        <v>31</v>
      </c>
      <c r="B274" s="17">
        <f>IF(B242-B241=0,0,"Error")</f>
        <v>0</v>
      </c>
      <c r="C274" s="17">
        <f>IF(C242-C241=0,0,"Error")</f>
        <v>0</v>
      </c>
      <c r="D274" s="17">
        <f>IF(D242-D241=0,0,"Error")</f>
        <v>0</v>
      </c>
      <c r="E274" s="17">
        <f>IF(E242-E241=0,0,"Error")</f>
        <v>0</v>
      </c>
    </row>
  </sheetData>
  <mergeCells count="64">
    <mergeCell ref="A1:E1"/>
    <mergeCell ref="B217:E217"/>
    <mergeCell ref="B218:E218"/>
    <mergeCell ref="A219:A220"/>
    <mergeCell ref="A227:E227"/>
    <mergeCell ref="A167:A168"/>
    <mergeCell ref="A175:E175"/>
    <mergeCell ref="A176:A177"/>
    <mergeCell ref="B189:E189"/>
    <mergeCell ref="B190:C190"/>
    <mergeCell ref="B191:E191"/>
    <mergeCell ref="A161:E161"/>
    <mergeCell ref="A162:E162"/>
    <mergeCell ref="B163:E163"/>
    <mergeCell ref="B164:C164"/>
    <mergeCell ref="B165:E165"/>
    <mergeCell ref="A228:A229"/>
    <mergeCell ref="B192:E192"/>
    <mergeCell ref="A193:A194"/>
    <mergeCell ref="A201:E201"/>
    <mergeCell ref="A202:A203"/>
    <mergeCell ref="B215:E215"/>
    <mergeCell ref="B216:C216"/>
    <mergeCell ref="B166:E166"/>
    <mergeCell ref="B137:E137"/>
    <mergeCell ref="B138:E138"/>
    <mergeCell ref="A139:A140"/>
    <mergeCell ref="A147:E147"/>
    <mergeCell ref="A148:A149"/>
    <mergeCell ref="B136:C136"/>
    <mergeCell ref="A70:E70"/>
    <mergeCell ref="A71:A72"/>
    <mergeCell ref="B96:E96"/>
    <mergeCell ref="B97:E97"/>
    <mergeCell ref="B98:E98"/>
    <mergeCell ref="A99:A100"/>
    <mergeCell ref="A107:E107"/>
    <mergeCell ref="A108:A109"/>
    <mergeCell ref="A133:E133"/>
    <mergeCell ref="A134:E134"/>
    <mergeCell ref="B135:E135"/>
    <mergeCell ref="A62:A63"/>
    <mergeCell ref="A20:E20"/>
    <mergeCell ref="A21:E21"/>
    <mergeCell ref="B22:E22"/>
    <mergeCell ref="B23:E23"/>
    <mergeCell ref="B24:E24"/>
    <mergeCell ref="A25:A26"/>
    <mergeCell ref="A33:E33"/>
    <mergeCell ref="A34:A35"/>
    <mergeCell ref="B59:E59"/>
    <mergeCell ref="B60:E60"/>
    <mergeCell ref="B61:E61"/>
    <mergeCell ref="A16:E16"/>
    <mergeCell ref="A3:E3"/>
    <mergeCell ref="A4:E4"/>
    <mergeCell ref="B5:E5"/>
    <mergeCell ref="B6:E6"/>
    <mergeCell ref="B7:E7"/>
    <mergeCell ref="A8:E8"/>
    <mergeCell ref="A9:E10"/>
    <mergeCell ref="B11:E11"/>
    <mergeCell ref="A12:A13"/>
    <mergeCell ref="B15:E15"/>
  </mergeCells>
  <pageMargins left="0" right="0" top="0.74803149606299213" bottom="0" header="0.31496062992125984" footer="0"/>
  <pageSetup orientation="portrait"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06"/>
  <sheetViews>
    <sheetView zoomScale="160" zoomScaleNormal="160" workbookViewId="0">
      <selection activeCell="A107" sqref="A107:XFD116"/>
    </sheetView>
  </sheetViews>
  <sheetFormatPr defaultRowHeight="15" x14ac:dyDescent="0.25"/>
  <cols>
    <col min="1" max="1" width="28.5703125" customWidth="1"/>
    <col min="2" max="5" width="11.7109375" customWidth="1"/>
    <col min="7" max="7" width="11" customWidth="1"/>
    <col min="8" max="8" width="11" bestFit="1" customWidth="1"/>
    <col min="256" max="256" width="12" customWidth="1"/>
    <col min="257" max="257" width="28.5703125" customWidth="1"/>
    <col min="258" max="261" width="11.7109375" customWidth="1"/>
    <col min="263" max="263" width="11" customWidth="1"/>
    <col min="264" max="264" width="11" bestFit="1" customWidth="1"/>
    <col min="512" max="512" width="12" customWidth="1"/>
    <col min="513" max="513" width="28.5703125" customWidth="1"/>
    <col min="514" max="517" width="11.7109375" customWidth="1"/>
    <col min="519" max="519" width="11" customWidth="1"/>
    <col min="520" max="520" width="11" bestFit="1" customWidth="1"/>
    <col min="768" max="768" width="12" customWidth="1"/>
    <col min="769" max="769" width="28.5703125" customWidth="1"/>
    <col min="770" max="773" width="11.7109375" customWidth="1"/>
    <col min="775" max="775" width="11" customWidth="1"/>
    <col min="776" max="776" width="11" bestFit="1" customWidth="1"/>
    <col min="1024" max="1024" width="12" customWidth="1"/>
    <col min="1025" max="1025" width="28.5703125" customWidth="1"/>
    <col min="1026" max="1029" width="11.7109375" customWidth="1"/>
    <col min="1031" max="1031" width="11" customWidth="1"/>
    <col min="1032" max="1032" width="11" bestFit="1" customWidth="1"/>
    <col min="1280" max="1280" width="12" customWidth="1"/>
    <col min="1281" max="1281" width="28.5703125" customWidth="1"/>
    <col min="1282" max="1285" width="11.7109375" customWidth="1"/>
    <col min="1287" max="1287" width="11" customWidth="1"/>
    <col min="1288" max="1288" width="11" bestFit="1" customWidth="1"/>
    <col min="1536" max="1536" width="12" customWidth="1"/>
    <col min="1537" max="1537" width="28.5703125" customWidth="1"/>
    <col min="1538" max="1541" width="11.7109375" customWidth="1"/>
    <col min="1543" max="1543" width="11" customWidth="1"/>
    <col min="1544" max="1544" width="11" bestFit="1" customWidth="1"/>
    <col min="1792" max="1792" width="12" customWidth="1"/>
    <col min="1793" max="1793" width="28.5703125" customWidth="1"/>
    <col min="1794" max="1797" width="11.7109375" customWidth="1"/>
    <col min="1799" max="1799" width="11" customWidth="1"/>
    <col min="1800" max="1800" width="11" bestFit="1" customWidth="1"/>
    <col min="2048" max="2048" width="12" customWidth="1"/>
    <col min="2049" max="2049" width="28.5703125" customWidth="1"/>
    <col min="2050" max="2053" width="11.7109375" customWidth="1"/>
    <col min="2055" max="2055" width="11" customWidth="1"/>
    <col min="2056" max="2056" width="11" bestFit="1" customWidth="1"/>
    <col min="2304" max="2304" width="12" customWidth="1"/>
    <col min="2305" max="2305" width="28.5703125" customWidth="1"/>
    <col min="2306" max="2309" width="11.7109375" customWidth="1"/>
    <col min="2311" max="2311" width="11" customWidth="1"/>
    <col min="2312" max="2312" width="11" bestFit="1" customWidth="1"/>
    <col min="2560" max="2560" width="12" customWidth="1"/>
    <col min="2561" max="2561" width="28.5703125" customWidth="1"/>
    <col min="2562" max="2565" width="11.7109375" customWidth="1"/>
    <col min="2567" max="2567" width="11" customWidth="1"/>
    <col min="2568" max="2568" width="11" bestFit="1" customWidth="1"/>
    <col min="2816" max="2816" width="12" customWidth="1"/>
    <col min="2817" max="2817" width="28.5703125" customWidth="1"/>
    <col min="2818" max="2821" width="11.7109375" customWidth="1"/>
    <col min="2823" max="2823" width="11" customWidth="1"/>
    <col min="2824" max="2824" width="11" bestFit="1" customWidth="1"/>
    <col min="3072" max="3072" width="12" customWidth="1"/>
    <col min="3073" max="3073" width="28.5703125" customWidth="1"/>
    <col min="3074" max="3077" width="11.7109375" customWidth="1"/>
    <col min="3079" max="3079" width="11" customWidth="1"/>
    <col min="3080" max="3080" width="11" bestFit="1" customWidth="1"/>
    <col min="3328" max="3328" width="12" customWidth="1"/>
    <col min="3329" max="3329" width="28.5703125" customWidth="1"/>
    <col min="3330" max="3333" width="11.7109375" customWidth="1"/>
    <col min="3335" max="3335" width="11" customWidth="1"/>
    <col min="3336" max="3336" width="11" bestFit="1" customWidth="1"/>
    <col min="3584" max="3584" width="12" customWidth="1"/>
    <col min="3585" max="3585" width="28.5703125" customWidth="1"/>
    <col min="3586" max="3589" width="11.7109375" customWidth="1"/>
    <col min="3591" max="3591" width="11" customWidth="1"/>
    <col min="3592" max="3592" width="11" bestFit="1" customWidth="1"/>
    <col min="3840" max="3840" width="12" customWidth="1"/>
    <col min="3841" max="3841" width="28.5703125" customWidth="1"/>
    <col min="3842" max="3845" width="11.7109375" customWidth="1"/>
    <col min="3847" max="3847" width="11" customWidth="1"/>
    <col min="3848" max="3848" width="11" bestFit="1" customWidth="1"/>
    <col min="4096" max="4096" width="12" customWidth="1"/>
    <col min="4097" max="4097" width="28.5703125" customWidth="1"/>
    <col min="4098" max="4101" width="11.7109375" customWidth="1"/>
    <col min="4103" max="4103" width="11" customWidth="1"/>
    <col min="4104" max="4104" width="11" bestFit="1" customWidth="1"/>
    <col min="4352" max="4352" width="12" customWidth="1"/>
    <col min="4353" max="4353" width="28.5703125" customWidth="1"/>
    <col min="4354" max="4357" width="11.7109375" customWidth="1"/>
    <col min="4359" max="4359" width="11" customWidth="1"/>
    <col min="4360" max="4360" width="11" bestFit="1" customWidth="1"/>
    <col min="4608" max="4608" width="12" customWidth="1"/>
    <col min="4609" max="4609" width="28.5703125" customWidth="1"/>
    <col min="4610" max="4613" width="11.7109375" customWidth="1"/>
    <col min="4615" max="4615" width="11" customWidth="1"/>
    <col min="4616" max="4616" width="11" bestFit="1" customWidth="1"/>
    <col min="4864" max="4864" width="12" customWidth="1"/>
    <col min="4865" max="4865" width="28.5703125" customWidth="1"/>
    <col min="4866" max="4869" width="11.7109375" customWidth="1"/>
    <col min="4871" max="4871" width="11" customWidth="1"/>
    <col min="4872" max="4872" width="11" bestFit="1" customWidth="1"/>
    <col min="5120" max="5120" width="12" customWidth="1"/>
    <col min="5121" max="5121" width="28.5703125" customWidth="1"/>
    <col min="5122" max="5125" width="11.7109375" customWidth="1"/>
    <col min="5127" max="5127" width="11" customWidth="1"/>
    <col min="5128" max="5128" width="11" bestFit="1" customWidth="1"/>
    <col min="5376" max="5376" width="12" customWidth="1"/>
    <col min="5377" max="5377" width="28.5703125" customWidth="1"/>
    <col min="5378" max="5381" width="11.7109375" customWidth="1"/>
    <col min="5383" max="5383" width="11" customWidth="1"/>
    <col min="5384" max="5384" width="11" bestFit="1" customWidth="1"/>
    <col min="5632" max="5632" width="12" customWidth="1"/>
    <col min="5633" max="5633" width="28.5703125" customWidth="1"/>
    <col min="5634" max="5637" width="11.7109375" customWidth="1"/>
    <col min="5639" max="5639" width="11" customWidth="1"/>
    <col min="5640" max="5640" width="11" bestFit="1" customWidth="1"/>
    <col min="5888" max="5888" width="12" customWidth="1"/>
    <col min="5889" max="5889" width="28.5703125" customWidth="1"/>
    <col min="5890" max="5893" width="11.7109375" customWidth="1"/>
    <col min="5895" max="5895" width="11" customWidth="1"/>
    <col min="5896" max="5896" width="11" bestFit="1" customWidth="1"/>
    <col min="6144" max="6144" width="12" customWidth="1"/>
    <col min="6145" max="6145" width="28.5703125" customWidth="1"/>
    <col min="6146" max="6149" width="11.7109375" customWidth="1"/>
    <col min="6151" max="6151" width="11" customWidth="1"/>
    <col min="6152" max="6152" width="11" bestFit="1" customWidth="1"/>
    <col min="6400" max="6400" width="12" customWidth="1"/>
    <col min="6401" max="6401" width="28.5703125" customWidth="1"/>
    <col min="6402" max="6405" width="11.7109375" customWidth="1"/>
    <col min="6407" max="6407" width="11" customWidth="1"/>
    <col min="6408" max="6408" width="11" bestFit="1" customWidth="1"/>
    <col min="6656" max="6656" width="12" customWidth="1"/>
    <col min="6657" max="6657" width="28.5703125" customWidth="1"/>
    <col min="6658" max="6661" width="11.7109375" customWidth="1"/>
    <col min="6663" max="6663" width="11" customWidth="1"/>
    <col min="6664" max="6664" width="11" bestFit="1" customWidth="1"/>
    <col min="6912" max="6912" width="12" customWidth="1"/>
    <col min="6913" max="6913" width="28.5703125" customWidth="1"/>
    <col min="6914" max="6917" width="11.7109375" customWidth="1"/>
    <col min="6919" max="6919" width="11" customWidth="1"/>
    <col min="6920" max="6920" width="11" bestFit="1" customWidth="1"/>
    <col min="7168" max="7168" width="12" customWidth="1"/>
    <col min="7169" max="7169" width="28.5703125" customWidth="1"/>
    <col min="7170" max="7173" width="11.7109375" customWidth="1"/>
    <col min="7175" max="7175" width="11" customWidth="1"/>
    <col min="7176" max="7176" width="11" bestFit="1" customWidth="1"/>
    <col min="7424" max="7424" width="12" customWidth="1"/>
    <col min="7425" max="7425" width="28.5703125" customWidth="1"/>
    <col min="7426" max="7429" width="11.7109375" customWidth="1"/>
    <col min="7431" max="7431" width="11" customWidth="1"/>
    <col min="7432" max="7432" width="11" bestFit="1" customWidth="1"/>
    <col min="7680" max="7680" width="12" customWidth="1"/>
    <col min="7681" max="7681" width="28.5703125" customWidth="1"/>
    <col min="7682" max="7685" width="11.7109375" customWidth="1"/>
    <col min="7687" max="7687" width="11" customWidth="1"/>
    <col min="7688" max="7688" width="11" bestFit="1" customWidth="1"/>
    <col min="7936" max="7936" width="12" customWidth="1"/>
    <col min="7937" max="7937" width="28.5703125" customWidth="1"/>
    <col min="7938" max="7941" width="11.7109375" customWidth="1"/>
    <col min="7943" max="7943" width="11" customWidth="1"/>
    <col min="7944" max="7944" width="11" bestFit="1" customWidth="1"/>
    <col min="8192" max="8192" width="12" customWidth="1"/>
    <col min="8193" max="8193" width="28.5703125" customWidth="1"/>
    <col min="8194" max="8197" width="11.7109375" customWidth="1"/>
    <col min="8199" max="8199" width="11" customWidth="1"/>
    <col min="8200" max="8200" width="11" bestFit="1" customWidth="1"/>
    <col min="8448" max="8448" width="12" customWidth="1"/>
    <col min="8449" max="8449" width="28.5703125" customWidth="1"/>
    <col min="8450" max="8453" width="11.7109375" customWidth="1"/>
    <col min="8455" max="8455" width="11" customWidth="1"/>
    <col min="8456" max="8456" width="11" bestFit="1" customWidth="1"/>
    <col min="8704" max="8704" width="12" customWidth="1"/>
    <col min="8705" max="8705" width="28.5703125" customWidth="1"/>
    <col min="8706" max="8709" width="11.7109375" customWidth="1"/>
    <col min="8711" max="8711" width="11" customWidth="1"/>
    <col min="8712" max="8712" width="11" bestFit="1" customWidth="1"/>
    <col min="8960" max="8960" width="12" customWidth="1"/>
    <col min="8961" max="8961" width="28.5703125" customWidth="1"/>
    <col min="8962" max="8965" width="11.7109375" customWidth="1"/>
    <col min="8967" max="8967" width="11" customWidth="1"/>
    <col min="8968" max="8968" width="11" bestFit="1" customWidth="1"/>
    <col min="9216" max="9216" width="12" customWidth="1"/>
    <col min="9217" max="9217" width="28.5703125" customWidth="1"/>
    <col min="9218" max="9221" width="11.7109375" customWidth="1"/>
    <col min="9223" max="9223" width="11" customWidth="1"/>
    <col min="9224" max="9224" width="11" bestFit="1" customWidth="1"/>
    <col min="9472" max="9472" width="12" customWidth="1"/>
    <col min="9473" max="9473" width="28.5703125" customWidth="1"/>
    <col min="9474" max="9477" width="11.7109375" customWidth="1"/>
    <col min="9479" max="9479" width="11" customWidth="1"/>
    <col min="9480" max="9480" width="11" bestFit="1" customWidth="1"/>
    <col min="9728" max="9728" width="12" customWidth="1"/>
    <col min="9729" max="9729" width="28.5703125" customWidth="1"/>
    <col min="9730" max="9733" width="11.7109375" customWidth="1"/>
    <col min="9735" max="9735" width="11" customWidth="1"/>
    <col min="9736" max="9736" width="11" bestFit="1" customWidth="1"/>
    <col min="9984" max="9984" width="12" customWidth="1"/>
    <col min="9985" max="9985" width="28.5703125" customWidth="1"/>
    <col min="9986" max="9989" width="11.7109375" customWidth="1"/>
    <col min="9991" max="9991" width="11" customWidth="1"/>
    <col min="9992" max="9992" width="11" bestFit="1" customWidth="1"/>
    <col min="10240" max="10240" width="12" customWidth="1"/>
    <col min="10241" max="10241" width="28.5703125" customWidth="1"/>
    <col min="10242" max="10245" width="11.7109375" customWidth="1"/>
    <col min="10247" max="10247" width="11" customWidth="1"/>
    <col min="10248" max="10248" width="11" bestFit="1" customWidth="1"/>
    <col min="10496" max="10496" width="12" customWidth="1"/>
    <col min="10497" max="10497" width="28.5703125" customWidth="1"/>
    <col min="10498" max="10501" width="11.7109375" customWidth="1"/>
    <col min="10503" max="10503" width="11" customWidth="1"/>
    <col min="10504" max="10504" width="11" bestFit="1" customWidth="1"/>
    <col min="10752" max="10752" width="12" customWidth="1"/>
    <col min="10753" max="10753" width="28.5703125" customWidth="1"/>
    <col min="10754" max="10757" width="11.7109375" customWidth="1"/>
    <col min="10759" max="10759" width="11" customWidth="1"/>
    <col min="10760" max="10760" width="11" bestFit="1" customWidth="1"/>
    <col min="11008" max="11008" width="12" customWidth="1"/>
    <col min="11009" max="11009" width="28.5703125" customWidth="1"/>
    <col min="11010" max="11013" width="11.7109375" customWidth="1"/>
    <col min="11015" max="11015" width="11" customWidth="1"/>
    <col min="11016" max="11016" width="11" bestFit="1" customWidth="1"/>
    <col min="11264" max="11264" width="12" customWidth="1"/>
    <col min="11265" max="11265" width="28.5703125" customWidth="1"/>
    <col min="11266" max="11269" width="11.7109375" customWidth="1"/>
    <col min="11271" max="11271" width="11" customWidth="1"/>
    <col min="11272" max="11272" width="11" bestFit="1" customWidth="1"/>
    <col min="11520" max="11520" width="12" customWidth="1"/>
    <col min="11521" max="11521" width="28.5703125" customWidth="1"/>
    <col min="11522" max="11525" width="11.7109375" customWidth="1"/>
    <col min="11527" max="11527" width="11" customWidth="1"/>
    <col min="11528" max="11528" width="11" bestFit="1" customWidth="1"/>
    <col min="11776" max="11776" width="12" customWidth="1"/>
    <col min="11777" max="11777" width="28.5703125" customWidth="1"/>
    <col min="11778" max="11781" width="11.7109375" customWidth="1"/>
    <col min="11783" max="11783" width="11" customWidth="1"/>
    <col min="11784" max="11784" width="11" bestFit="1" customWidth="1"/>
    <col min="12032" max="12032" width="12" customWidth="1"/>
    <col min="12033" max="12033" width="28.5703125" customWidth="1"/>
    <col min="12034" max="12037" width="11.7109375" customWidth="1"/>
    <col min="12039" max="12039" width="11" customWidth="1"/>
    <col min="12040" max="12040" width="11" bestFit="1" customWidth="1"/>
    <col min="12288" max="12288" width="12" customWidth="1"/>
    <col min="12289" max="12289" width="28.5703125" customWidth="1"/>
    <col min="12290" max="12293" width="11.7109375" customWidth="1"/>
    <col min="12295" max="12295" width="11" customWidth="1"/>
    <col min="12296" max="12296" width="11" bestFit="1" customWidth="1"/>
    <col min="12544" max="12544" width="12" customWidth="1"/>
    <col min="12545" max="12545" width="28.5703125" customWidth="1"/>
    <col min="12546" max="12549" width="11.7109375" customWidth="1"/>
    <col min="12551" max="12551" width="11" customWidth="1"/>
    <col min="12552" max="12552" width="11" bestFit="1" customWidth="1"/>
    <col min="12800" max="12800" width="12" customWidth="1"/>
    <col min="12801" max="12801" width="28.5703125" customWidth="1"/>
    <col min="12802" max="12805" width="11.7109375" customWidth="1"/>
    <col min="12807" max="12807" width="11" customWidth="1"/>
    <col min="12808" max="12808" width="11" bestFit="1" customWidth="1"/>
    <col min="13056" max="13056" width="12" customWidth="1"/>
    <col min="13057" max="13057" width="28.5703125" customWidth="1"/>
    <col min="13058" max="13061" width="11.7109375" customWidth="1"/>
    <col min="13063" max="13063" width="11" customWidth="1"/>
    <col min="13064" max="13064" width="11" bestFit="1" customWidth="1"/>
    <col min="13312" max="13312" width="12" customWidth="1"/>
    <col min="13313" max="13313" width="28.5703125" customWidth="1"/>
    <col min="13314" max="13317" width="11.7109375" customWidth="1"/>
    <col min="13319" max="13319" width="11" customWidth="1"/>
    <col min="13320" max="13320" width="11" bestFit="1" customWidth="1"/>
    <col min="13568" max="13568" width="12" customWidth="1"/>
    <col min="13569" max="13569" width="28.5703125" customWidth="1"/>
    <col min="13570" max="13573" width="11.7109375" customWidth="1"/>
    <col min="13575" max="13575" width="11" customWidth="1"/>
    <col min="13576" max="13576" width="11" bestFit="1" customWidth="1"/>
    <col min="13824" max="13824" width="12" customWidth="1"/>
    <col min="13825" max="13825" width="28.5703125" customWidth="1"/>
    <col min="13826" max="13829" width="11.7109375" customWidth="1"/>
    <col min="13831" max="13831" width="11" customWidth="1"/>
    <col min="13832" max="13832" width="11" bestFit="1" customWidth="1"/>
    <col min="14080" max="14080" width="12" customWidth="1"/>
    <col min="14081" max="14081" width="28.5703125" customWidth="1"/>
    <col min="14082" max="14085" width="11.7109375" customWidth="1"/>
    <col min="14087" max="14087" width="11" customWidth="1"/>
    <col min="14088" max="14088" width="11" bestFit="1" customWidth="1"/>
    <col min="14336" max="14336" width="12" customWidth="1"/>
    <col min="14337" max="14337" width="28.5703125" customWidth="1"/>
    <col min="14338" max="14341" width="11.7109375" customWidth="1"/>
    <col min="14343" max="14343" width="11" customWidth="1"/>
    <col min="14344" max="14344" width="11" bestFit="1" customWidth="1"/>
    <col min="14592" max="14592" width="12" customWidth="1"/>
    <col min="14593" max="14593" width="28.5703125" customWidth="1"/>
    <col min="14594" max="14597" width="11.7109375" customWidth="1"/>
    <col min="14599" max="14599" width="11" customWidth="1"/>
    <col min="14600" max="14600" width="11" bestFit="1" customWidth="1"/>
    <col min="14848" max="14848" width="12" customWidth="1"/>
    <col min="14849" max="14849" width="28.5703125" customWidth="1"/>
    <col min="14850" max="14853" width="11.7109375" customWidth="1"/>
    <col min="14855" max="14855" width="11" customWidth="1"/>
    <col min="14856" max="14856" width="11" bestFit="1" customWidth="1"/>
    <col min="15104" max="15104" width="12" customWidth="1"/>
    <col min="15105" max="15105" width="28.5703125" customWidth="1"/>
    <col min="15106" max="15109" width="11.7109375" customWidth="1"/>
    <col min="15111" max="15111" width="11" customWidth="1"/>
    <col min="15112" max="15112" width="11" bestFit="1" customWidth="1"/>
    <col min="15360" max="15360" width="12" customWidth="1"/>
    <col min="15361" max="15361" width="28.5703125" customWidth="1"/>
    <col min="15362" max="15365" width="11.7109375" customWidth="1"/>
    <col min="15367" max="15367" width="11" customWidth="1"/>
    <col min="15368" max="15368" width="11" bestFit="1" customWidth="1"/>
    <col min="15616" max="15616" width="12" customWidth="1"/>
    <col min="15617" max="15617" width="28.5703125" customWidth="1"/>
    <col min="15618" max="15621" width="11.7109375" customWidth="1"/>
    <col min="15623" max="15623" width="11" customWidth="1"/>
    <col min="15624" max="15624" width="11" bestFit="1" customWidth="1"/>
    <col min="15872" max="15872" width="12" customWidth="1"/>
    <col min="15873" max="15873" width="28.5703125" customWidth="1"/>
    <col min="15874" max="15877" width="11.7109375" customWidth="1"/>
    <col min="15879" max="15879" width="11" customWidth="1"/>
    <col min="15880" max="15880" width="11" bestFit="1" customWidth="1"/>
    <col min="16128" max="16128" width="12" customWidth="1"/>
    <col min="16129" max="16129" width="28.5703125" customWidth="1"/>
    <col min="16130" max="16133" width="11.7109375" customWidth="1"/>
    <col min="16135" max="16135" width="11" customWidth="1"/>
    <col min="16136" max="16136" width="11" bestFit="1" customWidth="1"/>
  </cols>
  <sheetData>
    <row r="2" spans="1:6" ht="15.75" x14ac:dyDescent="0.25">
      <c r="A2" s="1175" t="s">
        <v>1052</v>
      </c>
      <c r="B2" s="1175"/>
      <c r="C2" s="1175"/>
      <c r="D2" s="1175"/>
      <c r="E2" s="1175"/>
    </row>
    <row r="4" spans="1:6" ht="18" customHeight="1" x14ac:dyDescent="0.25">
      <c r="A4" s="1900" t="s">
        <v>1053</v>
      </c>
      <c r="B4" s="1900"/>
      <c r="C4" s="1900"/>
      <c r="D4" s="1900"/>
      <c r="E4" s="1900"/>
      <c r="F4" s="767"/>
    </row>
    <row r="5" spans="1:6" ht="15.75" thickBot="1" x14ac:dyDescent="0.3">
      <c r="A5" s="1028" t="s">
        <v>878</v>
      </c>
      <c r="B5" s="1028"/>
      <c r="C5" s="1028"/>
      <c r="D5" s="1028"/>
      <c r="E5" s="1028"/>
    </row>
    <row r="6" spans="1:6" ht="15.75" thickBot="1" x14ac:dyDescent="0.3">
      <c r="A6" s="2" t="s">
        <v>0</v>
      </c>
      <c r="B6" s="1901" t="s">
        <v>76</v>
      </c>
      <c r="C6" s="1901"/>
      <c r="D6" s="1901"/>
      <c r="E6" s="1901"/>
    </row>
    <row r="7" spans="1:6" ht="15.75" thickBot="1" x14ac:dyDescent="0.3">
      <c r="A7" s="2" t="s">
        <v>1</v>
      </c>
      <c r="B7" s="1902" t="s">
        <v>2</v>
      </c>
      <c r="C7" s="1903"/>
      <c r="D7" s="1903"/>
      <c r="E7" s="1904"/>
    </row>
    <row r="8" spans="1:6" ht="15.75" thickBot="1" x14ac:dyDescent="0.3">
      <c r="A8" s="2" t="s">
        <v>3</v>
      </c>
      <c r="B8" s="1905" t="s">
        <v>535</v>
      </c>
      <c r="C8" s="1906"/>
      <c r="D8" s="1906"/>
      <c r="E8" s="1907"/>
    </row>
    <row r="9" spans="1:6" ht="15.75" thickBot="1" x14ac:dyDescent="0.3">
      <c r="A9" s="1085" t="s">
        <v>4</v>
      </c>
      <c r="B9" s="1086"/>
      <c r="C9" s="1086"/>
      <c r="D9" s="1086"/>
      <c r="E9" s="1087"/>
    </row>
    <row r="10" spans="1:6" ht="15.75" thickBot="1" x14ac:dyDescent="0.3">
      <c r="A10" s="1908" t="s">
        <v>90</v>
      </c>
      <c r="B10" s="1909"/>
      <c r="C10" s="1909"/>
      <c r="D10" s="1909"/>
      <c r="E10" s="1910"/>
    </row>
    <row r="11" spans="1:6" ht="36.75" customHeight="1" thickBot="1" x14ac:dyDescent="0.3">
      <c r="A11" s="1908"/>
      <c r="B11" s="1909"/>
      <c r="C11" s="1909"/>
      <c r="D11" s="1909"/>
      <c r="E11" s="1910"/>
    </row>
    <row r="12" spans="1:6" ht="15.75" thickBot="1" x14ac:dyDescent="0.3">
      <c r="A12" s="1908"/>
      <c r="B12" s="1909"/>
      <c r="C12" s="1909"/>
      <c r="D12" s="1909"/>
      <c r="E12" s="1910"/>
    </row>
    <row r="13" spans="1:6" ht="62.25" customHeight="1" thickBot="1" x14ac:dyDescent="0.3">
      <c r="A13" s="3" t="s">
        <v>5</v>
      </c>
      <c r="B13" s="1908" t="s">
        <v>711</v>
      </c>
      <c r="C13" s="1909"/>
      <c r="D13" s="1909"/>
      <c r="E13" s="1910"/>
    </row>
    <row r="14" spans="1:6" ht="23.25" customHeight="1" x14ac:dyDescent="0.25">
      <c r="A14" s="1049" t="s">
        <v>6</v>
      </c>
      <c r="B14" s="761">
        <v>2019</v>
      </c>
      <c r="C14" s="761">
        <v>2020</v>
      </c>
      <c r="D14" s="761">
        <v>2021</v>
      </c>
      <c r="E14" s="761">
        <v>2022</v>
      </c>
    </row>
    <row r="15" spans="1:6" ht="15.75" thickBot="1" x14ac:dyDescent="0.3">
      <c r="A15" s="1050"/>
      <c r="B15" s="762" t="s">
        <v>7</v>
      </c>
      <c r="C15" s="762" t="s">
        <v>8</v>
      </c>
      <c r="D15" s="762" t="s">
        <v>8</v>
      </c>
      <c r="E15" s="762" t="s">
        <v>8</v>
      </c>
    </row>
    <row r="16" spans="1:6" ht="24.75" thickBot="1" x14ac:dyDescent="0.3">
      <c r="A16" s="75" t="s">
        <v>1054</v>
      </c>
      <c r="B16" s="4">
        <v>0.44</v>
      </c>
      <c r="C16" s="4">
        <v>0.46</v>
      </c>
      <c r="D16" s="4">
        <v>0.48</v>
      </c>
      <c r="E16" s="4">
        <v>0.49</v>
      </c>
    </row>
    <row r="17" spans="1:10" ht="24.75" customHeight="1" thickBot="1" x14ac:dyDescent="0.3">
      <c r="A17" s="6" t="s">
        <v>9</v>
      </c>
      <c r="B17" s="1911" t="s">
        <v>91</v>
      </c>
      <c r="C17" s="1912"/>
      <c r="D17" s="1912"/>
      <c r="E17" s="1913"/>
    </row>
    <row r="18" spans="1:10" ht="23.25" customHeight="1" thickBot="1" x14ac:dyDescent="0.3">
      <c r="A18" s="1105" t="s">
        <v>10</v>
      </c>
      <c r="B18" s="1106"/>
      <c r="C18" s="1106"/>
      <c r="D18" s="1106"/>
      <c r="E18" s="1107"/>
      <c r="G18" s="29"/>
      <c r="I18" s="29"/>
    </row>
    <row r="19" spans="1:10" ht="15.75" thickBot="1" x14ac:dyDescent="0.3">
      <c r="A19" s="77"/>
      <c r="B19" s="89"/>
      <c r="C19" s="76" t="s">
        <v>129</v>
      </c>
      <c r="D19" s="76" t="s">
        <v>129</v>
      </c>
      <c r="E19" s="76" t="s">
        <v>129</v>
      </c>
    </row>
    <row r="20" spans="1:10" ht="24.75" thickBot="1" x14ac:dyDescent="0.3">
      <c r="A20" s="75" t="s">
        <v>467</v>
      </c>
      <c r="B20" s="84"/>
      <c r="C20" s="85">
        <v>0.15</v>
      </c>
      <c r="D20" s="85">
        <v>0.1</v>
      </c>
      <c r="E20" s="85">
        <v>0.05</v>
      </c>
    </row>
    <row r="21" spans="1:10" ht="15.75" thickBot="1" x14ac:dyDescent="0.3">
      <c r="A21" s="1108" t="s">
        <v>11</v>
      </c>
      <c r="B21" s="1109"/>
      <c r="C21" s="1109"/>
      <c r="D21" s="1109"/>
      <c r="E21" s="1110"/>
    </row>
    <row r="22" spans="1:10" ht="15.75" thickBot="1" x14ac:dyDescent="0.3">
      <c r="A22" s="1111" t="s">
        <v>12</v>
      </c>
      <c r="B22" s="1112"/>
      <c r="C22" s="1112"/>
      <c r="D22" s="1112"/>
      <c r="E22" s="1113"/>
    </row>
    <row r="23" spans="1:10" ht="18.75" customHeight="1" thickBot="1" x14ac:dyDescent="0.3">
      <c r="A23" s="7" t="s">
        <v>13</v>
      </c>
      <c r="B23" s="1091" t="s">
        <v>468</v>
      </c>
      <c r="C23" s="1092"/>
      <c r="D23" s="1092"/>
      <c r="E23" s="1093"/>
    </row>
    <row r="24" spans="1:10" ht="31.5" customHeight="1" thickBot="1" x14ac:dyDescent="0.3">
      <c r="A24" s="5" t="s">
        <v>14</v>
      </c>
      <c r="B24" s="1908" t="s">
        <v>469</v>
      </c>
      <c r="C24" s="1909"/>
      <c r="D24" s="1909"/>
      <c r="E24" s="1910"/>
    </row>
    <row r="25" spans="1:10" ht="15.75" thickBot="1" x14ac:dyDescent="0.3">
      <c r="A25" s="5" t="s">
        <v>15</v>
      </c>
      <c r="B25" s="1097"/>
      <c r="C25" s="1098"/>
      <c r="D25" s="1098"/>
      <c r="E25" s="1099"/>
    </row>
    <row r="26" spans="1:10" ht="12.75" customHeight="1" x14ac:dyDescent="0.25">
      <c r="A26" s="1049"/>
      <c r="B26" s="761">
        <v>2019</v>
      </c>
      <c r="C26" s="761">
        <v>2020</v>
      </c>
      <c r="D26" s="761">
        <v>2021</v>
      </c>
      <c r="E26" s="761">
        <v>2022</v>
      </c>
    </row>
    <row r="27" spans="1:10" ht="9" customHeight="1" thickBot="1" x14ac:dyDescent="0.3">
      <c r="A27" s="1050"/>
      <c r="B27" s="764" t="s">
        <v>7</v>
      </c>
      <c r="C27" s="764" t="s">
        <v>8</v>
      </c>
      <c r="D27" s="764" t="s">
        <v>8</v>
      </c>
      <c r="E27" s="764" t="s">
        <v>8</v>
      </c>
    </row>
    <row r="28" spans="1:10" ht="15.75" thickBot="1" x14ac:dyDescent="0.3">
      <c r="A28" s="5" t="s">
        <v>16</v>
      </c>
      <c r="B28" s="69">
        <v>1200</v>
      </c>
      <c r="C28" s="69">
        <v>1440</v>
      </c>
      <c r="D28" s="69">
        <v>1560</v>
      </c>
      <c r="E28" s="69">
        <v>1620</v>
      </c>
    </row>
    <row r="29" spans="1:10" ht="15.75" thickBot="1" x14ac:dyDescent="0.3">
      <c r="A29" s="5" t="s">
        <v>17</v>
      </c>
      <c r="B29" s="69">
        <v>59100</v>
      </c>
      <c r="C29" s="69">
        <v>72000</v>
      </c>
      <c r="D29" s="69">
        <v>75500</v>
      </c>
      <c r="E29" s="69">
        <v>81000</v>
      </c>
    </row>
    <row r="30" spans="1:10" ht="15.75" thickBot="1" x14ac:dyDescent="0.3">
      <c r="A30" s="5" t="s">
        <v>18</v>
      </c>
      <c r="B30" s="9">
        <f>B29/B28</f>
        <v>49.25</v>
      </c>
      <c r="C30" s="9">
        <f>C29/C28</f>
        <v>50</v>
      </c>
      <c r="D30" s="9">
        <f>D29/D28</f>
        <v>48.397435897435898</v>
      </c>
      <c r="E30" s="9">
        <f>E29/E28</f>
        <v>50</v>
      </c>
    </row>
    <row r="31" spans="1:10" ht="15.75" thickBot="1" x14ac:dyDescent="0.3">
      <c r="A31" s="5" t="s">
        <v>19</v>
      </c>
      <c r="B31" s="745" t="s">
        <v>20</v>
      </c>
      <c r="C31" s="10">
        <f>C28/B28-1</f>
        <v>0.19999999999999996</v>
      </c>
      <c r="D31" s="10">
        <f t="shared" ref="D31:E33" si="0">D28/C28-1</f>
        <v>8.3333333333333259E-2</v>
      </c>
      <c r="E31" s="10">
        <f t="shared" si="0"/>
        <v>3.8461538461538547E-2</v>
      </c>
      <c r="G31" s="11"/>
      <c r="H31" s="11"/>
      <c r="I31" s="11"/>
      <c r="J31" s="11"/>
    </row>
    <row r="32" spans="1:10" ht="15.75" thickBot="1" x14ac:dyDescent="0.3">
      <c r="A32" s="5" t="s">
        <v>21</v>
      </c>
      <c r="B32" s="745" t="s">
        <v>20</v>
      </c>
      <c r="C32" s="10">
        <f>C29/B29-1</f>
        <v>0.218274111675127</v>
      </c>
      <c r="D32" s="10">
        <f t="shared" si="0"/>
        <v>4.861111111111116E-2</v>
      </c>
      <c r="E32" s="10">
        <f t="shared" si="0"/>
        <v>7.2847682119205226E-2</v>
      </c>
    </row>
    <row r="33" spans="1:5" ht="15.75" thickBot="1" x14ac:dyDescent="0.3">
      <c r="A33" s="5" t="s">
        <v>22</v>
      </c>
      <c r="B33" s="745" t="s">
        <v>20</v>
      </c>
      <c r="C33" s="10">
        <f>C30/B30-1</f>
        <v>1.5228426395939021E-2</v>
      </c>
      <c r="D33" s="10">
        <f t="shared" si="0"/>
        <v>-3.2051282051282048E-2</v>
      </c>
      <c r="E33" s="10">
        <f t="shared" si="0"/>
        <v>3.3112582781456901E-2</v>
      </c>
    </row>
    <row r="34" spans="1:5" ht="15.75" thickBot="1" x14ac:dyDescent="0.3">
      <c r="A34" s="1046" t="s">
        <v>64</v>
      </c>
      <c r="B34" s="1047"/>
      <c r="C34" s="1047"/>
      <c r="D34" s="1047"/>
      <c r="E34" s="1048"/>
    </row>
    <row r="35" spans="1:5" ht="12.75" customHeight="1" x14ac:dyDescent="0.25">
      <c r="A35" s="1049"/>
      <c r="B35" s="761">
        <v>2019</v>
      </c>
      <c r="C35" s="761">
        <v>2020</v>
      </c>
      <c r="D35" s="761">
        <v>2021</v>
      </c>
      <c r="E35" s="761">
        <v>2022</v>
      </c>
    </row>
    <row r="36" spans="1:5" ht="9" customHeight="1" thickBot="1" x14ac:dyDescent="0.3">
      <c r="A36" s="1050"/>
      <c r="B36" s="764" t="s">
        <v>7</v>
      </c>
      <c r="C36" s="764" t="s">
        <v>8</v>
      </c>
      <c r="D36" s="764" t="s">
        <v>8</v>
      </c>
      <c r="E36" s="764" t="s">
        <v>8</v>
      </c>
    </row>
    <row r="37" spans="1:5" ht="15.75" thickBot="1" x14ac:dyDescent="0.3">
      <c r="A37" s="12" t="s">
        <v>23</v>
      </c>
      <c r="B37" s="30">
        <v>37000</v>
      </c>
      <c r="C37" s="13">
        <v>50500</v>
      </c>
      <c r="D37" s="13">
        <v>53500</v>
      </c>
      <c r="E37" s="13">
        <v>57000</v>
      </c>
    </row>
    <row r="38" spans="1:5" ht="15.75" thickBot="1" x14ac:dyDescent="0.3">
      <c r="A38" s="25" t="s">
        <v>212</v>
      </c>
      <c r="B38" s="215"/>
      <c r="C38" s="38"/>
      <c r="D38" s="38"/>
      <c r="E38" s="38"/>
    </row>
    <row r="39" spans="1:5" ht="15.75" thickBot="1" x14ac:dyDescent="0.3">
      <c r="A39" s="25" t="s">
        <v>213</v>
      </c>
      <c r="B39" s="215"/>
      <c r="C39" s="26"/>
      <c r="D39" s="26"/>
      <c r="E39" s="26"/>
    </row>
    <row r="40" spans="1:5" ht="24.75" thickBot="1" x14ac:dyDescent="0.3">
      <c r="A40" s="12" t="s">
        <v>24</v>
      </c>
      <c r="B40" s="30">
        <v>10100</v>
      </c>
      <c r="C40" s="13">
        <v>9600</v>
      </c>
      <c r="D40" s="13">
        <v>10000</v>
      </c>
      <c r="E40" s="13">
        <v>10100</v>
      </c>
    </row>
    <row r="41" spans="1:5" ht="15.75" thickBot="1" x14ac:dyDescent="0.3">
      <c r="A41" s="25" t="s">
        <v>212</v>
      </c>
      <c r="B41" s="215"/>
      <c r="C41" s="13"/>
      <c r="D41" s="13"/>
      <c r="E41" s="13"/>
    </row>
    <row r="42" spans="1:5" ht="15.75" thickBot="1" x14ac:dyDescent="0.3">
      <c r="A42" s="25" t="s">
        <v>213</v>
      </c>
      <c r="B42" s="215"/>
      <c r="C42" s="13"/>
      <c r="D42" s="13"/>
      <c r="E42" s="13"/>
    </row>
    <row r="43" spans="1:5" ht="15.75" thickBot="1" x14ac:dyDescent="0.3">
      <c r="A43" s="12" t="s">
        <v>25</v>
      </c>
      <c r="B43" s="215">
        <v>12000</v>
      </c>
      <c r="C43" s="13">
        <v>11900</v>
      </c>
      <c r="D43" s="13">
        <v>12000</v>
      </c>
      <c r="E43" s="13">
        <v>13900</v>
      </c>
    </row>
    <row r="44" spans="1:5" ht="15.75" thickBot="1" x14ac:dyDescent="0.3">
      <c r="A44" s="25" t="s">
        <v>212</v>
      </c>
      <c r="B44" s="14"/>
      <c r="C44" s="13"/>
      <c r="D44" s="13"/>
      <c r="E44" s="13"/>
    </row>
    <row r="45" spans="1:5" ht="15.75" thickBot="1" x14ac:dyDescent="0.3">
      <c r="A45" s="25" t="s">
        <v>213</v>
      </c>
      <c r="B45" s="14"/>
      <c r="C45" s="13"/>
      <c r="D45" s="13"/>
      <c r="E45" s="13"/>
    </row>
    <row r="46" spans="1:5" ht="15.75" thickBot="1" x14ac:dyDescent="0.3">
      <c r="A46" s="12" t="s">
        <v>26</v>
      </c>
      <c r="B46" s="14"/>
      <c r="C46" s="13"/>
      <c r="D46" s="13"/>
      <c r="E46" s="13"/>
    </row>
    <row r="47" spans="1:5" ht="15.75" thickBot="1" x14ac:dyDescent="0.3">
      <c r="A47" s="25" t="s">
        <v>212</v>
      </c>
      <c r="B47" s="14"/>
      <c r="C47" s="13"/>
      <c r="D47" s="13"/>
      <c r="E47" s="13"/>
    </row>
    <row r="48" spans="1:5" ht="15.75" thickBot="1" x14ac:dyDescent="0.3">
      <c r="A48" s="25" t="s">
        <v>213</v>
      </c>
      <c r="B48" s="14"/>
      <c r="C48" s="13"/>
      <c r="D48" s="13"/>
      <c r="E48" s="13"/>
    </row>
    <row r="49" spans="1:11" ht="15.75" thickBot="1" x14ac:dyDescent="0.3">
      <c r="A49" s="12" t="s">
        <v>27</v>
      </c>
      <c r="B49" s="14"/>
      <c r="C49" s="13"/>
      <c r="D49" s="13"/>
      <c r="E49" s="13"/>
    </row>
    <row r="50" spans="1:11" ht="15.75" thickBot="1" x14ac:dyDescent="0.3">
      <c r="A50" s="25" t="s">
        <v>212</v>
      </c>
      <c r="B50" s="14"/>
      <c r="C50" s="13"/>
      <c r="D50" s="13"/>
      <c r="E50" s="13"/>
    </row>
    <row r="51" spans="1:11" ht="15.75" thickBot="1" x14ac:dyDescent="0.3">
      <c r="A51" s="25" t="s">
        <v>213</v>
      </c>
      <c r="B51" s="14"/>
      <c r="C51" s="13"/>
      <c r="D51" s="13"/>
      <c r="E51" s="13"/>
    </row>
    <row r="52" spans="1:11" ht="15.75" thickBot="1" x14ac:dyDescent="0.3">
      <c r="A52" s="12" t="s">
        <v>28</v>
      </c>
      <c r="B52" s="14"/>
      <c r="C52" s="13"/>
      <c r="D52" s="13"/>
      <c r="E52" s="13"/>
    </row>
    <row r="53" spans="1:11" ht="15.75" thickBot="1" x14ac:dyDescent="0.3">
      <c r="A53" s="25" t="s">
        <v>212</v>
      </c>
      <c r="B53" s="14"/>
      <c r="C53" s="13"/>
      <c r="D53" s="13"/>
      <c r="E53" s="13"/>
    </row>
    <row r="54" spans="1:11" ht="15.75" thickBot="1" x14ac:dyDescent="0.3">
      <c r="A54" s="25" t="s">
        <v>213</v>
      </c>
      <c r="B54" s="14"/>
      <c r="C54" s="13"/>
      <c r="D54" s="13"/>
      <c r="E54" s="13"/>
    </row>
    <row r="55" spans="1:11" ht="24.75" thickBot="1" x14ac:dyDescent="0.3">
      <c r="A55" s="12" t="s">
        <v>29</v>
      </c>
      <c r="B55" s="14">
        <v>0</v>
      </c>
      <c r="C55" s="13">
        <v>0</v>
      </c>
      <c r="D55" s="13">
        <f>C55*1.03*0.99</f>
        <v>0</v>
      </c>
      <c r="E55" s="13">
        <f>D55*1.03*0.99</f>
        <v>0</v>
      </c>
      <c r="G55" s="81"/>
    </row>
    <row r="56" spans="1:11" ht="15.75" thickBot="1" x14ac:dyDescent="0.3">
      <c r="A56" s="25" t="s">
        <v>212</v>
      </c>
      <c r="B56" s="14"/>
      <c r="C56" s="39"/>
      <c r="D56" s="39"/>
      <c r="E56" s="39"/>
      <c r="I56" s="324"/>
      <c r="J56" s="324"/>
      <c r="K56" s="324"/>
    </row>
    <row r="57" spans="1:11" ht="15.75" thickBot="1" x14ac:dyDescent="0.3">
      <c r="A57" s="25" t="s">
        <v>213</v>
      </c>
      <c r="B57" s="14"/>
      <c r="C57" s="83"/>
      <c r="D57" s="39"/>
      <c r="E57" s="39"/>
    </row>
    <row r="58" spans="1:11" ht="15.75" thickBot="1" x14ac:dyDescent="0.3">
      <c r="A58" s="15" t="s">
        <v>30</v>
      </c>
      <c r="B58" s="14">
        <f>B55+B52+B49+B46+B43+B40+B37</f>
        <v>59100</v>
      </c>
      <c r="C58" s="14">
        <f>C55+C52+C49+C46+C43+C40+C37</f>
        <v>72000</v>
      </c>
      <c r="D58" s="14">
        <f>D55+D52+D49+D46+D43+D40+D37</f>
        <v>75500</v>
      </c>
      <c r="E58" s="14">
        <f>E55+E52+E49+E46+E43+E40+E37</f>
        <v>81000</v>
      </c>
    </row>
    <row r="59" spans="1:11" ht="15.75" thickBot="1" x14ac:dyDescent="0.3">
      <c r="A59" s="16" t="s">
        <v>31</v>
      </c>
      <c r="B59" s="17">
        <f>IF(B58-B29=0,0,"Error")</f>
        <v>0</v>
      </c>
      <c r="C59" s="17">
        <f>IF(C58-C29=0,0,"Error")</f>
        <v>0</v>
      </c>
      <c r="D59" s="17">
        <f>IF(D58-D29=0,0,"Error")</f>
        <v>0</v>
      </c>
      <c r="E59" s="17">
        <f>IF(E58-E29=0,0,"Error")</f>
        <v>0</v>
      </c>
    </row>
    <row r="60" spans="1:11" s="48" customFormat="1" ht="15.75" thickBot="1" x14ac:dyDescent="0.3">
      <c r="A60" s="1917" t="s">
        <v>38</v>
      </c>
      <c r="B60" s="1918"/>
      <c r="C60" s="1918"/>
      <c r="D60" s="1918"/>
      <c r="E60" s="1919"/>
    </row>
    <row r="61" spans="1:11" s="48" customFormat="1" ht="15.75" thickBot="1" x14ac:dyDescent="0.3">
      <c r="A61" s="1917" t="s">
        <v>39</v>
      </c>
      <c r="B61" s="1918"/>
      <c r="C61" s="1918"/>
      <c r="D61" s="1918"/>
      <c r="E61" s="1919"/>
    </row>
    <row r="62" spans="1:11" s="48" customFormat="1" ht="15.75" thickBot="1" x14ac:dyDescent="0.3">
      <c r="A62" s="430" t="s">
        <v>1055</v>
      </c>
      <c r="B62" s="1920" t="s">
        <v>712</v>
      </c>
      <c r="C62" s="1921"/>
      <c r="D62" s="1921"/>
      <c r="E62" s="1922"/>
    </row>
    <row r="63" spans="1:11" s="48" customFormat="1" ht="18.75" customHeight="1" thickBot="1" x14ac:dyDescent="0.3">
      <c r="A63" s="431" t="s">
        <v>13</v>
      </c>
      <c r="B63" s="1920" t="s">
        <v>599</v>
      </c>
      <c r="C63" s="1921"/>
      <c r="D63" s="1921"/>
      <c r="E63" s="1922"/>
    </row>
    <row r="64" spans="1:11" s="48" customFormat="1" ht="17.25" customHeight="1" thickBot="1" x14ac:dyDescent="0.3">
      <c r="A64" s="430" t="s">
        <v>14</v>
      </c>
      <c r="B64" s="1908" t="s">
        <v>430</v>
      </c>
      <c r="C64" s="1909"/>
      <c r="D64" s="1909"/>
      <c r="E64" s="1910"/>
    </row>
    <row r="65" spans="1:10" s="48" customFormat="1" ht="15.75" thickBot="1" x14ac:dyDescent="0.3">
      <c r="A65" s="430" t="s">
        <v>15</v>
      </c>
      <c r="B65" s="1914" t="s">
        <v>51</v>
      </c>
      <c r="C65" s="1915"/>
      <c r="D65" s="1915"/>
      <c r="E65" s="1916"/>
    </row>
    <row r="66" spans="1:10" s="48" customFormat="1" ht="12.75" customHeight="1" x14ac:dyDescent="0.25">
      <c r="A66" s="1049"/>
      <c r="B66" s="761">
        <v>2019</v>
      </c>
      <c r="C66" s="761">
        <v>2020</v>
      </c>
      <c r="D66" s="761">
        <v>2021</v>
      </c>
      <c r="E66" s="761">
        <v>2022</v>
      </c>
    </row>
    <row r="67" spans="1:10" s="48" customFormat="1" ht="9" customHeight="1" thickBot="1" x14ac:dyDescent="0.3">
      <c r="A67" s="1050"/>
      <c r="B67" s="764" t="s">
        <v>7</v>
      </c>
      <c r="C67" s="764" t="s">
        <v>8</v>
      </c>
      <c r="D67" s="764" t="s">
        <v>8</v>
      </c>
      <c r="E67" s="764" t="s">
        <v>8</v>
      </c>
    </row>
    <row r="68" spans="1:10" s="48" customFormat="1" ht="15.75" thickBot="1" x14ac:dyDescent="0.3">
      <c r="A68" s="5" t="s">
        <v>16</v>
      </c>
      <c r="B68" s="69">
        <v>10</v>
      </c>
      <c r="C68" s="69">
        <v>10</v>
      </c>
      <c r="D68" s="69">
        <v>10</v>
      </c>
      <c r="E68" s="69">
        <v>10</v>
      </c>
    </row>
    <row r="69" spans="1:10" s="48" customFormat="1" ht="15.75" thickBot="1" x14ac:dyDescent="0.3">
      <c r="A69" s="5" t="s">
        <v>17</v>
      </c>
      <c r="B69" s="9">
        <v>1000</v>
      </c>
      <c r="C69" s="9">
        <v>1000</v>
      </c>
      <c r="D69" s="9">
        <v>1000</v>
      </c>
      <c r="E69" s="9">
        <v>1000</v>
      </c>
    </row>
    <row r="70" spans="1:10" s="48" customFormat="1" ht="15.75" thickBot="1" x14ac:dyDescent="0.3">
      <c r="A70" s="5" t="s">
        <v>18</v>
      </c>
      <c r="B70" s="9">
        <f>B69/B68</f>
        <v>100</v>
      </c>
      <c r="C70" s="9">
        <f>C69/C68</f>
        <v>100</v>
      </c>
      <c r="D70" s="9">
        <f>D69/D68</f>
        <v>100</v>
      </c>
      <c r="E70" s="9">
        <f>E69/E68</f>
        <v>100</v>
      </c>
    </row>
    <row r="71" spans="1:10" s="48" customFormat="1" ht="15.75" thickBot="1" x14ac:dyDescent="0.3">
      <c r="A71" s="5" t="s">
        <v>19</v>
      </c>
      <c r="B71" s="745" t="s">
        <v>20</v>
      </c>
      <c r="C71" s="10">
        <f t="shared" ref="C71:E73" si="1">C68/B68-1</f>
        <v>0</v>
      </c>
      <c r="D71" s="10">
        <f t="shared" si="1"/>
        <v>0</v>
      </c>
      <c r="E71" s="10">
        <f t="shared" si="1"/>
        <v>0</v>
      </c>
    </row>
    <row r="72" spans="1:10" s="48" customFormat="1" ht="15.75" thickBot="1" x14ac:dyDescent="0.3">
      <c r="A72" s="5" t="s">
        <v>21</v>
      </c>
      <c r="B72" s="745" t="s">
        <v>20</v>
      </c>
      <c r="C72" s="10">
        <f t="shared" si="1"/>
        <v>0</v>
      </c>
      <c r="D72" s="10">
        <f t="shared" si="1"/>
        <v>0</v>
      </c>
      <c r="E72" s="10">
        <f t="shared" si="1"/>
        <v>0</v>
      </c>
    </row>
    <row r="73" spans="1:10" s="48" customFormat="1" ht="15.75" thickBot="1" x14ac:dyDescent="0.3">
      <c r="A73" s="5" t="s">
        <v>22</v>
      </c>
      <c r="B73" s="745" t="s">
        <v>20</v>
      </c>
      <c r="C73" s="10">
        <f t="shared" si="1"/>
        <v>0</v>
      </c>
      <c r="D73" s="10">
        <f t="shared" si="1"/>
        <v>0</v>
      </c>
      <c r="E73" s="10">
        <f t="shared" si="1"/>
        <v>0</v>
      </c>
    </row>
    <row r="74" spans="1:10" ht="15.75" thickBot="1" x14ac:dyDescent="0.3">
      <c r="A74" s="1046" t="s">
        <v>193</v>
      </c>
      <c r="B74" s="1047"/>
      <c r="C74" s="1047"/>
      <c r="D74" s="1047"/>
      <c r="E74" s="1048"/>
      <c r="G74" s="48"/>
      <c r="H74" s="48"/>
      <c r="I74" s="48"/>
      <c r="J74" s="48"/>
    </row>
    <row r="75" spans="1:10" ht="12.75" customHeight="1" x14ac:dyDescent="0.25">
      <c r="A75" s="1049"/>
      <c r="B75" s="761">
        <v>2019</v>
      </c>
      <c r="C75" s="761">
        <v>2020</v>
      </c>
      <c r="D75" s="761">
        <v>2021</v>
      </c>
      <c r="E75" s="761">
        <v>2022</v>
      </c>
      <c r="G75" s="48"/>
      <c r="H75" s="48"/>
      <c r="I75" s="48"/>
      <c r="J75" s="48"/>
    </row>
    <row r="76" spans="1:10" ht="9" customHeight="1" thickBot="1" x14ac:dyDescent="0.3">
      <c r="A76" s="1050"/>
      <c r="B76" s="764" t="s">
        <v>7</v>
      </c>
      <c r="C76" s="764" t="s">
        <v>8</v>
      </c>
      <c r="D76" s="764" t="s">
        <v>8</v>
      </c>
      <c r="E76" s="764" t="s">
        <v>8</v>
      </c>
      <c r="G76" s="48"/>
      <c r="H76" s="48"/>
      <c r="I76" s="48"/>
      <c r="J76" s="48"/>
    </row>
    <row r="77" spans="1:10" ht="15.75" thickBot="1" x14ac:dyDescent="0.3">
      <c r="A77" s="12" t="s">
        <v>41</v>
      </c>
      <c r="B77" s="13"/>
      <c r="C77" s="13"/>
      <c r="D77" s="13"/>
      <c r="E77" s="13"/>
      <c r="G77" s="48"/>
      <c r="H77" s="48"/>
      <c r="I77" s="48"/>
      <c r="J77" s="48"/>
    </row>
    <row r="78" spans="1:10" ht="15.75" thickBot="1" x14ac:dyDescent="0.3">
      <c r="A78" s="12" t="s">
        <v>42</v>
      </c>
      <c r="B78" s="14">
        <v>1000</v>
      </c>
      <c r="C78" s="14">
        <v>1000</v>
      </c>
      <c r="D78" s="14">
        <v>1000</v>
      </c>
      <c r="E78" s="14">
        <v>1000</v>
      </c>
      <c r="G78" s="48"/>
      <c r="H78" s="48"/>
      <c r="I78" s="48"/>
      <c r="J78" s="48"/>
    </row>
    <row r="79" spans="1:10" ht="15.75" thickBot="1" x14ac:dyDescent="0.3">
      <c r="A79" s="15" t="s">
        <v>30</v>
      </c>
      <c r="B79" s="14">
        <f>B78+B77</f>
        <v>1000</v>
      </c>
      <c r="C79" s="14">
        <f>C78+C77</f>
        <v>1000</v>
      </c>
      <c r="D79" s="14">
        <f>D78+D77</f>
        <v>1000</v>
      </c>
      <c r="E79" s="14">
        <f>E78+E77</f>
        <v>1000</v>
      </c>
      <c r="G79" s="48"/>
      <c r="H79" s="48"/>
      <c r="I79" s="48"/>
      <c r="J79" s="48"/>
    </row>
    <row r="80" spans="1:10" ht="15.75" thickBot="1" x14ac:dyDescent="0.3">
      <c r="A80" s="19"/>
      <c r="B80" s="20"/>
      <c r="C80" s="20"/>
      <c r="D80" s="20"/>
      <c r="E80" s="20"/>
    </row>
    <row r="81" spans="1:5" ht="27" customHeight="1" thickBot="1" x14ac:dyDescent="0.3">
      <c r="A81" s="6" t="s">
        <v>56</v>
      </c>
      <c r="B81" s="21">
        <f>B69+B29</f>
        <v>60100</v>
      </c>
      <c r="C81" s="21">
        <f>C69+C29</f>
        <v>73000</v>
      </c>
      <c r="D81" s="21">
        <f t="shared" ref="D81:E81" si="2">D69+D29</f>
        <v>76500</v>
      </c>
      <c r="E81" s="21">
        <f t="shared" si="2"/>
        <v>82000</v>
      </c>
    </row>
    <row r="82" spans="1:5" ht="24.75" thickBot="1" x14ac:dyDescent="0.3">
      <c r="A82" s="6" t="s">
        <v>57</v>
      </c>
      <c r="B82" s="21">
        <f>B79+B58</f>
        <v>60100</v>
      </c>
      <c r="C82" s="21">
        <f t="shared" ref="C82:E82" si="3">C79+C58</f>
        <v>73000</v>
      </c>
      <c r="D82" s="21">
        <f t="shared" si="3"/>
        <v>76500</v>
      </c>
      <c r="E82" s="21">
        <f t="shared" si="3"/>
        <v>82000</v>
      </c>
    </row>
    <row r="83" spans="1:5" ht="15.75" thickBot="1" x14ac:dyDescent="0.3">
      <c r="A83" s="12" t="s">
        <v>23</v>
      </c>
      <c r="B83" s="35">
        <v>37000</v>
      </c>
      <c r="C83" s="35">
        <v>50500</v>
      </c>
      <c r="D83" s="35">
        <v>53500</v>
      </c>
      <c r="E83" s="35">
        <v>57000</v>
      </c>
    </row>
    <row r="84" spans="1:5" ht="15.75" thickBot="1" x14ac:dyDescent="0.3">
      <c r="A84" s="25" t="s">
        <v>212</v>
      </c>
      <c r="B84" s="14">
        <f>B38</f>
        <v>0</v>
      </c>
      <c r="C84" s="14">
        <f>C38</f>
        <v>0</v>
      </c>
      <c r="D84" s="14">
        <f t="shared" ref="D84:E85" si="4">D38</f>
        <v>0</v>
      </c>
      <c r="E84" s="14">
        <f t="shared" si="4"/>
        <v>0</v>
      </c>
    </row>
    <row r="85" spans="1:5" ht="15.75" thickBot="1" x14ac:dyDescent="0.3">
      <c r="A85" s="25" t="s">
        <v>230</v>
      </c>
      <c r="B85" s="14">
        <f>B39</f>
        <v>0</v>
      </c>
      <c r="C85" s="14">
        <f>C39</f>
        <v>0</v>
      </c>
      <c r="D85" s="14">
        <f t="shared" si="4"/>
        <v>0</v>
      </c>
      <c r="E85" s="14">
        <f t="shared" si="4"/>
        <v>0</v>
      </c>
    </row>
    <row r="86" spans="1:5" ht="24.75" thickBot="1" x14ac:dyDescent="0.3">
      <c r="A86" s="12" t="s">
        <v>24</v>
      </c>
      <c r="B86" s="35">
        <v>10100</v>
      </c>
      <c r="C86" s="35">
        <v>9600</v>
      </c>
      <c r="D86" s="35">
        <v>10000</v>
      </c>
      <c r="E86" s="35">
        <v>10100</v>
      </c>
    </row>
    <row r="87" spans="1:5" ht="15.75" thickBot="1" x14ac:dyDescent="0.3">
      <c r="A87" s="25" t="s">
        <v>212</v>
      </c>
      <c r="B87" s="13">
        <f>B41</f>
        <v>0</v>
      </c>
      <c r="C87" s="13">
        <f t="shared" ref="C87:E88" si="5">C41</f>
        <v>0</v>
      </c>
      <c r="D87" s="13">
        <f t="shared" si="5"/>
        <v>0</v>
      </c>
      <c r="E87" s="13">
        <f t="shared" si="5"/>
        <v>0</v>
      </c>
    </row>
    <row r="88" spans="1:5" ht="15.75" thickBot="1" x14ac:dyDescent="0.3">
      <c r="A88" s="25" t="s">
        <v>230</v>
      </c>
      <c r="B88" s="13">
        <f>B42</f>
        <v>0</v>
      </c>
      <c r="C88" s="13">
        <f t="shared" si="5"/>
        <v>0</v>
      </c>
      <c r="D88" s="13">
        <f t="shared" si="5"/>
        <v>0</v>
      </c>
      <c r="E88" s="13">
        <f t="shared" si="5"/>
        <v>0</v>
      </c>
    </row>
    <row r="89" spans="1:5" ht="15.75" thickBot="1" x14ac:dyDescent="0.3">
      <c r="A89" s="12" t="s">
        <v>25</v>
      </c>
      <c r="B89" s="35">
        <v>12000</v>
      </c>
      <c r="C89" s="35">
        <v>11900</v>
      </c>
      <c r="D89" s="35">
        <v>12000</v>
      </c>
      <c r="E89" s="35">
        <v>13900</v>
      </c>
    </row>
    <row r="90" spans="1:5" ht="15.75" thickBot="1" x14ac:dyDescent="0.3">
      <c r="A90" s="25" t="s">
        <v>212</v>
      </c>
      <c r="B90" s="14">
        <f>B44</f>
        <v>0</v>
      </c>
      <c r="C90" s="14">
        <f t="shared" ref="C90:E91" si="6">C44</f>
        <v>0</v>
      </c>
      <c r="D90" s="14">
        <f t="shared" si="6"/>
        <v>0</v>
      </c>
      <c r="E90" s="14">
        <f t="shared" si="6"/>
        <v>0</v>
      </c>
    </row>
    <row r="91" spans="1:5" ht="15.75" thickBot="1" x14ac:dyDescent="0.3">
      <c r="A91" s="25" t="s">
        <v>230</v>
      </c>
      <c r="B91" s="14">
        <f>B45</f>
        <v>0</v>
      </c>
      <c r="C91" s="14">
        <f t="shared" si="6"/>
        <v>0</v>
      </c>
      <c r="D91" s="14">
        <f t="shared" si="6"/>
        <v>0</v>
      </c>
      <c r="E91" s="14">
        <f t="shared" si="6"/>
        <v>0</v>
      </c>
    </row>
    <row r="92" spans="1:5" ht="15.75" thickBot="1" x14ac:dyDescent="0.3">
      <c r="A92" s="12" t="s">
        <v>26</v>
      </c>
      <c r="B92" s="35">
        <f>B93+B94</f>
        <v>0</v>
      </c>
      <c r="C92" s="35">
        <f>C93+C94</f>
        <v>0</v>
      </c>
      <c r="D92" s="35">
        <f>D93+D94</f>
        <v>0</v>
      </c>
      <c r="E92" s="35">
        <f>E93+E94</f>
        <v>0</v>
      </c>
    </row>
    <row r="93" spans="1:5" ht="15.75" thickBot="1" x14ac:dyDescent="0.3">
      <c r="A93" s="25" t="s">
        <v>212</v>
      </c>
      <c r="B93" s="13">
        <f>B47</f>
        <v>0</v>
      </c>
      <c r="C93" s="13">
        <f t="shared" ref="C93:E94" si="7">C47</f>
        <v>0</v>
      </c>
      <c r="D93" s="13">
        <f t="shared" si="7"/>
        <v>0</v>
      </c>
      <c r="E93" s="13">
        <f t="shared" si="7"/>
        <v>0</v>
      </c>
    </row>
    <row r="94" spans="1:5" ht="15.75" thickBot="1" x14ac:dyDescent="0.3">
      <c r="A94" s="25" t="s">
        <v>230</v>
      </c>
      <c r="B94" s="13">
        <f>B48</f>
        <v>0</v>
      </c>
      <c r="C94" s="13">
        <f t="shared" si="7"/>
        <v>0</v>
      </c>
      <c r="D94" s="13">
        <f t="shared" si="7"/>
        <v>0</v>
      </c>
      <c r="E94" s="13">
        <f t="shared" si="7"/>
        <v>0</v>
      </c>
    </row>
    <row r="95" spans="1:5" ht="15.75" thickBot="1" x14ac:dyDescent="0.3">
      <c r="A95" s="12" t="s">
        <v>27</v>
      </c>
      <c r="B95" s="35">
        <f>B96+B97</f>
        <v>0</v>
      </c>
      <c r="C95" s="35">
        <f>C96+C97</f>
        <v>0</v>
      </c>
      <c r="D95" s="35">
        <f>D96+D97</f>
        <v>0</v>
      </c>
      <c r="E95" s="35">
        <f>E96+E97</f>
        <v>0</v>
      </c>
    </row>
    <row r="96" spans="1:5" ht="15.75" thickBot="1" x14ac:dyDescent="0.3">
      <c r="A96" s="25" t="s">
        <v>212</v>
      </c>
      <c r="B96" s="13">
        <f>B50</f>
        <v>0</v>
      </c>
      <c r="C96" s="13">
        <f t="shared" ref="C96:E97" si="8">C50</f>
        <v>0</v>
      </c>
      <c r="D96" s="13">
        <f t="shared" si="8"/>
        <v>0</v>
      </c>
      <c r="E96" s="13">
        <f t="shared" si="8"/>
        <v>0</v>
      </c>
    </row>
    <row r="97" spans="1:5" ht="15.75" thickBot="1" x14ac:dyDescent="0.3">
      <c r="A97" s="25" t="s">
        <v>230</v>
      </c>
      <c r="B97" s="13">
        <f>B51</f>
        <v>0</v>
      </c>
      <c r="C97" s="13">
        <f t="shared" si="8"/>
        <v>0</v>
      </c>
      <c r="D97" s="13">
        <f t="shared" si="8"/>
        <v>0</v>
      </c>
      <c r="E97" s="13">
        <f t="shared" si="8"/>
        <v>0</v>
      </c>
    </row>
    <row r="98" spans="1:5" ht="15.75" thickBot="1" x14ac:dyDescent="0.3">
      <c r="A98" s="12" t="s">
        <v>28</v>
      </c>
      <c r="B98" s="35">
        <f>B99+B100</f>
        <v>0</v>
      </c>
      <c r="C98" s="35">
        <f>C99+C100</f>
        <v>0</v>
      </c>
      <c r="D98" s="35">
        <f>D99+D100</f>
        <v>0</v>
      </c>
      <c r="E98" s="35">
        <f>E99+E100</f>
        <v>0</v>
      </c>
    </row>
    <row r="99" spans="1:5" ht="15.75" thickBot="1" x14ac:dyDescent="0.3">
      <c r="A99" s="25" t="s">
        <v>212</v>
      </c>
      <c r="B99" s="13">
        <f>B53</f>
        <v>0</v>
      </c>
      <c r="C99" s="13">
        <f t="shared" ref="C99:E103" si="9">C53</f>
        <v>0</v>
      </c>
      <c r="D99" s="13">
        <f t="shared" si="9"/>
        <v>0</v>
      </c>
      <c r="E99" s="13">
        <f t="shared" si="9"/>
        <v>0</v>
      </c>
    </row>
    <row r="100" spans="1:5" ht="15.75" thickBot="1" x14ac:dyDescent="0.3">
      <c r="A100" s="25" t="s">
        <v>230</v>
      </c>
      <c r="B100" s="13">
        <f>B54</f>
        <v>0</v>
      </c>
      <c r="C100" s="13">
        <f t="shared" si="9"/>
        <v>0</v>
      </c>
      <c r="D100" s="13">
        <f t="shared" si="9"/>
        <v>0</v>
      </c>
      <c r="E100" s="13">
        <f t="shared" si="9"/>
        <v>0</v>
      </c>
    </row>
    <row r="101" spans="1:5" ht="24.75" thickBot="1" x14ac:dyDescent="0.3">
      <c r="A101" s="12" t="s">
        <v>29</v>
      </c>
      <c r="B101" s="35">
        <f>B55</f>
        <v>0</v>
      </c>
      <c r="C101" s="35">
        <f t="shared" si="9"/>
        <v>0</v>
      </c>
      <c r="D101" s="35">
        <f t="shared" si="9"/>
        <v>0</v>
      </c>
      <c r="E101" s="35">
        <f t="shared" si="9"/>
        <v>0</v>
      </c>
    </row>
    <row r="102" spans="1:5" ht="15.75" thickBot="1" x14ac:dyDescent="0.3">
      <c r="A102" s="25" t="s">
        <v>212</v>
      </c>
      <c r="B102" s="13">
        <f>B56</f>
        <v>0</v>
      </c>
      <c r="C102" s="13">
        <f t="shared" si="9"/>
        <v>0</v>
      </c>
      <c r="D102" s="13">
        <f t="shared" si="9"/>
        <v>0</v>
      </c>
      <c r="E102" s="13">
        <f t="shared" si="9"/>
        <v>0</v>
      </c>
    </row>
    <row r="103" spans="1:5" ht="15.75" thickBot="1" x14ac:dyDescent="0.3">
      <c r="A103" s="25" t="s">
        <v>230</v>
      </c>
      <c r="B103" s="13">
        <f>B57</f>
        <v>0</v>
      </c>
      <c r="C103" s="13">
        <f t="shared" si="9"/>
        <v>0</v>
      </c>
      <c r="D103" s="13">
        <f t="shared" si="9"/>
        <v>0</v>
      </c>
      <c r="E103" s="13">
        <f t="shared" si="9"/>
        <v>0</v>
      </c>
    </row>
    <row r="104" spans="1:5" ht="15.75" thickBot="1" x14ac:dyDescent="0.3">
      <c r="A104" s="12" t="s">
        <v>58</v>
      </c>
      <c r="B104" s="13">
        <f>B77</f>
        <v>0</v>
      </c>
      <c r="C104" s="13">
        <f t="shared" ref="C104:E105" si="10">C77</f>
        <v>0</v>
      </c>
      <c r="D104" s="13">
        <f t="shared" si="10"/>
        <v>0</v>
      </c>
      <c r="E104" s="13">
        <f t="shared" si="10"/>
        <v>0</v>
      </c>
    </row>
    <row r="105" spans="1:5" ht="15.75" thickBot="1" x14ac:dyDescent="0.3">
      <c r="A105" s="12" t="s">
        <v>59</v>
      </c>
      <c r="B105" s="13">
        <f>B78</f>
        <v>1000</v>
      </c>
      <c r="C105" s="13">
        <f t="shared" si="10"/>
        <v>1000</v>
      </c>
      <c r="D105" s="13">
        <f t="shared" si="10"/>
        <v>1000</v>
      </c>
      <c r="E105" s="13">
        <f t="shared" si="10"/>
        <v>1000</v>
      </c>
    </row>
    <row r="106" spans="1:5" ht="15.75" thickBot="1" x14ac:dyDescent="0.3">
      <c r="A106" s="16" t="s">
        <v>31</v>
      </c>
      <c r="B106" s="17">
        <f>IF(B82-B81=0,0,"Error")</f>
        <v>0</v>
      </c>
      <c r="C106" s="17">
        <f>IF(C82-C81=0,0,"Error")</f>
        <v>0</v>
      </c>
      <c r="D106" s="17">
        <f>IF(D82-D81=0,0,"Error")</f>
        <v>0</v>
      </c>
      <c r="E106" s="17">
        <f>IF(E82-E81=0,0,"Error")</f>
        <v>0</v>
      </c>
    </row>
  </sheetData>
  <mergeCells count="29">
    <mergeCell ref="A2:E2"/>
    <mergeCell ref="B65:E65"/>
    <mergeCell ref="A66:A67"/>
    <mergeCell ref="A74:E74"/>
    <mergeCell ref="A75:A76"/>
    <mergeCell ref="A35:A36"/>
    <mergeCell ref="A60:E60"/>
    <mergeCell ref="A61:E61"/>
    <mergeCell ref="B62:E62"/>
    <mergeCell ref="B63:E63"/>
    <mergeCell ref="B64:E64"/>
    <mergeCell ref="A22:E22"/>
    <mergeCell ref="B23:E23"/>
    <mergeCell ref="B24:E24"/>
    <mergeCell ref="B25:E25"/>
    <mergeCell ref="A26:A27"/>
    <mergeCell ref="A9:E9"/>
    <mergeCell ref="A34:E34"/>
    <mergeCell ref="A10:E12"/>
    <mergeCell ref="B13:E13"/>
    <mergeCell ref="A14:A15"/>
    <mergeCell ref="B17:E17"/>
    <mergeCell ref="A18:E18"/>
    <mergeCell ref="A21:E21"/>
    <mergeCell ref="A4:E4"/>
    <mergeCell ref="A5:E5"/>
    <mergeCell ref="B6:E6"/>
    <mergeCell ref="B7:E7"/>
    <mergeCell ref="B8:E8"/>
  </mergeCells>
  <pageMargins left="0.7" right="0.7" top="0.75" bottom="0.75" header="0.3" footer="0.3"/>
  <pageSetup scale="11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227"/>
  <sheetViews>
    <sheetView view="pageBreakPreview" topLeftCell="A216" zoomScale="120" zoomScaleNormal="170" zoomScaleSheetLayoutView="120" workbookViewId="0">
      <selection activeCell="H227" sqref="H227"/>
    </sheetView>
  </sheetViews>
  <sheetFormatPr defaultRowHeight="15" x14ac:dyDescent="0.25"/>
  <cols>
    <col min="1" max="1" width="43" customWidth="1"/>
    <col min="2" max="4" width="11.7109375" customWidth="1"/>
    <col min="5" max="5" width="12.140625" bestFit="1" customWidth="1"/>
    <col min="8" max="8" width="11" customWidth="1"/>
    <col min="9" max="9" width="12.140625" bestFit="1" customWidth="1"/>
    <col min="11" max="11" width="11" customWidth="1"/>
    <col min="12" max="12" width="12.140625" bestFit="1" customWidth="1"/>
    <col min="13" max="13" width="11" customWidth="1"/>
    <col min="14" max="14" width="12.140625" bestFit="1" customWidth="1"/>
    <col min="15" max="15" width="11" customWidth="1"/>
    <col min="16" max="16" width="12.140625" bestFit="1" customWidth="1"/>
    <col min="17" max="17" width="11" customWidth="1"/>
    <col min="18" max="18" width="12.140625" bestFit="1" customWidth="1"/>
    <col min="19" max="19" width="11" customWidth="1"/>
    <col min="20" max="20" width="12.140625" bestFit="1" customWidth="1"/>
    <col min="21" max="21" width="11" customWidth="1"/>
    <col min="22" max="22" width="12.140625" bestFit="1" customWidth="1"/>
    <col min="23" max="23" width="11" customWidth="1"/>
    <col min="24" max="24" width="12.140625" bestFit="1" customWidth="1"/>
    <col min="25" max="25" width="11" customWidth="1"/>
    <col min="26" max="26" width="12.140625" bestFit="1" customWidth="1"/>
    <col min="27" max="27" width="11" customWidth="1"/>
    <col min="28" max="28" width="12.140625" bestFit="1" customWidth="1"/>
    <col min="29" max="29" width="11" customWidth="1"/>
    <col min="30" max="30" width="12.140625" bestFit="1" customWidth="1"/>
    <col min="31" max="31" width="11" customWidth="1"/>
    <col min="32" max="32" width="12.140625" bestFit="1" customWidth="1"/>
    <col min="33" max="33" width="11" customWidth="1"/>
    <col min="34" max="34" width="12.140625" bestFit="1" customWidth="1"/>
    <col min="35" max="35" width="11" customWidth="1"/>
    <col min="36" max="36" width="12.140625" bestFit="1" customWidth="1"/>
    <col min="37" max="37" width="11" customWidth="1"/>
    <col min="38" max="38" width="12.140625" bestFit="1" customWidth="1"/>
    <col min="39" max="39" width="11" customWidth="1"/>
    <col min="40" max="40" width="12.140625" bestFit="1" customWidth="1"/>
    <col min="41" max="41" width="11" customWidth="1"/>
    <col min="42" max="42" width="12.140625" bestFit="1" customWidth="1"/>
    <col min="43" max="43" width="11" customWidth="1"/>
    <col min="44" max="44" width="12.140625" bestFit="1" customWidth="1"/>
    <col min="45" max="45" width="11" customWidth="1"/>
    <col min="46" max="46" width="12.140625" bestFit="1" customWidth="1"/>
    <col min="47" max="47" width="11" customWidth="1"/>
    <col min="48" max="48" width="12.140625" bestFit="1" customWidth="1"/>
    <col min="49" max="49" width="11" customWidth="1"/>
    <col min="50" max="50" width="12.140625" bestFit="1" customWidth="1"/>
    <col min="51" max="51" width="11" customWidth="1"/>
    <col min="52" max="52" width="12.140625" bestFit="1" customWidth="1"/>
    <col min="53" max="53" width="11" customWidth="1"/>
    <col min="54" max="54" width="12.140625" bestFit="1" customWidth="1"/>
    <col min="55" max="55" width="11" customWidth="1"/>
    <col min="56" max="56" width="12.140625" bestFit="1" customWidth="1"/>
    <col min="57" max="57" width="11" customWidth="1"/>
    <col min="58" max="58" width="12.140625" bestFit="1" customWidth="1"/>
    <col min="59" max="59" width="11" customWidth="1"/>
    <col min="60" max="60" width="12.140625" bestFit="1" customWidth="1"/>
    <col min="61" max="61" width="11" customWidth="1"/>
    <col min="62" max="62" width="12.140625" bestFit="1" customWidth="1"/>
    <col min="63" max="63" width="11" customWidth="1"/>
    <col min="64" max="64" width="12.140625" bestFit="1" customWidth="1"/>
    <col min="65" max="65" width="11" customWidth="1"/>
    <col min="66" max="66" width="12.140625" bestFit="1" customWidth="1"/>
    <col min="67" max="67" width="11" customWidth="1"/>
    <col min="68" max="68" width="12.140625" bestFit="1" customWidth="1"/>
    <col min="69" max="69" width="11" customWidth="1"/>
    <col min="70" max="70" width="12.140625" bestFit="1" customWidth="1"/>
    <col min="71" max="71" width="11" customWidth="1"/>
    <col min="72" max="72" width="12.140625" bestFit="1" customWidth="1"/>
    <col min="73" max="73" width="11" customWidth="1"/>
    <col min="74" max="74" width="12.140625" bestFit="1" customWidth="1"/>
    <col min="75" max="75" width="11" customWidth="1"/>
    <col min="76" max="76" width="12.140625" bestFit="1" customWidth="1"/>
    <col min="77" max="77" width="11" customWidth="1"/>
    <col min="78" max="78" width="12.140625" bestFit="1" customWidth="1"/>
    <col min="79" max="79" width="11" customWidth="1"/>
    <col min="80" max="80" width="12.140625" bestFit="1" customWidth="1"/>
    <col min="81" max="81" width="11" customWidth="1"/>
    <col min="256" max="256" width="12" customWidth="1"/>
    <col min="257" max="257" width="43" customWidth="1"/>
    <col min="258" max="260" width="11.7109375" customWidth="1"/>
    <col min="261" max="261" width="12.140625" bestFit="1" customWidth="1"/>
    <col min="264" max="264" width="11" customWidth="1"/>
    <col min="265" max="265" width="12.140625" bestFit="1" customWidth="1"/>
    <col min="512" max="512" width="12" customWidth="1"/>
    <col min="513" max="513" width="43" customWidth="1"/>
    <col min="514" max="516" width="11.7109375" customWidth="1"/>
    <col min="517" max="517" width="12.140625" bestFit="1" customWidth="1"/>
    <col min="520" max="520" width="11" customWidth="1"/>
    <col min="521" max="521" width="12.140625" bestFit="1" customWidth="1"/>
    <col min="768" max="768" width="12" customWidth="1"/>
    <col min="769" max="769" width="43" customWidth="1"/>
    <col min="770" max="772" width="11.7109375" customWidth="1"/>
    <col min="773" max="773" width="12.140625" bestFit="1" customWidth="1"/>
    <col min="776" max="776" width="11" customWidth="1"/>
    <col min="777" max="777" width="12.140625" bestFit="1" customWidth="1"/>
    <col min="1024" max="1024" width="12" customWidth="1"/>
    <col min="1025" max="1025" width="43" customWidth="1"/>
    <col min="1026" max="1028" width="11.7109375" customWidth="1"/>
    <col min="1029" max="1029" width="12.140625" bestFit="1" customWidth="1"/>
    <col min="1032" max="1032" width="11" customWidth="1"/>
    <col min="1033" max="1033" width="12.140625" bestFit="1" customWidth="1"/>
    <col min="1280" max="1280" width="12" customWidth="1"/>
    <col min="1281" max="1281" width="43" customWidth="1"/>
    <col min="1282" max="1284" width="11.7109375" customWidth="1"/>
    <col min="1285" max="1285" width="12.140625" bestFit="1" customWidth="1"/>
    <col min="1288" max="1288" width="11" customWidth="1"/>
    <col min="1289" max="1289" width="12.140625" bestFit="1" customWidth="1"/>
    <col min="1536" max="1536" width="12" customWidth="1"/>
    <col min="1537" max="1537" width="43" customWidth="1"/>
    <col min="1538" max="1540" width="11.7109375" customWidth="1"/>
    <col min="1541" max="1541" width="12.140625" bestFit="1" customWidth="1"/>
    <col min="1544" max="1544" width="11" customWidth="1"/>
    <col min="1545" max="1545" width="12.140625" bestFit="1" customWidth="1"/>
    <col min="1792" max="1792" width="12" customWidth="1"/>
    <col min="1793" max="1793" width="43" customWidth="1"/>
    <col min="1794" max="1796" width="11.7109375" customWidth="1"/>
    <col min="1797" max="1797" width="12.140625" bestFit="1" customWidth="1"/>
    <col min="1800" max="1800" width="11" customWidth="1"/>
    <col min="1801" max="1801" width="12.140625" bestFit="1" customWidth="1"/>
    <col min="2048" max="2048" width="12" customWidth="1"/>
    <col min="2049" max="2049" width="43" customWidth="1"/>
    <col min="2050" max="2052" width="11.7109375" customWidth="1"/>
    <col min="2053" max="2053" width="12.140625" bestFit="1" customWidth="1"/>
    <col min="2056" max="2056" width="11" customWidth="1"/>
    <col min="2057" max="2057" width="12.140625" bestFit="1" customWidth="1"/>
    <col min="2304" max="2304" width="12" customWidth="1"/>
    <col min="2305" max="2305" width="43" customWidth="1"/>
    <col min="2306" max="2308" width="11.7109375" customWidth="1"/>
    <col min="2309" max="2309" width="12.140625" bestFit="1" customWidth="1"/>
    <col min="2312" max="2312" width="11" customWidth="1"/>
    <col min="2313" max="2313" width="12.140625" bestFit="1" customWidth="1"/>
    <col min="2560" max="2560" width="12" customWidth="1"/>
    <col min="2561" max="2561" width="43" customWidth="1"/>
    <col min="2562" max="2564" width="11.7109375" customWidth="1"/>
    <col min="2565" max="2565" width="12.140625" bestFit="1" customWidth="1"/>
    <col min="2568" max="2568" width="11" customWidth="1"/>
    <col min="2569" max="2569" width="12.140625" bestFit="1" customWidth="1"/>
    <col min="2816" max="2816" width="12" customWidth="1"/>
    <col min="2817" max="2817" width="43" customWidth="1"/>
    <col min="2818" max="2820" width="11.7109375" customWidth="1"/>
    <col min="2821" max="2821" width="12.140625" bestFit="1" customWidth="1"/>
    <col min="2824" max="2824" width="11" customWidth="1"/>
    <col min="2825" max="2825" width="12.140625" bestFit="1" customWidth="1"/>
    <col min="3072" max="3072" width="12" customWidth="1"/>
    <col min="3073" max="3073" width="43" customWidth="1"/>
    <col min="3074" max="3076" width="11.7109375" customWidth="1"/>
    <col min="3077" max="3077" width="12.140625" bestFit="1" customWidth="1"/>
    <col min="3080" max="3080" width="11" customWidth="1"/>
    <col min="3081" max="3081" width="12.140625" bestFit="1" customWidth="1"/>
    <col min="3328" max="3328" width="12" customWidth="1"/>
    <col min="3329" max="3329" width="43" customWidth="1"/>
    <col min="3330" max="3332" width="11.7109375" customWidth="1"/>
    <col min="3333" max="3333" width="12.140625" bestFit="1" customWidth="1"/>
    <col min="3336" max="3336" width="11" customWidth="1"/>
    <col min="3337" max="3337" width="12.140625" bestFit="1" customWidth="1"/>
    <col min="3584" max="3584" width="12" customWidth="1"/>
    <col min="3585" max="3585" width="43" customWidth="1"/>
    <col min="3586" max="3588" width="11.7109375" customWidth="1"/>
    <col min="3589" max="3589" width="12.140625" bestFit="1" customWidth="1"/>
    <col min="3592" max="3592" width="11" customWidth="1"/>
    <col min="3593" max="3593" width="12.140625" bestFit="1" customWidth="1"/>
    <col min="3840" max="3840" width="12" customWidth="1"/>
    <col min="3841" max="3841" width="43" customWidth="1"/>
    <col min="3842" max="3844" width="11.7109375" customWidth="1"/>
    <col min="3845" max="3845" width="12.140625" bestFit="1" customWidth="1"/>
    <col min="3848" max="3848" width="11" customWidth="1"/>
    <col min="3849" max="3849" width="12.140625" bestFit="1" customWidth="1"/>
    <col min="4096" max="4096" width="12" customWidth="1"/>
    <col min="4097" max="4097" width="43" customWidth="1"/>
    <col min="4098" max="4100" width="11.7109375" customWidth="1"/>
    <col min="4101" max="4101" width="12.140625" bestFit="1" customWidth="1"/>
    <col min="4104" max="4104" width="11" customWidth="1"/>
    <col min="4105" max="4105" width="12.140625" bestFit="1" customWidth="1"/>
    <col min="4352" max="4352" width="12" customWidth="1"/>
    <col min="4353" max="4353" width="43" customWidth="1"/>
    <col min="4354" max="4356" width="11.7109375" customWidth="1"/>
    <col min="4357" max="4357" width="12.140625" bestFit="1" customWidth="1"/>
    <col min="4360" max="4360" width="11" customWidth="1"/>
    <col min="4361" max="4361" width="12.140625" bestFit="1" customWidth="1"/>
    <col min="4608" max="4608" width="12" customWidth="1"/>
    <col min="4609" max="4609" width="43" customWidth="1"/>
    <col min="4610" max="4612" width="11.7109375" customWidth="1"/>
    <col min="4613" max="4613" width="12.140625" bestFit="1" customWidth="1"/>
    <col min="4616" max="4616" width="11" customWidth="1"/>
    <col min="4617" max="4617" width="12.140625" bestFit="1" customWidth="1"/>
    <col min="4864" max="4864" width="12" customWidth="1"/>
    <col min="4865" max="4865" width="43" customWidth="1"/>
    <col min="4866" max="4868" width="11.7109375" customWidth="1"/>
    <col min="4869" max="4869" width="12.140625" bestFit="1" customWidth="1"/>
    <col min="4872" max="4872" width="11" customWidth="1"/>
    <col min="4873" max="4873" width="12.140625" bestFit="1" customWidth="1"/>
    <col min="5120" max="5120" width="12" customWidth="1"/>
    <col min="5121" max="5121" width="43" customWidth="1"/>
    <col min="5122" max="5124" width="11.7109375" customWidth="1"/>
    <col min="5125" max="5125" width="12.140625" bestFit="1" customWidth="1"/>
    <col min="5128" max="5128" width="11" customWidth="1"/>
    <col min="5129" max="5129" width="12.140625" bestFit="1" customWidth="1"/>
    <col min="5376" max="5376" width="12" customWidth="1"/>
    <col min="5377" max="5377" width="43" customWidth="1"/>
    <col min="5378" max="5380" width="11.7109375" customWidth="1"/>
    <col min="5381" max="5381" width="12.140625" bestFit="1" customWidth="1"/>
    <col min="5384" max="5384" width="11" customWidth="1"/>
    <col min="5385" max="5385" width="12.140625" bestFit="1" customWidth="1"/>
    <col min="5632" max="5632" width="12" customWidth="1"/>
    <col min="5633" max="5633" width="43" customWidth="1"/>
    <col min="5634" max="5636" width="11.7109375" customWidth="1"/>
    <col min="5637" max="5637" width="12.140625" bestFit="1" customWidth="1"/>
    <col min="5640" max="5640" width="11" customWidth="1"/>
    <col min="5641" max="5641" width="12.140625" bestFit="1" customWidth="1"/>
    <col min="5888" max="5888" width="12" customWidth="1"/>
    <col min="5889" max="5889" width="43" customWidth="1"/>
    <col min="5890" max="5892" width="11.7109375" customWidth="1"/>
    <col min="5893" max="5893" width="12.140625" bestFit="1" customWidth="1"/>
    <col min="5896" max="5896" width="11" customWidth="1"/>
    <col min="5897" max="5897" width="12.140625" bestFit="1" customWidth="1"/>
    <col min="6144" max="6144" width="12" customWidth="1"/>
    <col min="6145" max="6145" width="43" customWidth="1"/>
    <col min="6146" max="6148" width="11.7109375" customWidth="1"/>
    <col min="6149" max="6149" width="12.140625" bestFit="1" customWidth="1"/>
    <col min="6152" max="6152" width="11" customWidth="1"/>
    <col min="6153" max="6153" width="12.140625" bestFit="1" customWidth="1"/>
    <col min="6400" max="6400" width="12" customWidth="1"/>
    <col min="6401" max="6401" width="43" customWidth="1"/>
    <col min="6402" max="6404" width="11.7109375" customWidth="1"/>
    <col min="6405" max="6405" width="12.140625" bestFit="1" customWidth="1"/>
    <col min="6408" max="6408" width="11" customWidth="1"/>
    <col min="6409" max="6409" width="12.140625" bestFit="1" customWidth="1"/>
    <col min="6656" max="6656" width="12" customWidth="1"/>
    <col min="6657" max="6657" width="43" customWidth="1"/>
    <col min="6658" max="6660" width="11.7109375" customWidth="1"/>
    <col min="6661" max="6661" width="12.140625" bestFit="1" customWidth="1"/>
    <col min="6664" max="6664" width="11" customWidth="1"/>
    <col min="6665" max="6665" width="12.140625" bestFit="1" customWidth="1"/>
    <col min="6912" max="6912" width="12" customWidth="1"/>
    <col min="6913" max="6913" width="43" customWidth="1"/>
    <col min="6914" max="6916" width="11.7109375" customWidth="1"/>
    <col min="6917" max="6917" width="12.140625" bestFit="1" customWidth="1"/>
    <col min="6920" max="6920" width="11" customWidth="1"/>
    <col min="6921" max="6921" width="12.140625" bestFit="1" customWidth="1"/>
    <col min="7168" max="7168" width="12" customWidth="1"/>
    <col min="7169" max="7169" width="43" customWidth="1"/>
    <col min="7170" max="7172" width="11.7109375" customWidth="1"/>
    <col min="7173" max="7173" width="12.140625" bestFit="1" customWidth="1"/>
    <col min="7176" max="7176" width="11" customWidth="1"/>
    <col min="7177" max="7177" width="12.140625" bestFit="1" customWidth="1"/>
    <col min="7424" max="7424" width="12" customWidth="1"/>
    <col min="7425" max="7425" width="43" customWidth="1"/>
    <col min="7426" max="7428" width="11.7109375" customWidth="1"/>
    <col min="7429" max="7429" width="12.140625" bestFit="1" customWidth="1"/>
    <col min="7432" max="7432" width="11" customWidth="1"/>
    <col min="7433" max="7433" width="12.140625" bestFit="1" customWidth="1"/>
    <col min="7680" max="7680" width="12" customWidth="1"/>
    <col min="7681" max="7681" width="43" customWidth="1"/>
    <col min="7682" max="7684" width="11.7109375" customWidth="1"/>
    <col min="7685" max="7685" width="12.140625" bestFit="1" customWidth="1"/>
    <col min="7688" max="7688" width="11" customWidth="1"/>
    <col min="7689" max="7689" width="12.140625" bestFit="1" customWidth="1"/>
    <col min="7936" max="7936" width="12" customWidth="1"/>
    <col min="7937" max="7937" width="43" customWidth="1"/>
    <col min="7938" max="7940" width="11.7109375" customWidth="1"/>
    <col min="7941" max="7941" width="12.140625" bestFit="1" customWidth="1"/>
    <col min="7944" max="7944" width="11" customWidth="1"/>
    <col min="7945" max="7945" width="12.140625" bestFit="1" customWidth="1"/>
    <col min="8192" max="8192" width="12" customWidth="1"/>
    <col min="8193" max="8193" width="43" customWidth="1"/>
    <col min="8194" max="8196" width="11.7109375" customWidth="1"/>
    <col min="8197" max="8197" width="12.140625" bestFit="1" customWidth="1"/>
    <col min="8200" max="8200" width="11" customWidth="1"/>
    <col min="8201" max="8201" width="12.140625" bestFit="1" customWidth="1"/>
    <col min="8448" max="8448" width="12" customWidth="1"/>
    <col min="8449" max="8449" width="43" customWidth="1"/>
    <col min="8450" max="8452" width="11.7109375" customWidth="1"/>
    <col min="8453" max="8453" width="12.140625" bestFit="1" customWidth="1"/>
    <col min="8456" max="8456" width="11" customWidth="1"/>
    <col min="8457" max="8457" width="12.140625" bestFit="1" customWidth="1"/>
    <col min="8704" max="8704" width="12" customWidth="1"/>
    <col min="8705" max="8705" width="43" customWidth="1"/>
    <col min="8706" max="8708" width="11.7109375" customWidth="1"/>
    <col min="8709" max="8709" width="12.140625" bestFit="1" customWidth="1"/>
    <col min="8712" max="8712" width="11" customWidth="1"/>
    <col min="8713" max="8713" width="12.140625" bestFit="1" customWidth="1"/>
    <col min="8960" max="8960" width="12" customWidth="1"/>
    <col min="8961" max="8961" width="43" customWidth="1"/>
    <col min="8962" max="8964" width="11.7109375" customWidth="1"/>
    <col min="8965" max="8965" width="12.140625" bestFit="1" customWidth="1"/>
    <col min="8968" max="8968" width="11" customWidth="1"/>
    <col min="8969" max="8969" width="12.140625" bestFit="1" customWidth="1"/>
    <col min="9216" max="9216" width="12" customWidth="1"/>
    <col min="9217" max="9217" width="43" customWidth="1"/>
    <col min="9218" max="9220" width="11.7109375" customWidth="1"/>
    <col min="9221" max="9221" width="12.140625" bestFit="1" customWidth="1"/>
    <col min="9224" max="9224" width="11" customWidth="1"/>
    <col min="9225" max="9225" width="12.140625" bestFit="1" customWidth="1"/>
    <col min="9472" max="9472" width="12" customWidth="1"/>
    <col min="9473" max="9473" width="43" customWidth="1"/>
    <col min="9474" max="9476" width="11.7109375" customWidth="1"/>
    <col min="9477" max="9477" width="12.140625" bestFit="1" customWidth="1"/>
    <col min="9480" max="9480" width="11" customWidth="1"/>
    <col min="9481" max="9481" width="12.140625" bestFit="1" customWidth="1"/>
    <col min="9728" max="9728" width="12" customWidth="1"/>
    <col min="9729" max="9729" width="43" customWidth="1"/>
    <col min="9730" max="9732" width="11.7109375" customWidth="1"/>
    <col min="9733" max="9733" width="12.140625" bestFit="1" customWidth="1"/>
    <col min="9736" max="9736" width="11" customWidth="1"/>
    <col min="9737" max="9737" width="12.140625" bestFit="1" customWidth="1"/>
    <col min="9984" max="9984" width="12" customWidth="1"/>
    <col min="9985" max="9985" width="43" customWidth="1"/>
    <col min="9986" max="9988" width="11.7109375" customWidth="1"/>
    <col min="9989" max="9989" width="12.140625" bestFit="1" customWidth="1"/>
    <col min="9992" max="9992" width="11" customWidth="1"/>
    <col min="9993" max="9993" width="12.140625" bestFit="1" customWidth="1"/>
    <col min="10240" max="10240" width="12" customWidth="1"/>
    <col min="10241" max="10241" width="43" customWidth="1"/>
    <col min="10242" max="10244" width="11.7109375" customWidth="1"/>
    <col min="10245" max="10245" width="12.140625" bestFit="1" customWidth="1"/>
    <col min="10248" max="10248" width="11" customWidth="1"/>
    <col min="10249" max="10249" width="12.140625" bestFit="1" customWidth="1"/>
    <col min="10496" max="10496" width="12" customWidth="1"/>
    <col min="10497" max="10497" width="43" customWidth="1"/>
    <col min="10498" max="10500" width="11.7109375" customWidth="1"/>
    <col min="10501" max="10501" width="12.140625" bestFit="1" customWidth="1"/>
    <col min="10504" max="10504" width="11" customWidth="1"/>
    <col min="10505" max="10505" width="12.140625" bestFit="1" customWidth="1"/>
    <col min="10752" max="10752" width="12" customWidth="1"/>
    <col min="10753" max="10753" width="43" customWidth="1"/>
    <col min="10754" max="10756" width="11.7109375" customWidth="1"/>
    <col min="10757" max="10757" width="12.140625" bestFit="1" customWidth="1"/>
    <col min="10760" max="10760" width="11" customWidth="1"/>
    <col min="10761" max="10761" width="12.140625" bestFit="1" customWidth="1"/>
    <col min="11008" max="11008" width="12" customWidth="1"/>
    <col min="11009" max="11009" width="43" customWidth="1"/>
    <col min="11010" max="11012" width="11.7109375" customWidth="1"/>
    <col min="11013" max="11013" width="12.140625" bestFit="1" customWidth="1"/>
    <col min="11016" max="11016" width="11" customWidth="1"/>
    <col min="11017" max="11017" width="12.140625" bestFit="1" customWidth="1"/>
    <col min="11264" max="11264" width="12" customWidth="1"/>
    <col min="11265" max="11265" width="43" customWidth="1"/>
    <col min="11266" max="11268" width="11.7109375" customWidth="1"/>
    <col min="11269" max="11269" width="12.140625" bestFit="1" customWidth="1"/>
    <col min="11272" max="11272" width="11" customWidth="1"/>
    <col min="11273" max="11273" width="12.140625" bestFit="1" customWidth="1"/>
    <col min="11520" max="11520" width="12" customWidth="1"/>
    <col min="11521" max="11521" width="43" customWidth="1"/>
    <col min="11522" max="11524" width="11.7109375" customWidth="1"/>
    <col min="11525" max="11525" width="12.140625" bestFit="1" customWidth="1"/>
    <col min="11528" max="11528" width="11" customWidth="1"/>
    <col min="11529" max="11529" width="12.140625" bestFit="1" customWidth="1"/>
    <col min="11776" max="11776" width="12" customWidth="1"/>
    <col min="11777" max="11777" width="43" customWidth="1"/>
    <col min="11778" max="11780" width="11.7109375" customWidth="1"/>
    <col min="11781" max="11781" width="12.140625" bestFit="1" customWidth="1"/>
    <col min="11784" max="11784" width="11" customWidth="1"/>
    <col min="11785" max="11785" width="12.140625" bestFit="1" customWidth="1"/>
    <col min="12032" max="12032" width="12" customWidth="1"/>
    <col min="12033" max="12033" width="43" customWidth="1"/>
    <col min="12034" max="12036" width="11.7109375" customWidth="1"/>
    <col min="12037" max="12037" width="12.140625" bestFit="1" customWidth="1"/>
    <col min="12040" max="12040" width="11" customWidth="1"/>
    <col min="12041" max="12041" width="12.140625" bestFit="1" customWidth="1"/>
    <col min="12288" max="12288" width="12" customWidth="1"/>
    <col min="12289" max="12289" width="43" customWidth="1"/>
    <col min="12290" max="12292" width="11.7109375" customWidth="1"/>
    <col min="12293" max="12293" width="12.140625" bestFit="1" customWidth="1"/>
    <col min="12296" max="12296" width="11" customWidth="1"/>
    <col min="12297" max="12297" width="12.140625" bestFit="1" customWidth="1"/>
    <col min="12544" max="12544" width="12" customWidth="1"/>
    <col min="12545" max="12545" width="43" customWidth="1"/>
    <col min="12546" max="12548" width="11.7109375" customWidth="1"/>
    <col min="12549" max="12549" width="12.140625" bestFit="1" customWidth="1"/>
    <col min="12552" max="12552" width="11" customWidth="1"/>
    <col min="12553" max="12553" width="12.140625" bestFit="1" customWidth="1"/>
    <col min="12800" max="12800" width="12" customWidth="1"/>
    <col min="12801" max="12801" width="43" customWidth="1"/>
    <col min="12802" max="12804" width="11.7109375" customWidth="1"/>
    <col min="12805" max="12805" width="12.140625" bestFit="1" customWidth="1"/>
    <col min="12808" max="12808" width="11" customWidth="1"/>
    <col min="12809" max="12809" width="12.140625" bestFit="1" customWidth="1"/>
    <col min="13056" max="13056" width="12" customWidth="1"/>
    <col min="13057" max="13057" width="43" customWidth="1"/>
    <col min="13058" max="13060" width="11.7109375" customWidth="1"/>
    <col min="13061" max="13061" width="12.140625" bestFit="1" customWidth="1"/>
    <col min="13064" max="13064" width="11" customWidth="1"/>
    <col min="13065" max="13065" width="12.140625" bestFit="1" customWidth="1"/>
    <col min="13312" max="13312" width="12" customWidth="1"/>
    <col min="13313" max="13313" width="43" customWidth="1"/>
    <col min="13314" max="13316" width="11.7109375" customWidth="1"/>
    <col min="13317" max="13317" width="12.140625" bestFit="1" customWidth="1"/>
    <col min="13320" max="13320" width="11" customWidth="1"/>
    <col min="13321" max="13321" width="12.140625" bestFit="1" customWidth="1"/>
    <col min="13568" max="13568" width="12" customWidth="1"/>
    <col min="13569" max="13569" width="43" customWidth="1"/>
    <col min="13570" max="13572" width="11.7109375" customWidth="1"/>
    <col min="13573" max="13573" width="12.140625" bestFit="1" customWidth="1"/>
    <col min="13576" max="13576" width="11" customWidth="1"/>
    <col min="13577" max="13577" width="12.140625" bestFit="1" customWidth="1"/>
    <col min="13824" max="13824" width="12" customWidth="1"/>
    <col min="13825" max="13825" width="43" customWidth="1"/>
    <col min="13826" max="13828" width="11.7109375" customWidth="1"/>
    <col min="13829" max="13829" width="12.140625" bestFit="1" customWidth="1"/>
    <col min="13832" max="13832" width="11" customWidth="1"/>
    <col min="13833" max="13833" width="12.140625" bestFit="1" customWidth="1"/>
    <col min="14080" max="14080" width="12" customWidth="1"/>
    <col min="14081" max="14081" width="43" customWidth="1"/>
    <col min="14082" max="14084" width="11.7109375" customWidth="1"/>
    <col min="14085" max="14085" width="12.140625" bestFit="1" customWidth="1"/>
    <col min="14088" max="14088" width="11" customWidth="1"/>
    <col min="14089" max="14089" width="12.140625" bestFit="1" customWidth="1"/>
    <col min="14336" max="14336" width="12" customWidth="1"/>
    <col min="14337" max="14337" width="43" customWidth="1"/>
    <col min="14338" max="14340" width="11.7109375" customWidth="1"/>
    <col min="14341" max="14341" width="12.140625" bestFit="1" customWidth="1"/>
    <col min="14344" max="14344" width="11" customWidth="1"/>
    <col min="14345" max="14345" width="12.140625" bestFit="1" customWidth="1"/>
    <col min="14592" max="14592" width="12" customWidth="1"/>
    <col min="14593" max="14593" width="43" customWidth="1"/>
    <col min="14594" max="14596" width="11.7109375" customWidth="1"/>
    <col min="14597" max="14597" width="12.140625" bestFit="1" customWidth="1"/>
    <col min="14600" max="14600" width="11" customWidth="1"/>
    <col min="14601" max="14601" width="12.140625" bestFit="1" customWidth="1"/>
    <col min="14848" max="14848" width="12" customWidth="1"/>
    <col min="14849" max="14849" width="43" customWidth="1"/>
    <col min="14850" max="14852" width="11.7109375" customWidth="1"/>
    <col min="14853" max="14853" width="12.140625" bestFit="1" customWidth="1"/>
    <col min="14856" max="14856" width="11" customWidth="1"/>
    <col min="14857" max="14857" width="12.140625" bestFit="1" customWidth="1"/>
    <col min="15104" max="15104" width="12" customWidth="1"/>
    <col min="15105" max="15105" width="43" customWidth="1"/>
    <col min="15106" max="15108" width="11.7109375" customWidth="1"/>
    <col min="15109" max="15109" width="12.140625" bestFit="1" customWidth="1"/>
    <col min="15112" max="15112" width="11" customWidth="1"/>
    <col min="15113" max="15113" width="12.140625" bestFit="1" customWidth="1"/>
    <col min="15360" max="15360" width="12" customWidth="1"/>
    <col min="15361" max="15361" width="43" customWidth="1"/>
    <col min="15362" max="15364" width="11.7109375" customWidth="1"/>
    <col min="15365" max="15365" width="12.140625" bestFit="1" customWidth="1"/>
    <col min="15368" max="15368" width="11" customWidth="1"/>
    <col min="15369" max="15369" width="12.140625" bestFit="1" customWidth="1"/>
    <col min="15616" max="15616" width="12" customWidth="1"/>
    <col min="15617" max="15617" width="43" customWidth="1"/>
    <col min="15618" max="15620" width="11.7109375" customWidth="1"/>
    <col min="15621" max="15621" width="12.140625" bestFit="1" customWidth="1"/>
    <col min="15624" max="15624" width="11" customWidth="1"/>
    <col min="15625" max="15625" width="12.140625" bestFit="1" customWidth="1"/>
    <col min="15872" max="15872" width="12" customWidth="1"/>
    <col min="15873" max="15873" width="43" customWidth="1"/>
    <col min="15874" max="15876" width="11.7109375" customWidth="1"/>
    <col min="15877" max="15877" width="12.140625" bestFit="1" customWidth="1"/>
    <col min="15880" max="15880" width="11" customWidth="1"/>
    <col min="15881" max="15881" width="12.140625" bestFit="1" customWidth="1"/>
    <col min="16128" max="16128" width="12" customWidth="1"/>
    <col min="16129" max="16129" width="43" customWidth="1"/>
    <col min="16130" max="16132" width="11.7109375" customWidth="1"/>
    <col min="16133" max="16133" width="12.140625" bestFit="1" customWidth="1"/>
    <col min="16136" max="16136" width="11" customWidth="1"/>
    <col min="16137" max="16137" width="12.140625" bestFit="1" customWidth="1"/>
  </cols>
  <sheetData>
    <row r="1" spans="1:6" ht="21" x14ac:dyDescent="0.35">
      <c r="A1" s="1218" t="s">
        <v>1164</v>
      </c>
      <c r="B1" s="1218"/>
      <c r="C1" s="1218"/>
      <c r="D1" s="1218"/>
      <c r="E1" s="1218"/>
    </row>
    <row r="2" spans="1:6" ht="18" customHeight="1" x14ac:dyDescent="0.25">
      <c r="A2" s="1143" t="s">
        <v>555</v>
      </c>
      <c r="B2" s="1143"/>
      <c r="C2" s="1143"/>
      <c r="D2" s="1143"/>
      <c r="E2" s="1143"/>
      <c r="F2" s="1"/>
    </row>
    <row r="3" spans="1:6" ht="18" customHeight="1" x14ac:dyDescent="0.25">
      <c r="A3" s="1028" t="s">
        <v>536</v>
      </c>
      <c r="B3" s="1028"/>
      <c r="C3" s="1028"/>
      <c r="D3" s="1028"/>
      <c r="E3" s="1028"/>
      <c r="F3" s="755"/>
    </row>
    <row r="4" spans="1:6" ht="15.75" thickBot="1" x14ac:dyDescent="0.3">
      <c r="A4" s="1499" t="s">
        <v>1163</v>
      </c>
      <c r="B4" s="1499"/>
      <c r="C4" s="1499"/>
      <c r="D4" s="1499"/>
      <c r="E4" s="1499"/>
    </row>
    <row r="5" spans="1:6" ht="15.75" thickBot="1" x14ac:dyDescent="0.3">
      <c r="A5" s="2" t="s">
        <v>0</v>
      </c>
      <c r="B5" s="1078" t="s">
        <v>100</v>
      </c>
      <c r="C5" s="1078"/>
      <c r="D5" s="1078"/>
      <c r="E5" s="1078"/>
    </row>
    <row r="6" spans="1:6" ht="15.75" thickBot="1" x14ac:dyDescent="0.3">
      <c r="A6" s="2" t="s">
        <v>1</v>
      </c>
      <c r="B6" s="1079" t="s">
        <v>101</v>
      </c>
      <c r="C6" s="1080"/>
      <c r="D6" s="1080"/>
      <c r="E6" s="1081"/>
    </row>
    <row r="7" spans="1:6" ht="15.75" thickBot="1" x14ac:dyDescent="0.3">
      <c r="A7" s="2" t="s">
        <v>3</v>
      </c>
      <c r="B7" s="1082" t="s">
        <v>535</v>
      </c>
      <c r="C7" s="1083"/>
      <c r="D7" s="1083"/>
      <c r="E7" s="1084"/>
    </row>
    <row r="8" spans="1:6" ht="15.75" thickBot="1" x14ac:dyDescent="0.3">
      <c r="A8" s="1085" t="s">
        <v>4</v>
      </c>
      <c r="B8" s="1086"/>
      <c r="C8" s="1086"/>
      <c r="D8" s="1086"/>
      <c r="E8" s="1087"/>
    </row>
    <row r="9" spans="1:6" ht="15.75" thickBot="1" x14ac:dyDescent="0.3">
      <c r="A9" s="1149" t="s">
        <v>102</v>
      </c>
      <c r="B9" s="1150"/>
      <c r="C9" s="1150"/>
      <c r="D9" s="1150"/>
      <c r="E9" s="1151"/>
    </row>
    <row r="10" spans="1:6" ht="36.75" customHeight="1" thickBot="1" x14ac:dyDescent="0.3">
      <c r="A10" s="1149"/>
      <c r="B10" s="1150"/>
      <c r="C10" s="1150"/>
      <c r="D10" s="1150"/>
      <c r="E10" s="1151"/>
    </row>
    <row r="11" spans="1:6" ht="39.75" customHeight="1" thickBot="1" x14ac:dyDescent="0.3">
      <c r="A11" s="1149"/>
      <c r="B11" s="1150"/>
      <c r="C11" s="1150"/>
      <c r="D11" s="1150"/>
      <c r="E11" s="1151"/>
    </row>
    <row r="12" spans="1:6" ht="78.75" customHeight="1" thickBot="1" x14ac:dyDescent="0.3">
      <c r="A12" s="3" t="s">
        <v>5</v>
      </c>
      <c r="B12" s="1210" t="s">
        <v>602</v>
      </c>
      <c r="C12" s="1211"/>
      <c r="D12" s="1211"/>
      <c r="E12" s="1212"/>
    </row>
    <row r="13" spans="1:6" x14ac:dyDescent="0.25">
      <c r="A13" s="1049" t="s">
        <v>60</v>
      </c>
      <c r="B13" s="761">
        <v>2019</v>
      </c>
      <c r="C13" s="761">
        <v>2020</v>
      </c>
      <c r="D13" s="761">
        <v>2021</v>
      </c>
      <c r="E13" s="761">
        <v>2022</v>
      </c>
    </row>
    <row r="14" spans="1:6" ht="15.75" thickBot="1" x14ac:dyDescent="0.3">
      <c r="A14" s="1050"/>
      <c r="B14" s="762" t="s">
        <v>7</v>
      </c>
      <c r="C14" s="762" t="s">
        <v>8</v>
      </c>
      <c r="D14" s="762" t="s">
        <v>8</v>
      </c>
      <c r="E14" s="762" t="s">
        <v>8</v>
      </c>
    </row>
    <row r="15" spans="1:6" ht="45.75" thickBot="1" x14ac:dyDescent="0.3">
      <c r="A15" s="748" t="s">
        <v>103</v>
      </c>
      <c r="B15" s="4">
        <v>0.6</v>
      </c>
      <c r="C15" s="4">
        <v>0.65</v>
      </c>
      <c r="D15" s="4">
        <v>0.7</v>
      </c>
      <c r="E15" s="4">
        <v>0.75</v>
      </c>
    </row>
    <row r="16" spans="1:6" ht="75" customHeight="1" thickBot="1" x14ac:dyDescent="0.3">
      <c r="A16" s="6" t="s">
        <v>9</v>
      </c>
      <c r="B16" s="1153" t="s">
        <v>470</v>
      </c>
      <c r="C16" s="1154"/>
      <c r="D16" s="1154"/>
      <c r="E16" s="1155"/>
    </row>
    <row r="17" spans="1:81" ht="23.25" customHeight="1" thickBot="1" x14ac:dyDescent="0.3">
      <c r="A17" s="1105" t="s">
        <v>583</v>
      </c>
      <c r="B17" s="1106"/>
      <c r="C17" s="1106"/>
      <c r="D17" s="1106"/>
      <c r="E17" s="1107"/>
      <c r="H17" s="29"/>
      <c r="J17" s="29"/>
      <c r="K17" s="29"/>
      <c r="M17" s="29"/>
      <c r="O17" s="29"/>
      <c r="Q17" s="29"/>
      <c r="S17" s="29"/>
      <c r="U17" s="29"/>
      <c r="W17" s="29"/>
      <c r="Y17" s="29"/>
      <c r="AA17" s="29"/>
      <c r="AC17" s="29"/>
      <c r="AE17" s="29"/>
      <c r="AG17" s="29"/>
      <c r="AI17" s="29"/>
      <c r="AK17" s="29"/>
      <c r="AM17" s="29"/>
      <c r="AO17" s="29"/>
      <c r="AQ17" s="29"/>
      <c r="AS17" s="29"/>
      <c r="AU17" s="29"/>
      <c r="AW17" s="29"/>
      <c r="AY17" s="29"/>
      <c r="BA17" s="29"/>
      <c r="BC17" s="29"/>
      <c r="BE17" s="29"/>
      <c r="BG17" s="29"/>
      <c r="BI17" s="29"/>
      <c r="BK17" s="29"/>
      <c r="BM17" s="29"/>
      <c r="BO17" s="29"/>
      <c r="BQ17" s="29"/>
      <c r="BS17" s="29"/>
      <c r="BU17" s="29"/>
      <c r="BW17" s="29"/>
      <c r="BY17" s="29"/>
      <c r="CA17" s="29"/>
      <c r="CC17" s="29"/>
    </row>
    <row r="18" spans="1:81" ht="15.75" thickBot="1" x14ac:dyDescent="0.3">
      <c r="A18" s="748" t="s">
        <v>104</v>
      </c>
      <c r="B18" s="4">
        <v>7.0000000000000007E-2</v>
      </c>
      <c r="C18" s="4">
        <v>0.1</v>
      </c>
      <c r="D18" s="4">
        <v>0.15</v>
      </c>
      <c r="E18" s="4">
        <v>0.2</v>
      </c>
      <c r="G18" s="79"/>
    </row>
    <row r="19" spans="1:81" ht="15.75" thickBot="1" x14ac:dyDescent="0.3">
      <c r="A19" s="5" t="s">
        <v>105</v>
      </c>
      <c r="B19" s="4">
        <v>0.92</v>
      </c>
      <c r="C19" s="4">
        <v>0.88</v>
      </c>
      <c r="D19" s="4">
        <v>0.82</v>
      </c>
      <c r="E19" s="4">
        <v>0.76</v>
      </c>
      <c r="G19" s="79"/>
    </row>
    <row r="20" spans="1:81" ht="15.75" thickBot="1" x14ac:dyDescent="0.3">
      <c r="A20" s="5" t="s">
        <v>106</v>
      </c>
      <c r="B20" s="4">
        <v>0.16</v>
      </c>
      <c r="C20" s="4">
        <v>0.2</v>
      </c>
      <c r="D20" s="4">
        <v>0.25</v>
      </c>
      <c r="E20" s="4">
        <v>0.3</v>
      </c>
      <c r="G20" s="79"/>
    </row>
    <row r="21" spans="1:81" ht="23.25" thickBot="1" x14ac:dyDescent="0.3">
      <c r="A21" s="5" t="s">
        <v>107</v>
      </c>
      <c r="B21" s="4">
        <v>0.3</v>
      </c>
      <c r="C21" s="4">
        <v>0.34</v>
      </c>
      <c r="D21" s="4">
        <v>0.39</v>
      </c>
      <c r="E21" s="4">
        <v>0.43</v>
      </c>
    </row>
    <row r="22" spans="1:81" ht="45.75" thickBot="1" x14ac:dyDescent="0.3">
      <c r="A22" s="5" t="s">
        <v>108</v>
      </c>
      <c r="B22" s="4">
        <v>0.62</v>
      </c>
      <c r="C22" s="4">
        <v>0.7</v>
      </c>
      <c r="D22" s="4">
        <v>0.76</v>
      </c>
      <c r="E22" s="4">
        <v>0.8</v>
      </c>
    </row>
    <row r="23" spans="1:81" ht="15.75" thickBot="1" x14ac:dyDescent="0.3">
      <c r="A23" s="748" t="s">
        <v>109</v>
      </c>
      <c r="B23" s="4">
        <v>0.27</v>
      </c>
      <c r="C23" s="4">
        <v>0.23</v>
      </c>
      <c r="D23" s="4">
        <v>0.2</v>
      </c>
      <c r="E23" s="4">
        <v>0.18</v>
      </c>
    </row>
    <row r="24" spans="1:81" ht="23.25" thickBot="1" x14ac:dyDescent="0.3">
      <c r="A24" s="5" t="s">
        <v>110</v>
      </c>
      <c r="B24" s="4">
        <v>7.0000000000000007E-2</v>
      </c>
      <c r="C24" s="4">
        <v>0.08</v>
      </c>
      <c r="D24" s="4">
        <v>0.09</v>
      </c>
      <c r="E24" s="4">
        <v>0.1</v>
      </c>
    </row>
    <row r="25" spans="1:81" ht="15.75" thickBot="1" x14ac:dyDescent="0.3">
      <c r="A25" s="5" t="s">
        <v>111</v>
      </c>
      <c r="B25" s="4">
        <v>0.06</v>
      </c>
      <c r="C25" s="4">
        <v>7.0000000000000007E-2</v>
      </c>
      <c r="D25" s="4">
        <v>0.08</v>
      </c>
      <c r="E25" s="4">
        <v>0.09</v>
      </c>
    </row>
    <row r="26" spans="1:81" ht="15.75" thickBot="1" x14ac:dyDescent="0.3">
      <c r="A26" s="1108" t="s">
        <v>11</v>
      </c>
      <c r="B26" s="1109"/>
      <c r="C26" s="1109"/>
      <c r="D26" s="1109"/>
      <c r="E26" s="1110"/>
    </row>
    <row r="27" spans="1:81" ht="15.75" thickBot="1" x14ac:dyDescent="0.3">
      <c r="A27" s="1111" t="s">
        <v>12</v>
      </c>
      <c r="B27" s="1112"/>
      <c r="C27" s="1112"/>
      <c r="D27" s="1112"/>
      <c r="E27" s="1113"/>
    </row>
    <row r="28" spans="1:81" ht="33.75" customHeight="1" thickBot="1" x14ac:dyDescent="0.3">
      <c r="A28" s="7" t="s">
        <v>13</v>
      </c>
      <c r="B28" s="1091" t="s">
        <v>471</v>
      </c>
      <c r="C28" s="1152"/>
      <c r="D28" s="1152"/>
      <c r="E28" s="1773"/>
    </row>
    <row r="29" spans="1:81" ht="63" customHeight="1" thickBot="1" x14ac:dyDescent="0.3">
      <c r="A29" s="5" t="s">
        <v>14</v>
      </c>
      <c r="B29" s="1105" t="s">
        <v>472</v>
      </c>
      <c r="C29" s="1106"/>
      <c r="D29" s="1106"/>
      <c r="E29" s="1107"/>
    </row>
    <row r="30" spans="1:81" ht="15.75" thickBot="1" x14ac:dyDescent="0.3">
      <c r="A30" s="5" t="s">
        <v>15</v>
      </c>
      <c r="B30" s="1097" t="s">
        <v>603</v>
      </c>
      <c r="C30" s="1098"/>
      <c r="D30" s="1098"/>
      <c r="E30" s="1099"/>
    </row>
    <row r="31" spans="1:81" ht="12.75" customHeight="1" x14ac:dyDescent="0.25">
      <c r="A31" s="1049"/>
      <c r="B31" s="8">
        <v>2019</v>
      </c>
      <c r="C31" s="8">
        <v>2020</v>
      </c>
      <c r="D31" s="8">
        <v>2021</v>
      </c>
      <c r="E31" s="8">
        <v>2022</v>
      </c>
    </row>
    <row r="32" spans="1:81" ht="13.5" customHeight="1" thickBot="1" x14ac:dyDescent="0.3">
      <c r="A32" s="1050"/>
      <c r="B32" s="764" t="s">
        <v>7</v>
      </c>
      <c r="C32" s="764" t="s">
        <v>8</v>
      </c>
      <c r="D32" s="764" t="s">
        <v>8</v>
      </c>
      <c r="E32" s="764" t="s">
        <v>8</v>
      </c>
    </row>
    <row r="33" spans="1:81" ht="15.75" thickBot="1" x14ac:dyDescent="0.3">
      <c r="A33" s="5" t="s">
        <v>16</v>
      </c>
      <c r="B33" s="9">
        <v>280</v>
      </c>
      <c r="C33" s="9">
        <v>300</v>
      </c>
      <c r="D33" s="9">
        <v>320</v>
      </c>
      <c r="E33" s="9">
        <v>340</v>
      </c>
    </row>
    <row r="34" spans="1:81" ht="15.75" thickBot="1" x14ac:dyDescent="0.3">
      <c r="A34" s="5" t="s">
        <v>17</v>
      </c>
      <c r="B34" s="9">
        <f>B63</f>
        <v>46300</v>
      </c>
      <c r="C34" s="9">
        <f>C63</f>
        <v>45700</v>
      </c>
      <c r="D34" s="9">
        <f>D63</f>
        <v>46700</v>
      </c>
      <c r="E34" s="9">
        <f>E63</f>
        <v>47700</v>
      </c>
    </row>
    <row r="35" spans="1:81" ht="15.75" thickBot="1" x14ac:dyDescent="0.3">
      <c r="A35" s="5" t="s">
        <v>18</v>
      </c>
      <c r="B35" s="9">
        <f>B34/B33</f>
        <v>165.35714285714286</v>
      </c>
      <c r="C35" s="9">
        <f>C34/C33</f>
        <v>152.33333333333334</v>
      </c>
      <c r="D35" s="9">
        <f>D34/D33</f>
        <v>145.9375</v>
      </c>
      <c r="E35" s="9">
        <f>E34/E33</f>
        <v>140.29411764705881</v>
      </c>
    </row>
    <row r="36" spans="1:81" ht="15.75" thickBot="1" x14ac:dyDescent="0.3">
      <c r="A36" s="5" t="s">
        <v>19</v>
      </c>
      <c r="B36" s="745" t="s">
        <v>20</v>
      </c>
      <c r="C36" s="10">
        <f>C33/B33-1</f>
        <v>7.1428571428571397E-2</v>
      </c>
      <c r="D36" s="10">
        <f t="shared" ref="D36:E38" si="0">D33/C33-1</f>
        <v>6.6666666666666652E-2</v>
      </c>
      <c r="E36" s="10">
        <f t="shared" si="0"/>
        <v>6.25E-2</v>
      </c>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row>
    <row r="37" spans="1:81" ht="15.75" thickBot="1" x14ac:dyDescent="0.3">
      <c r="A37" s="5" t="s">
        <v>21</v>
      </c>
      <c r="B37" s="745" t="s">
        <v>20</v>
      </c>
      <c r="C37" s="10">
        <f>C34/B34-1</f>
        <v>-1.295896328293733E-2</v>
      </c>
      <c r="D37" s="10">
        <f t="shared" si="0"/>
        <v>2.1881838074398141E-2</v>
      </c>
      <c r="E37" s="10">
        <f t="shared" si="0"/>
        <v>2.1413276231263323E-2</v>
      </c>
    </row>
    <row r="38" spans="1:81" ht="15.75" thickBot="1" x14ac:dyDescent="0.3">
      <c r="A38" s="5" t="s">
        <v>22</v>
      </c>
      <c r="B38" s="745" t="s">
        <v>20</v>
      </c>
      <c r="C38" s="10">
        <f>C35/B35-1</f>
        <v>-7.8761699064074819E-2</v>
      </c>
      <c r="D38" s="10">
        <f t="shared" si="0"/>
        <v>-4.1985776805251729E-2</v>
      </c>
      <c r="E38" s="10">
        <f t="shared" si="0"/>
        <v>-3.866985766469333E-2</v>
      </c>
    </row>
    <row r="39" spans="1:81" ht="15.75" thickBot="1" x14ac:dyDescent="0.3">
      <c r="A39" s="1046" t="s">
        <v>64</v>
      </c>
      <c r="B39" s="1047"/>
      <c r="C39" s="1047"/>
      <c r="D39" s="1047"/>
      <c r="E39" s="1048"/>
    </row>
    <row r="40" spans="1:81" ht="12.75" customHeight="1" x14ac:dyDescent="0.25">
      <c r="A40" s="1049"/>
      <c r="B40" s="8">
        <v>2019</v>
      </c>
      <c r="C40" s="8">
        <v>2020</v>
      </c>
      <c r="D40" s="8">
        <v>2021</v>
      </c>
      <c r="E40" s="8">
        <v>2022</v>
      </c>
    </row>
    <row r="41" spans="1:81" ht="9" customHeight="1" thickBot="1" x14ac:dyDescent="0.3">
      <c r="A41" s="1050"/>
      <c r="B41" s="764" t="s">
        <v>7</v>
      </c>
      <c r="C41" s="764" t="s">
        <v>8</v>
      </c>
      <c r="D41" s="764" t="s">
        <v>8</v>
      </c>
      <c r="E41" s="764" t="s">
        <v>8</v>
      </c>
    </row>
    <row r="42" spans="1:81" ht="15.75" thickBot="1" x14ac:dyDescent="0.3">
      <c r="A42" s="12" t="s">
        <v>23</v>
      </c>
      <c r="B42" s="13">
        <f>B43+B44</f>
        <v>34700</v>
      </c>
      <c r="C42" s="13">
        <f>C43+C44</f>
        <v>34400</v>
      </c>
      <c r="D42" s="13">
        <f>D43+D44</f>
        <v>34400</v>
      </c>
      <c r="E42" s="13">
        <f>E43+E44</f>
        <v>34400</v>
      </c>
    </row>
    <row r="43" spans="1:81" ht="15.75" thickBot="1" x14ac:dyDescent="0.3">
      <c r="A43" s="25" t="s">
        <v>212</v>
      </c>
      <c r="B43" s="215">
        <v>34700</v>
      </c>
      <c r="C43" s="14">
        <v>34400</v>
      </c>
      <c r="D43" s="14">
        <v>34400</v>
      </c>
      <c r="E43" s="14">
        <v>34400</v>
      </c>
    </row>
    <row r="44" spans="1:81" ht="15.75" thickBot="1" x14ac:dyDescent="0.3">
      <c r="A44" s="25" t="s">
        <v>213</v>
      </c>
      <c r="B44" s="14"/>
      <c r="C44" s="14"/>
      <c r="D44" s="14"/>
      <c r="E44" s="14"/>
    </row>
    <row r="45" spans="1:81" ht="15.75" thickBot="1" x14ac:dyDescent="0.3">
      <c r="A45" s="12" t="s">
        <v>24</v>
      </c>
      <c r="B45" s="13">
        <f>B46+B47</f>
        <v>6300</v>
      </c>
      <c r="C45" s="13">
        <f>C46+C47</f>
        <v>6000</v>
      </c>
      <c r="D45" s="13">
        <f>D46+D47</f>
        <v>6000</v>
      </c>
      <c r="E45" s="13">
        <f>E46+E47</f>
        <v>6000</v>
      </c>
    </row>
    <row r="46" spans="1:81" ht="15.75" thickBot="1" x14ac:dyDescent="0.3">
      <c r="A46" s="25" t="s">
        <v>212</v>
      </c>
      <c r="B46" s="215">
        <v>6300</v>
      </c>
      <c r="C46" s="13">
        <v>6000</v>
      </c>
      <c r="D46" s="13">
        <v>6000</v>
      </c>
      <c r="E46" s="13">
        <v>6000</v>
      </c>
      <c r="H46" s="11"/>
      <c r="K46" s="11"/>
      <c r="M46" s="11"/>
      <c r="O46" s="11"/>
      <c r="Q46" s="11"/>
      <c r="S46" s="11"/>
      <c r="U46" s="11"/>
      <c r="W46" s="11"/>
      <c r="Y46" s="11"/>
      <c r="AA46" s="11"/>
      <c r="AC46" s="11"/>
      <c r="AE46" s="11"/>
      <c r="AG46" s="11"/>
      <c r="AI46" s="11"/>
      <c r="AK46" s="11"/>
      <c r="AM46" s="11"/>
      <c r="AO46" s="11"/>
      <c r="AQ46" s="11"/>
      <c r="AS46" s="11"/>
      <c r="AU46" s="11"/>
      <c r="AW46" s="11"/>
      <c r="AY46" s="11"/>
      <c r="BA46" s="11"/>
      <c r="BC46" s="11"/>
      <c r="BE46" s="11"/>
      <c r="BG46" s="11"/>
      <c r="BI46" s="11"/>
      <c r="BK46" s="11"/>
      <c r="BM46" s="11"/>
      <c r="BO46" s="11"/>
      <c r="BQ46" s="11"/>
      <c r="BS46" s="11"/>
      <c r="BU46" s="11"/>
      <c r="BW46" s="11"/>
      <c r="BY46" s="11"/>
      <c r="CA46" s="11"/>
      <c r="CC46" s="11"/>
    </row>
    <row r="47" spans="1:81" ht="15.75" thickBot="1" x14ac:dyDescent="0.3">
      <c r="A47" s="25" t="s">
        <v>213</v>
      </c>
      <c r="B47" s="14"/>
      <c r="C47" s="13"/>
      <c r="D47" s="13"/>
      <c r="E47" s="13"/>
      <c r="H47" s="11"/>
      <c r="K47" s="11"/>
      <c r="M47" s="11"/>
      <c r="O47" s="11"/>
      <c r="Q47" s="11"/>
      <c r="S47" s="11"/>
      <c r="U47" s="11"/>
      <c r="W47" s="11"/>
      <c r="Y47" s="11"/>
      <c r="AA47" s="11"/>
      <c r="AC47" s="11"/>
      <c r="AE47" s="11"/>
      <c r="AG47" s="11"/>
      <c r="AI47" s="11"/>
      <c r="AK47" s="11"/>
      <c r="AM47" s="11"/>
      <c r="AO47" s="11"/>
      <c r="AQ47" s="11"/>
      <c r="AS47" s="11"/>
      <c r="AU47" s="11"/>
      <c r="AW47" s="11"/>
      <c r="AY47" s="11"/>
      <c r="BA47" s="11"/>
      <c r="BC47" s="11"/>
      <c r="BE47" s="11"/>
      <c r="BG47" s="11"/>
      <c r="BI47" s="11"/>
      <c r="BK47" s="11"/>
      <c r="BM47" s="11"/>
      <c r="BO47" s="11"/>
      <c r="BQ47" s="11"/>
      <c r="BS47" s="11"/>
      <c r="BU47" s="11"/>
      <c r="BW47" s="11"/>
      <c r="BY47" s="11"/>
      <c r="CA47" s="11"/>
      <c r="CC47" s="11"/>
    </row>
    <row r="48" spans="1:81" ht="15.75" thickBot="1" x14ac:dyDescent="0.3">
      <c r="A48" s="12" t="s">
        <v>25</v>
      </c>
      <c r="B48" s="14">
        <f>B49+B50</f>
        <v>5060</v>
      </c>
      <c r="C48" s="13">
        <f>C49+C50</f>
        <v>5060</v>
      </c>
      <c r="D48" s="13">
        <f>D49+D50</f>
        <v>6060</v>
      </c>
      <c r="E48" s="13">
        <f>E49+E50</f>
        <v>7060</v>
      </c>
    </row>
    <row r="49" spans="1:81" ht="15.75" thickBot="1" x14ac:dyDescent="0.3">
      <c r="A49" s="25" t="s">
        <v>212</v>
      </c>
      <c r="B49" s="215">
        <v>5060</v>
      </c>
      <c r="C49" s="13">
        <v>5060</v>
      </c>
      <c r="D49" s="30">
        <v>6060</v>
      </c>
      <c r="E49" s="30">
        <v>7060</v>
      </c>
    </row>
    <row r="50" spans="1:81" ht="15.75" thickBot="1" x14ac:dyDescent="0.3">
      <c r="A50" s="25" t="s">
        <v>213</v>
      </c>
      <c r="B50" s="14"/>
      <c r="C50" s="13"/>
      <c r="D50" s="13"/>
      <c r="E50" s="13"/>
    </row>
    <row r="51" spans="1:81" ht="15.75" thickBot="1" x14ac:dyDescent="0.3">
      <c r="A51" s="12" t="s">
        <v>26</v>
      </c>
      <c r="B51" s="14"/>
      <c r="C51" s="13"/>
      <c r="D51" s="13"/>
      <c r="E51" s="13"/>
    </row>
    <row r="52" spans="1:81" ht="15.75" thickBot="1" x14ac:dyDescent="0.3">
      <c r="A52" s="25" t="s">
        <v>212</v>
      </c>
      <c r="B52" s="14"/>
      <c r="C52" s="13"/>
      <c r="D52" s="13"/>
      <c r="E52" s="13"/>
    </row>
    <row r="53" spans="1:81" ht="15.75" thickBot="1" x14ac:dyDescent="0.3">
      <c r="A53" s="25" t="s">
        <v>213</v>
      </c>
      <c r="B53" s="14"/>
      <c r="C53" s="13"/>
      <c r="D53" s="13"/>
      <c r="E53" s="13"/>
    </row>
    <row r="54" spans="1:81" ht="15.75" thickBot="1" x14ac:dyDescent="0.3">
      <c r="A54" s="12" t="s">
        <v>27</v>
      </c>
      <c r="B54" s="14"/>
      <c r="C54" s="13"/>
      <c r="D54" s="13"/>
      <c r="E54" s="13"/>
    </row>
    <row r="55" spans="1:81" ht="15.75" thickBot="1" x14ac:dyDescent="0.3">
      <c r="A55" s="25" t="s">
        <v>212</v>
      </c>
      <c r="B55" s="14"/>
      <c r="C55" s="13"/>
      <c r="D55" s="13"/>
      <c r="E55" s="13"/>
    </row>
    <row r="56" spans="1:81" ht="15.75" thickBot="1" x14ac:dyDescent="0.3">
      <c r="A56" s="25" t="s">
        <v>213</v>
      </c>
      <c r="B56" s="14"/>
      <c r="C56" s="13"/>
      <c r="D56" s="13"/>
      <c r="E56" s="13"/>
    </row>
    <row r="57" spans="1:81" ht="15.75" thickBot="1" x14ac:dyDescent="0.3">
      <c r="A57" s="12" t="s">
        <v>28</v>
      </c>
      <c r="B57" s="14">
        <f>B58+B59</f>
        <v>0</v>
      </c>
      <c r="C57" s="13">
        <f>C58+C59</f>
        <v>0</v>
      </c>
      <c r="D57" s="13">
        <f>D58+D59</f>
        <v>0</v>
      </c>
      <c r="E57" s="13">
        <f>E58+E59</f>
        <v>0</v>
      </c>
    </row>
    <row r="58" spans="1:81" ht="15.75" thickBot="1" x14ac:dyDescent="0.3">
      <c r="A58" s="25" t="s">
        <v>212</v>
      </c>
      <c r="B58" s="215"/>
      <c r="C58" s="13">
        <v>0</v>
      </c>
      <c r="D58" s="30">
        <v>0</v>
      </c>
      <c r="E58" s="30">
        <v>0</v>
      </c>
    </row>
    <row r="59" spans="1:81" ht="15.75" thickBot="1" x14ac:dyDescent="0.3">
      <c r="A59" s="25" t="s">
        <v>213</v>
      </c>
      <c r="B59" s="14"/>
      <c r="C59" s="13"/>
      <c r="D59" s="13"/>
      <c r="E59" s="13"/>
    </row>
    <row r="60" spans="1:81" ht="15.75" thickBot="1" x14ac:dyDescent="0.3">
      <c r="A60" s="12" t="s">
        <v>29</v>
      </c>
      <c r="B60" s="14">
        <f>B61+B62</f>
        <v>240</v>
      </c>
      <c r="C60" s="14">
        <f>C61+C62</f>
        <v>240</v>
      </c>
      <c r="D60" s="14">
        <f>D61+D62</f>
        <v>240</v>
      </c>
      <c r="E60" s="14">
        <f>E61+E62</f>
        <v>240</v>
      </c>
      <c r="H60" s="81"/>
      <c r="K60" s="81"/>
      <c r="M60" s="81"/>
      <c r="O60" s="81"/>
      <c r="Q60" s="81"/>
      <c r="S60" s="81"/>
      <c r="U60" s="81"/>
      <c r="W60" s="81"/>
      <c r="Y60" s="81"/>
      <c r="AA60" s="81"/>
      <c r="AC60" s="81"/>
      <c r="AE60" s="81"/>
      <c r="AG60" s="81"/>
      <c r="AI60" s="81"/>
      <c r="AK60" s="81"/>
      <c r="AM60" s="81"/>
      <c r="AO60" s="81"/>
      <c r="AQ60" s="81"/>
      <c r="AS60" s="81"/>
      <c r="AU60" s="81"/>
      <c r="AW60" s="81"/>
      <c r="AY60" s="81"/>
      <c r="BA60" s="81"/>
      <c r="BC60" s="81"/>
      <c r="BE60" s="81"/>
      <c r="BG60" s="81"/>
      <c r="BI60" s="81"/>
      <c r="BK60" s="81"/>
      <c r="BM60" s="81"/>
      <c r="BO60" s="81"/>
      <c r="BQ60" s="81"/>
      <c r="BS60" s="81"/>
      <c r="BU60" s="81"/>
      <c r="BW60" s="81"/>
      <c r="BY60" s="81"/>
      <c r="CA60" s="81"/>
      <c r="CC60" s="81"/>
    </row>
    <row r="61" spans="1:81" ht="15.75" thickBot="1" x14ac:dyDescent="0.3">
      <c r="A61" s="25" t="s">
        <v>212</v>
      </c>
      <c r="B61" s="14">
        <v>240</v>
      </c>
      <c r="C61" s="14">
        <v>240</v>
      </c>
      <c r="D61" s="14">
        <v>240</v>
      </c>
      <c r="E61" s="14">
        <v>240</v>
      </c>
      <c r="J61" s="324"/>
    </row>
    <row r="62" spans="1:81" ht="15.75" thickBot="1" x14ac:dyDescent="0.3">
      <c r="A62" s="25" t="s">
        <v>213</v>
      </c>
      <c r="B62" s="14"/>
      <c r="C62" s="83"/>
      <c r="D62" s="39"/>
      <c r="E62" s="39"/>
    </row>
    <row r="63" spans="1:81" ht="15.75" thickBot="1" x14ac:dyDescent="0.3">
      <c r="A63" s="15" t="s">
        <v>30</v>
      </c>
      <c r="B63" s="14">
        <f>B60+B57+B54+B51+B48+B45+B42</f>
        <v>46300</v>
      </c>
      <c r="C63" s="14">
        <f>C60+C57+C54+C51+C48+C45+C42</f>
        <v>45700</v>
      </c>
      <c r="D63" s="14">
        <f>D60+D57+D54+D51+D48+D45+D42</f>
        <v>46700</v>
      </c>
      <c r="E63" s="14">
        <f>E60+E57+E54+E51+E48+E45+E42</f>
        <v>47700</v>
      </c>
    </row>
    <row r="64" spans="1:81" ht="15.75" thickBot="1" x14ac:dyDescent="0.3">
      <c r="A64" s="16" t="s">
        <v>31</v>
      </c>
      <c r="B64" s="17">
        <f>IF(B63-B34=0,0,"Error")</f>
        <v>0</v>
      </c>
      <c r="C64" s="17">
        <f>IF(C63-C34=0,0,"Error")</f>
        <v>0</v>
      </c>
      <c r="D64" s="17">
        <f>IF(D63-D34=0,0,"Error")</f>
        <v>0</v>
      </c>
      <c r="E64" s="17">
        <f>IF(E63-E34=0,0,"Error")</f>
        <v>0</v>
      </c>
    </row>
    <row r="65" spans="1:5" ht="15.75" hidden="1" thickBot="1" x14ac:dyDescent="0.3">
      <c r="A65" s="36" t="s">
        <v>604</v>
      </c>
      <c r="B65" s="1114"/>
      <c r="C65" s="1092"/>
      <c r="D65" s="1092"/>
      <c r="E65" s="1093"/>
    </row>
    <row r="66" spans="1:5" ht="26.25" hidden="1" customHeight="1" thickBot="1" x14ac:dyDescent="0.3">
      <c r="A66" s="5" t="s">
        <v>14</v>
      </c>
      <c r="B66" s="1105"/>
      <c r="C66" s="1106"/>
      <c r="D66" s="1106"/>
      <c r="E66" s="1107"/>
    </row>
    <row r="67" spans="1:5" ht="15.75" hidden="1" thickBot="1" x14ac:dyDescent="0.3">
      <c r="A67" s="5" t="s">
        <v>15</v>
      </c>
      <c r="B67" s="1097"/>
      <c r="C67" s="1098"/>
      <c r="D67" s="1098"/>
      <c r="E67" s="1099"/>
    </row>
    <row r="68" spans="1:5" ht="12.75" hidden="1" customHeight="1" x14ac:dyDescent="0.25">
      <c r="A68" s="1049"/>
      <c r="B68" s="8">
        <v>2018</v>
      </c>
      <c r="C68" s="8">
        <v>2019</v>
      </c>
      <c r="D68" s="8">
        <v>2020</v>
      </c>
      <c r="E68" s="8">
        <v>2021</v>
      </c>
    </row>
    <row r="69" spans="1:5" ht="9" hidden="1" customHeight="1" thickBot="1" x14ac:dyDescent="0.3">
      <c r="A69" s="1050"/>
      <c r="B69" s="764" t="s">
        <v>7</v>
      </c>
      <c r="C69" s="764" t="s">
        <v>8</v>
      </c>
      <c r="D69" s="764" t="s">
        <v>8</v>
      </c>
      <c r="E69" s="764" t="s">
        <v>8</v>
      </c>
    </row>
    <row r="70" spans="1:5" ht="15.75" hidden="1" thickBot="1" x14ac:dyDescent="0.3">
      <c r="A70" s="5" t="s">
        <v>16</v>
      </c>
      <c r="B70" s="5"/>
      <c r="C70" s="5"/>
      <c r="D70" s="5"/>
      <c r="E70" s="5"/>
    </row>
    <row r="71" spans="1:5" ht="15.75" hidden="1" thickBot="1" x14ac:dyDescent="0.3">
      <c r="A71" s="5" t="s">
        <v>17</v>
      </c>
      <c r="B71" s="9">
        <f>B100</f>
        <v>0</v>
      </c>
      <c r="C71" s="9">
        <f>C100</f>
        <v>0</v>
      </c>
      <c r="D71" s="9">
        <f>D100</f>
        <v>0</v>
      </c>
      <c r="E71" s="9">
        <f>E100</f>
        <v>0</v>
      </c>
    </row>
    <row r="72" spans="1:5" ht="15.75" hidden="1" thickBot="1" x14ac:dyDescent="0.3">
      <c r="A72" s="5" t="s">
        <v>18</v>
      </c>
      <c r="B72" s="9" t="e">
        <f>B71/B70</f>
        <v>#DIV/0!</v>
      </c>
      <c r="C72" s="9" t="e">
        <f>C71/C70</f>
        <v>#DIV/0!</v>
      </c>
      <c r="D72" s="9" t="e">
        <f>D71/D70</f>
        <v>#DIV/0!</v>
      </c>
      <c r="E72" s="9" t="e">
        <f>E71/E70</f>
        <v>#DIV/0!</v>
      </c>
    </row>
    <row r="73" spans="1:5" ht="15.75" hidden="1" thickBot="1" x14ac:dyDescent="0.3">
      <c r="A73" s="5" t="s">
        <v>19</v>
      </c>
      <c r="B73" s="745"/>
      <c r="C73" s="10" t="e">
        <f t="shared" ref="C73:E75" si="1">C70/B70-1</f>
        <v>#DIV/0!</v>
      </c>
      <c r="D73" s="10" t="e">
        <f t="shared" si="1"/>
        <v>#DIV/0!</v>
      </c>
      <c r="E73" s="10" t="e">
        <f t="shared" si="1"/>
        <v>#DIV/0!</v>
      </c>
    </row>
    <row r="74" spans="1:5" ht="15.75" hidden="1" thickBot="1" x14ac:dyDescent="0.3">
      <c r="A74" s="5" t="s">
        <v>21</v>
      </c>
      <c r="B74" s="745"/>
      <c r="C74" s="10" t="e">
        <f t="shared" si="1"/>
        <v>#DIV/0!</v>
      </c>
      <c r="D74" s="10" t="e">
        <f t="shared" si="1"/>
        <v>#DIV/0!</v>
      </c>
      <c r="E74" s="10" t="e">
        <f t="shared" si="1"/>
        <v>#DIV/0!</v>
      </c>
    </row>
    <row r="75" spans="1:5" ht="15.75" hidden="1" thickBot="1" x14ac:dyDescent="0.3">
      <c r="A75" s="5" t="s">
        <v>22</v>
      </c>
      <c r="B75" s="745"/>
      <c r="C75" s="10" t="e">
        <f t="shared" si="1"/>
        <v>#DIV/0!</v>
      </c>
      <c r="D75" s="10" t="e">
        <f t="shared" si="1"/>
        <v>#DIV/0!</v>
      </c>
      <c r="E75" s="10" t="e">
        <f t="shared" si="1"/>
        <v>#DIV/0!</v>
      </c>
    </row>
    <row r="76" spans="1:5" ht="24.75" hidden="1" customHeight="1" thickBot="1" x14ac:dyDescent="0.3">
      <c r="A76" s="1046" t="s">
        <v>605</v>
      </c>
      <c r="B76" s="1047"/>
      <c r="C76" s="1047"/>
      <c r="D76" s="1047"/>
      <c r="E76" s="1048"/>
    </row>
    <row r="77" spans="1:5" ht="12.75" hidden="1" customHeight="1" x14ac:dyDescent="0.25">
      <c r="A77" s="1049"/>
      <c r="B77" s="8">
        <v>2018</v>
      </c>
      <c r="C77" s="8">
        <v>2019</v>
      </c>
      <c r="D77" s="8">
        <v>2020</v>
      </c>
      <c r="E77" s="8">
        <v>2021</v>
      </c>
    </row>
    <row r="78" spans="1:5" ht="9" hidden="1" customHeight="1" thickBot="1" x14ac:dyDescent="0.3">
      <c r="A78" s="1050"/>
      <c r="B78" s="764" t="s">
        <v>7</v>
      </c>
      <c r="C78" s="764" t="s">
        <v>8</v>
      </c>
      <c r="D78" s="764" t="s">
        <v>8</v>
      </c>
      <c r="E78" s="764" t="s">
        <v>8</v>
      </c>
    </row>
    <row r="79" spans="1:5" ht="24.75" hidden="1" customHeight="1" thickBot="1" x14ac:dyDescent="0.3">
      <c r="A79" s="12" t="s">
        <v>23</v>
      </c>
      <c r="B79" s="13"/>
      <c r="C79" s="13"/>
      <c r="D79" s="13"/>
      <c r="E79" s="13"/>
    </row>
    <row r="80" spans="1:5" ht="38.25" hidden="1" customHeight="1" thickBot="1" x14ac:dyDescent="0.3">
      <c r="A80" s="25" t="s">
        <v>212</v>
      </c>
      <c r="B80" s="14"/>
      <c r="C80" s="26"/>
      <c r="D80" s="26"/>
      <c r="E80" s="26"/>
    </row>
    <row r="81" spans="1:5" ht="24.75" hidden="1" customHeight="1" thickBot="1" x14ac:dyDescent="0.3">
      <c r="A81" s="25" t="s">
        <v>213</v>
      </c>
      <c r="B81" s="14"/>
      <c r="C81" s="26"/>
      <c r="D81" s="26"/>
      <c r="E81" s="26"/>
    </row>
    <row r="82" spans="1:5" ht="24.75" hidden="1" customHeight="1" thickBot="1" x14ac:dyDescent="0.3">
      <c r="A82" s="12" t="s">
        <v>24</v>
      </c>
      <c r="B82" s="13"/>
      <c r="C82" s="13"/>
      <c r="D82" s="13"/>
      <c r="E82" s="13"/>
    </row>
    <row r="83" spans="1:5" ht="15.75" hidden="1" thickBot="1" x14ac:dyDescent="0.3">
      <c r="A83" s="25" t="s">
        <v>212</v>
      </c>
      <c r="B83" s="14"/>
      <c r="C83" s="13"/>
      <c r="D83" s="13"/>
      <c r="E83" s="13"/>
    </row>
    <row r="84" spans="1:5" ht="15.75" hidden="1" thickBot="1" x14ac:dyDescent="0.3">
      <c r="A84" s="25" t="s">
        <v>213</v>
      </c>
      <c r="B84" s="14"/>
      <c r="C84" s="13"/>
      <c r="D84" s="13"/>
      <c r="E84" s="13"/>
    </row>
    <row r="85" spans="1:5" ht="24.75" hidden="1" customHeight="1" thickBot="1" x14ac:dyDescent="0.3">
      <c r="A85" s="12" t="s">
        <v>25</v>
      </c>
      <c r="B85" s="14">
        <v>0</v>
      </c>
      <c r="C85" s="13">
        <v>0</v>
      </c>
      <c r="D85" s="13">
        <v>0</v>
      </c>
      <c r="E85" s="13">
        <v>0</v>
      </c>
    </row>
    <row r="86" spans="1:5" ht="15.75" hidden="1" thickBot="1" x14ac:dyDescent="0.3">
      <c r="A86" s="25" t="s">
        <v>212</v>
      </c>
      <c r="B86" s="14"/>
      <c r="C86" s="13"/>
      <c r="D86" s="13"/>
      <c r="E86" s="13"/>
    </row>
    <row r="87" spans="1:5" ht="15.75" hidden="1" thickBot="1" x14ac:dyDescent="0.3">
      <c r="A87" s="25" t="s">
        <v>213</v>
      </c>
      <c r="B87" s="14"/>
      <c r="C87" s="13"/>
      <c r="D87" s="13"/>
      <c r="E87" s="13"/>
    </row>
    <row r="88" spans="1:5" ht="15.75" hidden="1" thickBot="1" x14ac:dyDescent="0.3">
      <c r="A88" s="12" t="s">
        <v>26</v>
      </c>
      <c r="B88" s="14"/>
      <c r="C88" s="13"/>
      <c r="D88" s="13"/>
      <c r="E88" s="13"/>
    </row>
    <row r="89" spans="1:5" ht="15.75" hidden="1" thickBot="1" x14ac:dyDescent="0.3">
      <c r="A89" s="25" t="s">
        <v>212</v>
      </c>
      <c r="B89" s="14"/>
      <c r="C89" s="13"/>
      <c r="D89" s="13"/>
      <c r="E89" s="13"/>
    </row>
    <row r="90" spans="1:5" ht="15.75" hidden="1" thickBot="1" x14ac:dyDescent="0.3">
      <c r="A90" s="25" t="s">
        <v>213</v>
      </c>
      <c r="B90" s="14"/>
      <c r="C90" s="13"/>
      <c r="D90" s="13"/>
      <c r="E90" s="13"/>
    </row>
    <row r="91" spans="1:5" ht="15.75" hidden="1" thickBot="1" x14ac:dyDescent="0.3">
      <c r="A91" s="12" t="s">
        <v>27</v>
      </c>
      <c r="B91" s="14"/>
      <c r="C91" s="13"/>
      <c r="D91" s="13"/>
      <c r="E91" s="13"/>
    </row>
    <row r="92" spans="1:5" ht="15.75" hidden="1" thickBot="1" x14ac:dyDescent="0.3">
      <c r="A92" s="25" t="s">
        <v>212</v>
      </c>
      <c r="B92" s="14"/>
      <c r="C92" s="13"/>
      <c r="D92" s="13"/>
      <c r="E92" s="13"/>
    </row>
    <row r="93" spans="1:5" ht="15.75" hidden="1" thickBot="1" x14ac:dyDescent="0.3">
      <c r="A93" s="25" t="s">
        <v>213</v>
      </c>
      <c r="B93" s="14"/>
      <c r="C93" s="13"/>
      <c r="D93" s="13"/>
      <c r="E93" s="13"/>
    </row>
    <row r="94" spans="1:5" ht="15.75" hidden="1" thickBot="1" x14ac:dyDescent="0.3">
      <c r="A94" s="12" t="s">
        <v>28</v>
      </c>
      <c r="B94" s="14"/>
      <c r="C94" s="13"/>
      <c r="D94" s="13"/>
      <c r="E94" s="13"/>
    </row>
    <row r="95" spans="1:5" ht="15.75" hidden="1" thickBot="1" x14ac:dyDescent="0.3">
      <c r="A95" s="25" t="s">
        <v>212</v>
      </c>
      <c r="B95" s="14"/>
      <c r="C95" s="13"/>
      <c r="D95" s="13"/>
      <c r="E95" s="13"/>
    </row>
    <row r="96" spans="1:5" ht="15.75" hidden="1" thickBot="1" x14ac:dyDescent="0.3">
      <c r="A96" s="25" t="s">
        <v>213</v>
      </c>
      <c r="B96" s="14"/>
      <c r="C96" s="13"/>
      <c r="D96" s="13"/>
      <c r="E96" s="13"/>
    </row>
    <row r="97" spans="1:5" ht="15.75" hidden="1" thickBot="1" x14ac:dyDescent="0.3">
      <c r="A97" s="12" t="s">
        <v>29</v>
      </c>
      <c r="B97" s="14"/>
      <c r="C97" s="13"/>
      <c r="D97" s="13"/>
      <c r="E97" s="13"/>
    </row>
    <row r="98" spans="1:5" ht="15.75" hidden="1" thickBot="1" x14ac:dyDescent="0.3">
      <c r="A98" s="25" t="s">
        <v>212</v>
      </c>
      <c r="B98" s="14"/>
      <c r="C98" s="13"/>
      <c r="D98" s="13"/>
      <c r="E98" s="13"/>
    </row>
    <row r="99" spans="1:5" ht="15.75" hidden="1" thickBot="1" x14ac:dyDescent="0.3">
      <c r="A99" s="25" t="s">
        <v>213</v>
      </c>
      <c r="B99" s="14"/>
      <c r="C99" s="13"/>
      <c r="D99" s="13"/>
      <c r="E99" s="13"/>
    </row>
    <row r="100" spans="1:5" ht="15.75" hidden="1" thickBot="1" x14ac:dyDescent="0.3">
      <c r="A100" s="34" t="s">
        <v>52</v>
      </c>
      <c r="B100" s="14">
        <f>B97+B94+B91+B88+B85+B82+B79</f>
        <v>0</v>
      </c>
      <c r="C100" s="14">
        <f>C97+C94+C91+C88+C85+C82+C79</f>
        <v>0</v>
      </c>
      <c r="D100" s="14">
        <f>D97+D94+D91+D88+D85+D82+D79</f>
        <v>0</v>
      </c>
      <c r="E100" s="14">
        <f>E97+E94+E91+E88+E85+E82+E79</f>
        <v>0</v>
      </c>
    </row>
    <row r="101" spans="1:5" ht="17.25" hidden="1" customHeight="1" thickBot="1" x14ac:dyDescent="0.3">
      <c r="A101" s="16" t="s">
        <v>31</v>
      </c>
      <c r="B101" s="17">
        <f>IF(B100-B71=0,0,"Error")</f>
        <v>0</v>
      </c>
      <c r="C101" s="17">
        <f>IF(C100-C71=0,0,"Error")</f>
        <v>0</v>
      </c>
      <c r="D101" s="17">
        <f>IF(D100-D71=0,0,"Error")</f>
        <v>0</v>
      </c>
      <c r="E101" s="17">
        <f>IF(E100-E71=0,0,"Error")</f>
        <v>0</v>
      </c>
    </row>
    <row r="102" spans="1:5" ht="15.75" thickBot="1" x14ac:dyDescent="0.3">
      <c r="A102" s="882" t="s">
        <v>32</v>
      </c>
      <c r="B102" s="1091" t="s">
        <v>473</v>
      </c>
      <c r="C102" s="1152"/>
      <c r="D102" s="1152"/>
      <c r="E102" s="1773"/>
    </row>
    <row r="103" spans="1:5" ht="39.75" customHeight="1" thickBot="1" x14ac:dyDescent="0.3">
      <c r="A103" s="5" t="s">
        <v>14</v>
      </c>
      <c r="B103" s="1105" t="s">
        <v>474</v>
      </c>
      <c r="C103" s="1106"/>
      <c r="D103" s="1106"/>
      <c r="E103" s="1107"/>
    </row>
    <row r="104" spans="1:5" ht="15.75" thickBot="1" x14ac:dyDescent="0.3">
      <c r="A104" s="5" t="s">
        <v>15</v>
      </c>
      <c r="B104" s="1097" t="s">
        <v>63</v>
      </c>
      <c r="C104" s="1098"/>
      <c r="D104" s="1098"/>
      <c r="E104" s="1099"/>
    </row>
    <row r="105" spans="1:5" x14ac:dyDescent="0.25">
      <c r="A105" s="1049"/>
      <c r="B105" s="8">
        <v>2019</v>
      </c>
      <c r="C105" s="8">
        <v>2020</v>
      </c>
      <c r="D105" s="8">
        <v>2021</v>
      </c>
      <c r="E105" s="8">
        <v>2022</v>
      </c>
    </row>
    <row r="106" spans="1:5" ht="15.75" thickBot="1" x14ac:dyDescent="0.3">
      <c r="A106" s="1050"/>
      <c r="B106" s="764" t="s">
        <v>7</v>
      </c>
      <c r="C106" s="764" t="s">
        <v>8</v>
      </c>
      <c r="D106" s="764" t="s">
        <v>8</v>
      </c>
      <c r="E106" s="764" t="s">
        <v>8</v>
      </c>
    </row>
    <row r="107" spans="1:5" ht="15.75" thickBot="1" x14ac:dyDescent="0.3">
      <c r="A107" s="5" t="s">
        <v>16</v>
      </c>
      <c r="B107" s="40">
        <v>1750</v>
      </c>
      <c r="C107" s="40">
        <v>2300</v>
      </c>
      <c r="D107" s="40">
        <v>2850</v>
      </c>
      <c r="E107" s="40">
        <v>3250</v>
      </c>
    </row>
    <row r="108" spans="1:5" ht="15.75" thickBot="1" x14ac:dyDescent="0.3">
      <c r="A108" s="5" t="s">
        <v>17</v>
      </c>
      <c r="B108" s="9">
        <f>B137</f>
        <v>6000</v>
      </c>
      <c r="C108" s="9">
        <f>C137</f>
        <v>6000</v>
      </c>
      <c r="D108" s="9">
        <f>D137</f>
        <v>6100</v>
      </c>
      <c r="E108" s="9">
        <f>E137</f>
        <v>6800</v>
      </c>
    </row>
    <row r="109" spans="1:5" ht="15.75" thickBot="1" x14ac:dyDescent="0.3">
      <c r="A109" s="5" t="s">
        <v>18</v>
      </c>
      <c r="B109" s="9">
        <f>B108/B107</f>
        <v>3.4285714285714284</v>
      </c>
      <c r="C109" s="9">
        <f>C108/C107</f>
        <v>2.6086956521739131</v>
      </c>
      <c r="D109" s="9">
        <f>D108/D107</f>
        <v>2.1403508771929824</v>
      </c>
      <c r="E109" s="9">
        <f>E108/E107</f>
        <v>2.0923076923076924</v>
      </c>
    </row>
    <row r="110" spans="1:5" ht="15.75" thickBot="1" x14ac:dyDescent="0.3">
      <c r="A110" s="5" t="s">
        <v>19</v>
      </c>
      <c r="B110" s="745"/>
      <c r="C110" s="10">
        <f t="shared" ref="C110:E112" si="2">C107/B107-1</f>
        <v>0.31428571428571428</v>
      </c>
      <c r="D110" s="10">
        <f t="shared" si="2"/>
        <v>0.23913043478260865</v>
      </c>
      <c r="E110" s="10">
        <f t="shared" si="2"/>
        <v>0.14035087719298245</v>
      </c>
    </row>
    <row r="111" spans="1:5" ht="15.75" thickBot="1" x14ac:dyDescent="0.3">
      <c r="A111" s="5" t="s">
        <v>21</v>
      </c>
      <c r="B111" s="745"/>
      <c r="C111" s="10">
        <f t="shared" si="2"/>
        <v>0</v>
      </c>
      <c r="D111" s="10">
        <f t="shared" si="2"/>
        <v>1.6666666666666607E-2</v>
      </c>
      <c r="E111" s="10">
        <f t="shared" si="2"/>
        <v>0.11475409836065564</v>
      </c>
    </row>
    <row r="112" spans="1:5" ht="15.75" thickBot="1" x14ac:dyDescent="0.3">
      <c r="A112" s="5" t="s">
        <v>22</v>
      </c>
      <c r="B112" s="745"/>
      <c r="C112" s="10">
        <f t="shared" si="2"/>
        <v>-0.23913043478260865</v>
      </c>
      <c r="D112" s="10">
        <f t="shared" si="2"/>
        <v>-0.1795321637426901</v>
      </c>
      <c r="E112" s="10">
        <f t="shared" si="2"/>
        <v>-2.244640605296333E-2</v>
      </c>
    </row>
    <row r="113" spans="1:5" ht="15.75" thickBot="1" x14ac:dyDescent="0.3">
      <c r="A113" s="1046" t="s">
        <v>606</v>
      </c>
      <c r="B113" s="1047"/>
      <c r="C113" s="1047"/>
      <c r="D113" s="1047"/>
      <c r="E113" s="1048"/>
    </row>
    <row r="114" spans="1:5" x14ac:dyDescent="0.25">
      <c r="A114" s="1049"/>
      <c r="B114" s="8">
        <v>2018</v>
      </c>
      <c r="C114" s="8">
        <v>2019</v>
      </c>
      <c r="D114" s="8">
        <v>2020</v>
      </c>
      <c r="E114" s="8">
        <v>2021</v>
      </c>
    </row>
    <row r="115" spans="1:5" ht="15.75" thickBot="1" x14ac:dyDescent="0.3">
      <c r="A115" s="1050"/>
      <c r="B115" s="764" t="s">
        <v>7</v>
      </c>
      <c r="C115" s="764" t="s">
        <v>8</v>
      </c>
      <c r="D115" s="764" t="s">
        <v>8</v>
      </c>
      <c r="E115" s="764" t="s">
        <v>8</v>
      </c>
    </row>
    <row r="116" spans="1:5" ht="15.75" thickBot="1" x14ac:dyDescent="0.3">
      <c r="A116" s="12" t="s">
        <v>23</v>
      </c>
      <c r="B116" s="13"/>
      <c r="C116" s="13"/>
      <c r="D116" s="13"/>
      <c r="E116" s="13"/>
    </row>
    <row r="117" spans="1:5" ht="15.75" thickBot="1" x14ac:dyDescent="0.3">
      <c r="A117" s="25" t="s">
        <v>212</v>
      </c>
      <c r="B117" s="14"/>
      <c r="C117" s="26"/>
      <c r="D117" s="26"/>
      <c r="E117" s="26"/>
    </row>
    <row r="118" spans="1:5" ht="15.75" thickBot="1" x14ac:dyDescent="0.3">
      <c r="A118" s="25" t="s">
        <v>213</v>
      </c>
      <c r="B118" s="14"/>
      <c r="C118" s="26"/>
      <c r="D118" s="26"/>
      <c r="E118" s="26"/>
    </row>
    <row r="119" spans="1:5" ht="15.75" thickBot="1" x14ac:dyDescent="0.3">
      <c r="A119" s="12" t="s">
        <v>24</v>
      </c>
      <c r="B119" s="13"/>
      <c r="C119" s="13"/>
      <c r="D119" s="13"/>
      <c r="E119" s="13"/>
    </row>
    <row r="120" spans="1:5" ht="15.75" thickBot="1" x14ac:dyDescent="0.3">
      <c r="A120" s="25" t="s">
        <v>212</v>
      </c>
      <c r="B120" s="14"/>
      <c r="C120" s="13"/>
      <c r="D120" s="13"/>
      <c r="E120" s="13"/>
    </row>
    <row r="121" spans="1:5" ht="15.75" thickBot="1" x14ac:dyDescent="0.3">
      <c r="A121" s="25" t="s">
        <v>213</v>
      </c>
      <c r="B121" s="14"/>
      <c r="C121" s="13"/>
      <c r="D121" s="13"/>
      <c r="E121" s="13"/>
    </row>
    <row r="122" spans="1:5" ht="15.75" thickBot="1" x14ac:dyDescent="0.3">
      <c r="A122" s="12" t="s">
        <v>25</v>
      </c>
      <c r="B122" s="41">
        <f>B123+B124</f>
        <v>6000</v>
      </c>
      <c r="C122" s="41">
        <f>C123+C124</f>
        <v>6000</v>
      </c>
      <c r="D122" s="41">
        <f>D123+D124</f>
        <v>6100</v>
      </c>
      <c r="E122" s="41">
        <f>E123+E124</f>
        <v>6800</v>
      </c>
    </row>
    <row r="123" spans="1:5" ht="15.75" thickBot="1" x14ac:dyDescent="0.3">
      <c r="A123" s="25" t="s">
        <v>212</v>
      </c>
      <c r="B123" s="14">
        <v>6000</v>
      </c>
      <c r="C123" s="13">
        <v>6000</v>
      </c>
      <c r="D123" s="13">
        <v>6100</v>
      </c>
      <c r="E123" s="13">
        <v>6800</v>
      </c>
    </row>
    <row r="124" spans="1:5" ht="15.75" thickBot="1" x14ac:dyDescent="0.3">
      <c r="A124" s="25" t="s">
        <v>213</v>
      </c>
      <c r="B124" s="14"/>
      <c r="C124" s="13"/>
      <c r="D124" s="13"/>
      <c r="E124" s="13"/>
    </row>
    <row r="125" spans="1:5" ht="15.75" thickBot="1" x14ac:dyDescent="0.3">
      <c r="A125" s="12" t="s">
        <v>26</v>
      </c>
      <c r="B125" s="14"/>
      <c r="C125" s="13"/>
      <c r="D125" s="13"/>
      <c r="E125" s="13"/>
    </row>
    <row r="126" spans="1:5" ht="15.75" thickBot="1" x14ac:dyDescent="0.3">
      <c r="A126" s="25" t="s">
        <v>212</v>
      </c>
      <c r="B126" s="14"/>
      <c r="C126" s="13"/>
      <c r="D126" s="13"/>
      <c r="E126" s="13"/>
    </row>
    <row r="127" spans="1:5" ht="15.75" thickBot="1" x14ac:dyDescent="0.3">
      <c r="A127" s="25" t="s">
        <v>213</v>
      </c>
      <c r="B127" s="14"/>
      <c r="C127" s="13"/>
      <c r="D127" s="13"/>
      <c r="E127" s="13"/>
    </row>
    <row r="128" spans="1:5" ht="15.75" thickBot="1" x14ac:dyDescent="0.3">
      <c r="A128" s="12" t="s">
        <v>27</v>
      </c>
      <c r="B128" s="14"/>
      <c r="C128" s="13"/>
      <c r="D128" s="13"/>
      <c r="E128" s="13"/>
    </row>
    <row r="129" spans="1:5" ht="15.75" thickBot="1" x14ac:dyDescent="0.3">
      <c r="A129" s="25" t="s">
        <v>212</v>
      </c>
      <c r="B129" s="14"/>
      <c r="C129" s="13"/>
      <c r="D129" s="13"/>
      <c r="E129" s="13"/>
    </row>
    <row r="130" spans="1:5" ht="15.75" thickBot="1" x14ac:dyDescent="0.3">
      <c r="A130" s="25" t="s">
        <v>213</v>
      </c>
      <c r="B130" s="14"/>
      <c r="C130" s="13"/>
      <c r="D130" s="13"/>
      <c r="E130" s="13"/>
    </row>
    <row r="131" spans="1:5" ht="15.75" thickBot="1" x14ac:dyDescent="0.3">
      <c r="A131" s="12" t="s">
        <v>28</v>
      </c>
      <c r="B131" s="14">
        <v>0</v>
      </c>
      <c r="C131" s="13">
        <v>0</v>
      </c>
      <c r="D131" s="13">
        <v>0</v>
      </c>
      <c r="E131" s="13">
        <v>0</v>
      </c>
    </row>
    <row r="132" spans="1:5" ht="15.75" thickBot="1" x14ac:dyDescent="0.3">
      <c r="A132" s="25" t="s">
        <v>212</v>
      </c>
      <c r="B132" s="14"/>
      <c r="C132" s="13"/>
      <c r="D132" s="13"/>
      <c r="E132" s="13"/>
    </row>
    <row r="133" spans="1:5" ht="15.75" thickBot="1" x14ac:dyDescent="0.3">
      <c r="A133" s="25" t="s">
        <v>213</v>
      </c>
      <c r="B133" s="14"/>
      <c r="C133" s="13"/>
      <c r="D133" s="13"/>
      <c r="E133" s="13"/>
    </row>
    <row r="134" spans="1:5" ht="15.75" thickBot="1" x14ac:dyDescent="0.3">
      <c r="A134" s="12" t="s">
        <v>29</v>
      </c>
      <c r="B134" s="14"/>
      <c r="C134" s="13"/>
      <c r="D134" s="13"/>
      <c r="E134" s="13"/>
    </row>
    <row r="135" spans="1:5" ht="15.75" thickBot="1" x14ac:dyDescent="0.3">
      <c r="A135" s="25" t="s">
        <v>212</v>
      </c>
      <c r="B135" s="14"/>
      <c r="C135" s="13"/>
      <c r="D135" s="13"/>
      <c r="E135" s="13"/>
    </row>
    <row r="136" spans="1:5" ht="15.75" thickBot="1" x14ac:dyDescent="0.3">
      <c r="A136" s="25" t="s">
        <v>213</v>
      </c>
      <c r="B136" s="14"/>
      <c r="C136" s="13"/>
      <c r="D136" s="13"/>
      <c r="E136" s="13"/>
    </row>
    <row r="137" spans="1:5" ht="15.75" thickBot="1" x14ac:dyDescent="0.3">
      <c r="A137" s="34" t="s">
        <v>52</v>
      </c>
      <c r="B137" s="14">
        <f>B134+B131+B128+B125+B122+B119+B116</f>
        <v>6000</v>
      </c>
      <c r="C137" s="14">
        <f>C134+C131+C128+C125+C122+C119+C116</f>
        <v>6000</v>
      </c>
      <c r="D137" s="14">
        <f>D134+D131+D128+D125+D122+D119+D116</f>
        <v>6100</v>
      </c>
      <c r="E137" s="14">
        <f>E134+E131+E128+E125+E122+E119+E116</f>
        <v>6800</v>
      </c>
    </row>
    <row r="138" spans="1:5" ht="15.75" thickBot="1" x14ac:dyDescent="0.3">
      <c r="A138" s="16" t="s">
        <v>31</v>
      </c>
      <c r="B138" s="17">
        <f>IF(B137-B108=0,0,"Error")</f>
        <v>0</v>
      </c>
      <c r="C138" s="17">
        <f>IF(C137-C108=0,0,"Error")</f>
        <v>0</v>
      </c>
      <c r="D138" s="17">
        <f>IF(D137-D108=0,0,"Error")</f>
        <v>0</v>
      </c>
      <c r="E138" s="17">
        <f>IF(E137-E108=0,0,"Error")</f>
        <v>0</v>
      </c>
    </row>
    <row r="139" spans="1:5" ht="15.75" thickBot="1" x14ac:dyDescent="0.3">
      <c r="A139" s="1111" t="s">
        <v>38</v>
      </c>
      <c r="B139" s="1112"/>
      <c r="C139" s="1112"/>
      <c r="D139" s="1112"/>
      <c r="E139" s="1113"/>
    </row>
    <row r="140" spans="1:5" ht="15.75" thickBot="1" x14ac:dyDescent="0.3">
      <c r="A140" s="1111" t="s">
        <v>39</v>
      </c>
      <c r="B140" s="1112"/>
      <c r="C140" s="1112"/>
      <c r="D140" s="1112"/>
      <c r="E140" s="1113"/>
    </row>
    <row r="141" spans="1:5" ht="15.75" thickBot="1" x14ac:dyDescent="0.3">
      <c r="A141" s="7" t="s">
        <v>55</v>
      </c>
      <c r="B141" s="1118" t="s">
        <v>437</v>
      </c>
      <c r="C141" s="1119"/>
      <c r="D141" s="1120"/>
      <c r="E141" s="1121"/>
    </row>
    <row r="142" spans="1:5" ht="39" customHeight="1" thickBot="1" x14ac:dyDescent="0.3">
      <c r="A142" s="7" t="s">
        <v>79</v>
      </c>
      <c r="B142" s="7" t="s">
        <v>475</v>
      </c>
      <c r="C142" s="86" t="s">
        <v>217</v>
      </c>
      <c r="D142" s="1120" t="s">
        <v>476</v>
      </c>
      <c r="E142" s="1121"/>
    </row>
    <row r="143" spans="1:5" ht="15.75" thickBot="1" x14ac:dyDescent="0.3">
      <c r="A143" s="96"/>
      <c r="B143" s="1118"/>
      <c r="C143" s="1122"/>
      <c r="D143" s="1120"/>
      <c r="E143" s="1121"/>
    </row>
    <row r="144" spans="1:5" ht="17.25" customHeight="1" thickBot="1" x14ac:dyDescent="0.3">
      <c r="A144" s="5" t="s">
        <v>14</v>
      </c>
      <c r="B144" s="1105" t="s">
        <v>477</v>
      </c>
      <c r="C144" s="1106"/>
      <c r="D144" s="1106"/>
      <c r="E144" s="1107"/>
    </row>
    <row r="145" spans="1:81" ht="15.75" thickBot="1" x14ac:dyDescent="0.3">
      <c r="A145" s="5" t="s">
        <v>15</v>
      </c>
      <c r="B145" s="1097" t="s">
        <v>234</v>
      </c>
      <c r="C145" s="1098"/>
      <c r="D145" s="1098"/>
      <c r="E145" s="1099"/>
    </row>
    <row r="146" spans="1:81" ht="12.75" customHeight="1" x14ac:dyDescent="0.25">
      <c r="A146" s="1049"/>
      <c r="B146" s="8">
        <v>2019</v>
      </c>
      <c r="C146" s="8">
        <v>2020</v>
      </c>
      <c r="D146" s="8">
        <v>2021</v>
      </c>
      <c r="E146" s="8">
        <v>2022</v>
      </c>
    </row>
    <row r="147" spans="1:81" ht="9" customHeight="1" thickBot="1" x14ac:dyDescent="0.3">
      <c r="A147" s="1050"/>
      <c r="B147" s="764" t="s">
        <v>7</v>
      </c>
      <c r="C147" s="764" t="s">
        <v>8</v>
      </c>
      <c r="D147" s="764" t="s">
        <v>8</v>
      </c>
      <c r="E147" s="764" t="s">
        <v>8</v>
      </c>
    </row>
    <row r="148" spans="1:81" ht="15.75" thickBot="1" x14ac:dyDescent="0.3">
      <c r="A148" s="5" t="s">
        <v>16</v>
      </c>
      <c r="B148" s="9">
        <v>26</v>
      </c>
      <c r="C148" s="9">
        <v>13</v>
      </c>
      <c r="D148" s="9">
        <v>13</v>
      </c>
      <c r="E148" s="9">
        <v>13</v>
      </c>
    </row>
    <row r="149" spans="1:81" ht="15.75" thickBot="1" x14ac:dyDescent="0.3">
      <c r="A149" s="5" t="s">
        <v>17</v>
      </c>
      <c r="B149" s="9">
        <f>B167</f>
        <v>770</v>
      </c>
      <c r="C149" s="9">
        <f>C167</f>
        <v>300</v>
      </c>
      <c r="D149" s="9">
        <f>D167</f>
        <v>600</v>
      </c>
      <c r="E149" s="9">
        <f>E167</f>
        <v>600</v>
      </c>
    </row>
    <row r="150" spans="1:81" ht="15.75" thickBot="1" x14ac:dyDescent="0.3">
      <c r="A150" s="5" t="s">
        <v>18</v>
      </c>
      <c r="B150" s="9">
        <f>B149/B148</f>
        <v>29.615384615384617</v>
      </c>
      <c r="C150" s="9">
        <f>C149/C148</f>
        <v>23.076923076923077</v>
      </c>
      <c r="D150" s="9">
        <f>D149/D148</f>
        <v>46.153846153846153</v>
      </c>
      <c r="E150" s="9">
        <f>E149/E148</f>
        <v>46.153846153846153</v>
      </c>
    </row>
    <row r="151" spans="1:81" ht="15.75" thickBot="1" x14ac:dyDescent="0.3">
      <c r="A151" s="5" t="s">
        <v>19</v>
      </c>
      <c r="B151" s="745" t="s">
        <v>20</v>
      </c>
      <c r="C151" s="10">
        <f>C148/B148-1</f>
        <v>-0.5</v>
      </c>
      <c r="D151" s="10">
        <f t="shared" ref="D151:E153" si="3">D148/C148-1</f>
        <v>0</v>
      </c>
      <c r="E151" s="10">
        <f t="shared" si="3"/>
        <v>0</v>
      </c>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row>
    <row r="152" spans="1:81" ht="15.75" thickBot="1" x14ac:dyDescent="0.3">
      <c r="A152" s="5" t="s">
        <v>21</v>
      </c>
      <c r="B152" s="745" t="s">
        <v>20</v>
      </c>
      <c r="C152" s="10">
        <f>C149/B149-1</f>
        <v>-0.61038961038961037</v>
      </c>
      <c r="D152" s="10">
        <f t="shared" si="3"/>
        <v>1</v>
      </c>
      <c r="E152" s="10">
        <f t="shared" si="3"/>
        <v>0</v>
      </c>
    </row>
    <row r="153" spans="1:81" ht="15.75" thickBot="1" x14ac:dyDescent="0.3">
      <c r="A153" s="5" t="s">
        <v>22</v>
      </c>
      <c r="B153" s="745" t="s">
        <v>20</v>
      </c>
      <c r="C153" s="10">
        <f>C150/B150-1</f>
        <v>-0.22077922077922085</v>
      </c>
      <c r="D153" s="10">
        <f t="shared" si="3"/>
        <v>1</v>
      </c>
      <c r="E153" s="10">
        <f t="shared" si="3"/>
        <v>0</v>
      </c>
    </row>
    <row r="154" spans="1:81" ht="15.75" thickBot="1" x14ac:dyDescent="0.3">
      <c r="A154" s="1046" t="s">
        <v>193</v>
      </c>
      <c r="B154" s="1047"/>
      <c r="C154" s="1047"/>
      <c r="D154" s="1047"/>
      <c r="E154" s="1048"/>
    </row>
    <row r="155" spans="1:81" ht="12.75" customHeight="1" x14ac:dyDescent="0.25">
      <c r="A155" s="1049"/>
      <c r="B155" s="8">
        <v>2018</v>
      </c>
      <c r="C155" s="8">
        <v>2019</v>
      </c>
      <c r="D155" s="8">
        <v>2020</v>
      </c>
      <c r="E155" s="8">
        <v>2021</v>
      </c>
    </row>
    <row r="156" spans="1:81" ht="9" customHeight="1" thickBot="1" x14ac:dyDescent="0.3">
      <c r="A156" s="1050"/>
      <c r="B156" s="764" t="s">
        <v>7</v>
      </c>
      <c r="C156" s="764" t="s">
        <v>8</v>
      </c>
      <c r="D156" s="764" t="s">
        <v>8</v>
      </c>
      <c r="E156" s="764" t="s">
        <v>8</v>
      </c>
    </row>
    <row r="157" spans="1:81" ht="15.75" thickBot="1" x14ac:dyDescent="0.3">
      <c r="A157" s="12" t="s">
        <v>41</v>
      </c>
      <c r="B157" s="13">
        <f>B158+B159+B160+B161</f>
        <v>0</v>
      </c>
      <c r="C157" s="13">
        <f>C158+C159+C160+C161</f>
        <v>0</v>
      </c>
      <c r="D157" s="13">
        <f>D158+D159+D160+D161</f>
        <v>0</v>
      </c>
      <c r="E157" s="13">
        <f>E158+E159+E160+E161</f>
        <v>0</v>
      </c>
    </row>
    <row r="158" spans="1:81" ht="15.75" thickBot="1" x14ac:dyDescent="0.3">
      <c r="A158" s="25" t="s">
        <v>212</v>
      </c>
      <c r="B158" s="13"/>
      <c r="C158" s="13"/>
      <c r="D158" s="13"/>
      <c r="E158" s="13"/>
    </row>
    <row r="159" spans="1:81" ht="15.75" thickBot="1" x14ac:dyDescent="0.3">
      <c r="A159" s="25" t="s">
        <v>222</v>
      </c>
      <c r="B159" s="13"/>
      <c r="C159" s="13"/>
      <c r="D159" s="13"/>
      <c r="E159" s="13"/>
    </row>
    <row r="160" spans="1:81" ht="15.75" thickBot="1" x14ac:dyDescent="0.3">
      <c r="A160" s="25" t="s">
        <v>223</v>
      </c>
      <c r="B160" s="13"/>
      <c r="C160" s="13"/>
      <c r="D160" s="13"/>
      <c r="E160" s="13"/>
    </row>
    <row r="161" spans="1:81" ht="15.75" thickBot="1" x14ac:dyDescent="0.3">
      <c r="A161" s="25" t="s">
        <v>224</v>
      </c>
      <c r="B161" s="13"/>
      <c r="C161" s="13"/>
      <c r="D161" s="13"/>
      <c r="E161" s="13"/>
    </row>
    <row r="162" spans="1:81" ht="15.75" thickBot="1" x14ac:dyDescent="0.3">
      <c r="A162" s="12" t="s">
        <v>42</v>
      </c>
      <c r="B162" s="14">
        <f>B163+B164+B165+B166</f>
        <v>770</v>
      </c>
      <c r="C162" s="14">
        <f>C163+C164+C165+C166</f>
        <v>300</v>
      </c>
      <c r="D162" s="14">
        <f>D163+D164+D165+D166</f>
        <v>600</v>
      </c>
      <c r="E162" s="14">
        <f>E163+E164+E165+E166</f>
        <v>600</v>
      </c>
    </row>
    <row r="163" spans="1:81" ht="15.75" thickBot="1" x14ac:dyDescent="0.3">
      <c r="A163" s="25" t="s">
        <v>212</v>
      </c>
      <c r="B163" s="14">
        <f>1200-430</f>
        <v>770</v>
      </c>
      <c r="C163" s="13">
        <v>300</v>
      </c>
      <c r="D163" s="13">
        <v>600</v>
      </c>
      <c r="E163" s="13">
        <v>600</v>
      </c>
    </row>
    <row r="164" spans="1:81" ht="15.75" thickBot="1" x14ac:dyDescent="0.3">
      <c r="A164" s="25" t="s">
        <v>222</v>
      </c>
      <c r="B164" s="14"/>
      <c r="C164" s="13"/>
      <c r="D164" s="13"/>
      <c r="E164" s="13"/>
    </row>
    <row r="165" spans="1:81" ht="15.75" thickBot="1" x14ac:dyDescent="0.3">
      <c r="A165" s="25" t="s">
        <v>223</v>
      </c>
      <c r="B165" s="14"/>
      <c r="C165" s="13"/>
      <c r="D165" s="13"/>
      <c r="E165" s="13"/>
    </row>
    <row r="166" spans="1:81" ht="15.75" thickBot="1" x14ac:dyDescent="0.3">
      <c r="A166" s="25" t="s">
        <v>224</v>
      </c>
      <c r="B166" s="14"/>
      <c r="C166" s="13"/>
      <c r="D166" s="13"/>
      <c r="E166" s="13"/>
    </row>
    <row r="167" spans="1:81" ht="15.75" thickBot="1" x14ac:dyDescent="0.3">
      <c r="A167" s="87" t="s">
        <v>30</v>
      </c>
      <c r="B167" s="14">
        <f>B157+B162</f>
        <v>770</v>
      </c>
      <c r="C167" s="14">
        <f>C157+C162</f>
        <v>300</v>
      </c>
      <c r="D167" s="14">
        <f>D157+D162</f>
        <v>600</v>
      </c>
      <c r="E167" s="14">
        <f>E157+E162</f>
        <v>600</v>
      </c>
    </row>
    <row r="168" spans="1:81" ht="34.5" thickBot="1" x14ac:dyDescent="0.3">
      <c r="A168" s="7" t="s">
        <v>32</v>
      </c>
      <c r="B168" s="7" t="s">
        <v>478</v>
      </c>
      <c r="C168" s="86" t="s">
        <v>217</v>
      </c>
      <c r="D168" s="1120" t="s">
        <v>479</v>
      </c>
      <c r="E168" s="1121"/>
    </row>
    <row r="169" spans="1:81" ht="27.75" customHeight="1" thickBot="1" x14ac:dyDescent="0.3">
      <c r="A169" s="5" t="s">
        <v>14</v>
      </c>
      <c r="B169" s="1105" t="s">
        <v>112</v>
      </c>
      <c r="C169" s="1106"/>
      <c r="D169" s="1106"/>
      <c r="E169" s="1107"/>
    </row>
    <row r="170" spans="1:81" ht="15.75" thickBot="1" x14ac:dyDescent="0.3">
      <c r="A170" s="5" t="s">
        <v>15</v>
      </c>
      <c r="B170" s="1097" t="s">
        <v>480</v>
      </c>
      <c r="C170" s="1098"/>
      <c r="D170" s="1098"/>
      <c r="E170" s="1099"/>
    </row>
    <row r="171" spans="1:81" ht="12.75" customHeight="1" x14ac:dyDescent="0.25">
      <c r="A171" s="1049"/>
      <c r="B171" s="8">
        <v>2019</v>
      </c>
      <c r="C171" s="8">
        <v>2020</v>
      </c>
      <c r="D171" s="8">
        <v>2021</v>
      </c>
      <c r="E171" s="8">
        <v>2022</v>
      </c>
    </row>
    <row r="172" spans="1:81" ht="15" customHeight="1" thickBot="1" x14ac:dyDescent="0.3">
      <c r="A172" s="1050"/>
      <c r="B172" s="764" t="s">
        <v>7</v>
      </c>
      <c r="C172" s="764" t="s">
        <v>8</v>
      </c>
      <c r="D172" s="764" t="s">
        <v>8</v>
      </c>
      <c r="E172" s="764" t="s">
        <v>8</v>
      </c>
    </row>
    <row r="173" spans="1:81" ht="15.75" thickBot="1" x14ac:dyDescent="0.3">
      <c r="A173" s="5" t="s">
        <v>16</v>
      </c>
      <c r="B173" s="745">
        <v>10</v>
      </c>
      <c r="C173" s="745">
        <v>5</v>
      </c>
      <c r="D173" s="745">
        <v>5</v>
      </c>
      <c r="E173" s="745">
        <v>5</v>
      </c>
    </row>
    <row r="174" spans="1:81" ht="15.75" thickBot="1" x14ac:dyDescent="0.3">
      <c r="A174" s="5" t="s">
        <v>17</v>
      </c>
      <c r="B174" s="9">
        <f>B192</f>
        <v>1230</v>
      </c>
      <c r="C174" s="9">
        <f>C192</f>
        <v>700</v>
      </c>
      <c r="D174" s="9">
        <f>D192</f>
        <v>400</v>
      </c>
      <c r="E174" s="9">
        <f>E192</f>
        <v>400</v>
      </c>
    </row>
    <row r="175" spans="1:81" ht="15.75" thickBot="1" x14ac:dyDescent="0.3">
      <c r="A175" s="5" t="s">
        <v>18</v>
      </c>
      <c r="B175" s="9">
        <f>B174/B173</f>
        <v>123</v>
      </c>
      <c r="C175" s="9">
        <f>C174/C173</f>
        <v>140</v>
      </c>
      <c r="D175" s="9">
        <f>D174/D173</f>
        <v>80</v>
      </c>
      <c r="E175" s="9">
        <f>E174/E173</f>
        <v>80</v>
      </c>
    </row>
    <row r="176" spans="1:81" ht="15.75" thickBot="1" x14ac:dyDescent="0.3">
      <c r="A176" s="5" t="s">
        <v>19</v>
      </c>
      <c r="B176" s="745" t="s">
        <v>20</v>
      </c>
      <c r="C176" s="10">
        <f>C173/B173-1</f>
        <v>-0.5</v>
      </c>
      <c r="D176" s="10">
        <f t="shared" ref="D176:E178" si="4">D173/C173-1</f>
        <v>0</v>
      </c>
      <c r="E176" s="10">
        <f t="shared" si="4"/>
        <v>0</v>
      </c>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row>
    <row r="177" spans="1:5" ht="15.75" thickBot="1" x14ac:dyDescent="0.3">
      <c r="A177" s="5" t="s">
        <v>21</v>
      </c>
      <c r="B177" s="745" t="s">
        <v>20</v>
      </c>
      <c r="C177" s="10">
        <f>C174/B174-1</f>
        <v>-0.43089430894308944</v>
      </c>
      <c r="D177" s="10">
        <f t="shared" si="4"/>
        <v>-0.4285714285714286</v>
      </c>
      <c r="E177" s="10">
        <f t="shared" si="4"/>
        <v>0</v>
      </c>
    </row>
    <row r="178" spans="1:5" ht="15.75" thickBot="1" x14ac:dyDescent="0.3">
      <c r="A178" s="5" t="s">
        <v>22</v>
      </c>
      <c r="B178" s="745" t="s">
        <v>20</v>
      </c>
      <c r="C178" s="10">
        <f>C175/B175-1</f>
        <v>0.13821138211382111</v>
      </c>
      <c r="D178" s="10">
        <f t="shared" si="4"/>
        <v>-0.4285714285714286</v>
      </c>
      <c r="E178" s="10">
        <f t="shared" si="4"/>
        <v>0</v>
      </c>
    </row>
    <row r="179" spans="1:5" ht="15.75" thickBot="1" x14ac:dyDescent="0.3">
      <c r="A179" s="1046" t="s">
        <v>607</v>
      </c>
      <c r="B179" s="1047"/>
      <c r="C179" s="1047"/>
      <c r="D179" s="1047"/>
      <c r="E179" s="1048"/>
    </row>
    <row r="180" spans="1:5" ht="12.75" customHeight="1" x14ac:dyDescent="0.25">
      <c r="A180" s="1049"/>
      <c r="B180" s="8">
        <v>2019</v>
      </c>
      <c r="C180" s="8">
        <v>2020</v>
      </c>
      <c r="D180" s="8">
        <v>2021</v>
      </c>
      <c r="E180" s="8">
        <v>2022</v>
      </c>
    </row>
    <row r="181" spans="1:5" ht="9" customHeight="1" thickBot="1" x14ac:dyDescent="0.3">
      <c r="A181" s="1050"/>
      <c r="B181" s="764" t="s">
        <v>7</v>
      </c>
      <c r="C181" s="764" t="s">
        <v>8</v>
      </c>
      <c r="D181" s="764" t="s">
        <v>8</v>
      </c>
      <c r="E181" s="764" t="s">
        <v>8</v>
      </c>
    </row>
    <row r="182" spans="1:5" ht="15.75" thickBot="1" x14ac:dyDescent="0.3">
      <c r="A182" s="12" t="s">
        <v>41</v>
      </c>
      <c r="B182" s="13">
        <f>B183+B184+B185+B186</f>
        <v>0</v>
      </c>
      <c r="C182" s="13">
        <f>C183+C184+C185+C186</f>
        <v>0</v>
      </c>
      <c r="D182" s="13">
        <f>D183+D184+D185+D186</f>
        <v>0</v>
      </c>
      <c r="E182" s="13">
        <f>E183+E184+E185+E186</f>
        <v>0</v>
      </c>
    </row>
    <row r="183" spans="1:5" ht="15.75" thickBot="1" x14ac:dyDescent="0.3">
      <c r="A183" s="25" t="s">
        <v>212</v>
      </c>
      <c r="B183" s="13"/>
      <c r="C183" s="13"/>
      <c r="D183" s="13"/>
      <c r="E183" s="13"/>
    </row>
    <row r="184" spans="1:5" ht="15.75" thickBot="1" x14ac:dyDescent="0.3">
      <c r="A184" s="25" t="s">
        <v>222</v>
      </c>
      <c r="B184" s="13"/>
      <c r="C184" s="13"/>
      <c r="D184" s="13"/>
      <c r="E184" s="13"/>
    </row>
    <row r="185" spans="1:5" ht="15.75" thickBot="1" x14ac:dyDescent="0.3">
      <c r="A185" s="25" t="s">
        <v>223</v>
      </c>
      <c r="B185" s="13"/>
      <c r="C185" s="13"/>
      <c r="D185" s="13"/>
      <c r="E185" s="13"/>
    </row>
    <row r="186" spans="1:5" ht="15.75" thickBot="1" x14ac:dyDescent="0.3">
      <c r="A186" s="25" t="s">
        <v>224</v>
      </c>
      <c r="B186" s="13"/>
      <c r="C186" s="13"/>
      <c r="D186" s="13"/>
      <c r="E186" s="13"/>
    </row>
    <row r="187" spans="1:5" ht="15.75" thickBot="1" x14ac:dyDescent="0.3">
      <c r="A187" s="12" t="s">
        <v>42</v>
      </c>
      <c r="B187" s="14">
        <f>B188+B189+B190+B191</f>
        <v>1230</v>
      </c>
      <c r="C187" s="14">
        <f>C188+C189+C190+C191</f>
        <v>700</v>
      </c>
      <c r="D187" s="14">
        <f>D188+D189+D190+D191</f>
        <v>400</v>
      </c>
      <c r="E187" s="14">
        <f>E188+E189+E190+E191</f>
        <v>400</v>
      </c>
    </row>
    <row r="188" spans="1:5" ht="15.75" thickBot="1" x14ac:dyDescent="0.3">
      <c r="A188" s="25" t="s">
        <v>212</v>
      </c>
      <c r="B188" s="14">
        <f>800+430</f>
        <v>1230</v>
      </c>
      <c r="C188" s="30">
        <v>700</v>
      </c>
      <c r="D188" s="13">
        <v>400</v>
      </c>
      <c r="E188" s="13">
        <v>400</v>
      </c>
    </row>
    <row r="189" spans="1:5" ht="15.75" thickBot="1" x14ac:dyDescent="0.3">
      <c r="A189" s="25" t="s">
        <v>222</v>
      </c>
      <c r="B189" s="14"/>
      <c r="C189" s="13"/>
      <c r="D189" s="13"/>
      <c r="E189" s="13"/>
    </row>
    <row r="190" spans="1:5" ht="15.75" thickBot="1" x14ac:dyDescent="0.3">
      <c r="A190" s="25" t="s">
        <v>223</v>
      </c>
      <c r="B190" s="14"/>
      <c r="C190" s="13"/>
      <c r="D190" s="13"/>
      <c r="E190" s="13"/>
    </row>
    <row r="191" spans="1:5" ht="15.75" thickBot="1" x14ac:dyDescent="0.3">
      <c r="A191" s="25" t="s">
        <v>224</v>
      </c>
      <c r="B191" s="14"/>
      <c r="C191" s="13"/>
      <c r="D191" s="13"/>
      <c r="E191" s="13"/>
    </row>
    <row r="192" spans="1:5" ht="15.75" thickBot="1" x14ac:dyDescent="0.3">
      <c r="A192" s="87" t="s">
        <v>226</v>
      </c>
      <c r="B192" s="14">
        <f>B182+B187</f>
        <v>1230</v>
      </c>
      <c r="C192" s="14">
        <f>C182+C187</f>
        <v>700</v>
      </c>
      <c r="D192" s="14">
        <f>D182+D187</f>
        <v>400</v>
      </c>
      <c r="E192" s="14">
        <f>E182+E187</f>
        <v>400</v>
      </c>
    </row>
    <row r="193" spans="1:5" ht="15.75" thickBot="1" x14ac:dyDescent="0.3">
      <c r="A193" s="19"/>
      <c r="B193" s="20"/>
      <c r="C193" s="20"/>
      <c r="D193" s="20"/>
      <c r="E193" s="20"/>
    </row>
    <row r="194" spans="1:5" ht="27" customHeight="1" thickBot="1" x14ac:dyDescent="0.3">
      <c r="A194" s="6" t="s">
        <v>56</v>
      </c>
      <c r="B194" s="21">
        <f>B149+B71+B34+B174+B108</f>
        <v>54300</v>
      </c>
      <c r="C194" s="21">
        <f>C149+C71+C34+C174+C108</f>
        <v>52700</v>
      </c>
      <c r="D194" s="21">
        <f>D149+D71+D34+D174+D108</f>
        <v>53800</v>
      </c>
      <c r="E194" s="21">
        <f>E149+E71+E34+E174+E108</f>
        <v>55500</v>
      </c>
    </row>
    <row r="195" spans="1:5" ht="24.75" thickBot="1" x14ac:dyDescent="0.3">
      <c r="A195" s="6" t="s">
        <v>57</v>
      </c>
      <c r="B195" s="21">
        <f>B137+B100+B63+B192+B167</f>
        <v>54300</v>
      </c>
      <c r="C195" s="21">
        <f>C137+C100+C63+C192+C167</f>
        <v>52700</v>
      </c>
      <c r="D195" s="21">
        <f>D137+D100+D63+D192+D167</f>
        <v>53800</v>
      </c>
      <c r="E195" s="21">
        <f>E137+E100+E63+E192+E167</f>
        <v>55500</v>
      </c>
    </row>
    <row r="196" spans="1:5" ht="15.75" thickBot="1" x14ac:dyDescent="0.3">
      <c r="A196" s="12" t="s">
        <v>23</v>
      </c>
      <c r="B196" s="35">
        <f>B197+B198</f>
        <v>34700</v>
      </c>
      <c r="C196" s="35">
        <f>C197+C198</f>
        <v>34400</v>
      </c>
      <c r="D196" s="35">
        <f>D197+D198</f>
        <v>34400</v>
      </c>
      <c r="E196" s="35">
        <f>E197+E198</f>
        <v>34400</v>
      </c>
    </row>
    <row r="197" spans="1:5" ht="15.75" thickBot="1" x14ac:dyDescent="0.3">
      <c r="A197" s="25" t="s">
        <v>212</v>
      </c>
      <c r="B197" s="14">
        <f t="shared" ref="B197:E198" si="5">B43+B80+B117</f>
        <v>34700</v>
      </c>
      <c r="C197" s="14">
        <f t="shared" si="5"/>
        <v>34400</v>
      </c>
      <c r="D197" s="14">
        <f t="shared" si="5"/>
        <v>34400</v>
      </c>
      <c r="E197" s="14">
        <f t="shared" si="5"/>
        <v>34400</v>
      </c>
    </row>
    <row r="198" spans="1:5" ht="15.75" thickBot="1" x14ac:dyDescent="0.3">
      <c r="A198" s="25" t="s">
        <v>230</v>
      </c>
      <c r="B198" s="14">
        <f t="shared" si="5"/>
        <v>0</v>
      </c>
      <c r="C198" s="14">
        <f t="shared" si="5"/>
        <v>0</v>
      </c>
      <c r="D198" s="14">
        <f t="shared" si="5"/>
        <v>0</v>
      </c>
      <c r="E198" s="14">
        <f t="shared" si="5"/>
        <v>0</v>
      </c>
    </row>
    <row r="199" spans="1:5" ht="15.75" thickBot="1" x14ac:dyDescent="0.3">
      <c r="A199" s="12" t="s">
        <v>24</v>
      </c>
      <c r="B199" s="35">
        <f>B200+B201</f>
        <v>6300</v>
      </c>
      <c r="C199" s="35">
        <f>C200+C201</f>
        <v>6000</v>
      </c>
      <c r="D199" s="35">
        <f>D200+D201</f>
        <v>6000</v>
      </c>
      <c r="E199" s="35">
        <f>E200+E201</f>
        <v>6000</v>
      </c>
    </row>
    <row r="200" spans="1:5" ht="15.75" thickBot="1" x14ac:dyDescent="0.3">
      <c r="A200" s="25" t="s">
        <v>212</v>
      </c>
      <c r="B200" s="13">
        <f>B46+B83+B120</f>
        <v>6300</v>
      </c>
      <c r="C200" s="13">
        <f>C46+C83+C120</f>
        <v>6000</v>
      </c>
      <c r="D200" s="13">
        <f>D46+D83+D120</f>
        <v>6000</v>
      </c>
      <c r="E200" s="13">
        <f>E46+E83+E120</f>
        <v>6000</v>
      </c>
    </row>
    <row r="201" spans="1:5" ht="15.75" thickBot="1" x14ac:dyDescent="0.3">
      <c r="A201" s="25" t="s">
        <v>230</v>
      </c>
      <c r="B201" s="14">
        <f>B47+B84+B118</f>
        <v>0</v>
      </c>
      <c r="C201" s="14">
        <f>C47+C84+C118</f>
        <v>0</v>
      </c>
      <c r="D201" s="14">
        <f>D47+D84+D118</f>
        <v>0</v>
      </c>
      <c r="E201" s="14">
        <f>E47+E84+E118</f>
        <v>0</v>
      </c>
    </row>
    <row r="202" spans="1:5" ht="15.75" thickBot="1" x14ac:dyDescent="0.3">
      <c r="A202" s="12" t="s">
        <v>25</v>
      </c>
      <c r="B202" s="35">
        <f>B203+B204</f>
        <v>11060</v>
      </c>
      <c r="C202" s="35">
        <f>C203+C204</f>
        <v>11060</v>
      </c>
      <c r="D202" s="35">
        <f>D203+D204</f>
        <v>12160</v>
      </c>
      <c r="E202" s="35">
        <f>E203+E204</f>
        <v>13860</v>
      </c>
    </row>
    <row r="203" spans="1:5" ht="15.75" thickBot="1" x14ac:dyDescent="0.3">
      <c r="A203" s="25" t="s">
        <v>212</v>
      </c>
      <c r="B203" s="14">
        <f t="shared" ref="B203:E204" si="6">B49+B86+B123</f>
        <v>11060</v>
      </c>
      <c r="C203" s="14">
        <f t="shared" si="6"/>
        <v>11060</v>
      </c>
      <c r="D203" s="14">
        <f t="shared" si="6"/>
        <v>12160</v>
      </c>
      <c r="E203" s="14">
        <f t="shared" si="6"/>
        <v>13860</v>
      </c>
    </row>
    <row r="204" spans="1:5" ht="15.75" thickBot="1" x14ac:dyDescent="0.3">
      <c r="A204" s="25" t="s">
        <v>230</v>
      </c>
      <c r="B204" s="14">
        <f t="shared" si="6"/>
        <v>0</v>
      </c>
      <c r="C204" s="14">
        <f t="shared" si="6"/>
        <v>0</v>
      </c>
      <c r="D204" s="14">
        <f t="shared" si="6"/>
        <v>0</v>
      </c>
      <c r="E204" s="14">
        <f t="shared" si="6"/>
        <v>0</v>
      </c>
    </row>
    <row r="205" spans="1:5" ht="15.75" thickBot="1" x14ac:dyDescent="0.3">
      <c r="A205" s="12" t="s">
        <v>26</v>
      </c>
      <c r="B205" s="35">
        <f>B206+B207</f>
        <v>0</v>
      </c>
      <c r="C205" s="35">
        <f>C206+C207</f>
        <v>0</v>
      </c>
      <c r="D205" s="35">
        <f>D206+D207</f>
        <v>0</v>
      </c>
      <c r="E205" s="35">
        <f>E206+E207</f>
        <v>0</v>
      </c>
    </row>
    <row r="206" spans="1:5" ht="15.75" thickBot="1" x14ac:dyDescent="0.3">
      <c r="A206" s="25" t="s">
        <v>212</v>
      </c>
      <c r="B206" s="13">
        <f t="shared" ref="B206:E207" si="7">B52+B89+B126</f>
        <v>0</v>
      </c>
      <c r="C206" s="13">
        <f t="shared" si="7"/>
        <v>0</v>
      </c>
      <c r="D206" s="13">
        <f t="shared" si="7"/>
        <v>0</v>
      </c>
      <c r="E206" s="13">
        <f t="shared" si="7"/>
        <v>0</v>
      </c>
    </row>
    <row r="207" spans="1:5" ht="15.75" thickBot="1" x14ac:dyDescent="0.3">
      <c r="A207" s="25" t="s">
        <v>230</v>
      </c>
      <c r="B207" s="14">
        <f t="shared" si="7"/>
        <v>0</v>
      </c>
      <c r="C207" s="14">
        <f t="shared" si="7"/>
        <v>0</v>
      </c>
      <c r="D207" s="14">
        <f t="shared" si="7"/>
        <v>0</v>
      </c>
      <c r="E207" s="14">
        <f t="shared" si="7"/>
        <v>0</v>
      </c>
    </row>
    <row r="208" spans="1:5" ht="15.75" thickBot="1" x14ac:dyDescent="0.3">
      <c r="A208" s="12" t="s">
        <v>27</v>
      </c>
      <c r="B208" s="35">
        <f>B209+B210</f>
        <v>0</v>
      </c>
      <c r="C208" s="35">
        <f>C209+C210</f>
        <v>0</v>
      </c>
      <c r="D208" s="35">
        <f>D209+D210</f>
        <v>0</v>
      </c>
      <c r="E208" s="35">
        <f>E209+E210</f>
        <v>0</v>
      </c>
    </row>
    <row r="209" spans="1:5" ht="15.75" thickBot="1" x14ac:dyDescent="0.3">
      <c r="A209" s="25" t="s">
        <v>212</v>
      </c>
      <c r="B209" s="13">
        <f t="shared" ref="B209:E210" si="8">B55+B92+B129</f>
        <v>0</v>
      </c>
      <c r="C209" s="13">
        <f t="shared" si="8"/>
        <v>0</v>
      </c>
      <c r="D209" s="13">
        <f t="shared" si="8"/>
        <v>0</v>
      </c>
      <c r="E209" s="13">
        <f t="shared" si="8"/>
        <v>0</v>
      </c>
    </row>
    <row r="210" spans="1:5" ht="15.75" thickBot="1" x14ac:dyDescent="0.3">
      <c r="A210" s="25" t="s">
        <v>230</v>
      </c>
      <c r="B210" s="14">
        <f t="shared" si="8"/>
        <v>0</v>
      </c>
      <c r="C210" s="14">
        <f t="shared" si="8"/>
        <v>0</v>
      </c>
      <c r="D210" s="14">
        <f t="shared" si="8"/>
        <v>0</v>
      </c>
      <c r="E210" s="14">
        <f t="shared" si="8"/>
        <v>0</v>
      </c>
    </row>
    <row r="211" spans="1:5" ht="15.75" thickBot="1" x14ac:dyDescent="0.3">
      <c r="A211" s="12" t="s">
        <v>28</v>
      </c>
      <c r="B211" s="35">
        <f>B212+B213</f>
        <v>0</v>
      </c>
      <c r="C211" s="35">
        <f>C212+C213</f>
        <v>0</v>
      </c>
      <c r="D211" s="35">
        <f>D212+D213</f>
        <v>0</v>
      </c>
      <c r="E211" s="35">
        <f>E212+E213</f>
        <v>0</v>
      </c>
    </row>
    <row r="212" spans="1:5" ht="15.75" thickBot="1" x14ac:dyDescent="0.3">
      <c r="A212" s="25" t="s">
        <v>212</v>
      </c>
      <c r="B212" s="13">
        <f t="shared" ref="B212:E213" si="9">B58+B95+B132</f>
        <v>0</v>
      </c>
      <c r="C212" s="13">
        <f t="shared" si="9"/>
        <v>0</v>
      </c>
      <c r="D212" s="13">
        <f t="shared" si="9"/>
        <v>0</v>
      </c>
      <c r="E212" s="13">
        <f t="shared" si="9"/>
        <v>0</v>
      </c>
    </row>
    <row r="213" spans="1:5" ht="15.75" thickBot="1" x14ac:dyDescent="0.3">
      <c r="A213" s="25" t="s">
        <v>230</v>
      </c>
      <c r="B213" s="14">
        <f t="shared" si="9"/>
        <v>0</v>
      </c>
      <c r="C213" s="14">
        <f t="shared" si="9"/>
        <v>0</v>
      </c>
      <c r="D213" s="14">
        <f t="shared" si="9"/>
        <v>0</v>
      </c>
      <c r="E213" s="14">
        <f t="shared" si="9"/>
        <v>0</v>
      </c>
    </row>
    <row r="214" spans="1:5" ht="15.75" thickBot="1" x14ac:dyDescent="0.3">
      <c r="A214" s="12" t="s">
        <v>29</v>
      </c>
      <c r="B214" s="35">
        <f>B97+B60</f>
        <v>240</v>
      </c>
      <c r="C214" s="35">
        <f>C97+C60</f>
        <v>240</v>
      </c>
      <c r="D214" s="35">
        <f>D97+D60</f>
        <v>240</v>
      </c>
      <c r="E214" s="35">
        <f>E97+E60</f>
        <v>240</v>
      </c>
    </row>
    <row r="215" spans="1:5" ht="15.75" thickBot="1" x14ac:dyDescent="0.3">
      <c r="A215" s="25" t="s">
        <v>212</v>
      </c>
      <c r="B215" s="13">
        <f t="shared" ref="B215:E216" si="10">B61+B98+B135</f>
        <v>240</v>
      </c>
      <c r="C215" s="13">
        <f t="shared" si="10"/>
        <v>240</v>
      </c>
      <c r="D215" s="13">
        <f t="shared" si="10"/>
        <v>240</v>
      </c>
      <c r="E215" s="13">
        <f t="shared" si="10"/>
        <v>240</v>
      </c>
    </row>
    <row r="216" spans="1:5" ht="15.75" thickBot="1" x14ac:dyDescent="0.3">
      <c r="A216" s="25" t="s">
        <v>230</v>
      </c>
      <c r="B216" s="14">
        <f t="shared" si="10"/>
        <v>0</v>
      </c>
      <c r="C216" s="14">
        <f t="shared" si="10"/>
        <v>0</v>
      </c>
      <c r="D216" s="14">
        <f t="shared" si="10"/>
        <v>0</v>
      </c>
      <c r="E216" s="14">
        <f t="shared" si="10"/>
        <v>0</v>
      </c>
    </row>
    <row r="217" spans="1:5" ht="15.75" thickBot="1" x14ac:dyDescent="0.3">
      <c r="A217" s="12" t="s">
        <v>58</v>
      </c>
      <c r="B217" s="35">
        <f>B218+B219+B220+B221</f>
        <v>0</v>
      </c>
      <c r="C217" s="35">
        <f>C218+C219+C220+C221</f>
        <v>0</v>
      </c>
      <c r="D217" s="35">
        <f>D218+D219+D220+D221</f>
        <v>0</v>
      </c>
      <c r="E217" s="35">
        <f>E218+E219+E220+E221</f>
        <v>0</v>
      </c>
    </row>
    <row r="218" spans="1:5" ht="15.75" thickBot="1" x14ac:dyDescent="0.3">
      <c r="A218" s="25" t="s">
        <v>212</v>
      </c>
      <c r="B218" s="13">
        <f t="shared" ref="B218:E221" si="11">B158+B183</f>
        <v>0</v>
      </c>
      <c r="C218" s="13">
        <f t="shared" si="11"/>
        <v>0</v>
      </c>
      <c r="D218" s="13">
        <f t="shared" si="11"/>
        <v>0</v>
      </c>
      <c r="E218" s="13">
        <f t="shared" si="11"/>
        <v>0</v>
      </c>
    </row>
    <row r="219" spans="1:5" ht="15.75" thickBot="1" x14ac:dyDescent="0.3">
      <c r="A219" s="25" t="s">
        <v>231</v>
      </c>
      <c r="B219" s="13">
        <f t="shared" si="11"/>
        <v>0</v>
      </c>
      <c r="C219" s="13">
        <f t="shared" si="11"/>
        <v>0</v>
      </c>
      <c r="D219" s="13">
        <f t="shared" si="11"/>
        <v>0</v>
      </c>
      <c r="E219" s="13">
        <f t="shared" si="11"/>
        <v>0</v>
      </c>
    </row>
    <row r="220" spans="1:5" ht="15.75" thickBot="1" x14ac:dyDescent="0.3">
      <c r="A220" s="25" t="s">
        <v>223</v>
      </c>
      <c r="B220" s="13">
        <f t="shared" si="11"/>
        <v>0</v>
      </c>
      <c r="C220" s="13">
        <f t="shared" si="11"/>
        <v>0</v>
      </c>
      <c r="D220" s="13">
        <f t="shared" si="11"/>
        <v>0</v>
      </c>
      <c r="E220" s="13">
        <f t="shared" si="11"/>
        <v>0</v>
      </c>
    </row>
    <row r="221" spans="1:5" ht="15.75" thickBot="1" x14ac:dyDescent="0.3">
      <c r="A221" s="25" t="s">
        <v>224</v>
      </c>
      <c r="B221" s="13">
        <f t="shared" si="11"/>
        <v>0</v>
      </c>
      <c r="C221" s="13">
        <f t="shared" si="11"/>
        <v>0</v>
      </c>
      <c r="D221" s="13">
        <f t="shared" si="11"/>
        <v>0</v>
      </c>
      <c r="E221" s="13">
        <f t="shared" si="11"/>
        <v>0</v>
      </c>
    </row>
    <row r="222" spans="1:5" ht="15.75" thickBot="1" x14ac:dyDescent="0.3">
      <c r="A222" s="12" t="s">
        <v>59</v>
      </c>
      <c r="B222" s="35">
        <f>B223+B224+B225+B226</f>
        <v>2000</v>
      </c>
      <c r="C222" s="35">
        <f>C223+C224+C225+C226</f>
        <v>1000</v>
      </c>
      <c r="D222" s="35">
        <f>D223+D224+D225+D226</f>
        <v>1000</v>
      </c>
      <c r="E222" s="35">
        <f>E223+E224+E225+E226</f>
        <v>1000</v>
      </c>
    </row>
    <row r="223" spans="1:5" ht="15.75" thickBot="1" x14ac:dyDescent="0.3">
      <c r="A223" s="25" t="s">
        <v>212</v>
      </c>
      <c r="B223" s="13">
        <f t="shared" ref="B223:E226" si="12">B163+B188</f>
        <v>2000</v>
      </c>
      <c r="C223" s="13">
        <f t="shared" si="12"/>
        <v>1000</v>
      </c>
      <c r="D223" s="13">
        <f t="shared" si="12"/>
        <v>1000</v>
      </c>
      <c r="E223" s="13">
        <f t="shared" si="12"/>
        <v>1000</v>
      </c>
    </row>
    <row r="224" spans="1:5" ht="15.75" thickBot="1" x14ac:dyDescent="0.3">
      <c r="A224" s="25" t="s">
        <v>231</v>
      </c>
      <c r="B224" s="13">
        <f t="shared" si="12"/>
        <v>0</v>
      </c>
      <c r="C224" s="13">
        <f t="shared" si="12"/>
        <v>0</v>
      </c>
      <c r="D224" s="13">
        <f t="shared" si="12"/>
        <v>0</v>
      </c>
      <c r="E224" s="13">
        <f t="shared" si="12"/>
        <v>0</v>
      </c>
    </row>
    <row r="225" spans="1:5" ht="15.75" thickBot="1" x14ac:dyDescent="0.3">
      <c r="A225" s="25" t="s">
        <v>223</v>
      </c>
      <c r="B225" s="13">
        <f t="shared" si="12"/>
        <v>0</v>
      </c>
      <c r="C225" s="13">
        <f t="shared" si="12"/>
        <v>0</v>
      </c>
      <c r="D225" s="13">
        <f t="shared" si="12"/>
        <v>0</v>
      </c>
      <c r="E225" s="13">
        <f t="shared" si="12"/>
        <v>0</v>
      </c>
    </row>
    <row r="226" spans="1:5" ht="15.75" thickBot="1" x14ac:dyDescent="0.3">
      <c r="A226" s="25" t="s">
        <v>224</v>
      </c>
      <c r="B226" s="13">
        <f t="shared" si="12"/>
        <v>0</v>
      </c>
      <c r="C226" s="13">
        <f t="shared" si="12"/>
        <v>0</v>
      </c>
      <c r="D226" s="13">
        <f t="shared" si="12"/>
        <v>0</v>
      </c>
      <c r="E226" s="13">
        <f t="shared" si="12"/>
        <v>0</v>
      </c>
    </row>
    <row r="227" spans="1:5" ht="15.75" thickBot="1" x14ac:dyDescent="0.3">
      <c r="A227" s="16" t="s">
        <v>31</v>
      </c>
      <c r="B227" s="17">
        <f>IF(B195-B194=0,0,"Error")</f>
        <v>0</v>
      </c>
      <c r="C227" s="17">
        <f>IF(C195-C194=0,0,"Error")</f>
        <v>0</v>
      </c>
      <c r="D227" s="17">
        <f>IF(D195-D194=0,0,"Error")</f>
        <v>0</v>
      </c>
      <c r="E227" s="17">
        <f>IF(E195-E194=0,0,"Error")</f>
        <v>0</v>
      </c>
    </row>
  </sheetData>
  <mergeCells count="49">
    <mergeCell ref="A1:E1"/>
    <mergeCell ref="A2:E2"/>
    <mergeCell ref="D168:E168"/>
    <mergeCell ref="B169:E169"/>
    <mergeCell ref="B170:E170"/>
    <mergeCell ref="A113:E113"/>
    <mergeCell ref="A114:A115"/>
    <mergeCell ref="A139:E139"/>
    <mergeCell ref="A140:E140"/>
    <mergeCell ref="B141:E141"/>
    <mergeCell ref="D142:E142"/>
    <mergeCell ref="A76:E76"/>
    <mergeCell ref="A77:A78"/>
    <mergeCell ref="B102:E102"/>
    <mergeCell ref="B103:E103"/>
    <mergeCell ref="B104:E104"/>
    <mergeCell ref="A171:A172"/>
    <mergeCell ref="A179:E179"/>
    <mergeCell ref="A180:A181"/>
    <mergeCell ref="B143:E143"/>
    <mergeCell ref="B144:E144"/>
    <mergeCell ref="B145:E145"/>
    <mergeCell ref="A146:A147"/>
    <mergeCell ref="A154:E154"/>
    <mergeCell ref="A155:A156"/>
    <mergeCell ref="A105:A106"/>
    <mergeCell ref="A39:E39"/>
    <mergeCell ref="A40:A41"/>
    <mergeCell ref="B65:E65"/>
    <mergeCell ref="B66:E66"/>
    <mergeCell ref="B67:E67"/>
    <mergeCell ref="A68:A69"/>
    <mergeCell ref="A31:A32"/>
    <mergeCell ref="A8:E8"/>
    <mergeCell ref="A9:E11"/>
    <mergeCell ref="B12:E12"/>
    <mergeCell ref="A13:A14"/>
    <mergeCell ref="B16:E16"/>
    <mergeCell ref="A17:E17"/>
    <mergeCell ref="A26:E26"/>
    <mergeCell ref="A27:E27"/>
    <mergeCell ref="B28:E28"/>
    <mergeCell ref="B29:E29"/>
    <mergeCell ref="B30:E30"/>
    <mergeCell ref="A3:E3"/>
    <mergeCell ref="A4:E4"/>
    <mergeCell ref="B5:E5"/>
    <mergeCell ref="B6:E6"/>
    <mergeCell ref="B7:E7"/>
  </mergeCells>
  <pageMargins left="0.7" right="0.7" top="0.75" bottom="0.75" header="0.3" footer="0.3"/>
  <pageSetup fitToHeight="0"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5"/>
  <sheetViews>
    <sheetView zoomScale="160" zoomScaleNormal="160" workbookViewId="0">
      <selection activeCell="J12" sqref="J12"/>
    </sheetView>
  </sheetViews>
  <sheetFormatPr defaultRowHeight="15" x14ac:dyDescent="0.25"/>
  <cols>
    <col min="1" max="1" width="25.28515625" customWidth="1"/>
    <col min="2" max="2" width="11.28515625" customWidth="1"/>
    <col min="3" max="3" width="11" customWidth="1"/>
    <col min="4" max="4" width="11.5703125" customWidth="1"/>
    <col min="5" max="5" width="13" customWidth="1"/>
    <col min="6" max="6" width="5" customWidth="1"/>
    <col min="7" max="7" width="10" customWidth="1"/>
    <col min="8" max="8" width="11" customWidth="1"/>
    <col min="9" max="9" width="11" bestFit="1" customWidth="1"/>
  </cols>
  <sheetData>
    <row r="1" spans="1:6" x14ac:dyDescent="0.25">
      <c r="A1" s="1145" t="s">
        <v>800</v>
      </c>
      <c r="B1" s="1145"/>
      <c r="C1" s="1145"/>
      <c r="D1" s="1145"/>
      <c r="E1" s="1145"/>
    </row>
    <row r="2" spans="1:6" ht="30" customHeight="1" x14ac:dyDescent="0.25">
      <c r="A2" s="1433" t="s">
        <v>727</v>
      </c>
      <c r="B2" s="1433"/>
      <c r="C2" s="1433"/>
      <c r="D2" s="1433"/>
      <c r="E2" s="1433"/>
      <c r="F2" s="1"/>
    </row>
    <row r="3" spans="1:6" ht="18" customHeight="1" x14ac:dyDescent="0.25">
      <c r="A3" s="1028" t="s">
        <v>539</v>
      </c>
      <c r="B3" s="1028"/>
      <c r="C3" s="1028"/>
      <c r="D3" s="1028"/>
      <c r="E3" s="1028"/>
      <c r="F3" s="755"/>
    </row>
    <row r="4" spans="1:6" ht="15.75" thickBot="1" x14ac:dyDescent="0.3">
      <c r="A4" s="1499" t="s">
        <v>1212</v>
      </c>
      <c r="B4" s="1499"/>
      <c r="C4" s="1499"/>
      <c r="D4" s="1499"/>
      <c r="E4" s="1499"/>
    </row>
    <row r="5" spans="1:6" ht="26.25" thickBot="1" x14ac:dyDescent="0.3">
      <c r="A5" s="2" t="s">
        <v>0</v>
      </c>
      <c r="B5" s="1078" t="s">
        <v>595</v>
      </c>
      <c r="C5" s="1078"/>
      <c r="D5" s="1078"/>
      <c r="E5" s="1078"/>
    </row>
    <row r="6" spans="1:6" ht="15.75" thickBot="1" x14ac:dyDescent="0.3">
      <c r="A6" s="2" t="s">
        <v>1</v>
      </c>
      <c r="B6" s="1079" t="s">
        <v>2</v>
      </c>
      <c r="C6" s="1080"/>
      <c r="D6" s="1080"/>
      <c r="E6" s="1081"/>
    </row>
    <row r="7" spans="1:6" ht="18.75" customHeight="1" thickBot="1" x14ac:dyDescent="0.3">
      <c r="A7" s="2" t="s">
        <v>3</v>
      </c>
      <c r="B7" s="1082" t="s">
        <v>535</v>
      </c>
      <c r="C7" s="1083"/>
      <c r="D7" s="1083"/>
      <c r="E7" s="1084"/>
    </row>
    <row r="8" spans="1:6" ht="15.75" thickBot="1" x14ac:dyDescent="0.3">
      <c r="A8" s="1085" t="s">
        <v>4</v>
      </c>
      <c r="B8" s="1086"/>
      <c r="C8" s="1086"/>
      <c r="D8" s="1086"/>
      <c r="E8" s="1087"/>
    </row>
    <row r="9" spans="1:6" ht="47.25" customHeight="1" x14ac:dyDescent="0.25">
      <c r="A9" s="1923" t="s">
        <v>481</v>
      </c>
      <c r="B9" s="1924"/>
      <c r="C9" s="1924"/>
      <c r="D9" s="1924"/>
      <c r="E9" s="1925"/>
    </row>
    <row r="10" spans="1:6" ht="10.5" customHeight="1" thickBot="1" x14ac:dyDescent="0.3">
      <c r="A10" s="1926"/>
      <c r="B10" s="1927"/>
      <c r="C10" s="1927"/>
      <c r="D10" s="1927"/>
      <c r="E10" s="1928"/>
    </row>
    <row r="11" spans="1:6" ht="15.75" hidden="1" customHeight="1" thickBot="1" x14ac:dyDescent="0.3">
      <c r="A11" s="1929"/>
      <c r="B11" s="1930"/>
      <c r="C11" s="1930"/>
      <c r="D11" s="1930"/>
      <c r="E11" s="1931"/>
    </row>
    <row r="12" spans="1:6" ht="66" customHeight="1" thickBot="1" x14ac:dyDescent="0.3">
      <c r="A12" s="3" t="s">
        <v>5</v>
      </c>
      <c r="B12" s="1210" t="s">
        <v>482</v>
      </c>
      <c r="C12" s="1211"/>
      <c r="D12" s="1211"/>
      <c r="E12" s="1212"/>
    </row>
    <row r="13" spans="1:6" ht="23.25" customHeight="1" x14ac:dyDescent="0.25">
      <c r="A13" s="1049" t="s">
        <v>6</v>
      </c>
      <c r="B13" s="761">
        <v>2019</v>
      </c>
      <c r="C13" s="761">
        <v>2020</v>
      </c>
      <c r="D13" s="761">
        <v>2021</v>
      </c>
      <c r="E13" s="761">
        <v>2022</v>
      </c>
    </row>
    <row r="14" spans="1:6" ht="15.75" thickBot="1" x14ac:dyDescent="0.3">
      <c r="A14" s="1050"/>
      <c r="B14" s="762" t="s">
        <v>7</v>
      </c>
      <c r="C14" s="762" t="s">
        <v>8</v>
      </c>
      <c r="D14" s="762" t="s">
        <v>8</v>
      </c>
      <c r="E14" s="762" t="s">
        <v>8</v>
      </c>
    </row>
    <row r="15" spans="1:6" ht="90.75" thickBot="1" x14ac:dyDescent="0.3">
      <c r="A15" s="748" t="s">
        <v>483</v>
      </c>
      <c r="B15" s="71">
        <v>11</v>
      </c>
      <c r="C15" s="71">
        <v>20</v>
      </c>
      <c r="D15" s="71">
        <v>13</v>
      </c>
      <c r="E15" s="71">
        <v>15</v>
      </c>
    </row>
    <row r="16" spans="1:6" ht="73.5" customHeight="1" thickBot="1" x14ac:dyDescent="0.3">
      <c r="A16" s="748" t="s">
        <v>484</v>
      </c>
      <c r="B16" s="71">
        <v>6300</v>
      </c>
      <c r="C16" s="71">
        <v>6500</v>
      </c>
      <c r="D16" s="71">
        <v>6700</v>
      </c>
      <c r="E16" s="71">
        <v>6700</v>
      </c>
    </row>
    <row r="17" spans="1:11" ht="57" thickBot="1" x14ac:dyDescent="0.3">
      <c r="A17" s="5" t="s">
        <v>485</v>
      </c>
      <c r="B17" s="71">
        <v>2</v>
      </c>
      <c r="C17" s="71">
        <v>2</v>
      </c>
      <c r="D17" s="71">
        <v>2</v>
      </c>
      <c r="E17" s="71">
        <v>2</v>
      </c>
    </row>
    <row r="18" spans="1:11" ht="49.5" customHeight="1" thickBot="1" x14ac:dyDescent="0.3">
      <c r="A18" s="57" t="s">
        <v>9</v>
      </c>
      <c r="B18" s="1466" t="s">
        <v>1213</v>
      </c>
      <c r="C18" s="1467"/>
      <c r="D18" s="1467"/>
      <c r="E18" s="1468"/>
    </row>
    <row r="19" spans="1:11" ht="23.25" customHeight="1" thickBot="1" x14ac:dyDescent="0.3">
      <c r="A19" s="1159" t="s">
        <v>10</v>
      </c>
      <c r="B19" s="1160"/>
      <c r="C19" s="1160"/>
      <c r="D19" s="1160"/>
      <c r="E19" s="1161"/>
      <c r="H19" s="29"/>
      <c r="J19" s="29"/>
    </row>
    <row r="20" spans="1:11" ht="15.75" thickBot="1" x14ac:dyDescent="0.3">
      <c r="A20" s="74" t="s">
        <v>486</v>
      </c>
      <c r="B20" s="198">
        <v>11</v>
      </c>
      <c r="C20" s="51" t="s">
        <v>77</v>
      </c>
      <c r="D20" s="51" t="s">
        <v>113</v>
      </c>
      <c r="E20" s="51" t="s">
        <v>77</v>
      </c>
    </row>
    <row r="21" spans="1:11" ht="15.75" thickBot="1" x14ac:dyDescent="0.3">
      <c r="A21" s="1108" t="s">
        <v>11</v>
      </c>
      <c r="B21" s="1109"/>
      <c r="C21" s="1109"/>
      <c r="D21" s="1109"/>
      <c r="E21" s="1110"/>
    </row>
    <row r="22" spans="1:11" ht="15.75" thickBot="1" x14ac:dyDescent="0.3">
      <c r="A22" s="1111" t="s">
        <v>12</v>
      </c>
      <c r="B22" s="1112"/>
      <c r="C22" s="1112"/>
      <c r="D22" s="1112"/>
      <c r="E22" s="1113"/>
    </row>
    <row r="23" spans="1:11" ht="24" customHeight="1" thickBot="1" x14ac:dyDescent="0.3">
      <c r="A23" s="7" t="s">
        <v>13</v>
      </c>
      <c r="B23" s="1932" t="s">
        <v>596</v>
      </c>
      <c r="C23" s="1933"/>
      <c r="D23" s="1933"/>
      <c r="E23" s="1934"/>
    </row>
    <row r="24" spans="1:11" ht="60" customHeight="1" thickBot="1" x14ac:dyDescent="0.3">
      <c r="A24" s="5" t="s">
        <v>14</v>
      </c>
      <c r="B24" s="1105" t="s">
        <v>1214</v>
      </c>
      <c r="C24" s="1106"/>
      <c r="D24" s="1106"/>
      <c r="E24" s="1107"/>
    </row>
    <row r="25" spans="1:11" ht="15.75" thickBot="1" x14ac:dyDescent="0.3">
      <c r="A25" s="5" t="s">
        <v>15</v>
      </c>
      <c r="B25" s="1097" t="s">
        <v>80</v>
      </c>
      <c r="C25" s="1098"/>
      <c r="D25" s="1098"/>
      <c r="E25" s="1099"/>
    </row>
    <row r="26" spans="1:11" ht="12.75" customHeight="1" x14ac:dyDescent="0.25">
      <c r="A26" s="1049"/>
      <c r="B26" s="8">
        <v>2019</v>
      </c>
      <c r="C26" s="8">
        <v>2020</v>
      </c>
      <c r="D26" s="8">
        <v>2020</v>
      </c>
      <c r="E26" s="8">
        <v>2021</v>
      </c>
    </row>
    <row r="27" spans="1:11" ht="13.5" customHeight="1" thickBot="1" x14ac:dyDescent="0.3">
      <c r="A27" s="1050"/>
      <c r="B27" s="764" t="s">
        <v>7</v>
      </c>
      <c r="C27" s="764" t="s">
        <v>8</v>
      </c>
      <c r="D27" s="764" t="s">
        <v>8</v>
      </c>
      <c r="E27" s="764" t="s">
        <v>8</v>
      </c>
    </row>
    <row r="28" spans="1:11" ht="15.75" thickBot="1" x14ac:dyDescent="0.3">
      <c r="A28" s="5" t="s">
        <v>16</v>
      </c>
      <c r="B28" s="9">
        <v>6500</v>
      </c>
      <c r="C28" s="9">
        <v>7000</v>
      </c>
      <c r="D28" s="9">
        <v>7500</v>
      </c>
      <c r="E28" s="9">
        <v>7500</v>
      </c>
    </row>
    <row r="29" spans="1:11" ht="15.75" thickBot="1" x14ac:dyDescent="0.3">
      <c r="A29" s="5" t="s">
        <v>17</v>
      </c>
      <c r="B29" s="9">
        <f>B58</f>
        <v>32600</v>
      </c>
      <c r="C29" s="9">
        <f t="shared" ref="C29:E29" si="0">C58</f>
        <v>33170</v>
      </c>
      <c r="D29" s="9">
        <f t="shared" si="0"/>
        <v>34170</v>
      </c>
      <c r="E29" s="9">
        <f t="shared" si="0"/>
        <v>35170</v>
      </c>
    </row>
    <row r="30" spans="1:11" ht="15.75" thickBot="1" x14ac:dyDescent="0.3">
      <c r="A30" s="5" t="s">
        <v>18</v>
      </c>
      <c r="B30" s="70">
        <f>B29/B28</f>
        <v>5.0153846153846153</v>
      </c>
      <c r="C30" s="70">
        <f t="shared" ref="C30:E30" si="1">C29/C28</f>
        <v>4.7385714285714284</v>
      </c>
      <c r="D30" s="70">
        <f t="shared" si="1"/>
        <v>4.556</v>
      </c>
      <c r="E30" s="70">
        <f t="shared" si="1"/>
        <v>4.6893333333333329</v>
      </c>
    </row>
    <row r="31" spans="1:11" ht="15.75" thickBot="1" x14ac:dyDescent="0.3">
      <c r="A31" s="5" t="s">
        <v>19</v>
      </c>
      <c r="B31" s="745" t="s">
        <v>20</v>
      </c>
      <c r="C31" s="10">
        <f>C28/B28-1</f>
        <v>7.6923076923076872E-2</v>
      </c>
      <c r="D31" s="10">
        <f t="shared" ref="D31:E33" si="2">D28/C28-1</f>
        <v>7.1428571428571397E-2</v>
      </c>
      <c r="E31" s="10">
        <f t="shared" si="2"/>
        <v>0</v>
      </c>
      <c r="G31" s="11"/>
      <c r="H31" s="11"/>
      <c r="I31" s="11"/>
      <c r="J31" s="11"/>
      <c r="K31" s="11"/>
    </row>
    <row r="32" spans="1:11" ht="15.75" thickBot="1" x14ac:dyDescent="0.3">
      <c r="A32" s="5" t="s">
        <v>21</v>
      </c>
      <c r="B32" s="745" t="s">
        <v>20</v>
      </c>
      <c r="C32" s="10">
        <f>C29/B29-1</f>
        <v>1.7484662576687127E-2</v>
      </c>
      <c r="D32" s="10">
        <f t="shared" si="2"/>
        <v>3.0147723846849495E-2</v>
      </c>
      <c r="E32" s="10">
        <f t="shared" si="2"/>
        <v>2.9265437518290804E-2</v>
      </c>
    </row>
    <row r="33" spans="1:5" ht="15.75" thickBot="1" x14ac:dyDescent="0.3">
      <c r="A33" s="5" t="s">
        <v>22</v>
      </c>
      <c r="B33" s="745" t="s">
        <v>20</v>
      </c>
      <c r="C33" s="10">
        <f>C30/B30-1</f>
        <v>-5.5192813321647716E-2</v>
      </c>
      <c r="D33" s="10">
        <f t="shared" si="2"/>
        <v>-3.8528791076273716E-2</v>
      </c>
      <c r="E33" s="10">
        <f t="shared" si="2"/>
        <v>2.9265437518290804E-2</v>
      </c>
    </row>
    <row r="34" spans="1:5" ht="15.75" customHeight="1" thickBot="1" x14ac:dyDescent="0.3">
      <c r="A34" s="1046" t="s">
        <v>152</v>
      </c>
      <c r="B34" s="1047"/>
      <c r="C34" s="1047"/>
      <c r="D34" s="1047"/>
      <c r="E34" s="1048"/>
    </row>
    <row r="35" spans="1:5" ht="12.75" customHeight="1" x14ac:dyDescent="0.25">
      <c r="A35" s="1049"/>
      <c r="B35" s="8">
        <v>2019</v>
      </c>
      <c r="C35" s="8">
        <v>2020</v>
      </c>
      <c r="D35" s="8">
        <v>2021</v>
      </c>
      <c r="E35" s="8">
        <v>2022</v>
      </c>
    </row>
    <row r="36" spans="1:5" ht="15.75" customHeight="1" thickBot="1" x14ac:dyDescent="0.3">
      <c r="A36" s="1050"/>
      <c r="B36" s="764" t="s">
        <v>7</v>
      </c>
      <c r="C36" s="764" t="s">
        <v>8</v>
      </c>
      <c r="D36" s="764" t="s">
        <v>8</v>
      </c>
      <c r="E36" s="764" t="s">
        <v>8</v>
      </c>
    </row>
    <row r="37" spans="1:5" ht="15.75" thickBot="1" x14ac:dyDescent="0.3">
      <c r="A37" s="12" t="s">
        <v>23</v>
      </c>
      <c r="B37" s="13">
        <f>SUM(B38:B39)</f>
        <v>19830</v>
      </c>
      <c r="C37" s="13">
        <f>SUM(C38:C39)</f>
        <v>19830</v>
      </c>
      <c r="D37" s="13">
        <f t="shared" ref="D37:E37" si="3">SUM(D38:D39)</f>
        <v>19830</v>
      </c>
      <c r="E37" s="13">
        <f t="shared" si="3"/>
        <v>19830</v>
      </c>
    </row>
    <row r="38" spans="1:5" ht="24.75" customHeight="1" thickBot="1" x14ac:dyDescent="0.3">
      <c r="A38" s="25" t="s">
        <v>212</v>
      </c>
      <c r="B38" s="30">
        <v>19830</v>
      </c>
      <c r="C38" s="30">
        <v>19830</v>
      </c>
      <c r="D38" s="30">
        <v>19830</v>
      </c>
      <c r="E38" s="30">
        <v>19830</v>
      </c>
    </row>
    <row r="39" spans="1:5" ht="15.75" thickBot="1" x14ac:dyDescent="0.3">
      <c r="A39" s="25" t="s">
        <v>213</v>
      </c>
      <c r="B39" s="14">
        <v>0</v>
      </c>
      <c r="C39" s="215">
        <v>0</v>
      </c>
      <c r="D39" s="215">
        <v>0</v>
      </c>
      <c r="E39" s="215">
        <v>0</v>
      </c>
    </row>
    <row r="40" spans="1:5" ht="24.75" thickBot="1" x14ac:dyDescent="0.3">
      <c r="A40" s="12" t="s">
        <v>24</v>
      </c>
      <c r="B40" s="13">
        <f>SUM(B41:B42)</f>
        <v>2970</v>
      </c>
      <c r="C40" s="30">
        <f t="shared" ref="C40:E40" si="4">SUM(C41:C42)</f>
        <v>3170</v>
      </c>
      <c r="D40" s="30">
        <f t="shared" si="4"/>
        <v>3170</v>
      </c>
      <c r="E40" s="30">
        <f t="shared" si="4"/>
        <v>3170</v>
      </c>
    </row>
    <row r="41" spans="1:5" ht="15.75" thickBot="1" x14ac:dyDescent="0.3">
      <c r="A41" s="25" t="s">
        <v>212</v>
      </c>
      <c r="B41" s="13">
        <v>2970</v>
      </c>
      <c r="C41" s="30">
        <v>3170</v>
      </c>
      <c r="D41" s="30">
        <v>3170</v>
      </c>
      <c r="E41" s="30">
        <v>3170</v>
      </c>
    </row>
    <row r="42" spans="1:5" ht="15.75" thickBot="1" x14ac:dyDescent="0.3">
      <c r="A42" s="25" t="s">
        <v>213</v>
      </c>
      <c r="B42" s="14">
        <v>0</v>
      </c>
      <c r="C42" s="30">
        <v>0</v>
      </c>
      <c r="D42" s="30">
        <v>0</v>
      </c>
      <c r="E42" s="30">
        <v>0</v>
      </c>
    </row>
    <row r="43" spans="1:5" ht="15.75" thickBot="1" x14ac:dyDescent="0.3">
      <c r="A43" s="12" t="s">
        <v>25</v>
      </c>
      <c r="B43" s="215">
        <f t="shared" ref="B43:E43" si="5">SUM(B44:B45)</f>
        <v>9800</v>
      </c>
      <c r="C43" s="215">
        <f t="shared" si="5"/>
        <v>10170</v>
      </c>
      <c r="D43" s="215">
        <f t="shared" si="5"/>
        <v>11170</v>
      </c>
      <c r="E43" s="215">
        <f t="shared" si="5"/>
        <v>12170</v>
      </c>
    </row>
    <row r="44" spans="1:5" ht="15.75" thickBot="1" x14ac:dyDescent="0.3">
      <c r="A44" s="25" t="s">
        <v>212</v>
      </c>
      <c r="B44" s="30">
        <v>9800</v>
      </c>
      <c r="C44" s="30">
        <v>10170</v>
      </c>
      <c r="D44" s="30">
        <v>11170</v>
      </c>
      <c r="E44" s="30">
        <v>12170</v>
      </c>
    </row>
    <row r="45" spans="1:5" ht="15.75" thickBot="1" x14ac:dyDescent="0.3">
      <c r="A45" s="25" t="s">
        <v>213</v>
      </c>
      <c r="B45" s="14">
        <v>0</v>
      </c>
      <c r="C45" s="13">
        <v>0</v>
      </c>
      <c r="D45" s="13">
        <v>0</v>
      </c>
      <c r="E45" s="13">
        <v>0</v>
      </c>
    </row>
    <row r="46" spans="1:5" ht="15.75" thickBot="1" x14ac:dyDescent="0.3">
      <c r="A46" s="12" t="s">
        <v>26</v>
      </c>
      <c r="B46" s="14"/>
      <c r="C46" s="13"/>
      <c r="D46" s="13"/>
      <c r="E46" s="13"/>
    </row>
    <row r="47" spans="1:5" ht="15.75" thickBot="1" x14ac:dyDescent="0.3">
      <c r="A47" s="25" t="s">
        <v>212</v>
      </c>
      <c r="B47" s="14"/>
      <c r="C47" s="13"/>
      <c r="D47" s="13"/>
      <c r="E47" s="13"/>
    </row>
    <row r="48" spans="1:5" ht="15.75" thickBot="1" x14ac:dyDescent="0.3">
      <c r="A48" s="25" t="s">
        <v>213</v>
      </c>
      <c r="B48" s="14"/>
      <c r="C48" s="13"/>
      <c r="D48" s="13"/>
      <c r="E48" s="13"/>
    </row>
    <row r="49" spans="1:11" ht="15.75" thickBot="1" x14ac:dyDescent="0.3">
      <c r="A49" s="12" t="s">
        <v>27</v>
      </c>
      <c r="B49" s="14"/>
      <c r="C49" s="13"/>
      <c r="D49" s="13"/>
      <c r="E49" s="13"/>
    </row>
    <row r="50" spans="1:11" ht="15.75" thickBot="1" x14ac:dyDescent="0.3">
      <c r="A50" s="25" t="s">
        <v>212</v>
      </c>
      <c r="B50" s="14"/>
      <c r="C50" s="13"/>
      <c r="D50" s="13"/>
      <c r="E50" s="13"/>
    </row>
    <row r="51" spans="1:11" ht="15.75" thickBot="1" x14ac:dyDescent="0.3">
      <c r="A51" s="25" t="s">
        <v>213</v>
      </c>
      <c r="B51" s="14"/>
      <c r="C51" s="13"/>
      <c r="D51" s="13"/>
      <c r="E51" s="13"/>
    </row>
    <row r="52" spans="1:11" ht="12.75" customHeight="1" thickBot="1" x14ac:dyDescent="0.3">
      <c r="A52" s="12" t="s">
        <v>28</v>
      </c>
      <c r="B52" s="14"/>
      <c r="C52" s="13"/>
      <c r="D52" s="13"/>
      <c r="E52" s="13"/>
    </row>
    <row r="53" spans="1:11" ht="16.5" customHeight="1" thickBot="1" x14ac:dyDescent="0.3">
      <c r="A53" s="25" t="s">
        <v>212</v>
      </c>
      <c r="B53" s="14"/>
      <c r="C53" s="13"/>
      <c r="D53" s="13"/>
      <c r="E53" s="13"/>
    </row>
    <row r="54" spans="1:11" ht="15.75" thickBot="1" x14ac:dyDescent="0.3">
      <c r="A54" s="25" t="s">
        <v>213</v>
      </c>
      <c r="B54" s="14"/>
      <c r="C54" s="13"/>
      <c r="D54" s="13"/>
      <c r="E54" s="13"/>
    </row>
    <row r="55" spans="1:11" ht="24.75" thickBot="1" x14ac:dyDescent="0.3">
      <c r="A55" s="12" t="s">
        <v>29</v>
      </c>
      <c r="B55" s="14">
        <v>0</v>
      </c>
      <c r="C55" s="13">
        <v>0</v>
      </c>
      <c r="D55" s="13">
        <f>C55*1.03*0.99</f>
        <v>0</v>
      </c>
      <c r="E55" s="13">
        <f>D55*1.03*0.99</f>
        <v>0</v>
      </c>
    </row>
    <row r="56" spans="1:11" ht="15.75" thickBot="1" x14ac:dyDescent="0.3">
      <c r="A56" s="25" t="s">
        <v>212</v>
      </c>
      <c r="B56" s="14"/>
      <c r="C56" s="39"/>
      <c r="D56" s="39"/>
      <c r="E56" s="39"/>
    </row>
    <row r="57" spans="1:11" ht="15.75" thickBot="1" x14ac:dyDescent="0.3">
      <c r="A57" s="25" t="s">
        <v>213</v>
      </c>
      <c r="B57" s="14"/>
      <c r="C57" s="83"/>
      <c r="D57" s="39"/>
      <c r="E57" s="39"/>
      <c r="G57" s="11"/>
      <c r="H57" s="11"/>
      <c r="I57" s="11"/>
      <c r="J57" s="11"/>
      <c r="K57" s="11"/>
    </row>
    <row r="58" spans="1:11" ht="15.75" thickBot="1" x14ac:dyDescent="0.3">
      <c r="A58" s="15" t="s">
        <v>30</v>
      </c>
      <c r="B58" s="14">
        <f>B55+B52+B49+B46+B43+B40+B37</f>
        <v>32600</v>
      </c>
      <c r="C58" s="14">
        <f t="shared" ref="C58:E58" si="6">C55+C52+C49+C46+C43+C40+C37</f>
        <v>33170</v>
      </c>
      <c r="D58" s="14">
        <f t="shared" si="6"/>
        <v>34170</v>
      </c>
      <c r="E58" s="14">
        <f t="shared" si="6"/>
        <v>35170</v>
      </c>
    </row>
    <row r="59" spans="1:11" ht="15.75" thickBot="1" x14ac:dyDescent="0.3">
      <c r="A59" s="16" t="s">
        <v>31</v>
      </c>
      <c r="B59" s="17">
        <f>IF(B58-B29=0,0,"Error")</f>
        <v>0</v>
      </c>
      <c r="C59" s="17">
        <f>IF(C58-C29=0,0,"Error")</f>
        <v>0</v>
      </c>
      <c r="D59" s="17">
        <f>IF(D58-D29=0,0,"Error")</f>
        <v>0</v>
      </c>
      <c r="E59" s="17">
        <f>IF(E58-E29=0,0,"Error")</f>
        <v>0</v>
      </c>
    </row>
    <row r="60" spans="1:11" ht="27" customHeight="1" thickBot="1" x14ac:dyDescent="0.3">
      <c r="A60" s="7" t="s">
        <v>32</v>
      </c>
      <c r="B60" s="1932" t="s">
        <v>487</v>
      </c>
      <c r="C60" s="1933"/>
      <c r="D60" s="1933"/>
      <c r="E60" s="1934"/>
    </row>
    <row r="61" spans="1:11" ht="36" customHeight="1" thickBot="1" x14ac:dyDescent="0.3">
      <c r="A61" s="5" t="s">
        <v>14</v>
      </c>
      <c r="B61" s="1105" t="s">
        <v>488</v>
      </c>
      <c r="C61" s="1106"/>
      <c r="D61" s="1106"/>
      <c r="E61" s="1107"/>
    </row>
    <row r="62" spans="1:11" ht="12" customHeight="1" thickBot="1" x14ac:dyDescent="0.3">
      <c r="A62" s="5" t="s">
        <v>15</v>
      </c>
      <c r="B62" s="1097" t="s">
        <v>489</v>
      </c>
      <c r="C62" s="1098"/>
      <c r="D62" s="1098"/>
      <c r="E62" s="1099"/>
    </row>
    <row r="63" spans="1:11" x14ac:dyDescent="0.25">
      <c r="A63" s="1049"/>
      <c r="B63" s="8">
        <v>2019</v>
      </c>
      <c r="C63" s="8">
        <v>2020</v>
      </c>
      <c r="D63" s="8">
        <v>2021</v>
      </c>
      <c r="E63" s="8">
        <v>2022</v>
      </c>
    </row>
    <row r="64" spans="1:11" ht="15.75" thickBot="1" x14ac:dyDescent="0.3">
      <c r="A64" s="1050"/>
      <c r="B64" s="764" t="s">
        <v>7</v>
      </c>
      <c r="C64" s="764" t="s">
        <v>8</v>
      </c>
      <c r="D64" s="764" t="s">
        <v>8</v>
      </c>
      <c r="E64" s="764" t="s">
        <v>8</v>
      </c>
    </row>
    <row r="65" spans="1:11" ht="24.75" customHeight="1" thickBot="1" x14ac:dyDescent="0.3">
      <c r="A65" s="5" t="s">
        <v>16</v>
      </c>
      <c r="B65" s="745">
        <v>4</v>
      </c>
      <c r="C65" s="745">
        <v>5</v>
      </c>
      <c r="D65" s="745">
        <v>5</v>
      </c>
      <c r="E65" s="745">
        <v>5</v>
      </c>
    </row>
    <row r="66" spans="1:11" ht="15" customHeight="1" thickBot="1" x14ac:dyDescent="0.3">
      <c r="A66" s="5" t="s">
        <v>17</v>
      </c>
      <c r="B66" s="9">
        <f>B95</f>
        <v>1900</v>
      </c>
      <c r="C66" s="9">
        <v>1330</v>
      </c>
      <c r="D66" s="9">
        <v>1330</v>
      </c>
      <c r="E66" s="9">
        <v>1330</v>
      </c>
    </row>
    <row r="67" spans="1:11" ht="15.75" thickBot="1" x14ac:dyDescent="0.3">
      <c r="A67" s="5" t="s">
        <v>18</v>
      </c>
      <c r="B67" s="9">
        <v>475</v>
      </c>
      <c r="C67" s="9">
        <f>C66/C65</f>
        <v>266</v>
      </c>
      <c r="D67" s="9">
        <f t="shared" ref="D67:E67" si="7">D66/D65</f>
        <v>266</v>
      </c>
      <c r="E67" s="9">
        <f t="shared" si="7"/>
        <v>266</v>
      </c>
    </row>
    <row r="68" spans="1:11" ht="15.75" thickBot="1" x14ac:dyDescent="0.3">
      <c r="A68" s="5" t="s">
        <v>19</v>
      </c>
      <c r="B68" s="745"/>
      <c r="C68" s="10">
        <f>C65/B65-1</f>
        <v>0.25</v>
      </c>
      <c r="D68" s="10">
        <f>D65/C65-1</f>
        <v>0</v>
      </c>
      <c r="E68" s="10">
        <f>E65/D65-1</f>
        <v>0</v>
      </c>
    </row>
    <row r="69" spans="1:11" ht="15.75" thickBot="1" x14ac:dyDescent="0.3">
      <c r="A69" s="5" t="s">
        <v>21</v>
      </c>
      <c r="B69" s="745"/>
      <c r="C69" s="10">
        <f>C66/B66-1</f>
        <v>-0.30000000000000004</v>
      </c>
      <c r="D69" s="10">
        <f t="shared" ref="D69:E70" si="8">D66/C66-1</f>
        <v>0</v>
      </c>
      <c r="E69" s="10">
        <f t="shared" si="8"/>
        <v>0</v>
      </c>
    </row>
    <row r="70" spans="1:11" ht="15.75" thickBot="1" x14ac:dyDescent="0.3">
      <c r="A70" s="5" t="s">
        <v>22</v>
      </c>
      <c r="B70" s="745"/>
      <c r="C70" s="10">
        <f>C67/B67-1</f>
        <v>-0.43999999999999995</v>
      </c>
      <c r="D70" s="10">
        <f t="shared" si="8"/>
        <v>0</v>
      </c>
      <c r="E70" s="10">
        <f t="shared" si="8"/>
        <v>0</v>
      </c>
    </row>
    <row r="71" spans="1:11" ht="15.75" thickBot="1" x14ac:dyDescent="0.3">
      <c r="A71" s="1046" t="s">
        <v>153</v>
      </c>
      <c r="B71" s="1047"/>
      <c r="C71" s="1047"/>
      <c r="D71" s="1047"/>
      <c r="E71" s="1048"/>
    </row>
    <row r="72" spans="1:11" x14ac:dyDescent="0.25">
      <c r="A72" s="1049"/>
      <c r="B72" s="8">
        <v>2019</v>
      </c>
      <c r="C72" s="8">
        <v>2020</v>
      </c>
      <c r="D72" s="8">
        <v>2021</v>
      </c>
      <c r="E72" s="8">
        <v>2022</v>
      </c>
    </row>
    <row r="73" spans="1:11" ht="12.75" customHeight="1" thickBot="1" x14ac:dyDescent="0.3">
      <c r="A73" s="1050"/>
      <c r="B73" s="764" t="s">
        <v>7</v>
      </c>
      <c r="C73" s="764" t="s">
        <v>8</v>
      </c>
      <c r="D73" s="764" t="s">
        <v>8</v>
      </c>
      <c r="E73" s="764" t="s">
        <v>8</v>
      </c>
    </row>
    <row r="74" spans="1:11" ht="15.75" thickBot="1" x14ac:dyDescent="0.3">
      <c r="A74" s="12" t="s">
        <v>23</v>
      </c>
      <c r="B74" s="13">
        <v>0</v>
      </c>
      <c r="C74" s="13">
        <v>0</v>
      </c>
      <c r="D74" s="13">
        <v>0</v>
      </c>
      <c r="E74" s="13">
        <v>0</v>
      </c>
    </row>
    <row r="75" spans="1:11" ht="15.75" thickBot="1" x14ac:dyDescent="0.3">
      <c r="A75" s="25" t="s">
        <v>212</v>
      </c>
      <c r="B75" s="14">
        <v>0</v>
      </c>
      <c r="C75" s="14">
        <v>0</v>
      </c>
      <c r="D75" s="14">
        <v>0</v>
      </c>
      <c r="E75" s="14">
        <v>0</v>
      </c>
    </row>
    <row r="76" spans="1:11" ht="15.75" thickBot="1" x14ac:dyDescent="0.3">
      <c r="A76" s="25" t="s">
        <v>213</v>
      </c>
      <c r="B76" s="14"/>
      <c r="C76" s="26"/>
      <c r="D76" s="26"/>
      <c r="E76" s="26"/>
    </row>
    <row r="77" spans="1:11" ht="24.75" thickBot="1" x14ac:dyDescent="0.3">
      <c r="A77" s="12" t="s">
        <v>24</v>
      </c>
      <c r="B77" s="13">
        <v>0</v>
      </c>
      <c r="C77" s="13">
        <v>0</v>
      </c>
      <c r="D77" s="13">
        <v>0</v>
      </c>
      <c r="E77" s="13">
        <v>0</v>
      </c>
    </row>
    <row r="78" spans="1:11" ht="15.75" thickBot="1" x14ac:dyDescent="0.3">
      <c r="A78" s="25" t="s">
        <v>212</v>
      </c>
      <c r="B78" s="14">
        <v>0</v>
      </c>
      <c r="C78" s="14">
        <v>0</v>
      </c>
      <c r="D78" s="14">
        <v>0</v>
      </c>
      <c r="E78" s="14">
        <v>0</v>
      </c>
      <c r="G78" s="11"/>
      <c r="H78" s="11"/>
      <c r="I78" s="11"/>
      <c r="J78" s="11"/>
      <c r="K78" s="11"/>
    </row>
    <row r="79" spans="1:11" ht="15.75" thickBot="1" x14ac:dyDescent="0.3">
      <c r="A79" s="25" t="s">
        <v>213</v>
      </c>
      <c r="B79" s="14"/>
      <c r="C79" s="13"/>
      <c r="D79" s="13"/>
      <c r="E79" s="13"/>
    </row>
    <row r="80" spans="1:11" ht="15.75" thickBot="1" x14ac:dyDescent="0.3">
      <c r="A80" s="12" t="s">
        <v>25</v>
      </c>
      <c r="B80" s="14">
        <f t="shared" ref="B80:E80" si="9">SUM(B81:B82)</f>
        <v>1900</v>
      </c>
      <c r="C80" s="14">
        <f t="shared" si="9"/>
        <v>1330</v>
      </c>
      <c r="D80" s="14">
        <f t="shared" si="9"/>
        <v>1330</v>
      </c>
      <c r="E80" s="14">
        <f t="shared" si="9"/>
        <v>1330</v>
      </c>
    </row>
    <row r="81" spans="1:5" ht="15.75" customHeight="1" thickBot="1" x14ac:dyDescent="0.3">
      <c r="A81" s="25" t="s">
        <v>212</v>
      </c>
      <c r="B81" s="30">
        <v>1900</v>
      </c>
      <c r="C81" s="30">
        <v>1330</v>
      </c>
      <c r="D81" s="30">
        <v>1330</v>
      </c>
      <c r="E81" s="30">
        <v>1330</v>
      </c>
    </row>
    <row r="82" spans="1:5" ht="12.75" customHeight="1" thickBot="1" x14ac:dyDescent="0.3">
      <c r="A82" s="25" t="s">
        <v>213</v>
      </c>
      <c r="B82" s="14"/>
      <c r="C82" s="13"/>
      <c r="D82" s="13"/>
      <c r="E82" s="13"/>
    </row>
    <row r="83" spans="1:5" ht="12.75" customHeight="1" thickBot="1" x14ac:dyDescent="0.3">
      <c r="A83" s="12" t="s">
        <v>26</v>
      </c>
      <c r="B83" s="14"/>
      <c r="C83" s="13"/>
      <c r="D83" s="13"/>
      <c r="E83" s="13"/>
    </row>
    <row r="84" spans="1:5" ht="15.75" thickBot="1" x14ac:dyDescent="0.3">
      <c r="A84" s="25" t="s">
        <v>212</v>
      </c>
      <c r="B84" s="14"/>
      <c r="C84" s="13"/>
      <c r="D84" s="13"/>
      <c r="E84" s="13"/>
    </row>
    <row r="85" spans="1:5" ht="15.75" thickBot="1" x14ac:dyDescent="0.3">
      <c r="A85" s="25" t="s">
        <v>213</v>
      </c>
      <c r="B85" s="14"/>
      <c r="C85" s="13"/>
      <c r="D85" s="13"/>
      <c r="E85" s="13"/>
    </row>
    <row r="86" spans="1:5" ht="15.75" thickBot="1" x14ac:dyDescent="0.3">
      <c r="A86" s="12" t="s">
        <v>27</v>
      </c>
      <c r="B86" s="14"/>
      <c r="C86" s="13"/>
      <c r="D86" s="13"/>
      <c r="E86" s="13"/>
    </row>
    <row r="87" spans="1:5" ht="15" customHeight="1" thickBot="1" x14ac:dyDescent="0.3">
      <c r="A87" s="25" t="s">
        <v>212</v>
      </c>
      <c r="B87" s="14"/>
      <c r="C87" s="13"/>
      <c r="D87" s="13"/>
      <c r="E87" s="13"/>
    </row>
    <row r="88" spans="1:5" ht="15.75" thickBot="1" x14ac:dyDescent="0.3">
      <c r="A88" s="25" t="s">
        <v>213</v>
      </c>
      <c r="B88" s="14"/>
      <c r="C88" s="13"/>
      <c r="D88" s="13"/>
      <c r="E88" s="13"/>
    </row>
    <row r="89" spans="1:5" ht="15.75" thickBot="1" x14ac:dyDescent="0.3">
      <c r="A89" s="12" t="s">
        <v>28</v>
      </c>
      <c r="B89" s="14"/>
      <c r="C89" s="13"/>
      <c r="D89" s="13"/>
      <c r="E89" s="13"/>
    </row>
    <row r="90" spans="1:5" ht="15.75" thickBot="1" x14ac:dyDescent="0.3">
      <c r="A90" s="25" t="s">
        <v>212</v>
      </c>
      <c r="B90" s="14"/>
      <c r="C90" s="13"/>
      <c r="D90" s="13"/>
      <c r="E90" s="13"/>
    </row>
    <row r="91" spans="1:5" ht="15.75" thickBot="1" x14ac:dyDescent="0.3">
      <c r="A91" s="25" t="s">
        <v>213</v>
      </c>
      <c r="B91" s="14"/>
      <c r="C91" s="13"/>
      <c r="D91" s="13"/>
      <c r="E91" s="13"/>
    </row>
    <row r="92" spans="1:5" ht="24.75" thickBot="1" x14ac:dyDescent="0.3">
      <c r="A92" s="12" t="s">
        <v>29</v>
      </c>
      <c r="B92" s="14"/>
      <c r="C92" s="13"/>
      <c r="D92" s="13"/>
      <c r="E92" s="13"/>
    </row>
    <row r="93" spans="1:5" ht="15.75" thickBot="1" x14ac:dyDescent="0.3">
      <c r="A93" s="25" t="s">
        <v>212</v>
      </c>
      <c r="B93" s="14"/>
      <c r="C93" s="13"/>
      <c r="D93" s="13"/>
      <c r="E93" s="13"/>
    </row>
    <row r="94" spans="1:5" ht="15.75" thickBot="1" x14ac:dyDescent="0.3">
      <c r="A94" s="25" t="s">
        <v>213</v>
      </c>
      <c r="B94" s="14"/>
      <c r="C94" s="13"/>
      <c r="D94" s="13"/>
      <c r="E94" s="13"/>
    </row>
    <row r="95" spans="1:5" ht="15.75" thickBot="1" x14ac:dyDescent="0.3">
      <c r="A95" s="34" t="s">
        <v>33</v>
      </c>
      <c r="B95" s="14">
        <f>B92+B89+B86+B83+B80+B77+B74</f>
        <v>1900</v>
      </c>
      <c r="C95" s="14">
        <f t="shared" ref="C95:E95" si="10">C92+C89+C86+C83+C80+C77+C74</f>
        <v>1330</v>
      </c>
      <c r="D95" s="14">
        <f t="shared" si="10"/>
        <v>1330</v>
      </c>
      <c r="E95" s="14">
        <f t="shared" si="10"/>
        <v>1330</v>
      </c>
    </row>
    <row r="96" spans="1:5" ht="15.75" thickBot="1" x14ac:dyDescent="0.3">
      <c r="A96" s="16" t="s">
        <v>31</v>
      </c>
      <c r="B96" s="17">
        <f>IF(B95-B66=0,0,"Error")</f>
        <v>0</v>
      </c>
      <c r="C96" s="17">
        <f>IF(C95-C66=0,0,"Error")</f>
        <v>0</v>
      </c>
      <c r="D96" s="17">
        <f>IF(D95-D66=0,0,"Error")</f>
        <v>0</v>
      </c>
      <c r="E96" s="17">
        <f>IF(E95-E66=0,0,"Error")</f>
        <v>0</v>
      </c>
    </row>
    <row r="97" spans="1:5" ht="15.75" thickBot="1" x14ac:dyDescent="0.3">
      <c r="A97" s="1111" t="s">
        <v>38</v>
      </c>
      <c r="B97" s="1112"/>
      <c r="C97" s="1112"/>
      <c r="D97" s="1112"/>
      <c r="E97" s="1113"/>
    </row>
    <row r="98" spans="1:5" ht="15.75" thickBot="1" x14ac:dyDescent="0.3">
      <c r="A98" s="1111" t="s">
        <v>39</v>
      </c>
      <c r="B98" s="1112"/>
      <c r="C98" s="1112"/>
      <c r="D98" s="1112"/>
      <c r="E98" s="1113"/>
    </row>
    <row r="99" spans="1:5" ht="15.75" thickBot="1" x14ac:dyDescent="0.3">
      <c r="A99" s="7" t="s">
        <v>55</v>
      </c>
      <c r="B99" s="1118" t="s">
        <v>1215</v>
      </c>
      <c r="C99" s="1120"/>
      <c r="D99" s="1120"/>
      <c r="E99" s="1121"/>
    </row>
    <row r="100" spans="1:5" ht="15.75" thickBot="1" x14ac:dyDescent="0.3">
      <c r="A100" s="7" t="s">
        <v>13</v>
      </c>
      <c r="B100" s="1114" t="s">
        <v>490</v>
      </c>
      <c r="C100" s="1093"/>
      <c r="D100" s="1888" t="s">
        <v>114</v>
      </c>
      <c r="E100" s="1889"/>
    </row>
    <row r="101" spans="1:5" ht="25.5" customHeight="1" thickBot="1" x14ac:dyDescent="0.3">
      <c r="A101" s="5" t="s">
        <v>14</v>
      </c>
      <c r="B101" s="1105" t="s">
        <v>115</v>
      </c>
      <c r="C101" s="1106"/>
      <c r="D101" s="1106"/>
      <c r="E101" s="1107"/>
    </row>
    <row r="102" spans="1:5" ht="15.75" thickBot="1" x14ac:dyDescent="0.3">
      <c r="A102" s="5" t="s">
        <v>15</v>
      </c>
      <c r="B102" s="1097" t="s">
        <v>80</v>
      </c>
      <c r="C102" s="1098"/>
      <c r="D102" s="1098"/>
      <c r="E102" s="1099"/>
    </row>
    <row r="103" spans="1:5" x14ac:dyDescent="0.25">
      <c r="A103" s="1049"/>
      <c r="B103" s="8">
        <v>2019</v>
      </c>
      <c r="C103" s="8">
        <v>2020</v>
      </c>
      <c r="D103" s="8">
        <v>2021</v>
      </c>
      <c r="E103" s="8">
        <v>2022</v>
      </c>
    </row>
    <row r="104" spans="1:5" ht="15.75" thickBot="1" x14ac:dyDescent="0.3">
      <c r="A104" s="1050"/>
      <c r="B104" s="764" t="s">
        <v>7</v>
      </c>
      <c r="C104" s="764" t="s">
        <v>8</v>
      </c>
      <c r="D104" s="764" t="s">
        <v>8</v>
      </c>
      <c r="E104" s="764" t="s">
        <v>8</v>
      </c>
    </row>
    <row r="105" spans="1:5" ht="15.75" thickBot="1" x14ac:dyDescent="0.3">
      <c r="A105" s="5" t="s">
        <v>16</v>
      </c>
      <c r="B105" s="9">
        <v>0</v>
      </c>
      <c r="C105" s="9">
        <v>4</v>
      </c>
      <c r="D105" s="9">
        <v>4</v>
      </c>
      <c r="E105" s="9">
        <v>4</v>
      </c>
    </row>
    <row r="106" spans="1:5" ht="15.75" thickBot="1" x14ac:dyDescent="0.3">
      <c r="A106" s="5" t="s">
        <v>17</v>
      </c>
      <c r="B106" s="9">
        <v>0</v>
      </c>
      <c r="C106" s="9">
        <v>300</v>
      </c>
      <c r="D106" s="9">
        <v>400</v>
      </c>
      <c r="E106" s="9">
        <v>400</v>
      </c>
    </row>
    <row r="107" spans="1:5" ht="15.75" thickBot="1" x14ac:dyDescent="0.3">
      <c r="A107" s="5" t="s">
        <v>18</v>
      </c>
      <c r="B107" s="9">
        <f>0</f>
        <v>0</v>
      </c>
      <c r="C107" s="9">
        <f>C106/C105</f>
        <v>75</v>
      </c>
      <c r="D107" s="9">
        <f>D106/D105</f>
        <v>100</v>
      </c>
      <c r="E107" s="9">
        <f t="shared" ref="E107" si="11">E106/E105</f>
        <v>100</v>
      </c>
    </row>
    <row r="108" spans="1:5" ht="15.75" thickBot="1" x14ac:dyDescent="0.3">
      <c r="A108" s="5" t="s">
        <v>19</v>
      </c>
      <c r="B108" s="745" t="s">
        <v>20</v>
      </c>
      <c r="C108" s="10" t="e">
        <f>C105/B105-1</f>
        <v>#DIV/0!</v>
      </c>
      <c r="D108" s="10">
        <f t="shared" ref="D108:E111" si="12">D105/C105-1</f>
        <v>0</v>
      </c>
      <c r="E108" s="10">
        <f t="shared" si="12"/>
        <v>0</v>
      </c>
    </row>
    <row r="109" spans="1:5" ht="15.75" thickBot="1" x14ac:dyDescent="0.3">
      <c r="A109" s="5" t="s">
        <v>21</v>
      </c>
      <c r="B109" s="745" t="s">
        <v>20</v>
      </c>
      <c r="C109" s="10" t="e">
        <f>C106/B106-1</f>
        <v>#DIV/0!</v>
      </c>
      <c r="D109" s="10">
        <f t="shared" si="12"/>
        <v>0.33333333333333326</v>
      </c>
      <c r="E109" s="10">
        <f t="shared" si="12"/>
        <v>0</v>
      </c>
    </row>
    <row r="110" spans="1:5" ht="15.75" thickBot="1" x14ac:dyDescent="0.3">
      <c r="A110" s="5" t="s">
        <v>22</v>
      </c>
      <c r="B110" s="745" t="s">
        <v>20</v>
      </c>
      <c r="C110" s="10" t="e">
        <f>C107/B107-1</f>
        <v>#DIV/0!</v>
      </c>
      <c r="D110" s="10">
        <f>D107/C107-1</f>
        <v>0.33333333333333326</v>
      </c>
      <c r="E110" s="10">
        <f>E107/C107-1</f>
        <v>0.33333333333333326</v>
      </c>
    </row>
    <row r="111" spans="1:5" ht="15.75" thickBot="1" x14ac:dyDescent="0.3">
      <c r="A111" s="5" t="s">
        <v>22</v>
      </c>
      <c r="B111" s="745" t="s">
        <v>20</v>
      </c>
      <c r="C111" s="10" t="e">
        <f>D111</f>
        <v>#DIV/0!</v>
      </c>
      <c r="D111" s="10" t="e">
        <f t="shared" si="12"/>
        <v>#DIV/0!</v>
      </c>
      <c r="E111" s="10" t="e">
        <f t="shared" si="12"/>
        <v>#DIV/0!</v>
      </c>
    </row>
    <row r="112" spans="1:5" ht="15.75" thickBot="1" x14ac:dyDescent="0.3">
      <c r="A112" s="1046" t="s">
        <v>155</v>
      </c>
      <c r="B112" s="1047"/>
      <c r="C112" s="1047"/>
      <c r="D112" s="1047"/>
      <c r="E112" s="1048"/>
    </row>
    <row r="113" spans="1:7" x14ac:dyDescent="0.25">
      <c r="A113" s="1049"/>
      <c r="B113" s="8">
        <v>2018</v>
      </c>
      <c r="C113" s="8">
        <v>2019</v>
      </c>
      <c r="D113" s="8">
        <v>2020</v>
      </c>
      <c r="E113" s="8">
        <v>2021</v>
      </c>
    </row>
    <row r="114" spans="1:7" ht="15.75" thickBot="1" x14ac:dyDescent="0.3">
      <c r="A114" s="1050"/>
      <c r="B114" s="764" t="s">
        <v>7</v>
      </c>
      <c r="C114" s="764" t="s">
        <v>8</v>
      </c>
      <c r="D114" s="764" t="s">
        <v>8</v>
      </c>
      <c r="E114" s="764" t="s">
        <v>8</v>
      </c>
    </row>
    <row r="115" spans="1:7" ht="15.75" thickBot="1" x14ac:dyDescent="0.3">
      <c r="A115" s="12" t="s">
        <v>41</v>
      </c>
      <c r="B115" s="13">
        <f>B116+B117+B118+B119</f>
        <v>0</v>
      </c>
      <c r="C115" s="13">
        <f t="shared" ref="C115:E115" si="13">C116+C117+C118+C119</f>
        <v>0</v>
      </c>
      <c r="D115" s="13">
        <f t="shared" si="13"/>
        <v>0</v>
      </c>
      <c r="E115" s="13">
        <f t="shared" si="13"/>
        <v>0</v>
      </c>
    </row>
    <row r="116" spans="1:7" ht="15.75" thickBot="1" x14ac:dyDescent="0.3">
      <c r="A116" s="25" t="s">
        <v>212</v>
      </c>
      <c r="B116" s="13"/>
      <c r="C116" s="13"/>
      <c r="D116" s="13"/>
      <c r="E116" s="907"/>
      <c r="F116" s="260"/>
      <c r="G116" s="260"/>
    </row>
    <row r="117" spans="1:7" ht="15.75" thickBot="1" x14ac:dyDescent="0.3">
      <c r="A117" s="25" t="s">
        <v>222</v>
      </c>
      <c r="B117" s="13"/>
      <c r="C117" s="13"/>
      <c r="D117" s="13"/>
      <c r="E117" s="908"/>
      <c r="F117" s="260"/>
      <c r="G117" s="260"/>
    </row>
    <row r="118" spans="1:7" ht="15.75" thickBot="1" x14ac:dyDescent="0.3">
      <c r="A118" s="25" t="s">
        <v>223</v>
      </c>
      <c r="B118" s="13"/>
      <c r="C118" s="13"/>
      <c r="D118" s="13"/>
      <c r="E118" s="908"/>
      <c r="F118" s="260"/>
      <c r="G118" s="260"/>
    </row>
    <row r="119" spans="1:7" ht="15.75" thickBot="1" x14ac:dyDescent="0.3">
      <c r="A119" s="25" t="s">
        <v>224</v>
      </c>
      <c r="B119" s="13"/>
      <c r="C119" s="13"/>
      <c r="D119" s="13"/>
      <c r="E119" s="13"/>
      <c r="F119" s="260"/>
      <c r="G119" s="260"/>
    </row>
    <row r="120" spans="1:7" ht="15.75" thickBot="1" x14ac:dyDescent="0.3">
      <c r="A120" s="12" t="s">
        <v>42</v>
      </c>
      <c r="B120" s="14">
        <f t="shared" ref="B120:E120" si="14">B121+B122+B123+B124</f>
        <v>0</v>
      </c>
      <c r="C120" s="14">
        <f t="shared" si="14"/>
        <v>300</v>
      </c>
      <c r="D120" s="14">
        <f t="shared" si="14"/>
        <v>400</v>
      </c>
      <c r="E120" s="14">
        <f t="shared" si="14"/>
        <v>400</v>
      </c>
      <c r="F120" s="260"/>
      <c r="G120" s="260"/>
    </row>
    <row r="121" spans="1:7" ht="15.75" thickBot="1" x14ac:dyDescent="0.3">
      <c r="A121" s="25" t="s">
        <v>212</v>
      </c>
      <c r="B121" s="13">
        <v>0</v>
      </c>
      <c r="C121" s="13">
        <v>300</v>
      </c>
      <c r="D121" s="13">
        <v>400</v>
      </c>
      <c r="E121" s="13">
        <v>400</v>
      </c>
      <c r="F121" s="260"/>
      <c r="G121" s="260"/>
    </row>
    <row r="122" spans="1:7" ht="15.75" thickBot="1" x14ac:dyDescent="0.3">
      <c r="A122" s="25" t="s">
        <v>222</v>
      </c>
      <c r="B122" s="14"/>
      <c r="C122" s="13"/>
      <c r="D122" s="13"/>
      <c r="E122" s="13"/>
      <c r="F122" s="260"/>
      <c r="G122" s="260"/>
    </row>
    <row r="123" spans="1:7" ht="15.75" thickBot="1" x14ac:dyDescent="0.3">
      <c r="A123" s="25" t="s">
        <v>223</v>
      </c>
      <c r="B123" s="14"/>
      <c r="C123" s="13"/>
      <c r="D123" s="13"/>
      <c r="E123" s="13"/>
      <c r="F123" s="260"/>
      <c r="G123" s="260"/>
    </row>
    <row r="124" spans="1:7" ht="15.75" thickBot="1" x14ac:dyDescent="0.3">
      <c r="A124" s="25" t="s">
        <v>224</v>
      </c>
      <c r="B124" s="14"/>
      <c r="C124" s="13"/>
      <c r="D124" s="13"/>
      <c r="E124" s="13"/>
      <c r="F124" s="260"/>
      <c r="G124" s="260"/>
    </row>
    <row r="125" spans="1:7" ht="15.75" thickBot="1" x14ac:dyDescent="0.3">
      <c r="A125" s="87" t="s">
        <v>30</v>
      </c>
      <c r="B125" s="14">
        <f>B115+B120</f>
        <v>0</v>
      </c>
      <c r="C125" s="14">
        <f t="shared" ref="C125:E125" si="15">C115+C120</f>
        <v>300</v>
      </c>
      <c r="D125" s="14">
        <f t="shared" si="15"/>
        <v>400</v>
      </c>
      <c r="E125" s="14">
        <f t="shared" si="15"/>
        <v>400</v>
      </c>
      <c r="F125" s="260"/>
      <c r="G125" s="260"/>
    </row>
    <row r="126" spans="1:7" ht="15.75" thickBot="1" x14ac:dyDescent="0.3">
      <c r="A126" s="7" t="s">
        <v>32</v>
      </c>
      <c r="B126" s="1114" t="s">
        <v>491</v>
      </c>
      <c r="C126" s="1092"/>
      <c r="D126" s="1888" t="s">
        <v>116</v>
      </c>
      <c r="E126" s="1889"/>
      <c r="F126" s="260"/>
      <c r="G126" s="260"/>
    </row>
    <row r="127" spans="1:7" ht="21.75" customHeight="1" thickBot="1" x14ac:dyDescent="0.3">
      <c r="A127" s="5" t="s">
        <v>14</v>
      </c>
      <c r="B127" s="1105" t="s">
        <v>117</v>
      </c>
      <c r="C127" s="1106"/>
      <c r="D127" s="1106"/>
      <c r="E127" s="1107"/>
      <c r="F127" s="260"/>
      <c r="G127" s="260"/>
    </row>
    <row r="128" spans="1:7" ht="15.75" thickBot="1" x14ac:dyDescent="0.3">
      <c r="A128" s="5" t="s">
        <v>15</v>
      </c>
      <c r="B128" s="1097" t="s">
        <v>492</v>
      </c>
      <c r="C128" s="1098"/>
      <c r="D128" s="1098"/>
      <c r="E128" s="1099"/>
      <c r="F128" s="260"/>
      <c r="G128" s="260"/>
    </row>
    <row r="129" spans="1:7" x14ac:dyDescent="0.25">
      <c r="A129" s="1049"/>
      <c r="B129" s="8">
        <v>2019</v>
      </c>
      <c r="C129" s="8">
        <v>2020</v>
      </c>
      <c r="D129" s="8">
        <v>2021</v>
      </c>
      <c r="E129" s="8">
        <v>2022</v>
      </c>
      <c r="F129" s="260"/>
      <c r="G129" s="260"/>
    </row>
    <row r="130" spans="1:7" ht="15.75" thickBot="1" x14ac:dyDescent="0.3">
      <c r="A130" s="1050"/>
      <c r="B130" s="764" t="s">
        <v>7</v>
      </c>
      <c r="C130" s="764" t="s">
        <v>8</v>
      </c>
      <c r="D130" s="764" t="s">
        <v>8</v>
      </c>
      <c r="E130" s="764" t="s">
        <v>8</v>
      </c>
      <c r="F130" s="260"/>
      <c r="G130" s="260"/>
    </row>
    <row r="131" spans="1:7" ht="15.75" thickBot="1" x14ac:dyDescent="0.3">
      <c r="A131" s="5" t="s">
        <v>16</v>
      </c>
      <c r="B131" s="9">
        <v>0</v>
      </c>
      <c r="C131" s="9">
        <v>6</v>
      </c>
      <c r="D131" s="9">
        <v>5</v>
      </c>
      <c r="E131" s="9">
        <v>5</v>
      </c>
      <c r="F131" s="260"/>
      <c r="G131" s="260"/>
    </row>
    <row r="132" spans="1:7" ht="15.75" thickBot="1" x14ac:dyDescent="0.3">
      <c r="A132" s="5" t="s">
        <v>17</v>
      </c>
      <c r="B132" s="9">
        <v>0</v>
      </c>
      <c r="C132" s="9">
        <v>700</v>
      </c>
      <c r="D132" s="9">
        <v>600</v>
      </c>
      <c r="E132" s="9">
        <v>600</v>
      </c>
      <c r="F132" s="260"/>
      <c r="G132" s="260"/>
    </row>
    <row r="133" spans="1:7" ht="15.75" thickBot="1" x14ac:dyDescent="0.3">
      <c r="A133" s="5" t="s">
        <v>18</v>
      </c>
      <c r="B133" s="9">
        <v>0</v>
      </c>
      <c r="C133" s="9">
        <f t="shared" ref="C133:E133" si="16">C132/C131</f>
        <v>116.66666666666667</v>
      </c>
      <c r="D133" s="9">
        <f t="shared" si="16"/>
        <v>120</v>
      </c>
      <c r="E133" s="9">
        <f t="shared" si="16"/>
        <v>120</v>
      </c>
      <c r="F133" s="260"/>
      <c r="G133" s="260"/>
    </row>
    <row r="134" spans="1:7" ht="15.75" thickBot="1" x14ac:dyDescent="0.3">
      <c r="A134" s="5" t="s">
        <v>19</v>
      </c>
      <c r="B134" s="745" t="s">
        <v>20</v>
      </c>
      <c r="C134" s="10" t="e">
        <f>C131/B131-1</f>
        <v>#DIV/0!</v>
      </c>
      <c r="D134" s="10">
        <f t="shared" ref="D134:E136" si="17">D131/C131-1</f>
        <v>-0.16666666666666663</v>
      </c>
      <c r="E134" s="10">
        <f t="shared" si="17"/>
        <v>0</v>
      </c>
      <c r="F134" s="260"/>
      <c r="G134" s="260"/>
    </row>
    <row r="135" spans="1:7" ht="15.75" thickBot="1" x14ac:dyDescent="0.3">
      <c r="A135" s="5" t="s">
        <v>21</v>
      </c>
      <c r="B135" s="745" t="s">
        <v>20</v>
      </c>
      <c r="C135" s="10" t="e">
        <f>C132/B132-1</f>
        <v>#DIV/0!</v>
      </c>
      <c r="D135" s="10">
        <f t="shared" si="17"/>
        <v>-0.1428571428571429</v>
      </c>
      <c r="E135" s="10">
        <f t="shared" si="17"/>
        <v>0</v>
      </c>
      <c r="F135" s="260"/>
      <c r="G135" s="260"/>
    </row>
    <row r="136" spans="1:7" ht="15.75" thickBot="1" x14ac:dyDescent="0.3">
      <c r="A136" s="5" t="s">
        <v>22</v>
      </c>
      <c r="B136" s="745" t="s">
        <v>20</v>
      </c>
      <c r="C136" s="10" t="e">
        <f>C133/B133-1</f>
        <v>#DIV/0!</v>
      </c>
      <c r="D136" s="10">
        <f t="shared" si="17"/>
        <v>2.857142857142847E-2</v>
      </c>
      <c r="E136" s="10">
        <f t="shared" si="17"/>
        <v>0</v>
      </c>
      <c r="F136" s="260"/>
      <c r="G136" s="260"/>
    </row>
    <row r="137" spans="1:7" ht="15.75" thickBot="1" x14ac:dyDescent="0.3">
      <c r="A137" s="1046" t="s">
        <v>172</v>
      </c>
      <c r="B137" s="1047"/>
      <c r="C137" s="1047"/>
      <c r="D137" s="1047"/>
      <c r="E137" s="1048"/>
    </row>
    <row r="138" spans="1:7" x14ac:dyDescent="0.25">
      <c r="A138" s="1049"/>
      <c r="B138" s="8">
        <v>2019</v>
      </c>
      <c r="C138" s="8">
        <v>2020</v>
      </c>
      <c r="D138" s="8">
        <v>2021</v>
      </c>
      <c r="E138" s="8">
        <v>2022</v>
      </c>
    </row>
    <row r="139" spans="1:7" ht="15.75" thickBot="1" x14ac:dyDescent="0.3">
      <c r="A139" s="1050"/>
      <c r="B139" s="764" t="s">
        <v>7</v>
      </c>
      <c r="C139" s="764" t="s">
        <v>8</v>
      </c>
      <c r="D139" s="764" t="s">
        <v>8</v>
      </c>
      <c r="E139" s="764" t="s">
        <v>8</v>
      </c>
    </row>
    <row r="140" spans="1:7" ht="15.75" thickBot="1" x14ac:dyDescent="0.3">
      <c r="A140" s="12" t="s">
        <v>41</v>
      </c>
      <c r="B140" s="13">
        <f>B141+B142+B143+B144</f>
        <v>0</v>
      </c>
      <c r="C140" s="13">
        <f t="shared" ref="C140:E140" si="18">C141+C142+C143+C144</f>
        <v>0</v>
      </c>
      <c r="D140" s="13">
        <f t="shared" si="18"/>
        <v>0</v>
      </c>
      <c r="E140" s="13">
        <f t="shared" si="18"/>
        <v>0</v>
      </c>
    </row>
    <row r="141" spans="1:7" ht="15.75" thickBot="1" x14ac:dyDescent="0.3">
      <c r="A141" s="25" t="s">
        <v>212</v>
      </c>
      <c r="B141" s="13"/>
      <c r="C141" s="13"/>
      <c r="D141" s="13"/>
      <c r="E141" s="13"/>
      <c r="F141" s="594"/>
    </row>
    <row r="142" spans="1:7" ht="15.75" thickBot="1" x14ac:dyDescent="0.3">
      <c r="A142" s="25" t="s">
        <v>222</v>
      </c>
      <c r="B142" s="13"/>
      <c r="C142" s="13"/>
      <c r="D142" s="13"/>
      <c r="E142" s="13"/>
      <c r="F142" s="594"/>
    </row>
    <row r="143" spans="1:7" ht="15.75" thickBot="1" x14ac:dyDescent="0.3">
      <c r="A143" s="25" t="s">
        <v>223</v>
      </c>
      <c r="B143" s="13"/>
      <c r="C143" s="13"/>
      <c r="D143" s="13"/>
      <c r="E143" s="13"/>
      <c r="F143" s="595"/>
    </row>
    <row r="144" spans="1:7" ht="15.75" thickBot="1" x14ac:dyDescent="0.3">
      <c r="A144" s="25" t="s">
        <v>224</v>
      </c>
      <c r="B144" s="13"/>
      <c r="C144" s="13"/>
      <c r="D144" s="13"/>
      <c r="E144" s="13"/>
    </row>
    <row r="145" spans="1:5" ht="15.75" thickBot="1" x14ac:dyDescent="0.3">
      <c r="A145" s="12" t="s">
        <v>42</v>
      </c>
      <c r="B145" s="14">
        <f t="shared" ref="B145:E145" si="19">B146+B147+B148+B149</f>
        <v>0</v>
      </c>
      <c r="C145" s="14">
        <f t="shared" si="19"/>
        <v>700</v>
      </c>
      <c r="D145" s="14">
        <f t="shared" si="19"/>
        <v>600</v>
      </c>
      <c r="E145" s="14">
        <f t="shared" si="19"/>
        <v>600</v>
      </c>
    </row>
    <row r="146" spans="1:5" ht="15.75" thickBot="1" x14ac:dyDescent="0.3">
      <c r="A146" s="25" t="s">
        <v>212</v>
      </c>
      <c r="B146" s="13">
        <v>0</v>
      </c>
      <c r="C146" s="13">
        <v>700</v>
      </c>
      <c r="D146" s="13">
        <v>600</v>
      </c>
      <c r="E146" s="13">
        <v>600</v>
      </c>
    </row>
    <row r="147" spans="1:5" ht="15.75" thickBot="1" x14ac:dyDescent="0.3">
      <c r="A147" s="25" t="s">
        <v>222</v>
      </c>
      <c r="B147" s="14"/>
      <c r="C147" s="13"/>
      <c r="D147" s="13"/>
      <c r="E147" s="13"/>
    </row>
    <row r="148" spans="1:5" ht="15.75" thickBot="1" x14ac:dyDescent="0.3">
      <c r="A148" s="25" t="s">
        <v>223</v>
      </c>
      <c r="B148" s="14"/>
      <c r="C148" s="13"/>
      <c r="D148" s="13"/>
      <c r="E148" s="13"/>
    </row>
    <row r="149" spans="1:5" ht="15.75" thickBot="1" x14ac:dyDescent="0.3">
      <c r="A149" s="25" t="s">
        <v>224</v>
      </c>
      <c r="B149" s="14"/>
      <c r="C149" s="13"/>
      <c r="D149" s="13"/>
      <c r="E149" s="13"/>
    </row>
    <row r="150" spans="1:5" ht="15.75" thickBot="1" x14ac:dyDescent="0.3">
      <c r="A150" s="87" t="s">
        <v>226</v>
      </c>
      <c r="B150" s="14">
        <f>B140+B145</f>
        <v>0</v>
      </c>
      <c r="C150" s="14">
        <f t="shared" ref="C150:E150" si="20">C140+C145</f>
        <v>700</v>
      </c>
      <c r="D150" s="14">
        <f t="shared" si="20"/>
        <v>600</v>
      </c>
      <c r="E150" s="14">
        <f t="shared" si="20"/>
        <v>600</v>
      </c>
    </row>
    <row r="151" spans="1:5" ht="15.75" thickBot="1" x14ac:dyDescent="0.3">
      <c r="A151" s="7" t="s">
        <v>55</v>
      </c>
      <c r="B151" s="1935" t="s">
        <v>493</v>
      </c>
      <c r="C151" s="1936"/>
      <c r="D151" s="1936"/>
      <c r="E151" s="1937"/>
    </row>
    <row r="152" spans="1:5" ht="15.75" thickBot="1" x14ac:dyDescent="0.3">
      <c r="A152" s="7" t="s">
        <v>34</v>
      </c>
      <c r="B152" s="1091" t="s">
        <v>1216</v>
      </c>
      <c r="C152" s="1773"/>
      <c r="D152" s="1888" t="s">
        <v>597</v>
      </c>
      <c r="E152" s="1889"/>
    </row>
    <row r="153" spans="1:5" ht="24.75" customHeight="1" thickBot="1" x14ac:dyDescent="0.3">
      <c r="A153" s="5" t="s">
        <v>14</v>
      </c>
      <c r="B153" s="1105" t="s">
        <v>494</v>
      </c>
      <c r="C153" s="1106"/>
      <c r="D153" s="1106"/>
      <c r="E153" s="1107"/>
    </row>
    <row r="154" spans="1:5" ht="15.75" thickBot="1" x14ac:dyDescent="0.3">
      <c r="A154" s="5" t="s">
        <v>15</v>
      </c>
      <c r="B154" s="1097" t="s">
        <v>86</v>
      </c>
      <c r="C154" s="1098"/>
      <c r="D154" s="1098"/>
      <c r="E154" s="1099"/>
    </row>
    <row r="155" spans="1:5" x14ac:dyDescent="0.25">
      <c r="A155" s="1049"/>
      <c r="B155" s="8">
        <v>2019</v>
      </c>
      <c r="C155" s="8">
        <v>2020</v>
      </c>
      <c r="D155" s="8">
        <v>2021</v>
      </c>
      <c r="E155" s="8">
        <v>2022</v>
      </c>
    </row>
    <row r="156" spans="1:5" ht="15.75" thickBot="1" x14ac:dyDescent="0.3">
      <c r="A156" s="1050"/>
      <c r="B156" s="764" t="s">
        <v>7</v>
      </c>
      <c r="C156" s="764" t="s">
        <v>8</v>
      </c>
      <c r="D156" s="764" t="s">
        <v>8</v>
      </c>
      <c r="E156" s="216" t="s">
        <v>8</v>
      </c>
    </row>
    <row r="157" spans="1:5" ht="15.75" thickBot="1" x14ac:dyDescent="0.3">
      <c r="A157" s="5" t="s">
        <v>16</v>
      </c>
      <c r="B157" s="9">
        <v>1</v>
      </c>
      <c r="C157" s="9">
        <v>0</v>
      </c>
      <c r="D157" s="9">
        <v>0</v>
      </c>
      <c r="E157" s="9">
        <v>0</v>
      </c>
    </row>
    <row r="158" spans="1:5" ht="15.75" thickBot="1" x14ac:dyDescent="0.3">
      <c r="A158" s="5" t="s">
        <v>17</v>
      </c>
      <c r="B158" s="9">
        <v>2000</v>
      </c>
      <c r="C158" s="9">
        <v>0</v>
      </c>
      <c r="D158" s="9">
        <v>0</v>
      </c>
      <c r="E158" s="9">
        <v>0</v>
      </c>
    </row>
    <row r="159" spans="1:5" ht="15.75" thickBot="1" x14ac:dyDescent="0.3">
      <c r="A159" s="5" t="s">
        <v>18</v>
      </c>
      <c r="B159" s="9">
        <v>0</v>
      </c>
      <c r="C159" s="9" t="e">
        <f t="shared" ref="C159" si="21">C158/C157</f>
        <v>#DIV/0!</v>
      </c>
      <c r="D159" s="9">
        <v>0</v>
      </c>
      <c r="E159" s="9">
        <v>0</v>
      </c>
    </row>
    <row r="160" spans="1:5" ht="15.75" thickBot="1" x14ac:dyDescent="0.3">
      <c r="A160" s="5" t="s">
        <v>19</v>
      </c>
      <c r="B160" s="745" t="s">
        <v>20</v>
      </c>
      <c r="C160" s="10">
        <f>C157/B157-1</f>
        <v>-1</v>
      </c>
      <c r="D160" s="10" t="e">
        <f t="shared" ref="D160:E162" si="22">D157/C157-1</f>
        <v>#DIV/0!</v>
      </c>
      <c r="E160" s="10" t="e">
        <f t="shared" si="22"/>
        <v>#DIV/0!</v>
      </c>
    </row>
    <row r="161" spans="1:5" ht="15.75" thickBot="1" x14ac:dyDescent="0.3">
      <c r="A161" s="5" t="s">
        <v>21</v>
      </c>
      <c r="B161" s="745" t="s">
        <v>20</v>
      </c>
      <c r="C161" s="10">
        <f>C158/B158-1</f>
        <v>-1</v>
      </c>
      <c r="D161" s="10" t="e">
        <f t="shared" si="22"/>
        <v>#DIV/0!</v>
      </c>
      <c r="E161" s="10" t="e">
        <f t="shared" si="22"/>
        <v>#DIV/0!</v>
      </c>
    </row>
    <row r="162" spans="1:5" ht="15.75" thickBot="1" x14ac:dyDescent="0.3">
      <c r="A162" s="5" t="s">
        <v>22</v>
      </c>
      <c r="B162" s="745" t="s">
        <v>20</v>
      </c>
      <c r="C162" s="10" t="e">
        <f>C159/B159-1</f>
        <v>#DIV/0!</v>
      </c>
      <c r="D162" s="10" t="e">
        <f t="shared" si="22"/>
        <v>#DIV/0!</v>
      </c>
      <c r="E162" s="10" t="e">
        <f t="shared" si="22"/>
        <v>#DIV/0!</v>
      </c>
    </row>
    <row r="163" spans="1:5" ht="15.75" thickBot="1" x14ac:dyDescent="0.3">
      <c r="A163" s="1046" t="s">
        <v>228</v>
      </c>
      <c r="B163" s="1047"/>
      <c r="C163" s="1047"/>
      <c r="D163" s="1047"/>
      <c r="E163" s="1048"/>
    </row>
    <row r="164" spans="1:5" x14ac:dyDescent="0.25">
      <c r="A164" s="1049"/>
      <c r="B164" s="8">
        <v>2019</v>
      </c>
      <c r="C164" s="8">
        <v>2020</v>
      </c>
      <c r="D164" s="8">
        <v>2021</v>
      </c>
      <c r="E164" s="8">
        <v>2022</v>
      </c>
    </row>
    <row r="165" spans="1:5" ht="15.75" thickBot="1" x14ac:dyDescent="0.3">
      <c r="A165" s="1050"/>
      <c r="B165" s="764" t="s">
        <v>7</v>
      </c>
      <c r="C165" s="764" t="s">
        <v>8</v>
      </c>
      <c r="D165" s="764" t="s">
        <v>8</v>
      </c>
      <c r="E165" s="764" t="s">
        <v>8</v>
      </c>
    </row>
    <row r="166" spans="1:5" ht="15.75" thickBot="1" x14ac:dyDescent="0.3">
      <c r="A166" s="12" t="s">
        <v>41</v>
      </c>
      <c r="B166" s="13">
        <f>B167+B168+B169+B170</f>
        <v>0</v>
      </c>
      <c r="C166" s="13">
        <f t="shared" ref="C166:E166" si="23">C167+C168+C169+C170</f>
        <v>0</v>
      </c>
      <c r="D166" s="13">
        <f t="shared" si="23"/>
        <v>0</v>
      </c>
      <c r="E166" s="13">
        <f t="shared" si="23"/>
        <v>0</v>
      </c>
    </row>
    <row r="167" spans="1:5" ht="15.75" thickBot="1" x14ac:dyDescent="0.3">
      <c r="A167" s="25" t="s">
        <v>212</v>
      </c>
      <c r="B167" s="13"/>
      <c r="C167" s="13"/>
      <c r="D167" s="13"/>
      <c r="E167" s="13"/>
    </row>
    <row r="168" spans="1:5" ht="15.75" thickBot="1" x14ac:dyDescent="0.3">
      <c r="A168" s="25" t="s">
        <v>222</v>
      </c>
      <c r="B168" s="13"/>
      <c r="C168" s="13"/>
      <c r="D168" s="13"/>
      <c r="E168" s="13"/>
    </row>
    <row r="169" spans="1:5" ht="15.75" thickBot="1" x14ac:dyDescent="0.3">
      <c r="A169" s="25" t="s">
        <v>223</v>
      </c>
      <c r="B169" s="13"/>
      <c r="C169" s="13"/>
      <c r="D169" s="13"/>
      <c r="E169" s="13"/>
    </row>
    <row r="170" spans="1:5" ht="15.75" thickBot="1" x14ac:dyDescent="0.3">
      <c r="A170" s="25" t="s">
        <v>224</v>
      </c>
      <c r="B170" s="13"/>
      <c r="C170" s="13"/>
      <c r="D170" s="13"/>
      <c r="E170" s="13"/>
    </row>
    <row r="171" spans="1:5" ht="15.75" thickBot="1" x14ac:dyDescent="0.3">
      <c r="A171" s="12" t="s">
        <v>42</v>
      </c>
      <c r="B171" s="14">
        <f>B172+B173+B174+B175</f>
        <v>2000</v>
      </c>
      <c r="C171" s="14">
        <f t="shared" ref="C171:E171" si="24">C172+C173+C174+C175</f>
        <v>0</v>
      </c>
      <c r="D171" s="14">
        <f t="shared" si="24"/>
        <v>0</v>
      </c>
      <c r="E171" s="14">
        <f t="shared" si="24"/>
        <v>0</v>
      </c>
    </row>
    <row r="172" spans="1:5" ht="15.75" thickBot="1" x14ac:dyDescent="0.3">
      <c r="A172" s="25" t="s">
        <v>212</v>
      </c>
      <c r="B172" s="13">
        <v>2000</v>
      </c>
      <c r="C172" s="13">
        <v>0</v>
      </c>
      <c r="D172" s="13">
        <v>0</v>
      </c>
      <c r="E172" s="13">
        <v>0</v>
      </c>
    </row>
    <row r="173" spans="1:5" ht="15.75" thickBot="1" x14ac:dyDescent="0.3">
      <c r="A173" s="25" t="s">
        <v>222</v>
      </c>
      <c r="B173" s="14"/>
      <c r="C173" s="13"/>
      <c r="D173" s="13"/>
      <c r="E173" s="13"/>
    </row>
    <row r="174" spans="1:5" ht="15.75" thickBot="1" x14ac:dyDescent="0.3">
      <c r="A174" s="25" t="s">
        <v>223</v>
      </c>
      <c r="B174" s="14"/>
      <c r="C174" s="13"/>
      <c r="D174" s="13"/>
      <c r="E174" s="13"/>
    </row>
    <row r="175" spans="1:5" ht="15.75" thickBot="1" x14ac:dyDescent="0.3">
      <c r="A175" s="25" t="s">
        <v>224</v>
      </c>
      <c r="B175" s="14"/>
      <c r="C175" s="13"/>
      <c r="D175" s="13"/>
      <c r="E175" s="13"/>
    </row>
    <row r="176" spans="1:5" ht="15.75" thickBot="1" x14ac:dyDescent="0.3">
      <c r="A176" s="87" t="s">
        <v>226</v>
      </c>
      <c r="B176" s="14">
        <f>B166+B171</f>
        <v>2000</v>
      </c>
      <c r="C176" s="14">
        <f>C166+C171</f>
        <v>0</v>
      </c>
      <c r="D176" s="14">
        <f t="shared" ref="D176:E176" si="25">D166+D171</f>
        <v>0</v>
      </c>
      <c r="E176" s="14">
        <f t="shared" si="25"/>
        <v>0</v>
      </c>
    </row>
    <row r="177" spans="1:5" ht="15.75" thickBot="1" x14ac:dyDescent="0.3">
      <c r="A177" s="1046" t="s">
        <v>495</v>
      </c>
      <c r="B177" s="1047"/>
      <c r="C177" s="1047"/>
      <c r="D177" s="1047"/>
      <c r="E177" s="1048"/>
    </row>
    <row r="178" spans="1:5" x14ac:dyDescent="0.25">
      <c r="A178" s="1049"/>
      <c r="B178" s="8">
        <v>2019</v>
      </c>
      <c r="C178" s="8">
        <v>2020</v>
      </c>
      <c r="D178" s="8">
        <v>2021</v>
      </c>
      <c r="E178" s="8">
        <v>2022</v>
      </c>
    </row>
    <row r="179" spans="1:5" ht="15.75" thickBot="1" x14ac:dyDescent="0.3">
      <c r="A179" s="1050"/>
      <c r="B179" s="764" t="s">
        <v>7</v>
      </c>
      <c r="C179" s="764" t="s">
        <v>8</v>
      </c>
      <c r="D179" s="764" t="s">
        <v>8</v>
      </c>
      <c r="E179" s="764" t="s">
        <v>8</v>
      </c>
    </row>
    <row r="180" spans="1:5" ht="15.75" thickBot="1" x14ac:dyDescent="0.3">
      <c r="A180" s="12" t="s">
        <v>41</v>
      </c>
      <c r="B180" s="13">
        <f>B181+B182+B183+B184</f>
        <v>0</v>
      </c>
      <c r="C180" s="13">
        <f t="shared" ref="C180:E180" si="26">C181+C182+C183+C184</f>
        <v>0</v>
      </c>
      <c r="D180" s="13">
        <f t="shared" si="26"/>
        <v>0</v>
      </c>
      <c r="E180" s="13">
        <f t="shared" si="26"/>
        <v>0</v>
      </c>
    </row>
    <row r="181" spans="1:5" ht="15.75" thickBot="1" x14ac:dyDescent="0.3">
      <c r="A181" s="25" t="s">
        <v>212</v>
      </c>
      <c r="B181" s="13"/>
      <c r="C181" s="13"/>
      <c r="D181" s="13"/>
      <c r="E181" s="13"/>
    </row>
    <row r="182" spans="1:5" ht="15.75" thickBot="1" x14ac:dyDescent="0.3">
      <c r="A182" s="25" t="s">
        <v>222</v>
      </c>
      <c r="B182" s="13"/>
      <c r="C182" s="13"/>
      <c r="D182" s="13"/>
      <c r="E182" s="13"/>
    </row>
    <row r="183" spans="1:5" ht="15.75" thickBot="1" x14ac:dyDescent="0.3">
      <c r="A183" s="25" t="s">
        <v>223</v>
      </c>
      <c r="B183" s="13"/>
      <c r="C183" s="13"/>
      <c r="D183" s="13"/>
      <c r="E183" s="13"/>
    </row>
    <row r="184" spans="1:5" ht="15.75" thickBot="1" x14ac:dyDescent="0.3">
      <c r="A184" s="25" t="s">
        <v>224</v>
      </c>
      <c r="B184" s="13"/>
      <c r="C184" s="13"/>
      <c r="D184" s="13"/>
      <c r="E184" s="13"/>
    </row>
    <row r="185" spans="1:5" ht="15.75" thickBot="1" x14ac:dyDescent="0.3">
      <c r="A185" s="12" t="s">
        <v>42</v>
      </c>
      <c r="B185" s="14">
        <f>B186+B187+B188+B189</f>
        <v>2000</v>
      </c>
      <c r="C185" s="14">
        <f t="shared" ref="C185:E185" si="27">C186+C187+C188+C189</f>
        <v>1000</v>
      </c>
      <c r="D185" s="14">
        <f t="shared" si="27"/>
        <v>1000</v>
      </c>
      <c r="E185" s="14">
        <f t="shared" si="27"/>
        <v>1000</v>
      </c>
    </row>
    <row r="186" spans="1:5" ht="15.75" thickBot="1" x14ac:dyDescent="0.3">
      <c r="A186" s="25" t="s">
        <v>212</v>
      </c>
      <c r="B186" s="14">
        <f>B121+B146+B172</f>
        <v>2000</v>
      </c>
      <c r="C186" s="14">
        <f t="shared" ref="C186:E186" si="28">C121+C146+C172</f>
        <v>1000</v>
      </c>
      <c r="D186" s="14">
        <f t="shared" si="28"/>
        <v>1000</v>
      </c>
      <c r="E186" s="14">
        <f t="shared" si="28"/>
        <v>1000</v>
      </c>
    </row>
    <row r="187" spans="1:5" ht="15.75" thickBot="1" x14ac:dyDescent="0.3">
      <c r="A187" s="25" t="s">
        <v>222</v>
      </c>
      <c r="B187" s="14"/>
      <c r="C187" s="13"/>
      <c r="D187" s="13"/>
      <c r="E187" s="13"/>
    </row>
    <row r="188" spans="1:5" ht="15.75" thickBot="1" x14ac:dyDescent="0.3">
      <c r="A188" s="25" t="s">
        <v>223</v>
      </c>
      <c r="B188" s="14"/>
      <c r="C188" s="13"/>
      <c r="D188" s="13"/>
      <c r="E188" s="13"/>
    </row>
    <row r="189" spans="1:5" ht="15.75" thickBot="1" x14ac:dyDescent="0.3">
      <c r="A189" s="25" t="s">
        <v>224</v>
      </c>
      <c r="B189" s="14"/>
      <c r="C189" s="13"/>
      <c r="D189" s="13"/>
      <c r="E189" s="13"/>
    </row>
    <row r="190" spans="1:5" ht="24.75" thickBot="1" x14ac:dyDescent="0.3">
      <c r="A190" s="15" t="s">
        <v>496</v>
      </c>
      <c r="B190" s="14">
        <f>B180+B185</f>
        <v>2000</v>
      </c>
      <c r="C190" s="14">
        <f t="shared" ref="C190:E190" si="29">C180+C185</f>
        <v>1000</v>
      </c>
      <c r="D190" s="14">
        <f t="shared" si="29"/>
        <v>1000</v>
      </c>
      <c r="E190" s="14">
        <f t="shared" si="29"/>
        <v>1000</v>
      </c>
    </row>
    <row r="191" spans="1:5" ht="15.75" thickBot="1" x14ac:dyDescent="0.3">
      <c r="A191" s="19"/>
      <c r="B191" s="20"/>
      <c r="C191" s="20"/>
      <c r="D191" s="20"/>
      <c r="E191" s="20"/>
    </row>
    <row r="192" spans="1:5" ht="36.75" thickBot="1" x14ac:dyDescent="0.3">
      <c r="A192" s="6" t="s">
        <v>56</v>
      </c>
      <c r="B192" s="21">
        <f>B106+B66+B29+B132+B158</f>
        <v>36500</v>
      </c>
      <c r="C192" s="21">
        <f t="shared" ref="C192:E192" si="30">C106+C66+C29+C132+C158</f>
        <v>35500</v>
      </c>
      <c r="D192" s="21">
        <f t="shared" si="30"/>
        <v>36500</v>
      </c>
      <c r="E192" s="21">
        <f t="shared" si="30"/>
        <v>37500</v>
      </c>
    </row>
    <row r="193" spans="1:5" ht="24.75" thickBot="1" x14ac:dyDescent="0.3">
      <c r="A193" s="6" t="s">
        <v>57</v>
      </c>
      <c r="B193" s="21">
        <f>B95+B58+B150+B125+B176</f>
        <v>36500</v>
      </c>
      <c r="C193" s="21">
        <f>C95+C58+C150+C125+C176</f>
        <v>35500</v>
      </c>
      <c r="D193" s="21">
        <f t="shared" ref="D193:E193" si="31">D95+D58+D150+D125+D176</f>
        <v>36500</v>
      </c>
      <c r="E193" s="21">
        <f t="shared" si="31"/>
        <v>37500</v>
      </c>
    </row>
    <row r="194" spans="1:5" ht="15.75" thickBot="1" x14ac:dyDescent="0.3">
      <c r="A194" s="12" t="s">
        <v>23</v>
      </c>
      <c r="B194" s="35">
        <f>B195+B196</f>
        <v>19830</v>
      </c>
      <c r="C194" s="35">
        <f t="shared" ref="C194:E194" si="32">C195+C196</f>
        <v>19830</v>
      </c>
      <c r="D194" s="35">
        <f t="shared" si="32"/>
        <v>19830</v>
      </c>
      <c r="E194" s="35">
        <f t="shared" si="32"/>
        <v>19830</v>
      </c>
    </row>
    <row r="195" spans="1:5" ht="15.75" thickBot="1" x14ac:dyDescent="0.3">
      <c r="A195" s="25" t="s">
        <v>212</v>
      </c>
      <c r="B195" s="14">
        <f>B38+B75</f>
        <v>19830</v>
      </c>
      <c r="C195" s="14">
        <f t="shared" ref="C195:E196" si="33">C38+C75</f>
        <v>19830</v>
      </c>
      <c r="D195" s="14">
        <f t="shared" si="33"/>
        <v>19830</v>
      </c>
      <c r="E195" s="14">
        <f t="shared" si="33"/>
        <v>19830</v>
      </c>
    </row>
    <row r="196" spans="1:5" ht="15.75" thickBot="1" x14ac:dyDescent="0.3">
      <c r="A196" s="25" t="s">
        <v>230</v>
      </c>
      <c r="B196" s="14">
        <f>B39+B76</f>
        <v>0</v>
      </c>
      <c r="C196" s="14">
        <f t="shared" si="33"/>
        <v>0</v>
      </c>
      <c r="D196" s="14">
        <f t="shared" si="33"/>
        <v>0</v>
      </c>
      <c r="E196" s="14">
        <f t="shared" si="33"/>
        <v>0</v>
      </c>
    </row>
    <row r="197" spans="1:5" ht="24.75" thickBot="1" x14ac:dyDescent="0.3">
      <c r="A197" s="12" t="s">
        <v>24</v>
      </c>
      <c r="B197" s="35">
        <f>B198+B199</f>
        <v>2970</v>
      </c>
      <c r="C197" s="35">
        <f t="shared" ref="C197:E197" si="34">C198+C199</f>
        <v>3170</v>
      </c>
      <c r="D197" s="35">
        <f t="shared" si="34"/>
        <v>3170</v>
      </c>
      <c r="E197" s="35">
        <f t="shared" si="34"/>
        <v>3170</v>
      </c>
    </row>
    <row r="198" spans="1:5" ht="15.75" thickBot="1" x14ac:dyDescent="0.3">
      <c r="A198" s="25" t="s">
        <v>212</v>
      </c>
      <c r="B198" s="13">
        <f>B41+B78</f>
        <v>2970</v>
      </c>
      <c r="C198" s="13">
        <f t="shared" ref="C198:E199" si="35">C41+C78</f>
        <v>3170</v>
      </c>
      <c r="D198" s="13">
        <f t="shared" si="35"/>
        <v>3170</v>
      </c>
      <c r="E198" s="13">
        <f t="shared" si="35"/>
        <v>3170</v>
      </c>
    </row>
    <row r="199" spans="1:5" ht="15.75" thickBot="1" x14ac:dyDescent="0.3">
      <c r="A199" s="25" t="s">
        <v>230</v>
      </c>
      <c r="B199" s="14">
        <f>B42+B79</f>
        <v>0</v>
      </c>
      <c r="C199" s="14">
        <f t="shared" si="35"/>
        <v>0</v>
      </c>
      <c r="D199" s="14">
        <f t="shared" si="35"/>
        <v>0</v>
      </c>
      <c r="E199" s="14">
        <f t="shared" si="35"/>
        <v>0</v>
      </c>
    </row>
    <row r="200" spans="1:5" ht="15.75" thickBot="1" x14ac:dyDescent="0.3">
      <c r="A200" s="12" t="s">
        <v>25</v>
      </c>
      <c r="B200" s="35">
        <f>B201+B202</f>
        <v>11700</v>
      </c>
      <c r="C200" s="35">
        <f t="shared" ref="C200:E200" si="36">C201+C202</f>
        <v>11500</v>
      </c>
      <c r="D200" s="35">
        <f t="shared" si="36"/>
        <v>12500</v>
      </c>
      <c r="E200" s="35">
        <f t="shared" si="36"/>
        <v>13500</v>
      </c>
    </row>
    <row r="201" spans="1:5" ht="15.75" thickBot="1" x14ac:dyDescent="0.3">
      <c r="A201" s="25" t="s">
        <v>212</v>
      </c>
      <c r="B201" s="14">
        <f>B44+B81</f>
        <v>11700</v>
      </c>
      <c r="C201" s="14">
        <f t="shared" ref="C201:E202" si="37">C44+C81</f>
        <v>11500</v>
      </c>
      <c r="D201" s="14">
        <f t="shared" si="37"/>
        <v>12500</v>
      </c>
      <c r="E201" s="14">
        <f t="shared" si="37"/>
        <v>13500</v>
      </c>
    </row>
    <row r="202" spans="1:5" ht="15.75" thickBot="1" x14ac:dyDescent="0.3">
      <c r="A202" s="25" t="s">
        <v>230</v>
      </c>
      <c r="B202" s="14">
        <f>B45+B82</f>
        <v>0</v>
      </c>
      <c r="C202" s="14">
        <f t="shared" si="37"/>
        <v>0</v>
      </c>
      <c r="D202" s="14">
        <f t="shared" si="37"/>
        <v>0</v>
      </c>
      <c r="E202" s="14">
        <f t="shared" si="37"/>
        <v>0</v>
      </c>
    </row>
    <row r="203" spans="1:5" ht="15.75" thickBot="1" x14ac:dyDescent="0.3">
      <c r="A203" s="12" t="s">
        <v>26</v>
      </c>
      <c r="B203" s="35">
        <f>B204+B205</f>
        <v>0</v>
      </c>
      <c r="C203" s="35">
        <f t="shared" ref="C203:E203" si="38">C204+C205</f>
        <v>0</v>
      </c>
      <c r="D203" s="35">
        <f t="shared" si="38"/>
        <v>0</v>
      </c>
      <c r="E203" s="35">
        <f t="shared" si="38"/>
        <v>0</v>
      </c>
    </row>
    <row r="204" spans="1:5" ht="15.75" thickBot="1" x14ac:dyDescent="0.3">
      <c r="A204" s="25" t="s">
        <v>212</v>
      </c>
      <c r="B204" s="13">
        <f>B47+B84</f>
        <v>0</v>
      </c>
      <c r="C204" s="13">
        <f t="shared" ref="C204:E205" si="39">C47+C84</f>
        <v>0</v>
      </c>
      <c r="D204" s="13">
        <f t="shared" si="39"/>
        <v>0</v>
      </c>
      <c r="E204" s="13">
        <f t="shared" si="39"/>
        <v>0</v>
      </c>
    </row>
    <row r="205" spans="1:5" ht="15.75" thickBot="1" x14ac:dyDescent="0.3">
      <c r="A205" s="25" t="s">
        <v>230</v>
      </c>
      <c r="B205" s="14">
        <f>B48+B85</f>
        <v>0</v>
      </c>
      <c r="C205" s="14">
        <f t="shared" si="39"/>
        <v>0</v>
      </c>
      <c r="D205" s="14">
        <f t="shared" si="39"/>
        <v>0</v>
      </c>
      <c r="E205" s="14">
        <f t="shared" si="39"/>
        <v>0</v>
      </c>
    </row>
    <row r="206" spans="1:5" ht="15.75" thickBot="1" x14ac:dyDescent="0.3">
      <c r="A206" s="12" t="s">
        <v>27</v>
      </c>
      <c r="B206" s="35">
        <f>B207+B208</f>
        <v>0</v>
      </c>
      <c r="C206" s="35">
        <f t="shared" ref="C206:E206" si="40">C207+C208</f>
        <v>0</v>
      </c>
      <c r="D206" s="35">
        <f t="shared" si="40"/>
        <v>0</v>
      </c>
      <c r="E206" s="35">
        <f t="shared" si="40"/>
        <v>0</v>
      </c>
    </row>
    <row r="207" spans="1:5" ht="15.75" thickBot="1" x14ac:dyDescent="0.3">
      <c r="A207" s="25" t="s">
        <v>212</v>
      </c>
      <c r="B207" s="13">
        <f>B50+B87</f>
        <v>0</v>
      </c>
      <c r="C207" s="13">
        <f t="shared" ref="C207:E208" si="41">C50+C87</f>
        <v>0</v>
      </c>
      <c r="D207" s="13">
        <f t="shared" si="41"/>
        <v>0</v>
      </c>
      <c r="E207" s="13">
        <f t="shared" si="41"/>
        <v>0</v>
      </c>
    </row>
    <row r="208" spans="1:5" ht="15.75" thickBot="1" x14ac:dyDescent="0.3">
      <c r="A208" s="25" t="s">
        <v>230</v>
      </c>
      <c r="B208" s="14">
        <f>B51+B88</f>
        <v>0</v>
      </c>
      <c r="C208" s="14">
        <f t="shared" si="41"/>
        <v>0</v>
      </c>
      <c r="D208" s="14">
        <f t="shared" si="41"/>
        <v>0</v>
      </c>
      <c r="E208" s="14">
        <f t="shared" si="41"/>
        <v>0</v>
      </c>
    </row>
    <row r="209" spans="1:5" ht="15.75" thickBot="1" x14ac:dyDescent="0.3">
      <c r="A209" s="12" t="s">
        <v>28</v>
      </c>
      <c r="B209" s="35">
        <f>B210+B211</f>
        <v>0</v>
      </c>
      <c r="C209" s="35">
        <f t="shared" ref="C209:E209" si="42">C210+C211</f>
        <v>0</v>
      </c>
      <c r="D209" s="35">
        <f t="shared" si="42"/>
        <v>0</v>
      </c>
      <c r="E209" s="35">
        <f t="shared" si="42"/>
        <v>0</v>
      </c>
    </row>
    <row r="210" spans="1:5" ht="15.75" thickBot="1" x14ac:dyDescent="0.3">
      <c r="A210" s="25" t="s">
        <v>212</v>
      </c>
      <c r="B210" s="13">
        <f>B53+B90</f>
        <v>0</v>
      </c>
      <c r="C210" s="13">
        <f t="shared" ref="C210:E211" si="43">C53+C90</f>
        <v>0</v>
      </c>
      <c r="D210" s="13">
        <f t="shared" si="43"/>
        <v>0</v>
      </c>
      <c r="E210" s="13">
        <f t="shared" si="43"/>
        <v>0</v>
      </c>
    </row>
    <row r="211" spans="1:5" ht="15.75" thickBot="1" x14ac:dyDescent="0.3">
      <c r="A211" s="25" t="s">
        <v>230</v>
      </c>
      <c r="B211" s="14">
        <f>B54+B91</f>
        <v>0</v>
      </c>
      <c r="C211" s="14">
        <f t="shared" si="43"/>
        <v>0</v>
      </c>
      <c r="D211" s="14">
        <f t="shared" si="43"/>
        <v>0</v>
      </c>
      <c r="E211" s="14">
        <f t="shared" si="43"/>
        <v>0</v>
      </c>
    </row>
    <row r="212" spans="1:5" ht="24.75" thickBot="1" x14ac:dyDescent="0.3">
      <c r="A212" s="12" t="s">
        <v>29</v>
      </c>
      <c r="B212" s="35">
        <f>B92+B55</f>
        <v>0</v>
      </c>
      <c r="C212" s="35">
        <f t="shared" ref="C212:E212" si="44">C92+C55</f>
        <v>0</v>
      </c>
      <c r="D212" s="35">
        <f t="shared" si="44"/>
        <v>0</v>
      </c>
      <c r="E212" s="35">
        <f t="shared" si="44"/>
        <v>0</v>
      </c>
    </row>
    <row r="213" spans="1:5" ht="15.75" thickBot="1" x14ac:dyDescent="0.3">
      <c r="A213" s="25" t="s">
        <v>212</v>
      </c>
      <c r="B213" s="13">
        <f>B56+B93</f>
        <v>0</v>
      </c>
      <c r="C213" s="13">
        <f t="shared" ref="C213:E214" si="45">C56+C93</f>
        <v>0</v>
      </c>
      <c r="D213" s="13">
        <f t="shared" si="45"/>
        <v>0</v>
      </c>
      <c r="E213" s="13">
        <f t="shared" si="45"/>
        <v>0</v>
      </c>
    </row>
    <row r="214" spans="1:5" ht="15.75" thickBot="1" x14ac:dyDescent="0.3">
      <c r="A214" s="25" t="s">
        <v>230</v>
      </c>
      <c r="B214" s="14">
        <f>B57+B94</f>
        <v>0</v>
      </c>
      <c r="C214" s="14">
        <f t="shared" si="45"/>
        <v>0</v>
      </c>
      <c r="D214" s="14">
        <f t="shared" si="45"/>
        <v>0</v>
      </c>
      <c r="E214" s="14">
        <f t="shared" si="45"/>
        <v>0</v>
      </c>
    </row>
    <row r="215" spans="1:5" ht="15.75" thickBot="1" x14ac:dyDescent="0.3">
      <c r="A215" s="12" t="s">
        <v>58</v>
      </c>
      <c r="B215" s="35">
        <f>B216+B217+B218+B219</f>
        <v>0</v>
      </c>
      <c r="C215" s="35">
        <f t="shared" ref="C215:E215" si="46">C216+C217+C218+C219</f>
        <v>0</v>
      </c>
      <c r="D215" s="35">
        <f t="shared" si="46"/>
        <v>0</v>
      </c>
      <c r="E215" s="35">
        <f t="shared" si="46"/>
        <v>0</v>
      </c>
    </row>
    <row r="216" spans="1:5" ht="15.75" thickBot="1" x14ac:dyDescent="0.3">
      <c r="A216" s="25" t="s">
        <v>212</v>
      </c>
      <c r="B216" s="13">
        <f>B116+B141+B181</f>
        <v>0</v>
      </c>
      <c r="C216" s="13">
        <f t="shared" ref="C216:E219" si="47">C116+C141+C181</f>
        <v>0</v>
      </c>
      <c r="D216" s="13">
        <f t="shared" si="47"/>
        <v>0</v>
      </c>
      <c r="E216" s="13">
        <f t="shared" si="47"/>
        <v>0</v>
      </c>
    </row>
    <row r="217" spans="1:5" ht="15.75" thickBot="1" x14ac:dyDescent="0.3">
      <c r="A217" s="25" t="s">
        <v>231</v>
      </c>
      <c r="B217" s="13">
        <f>B117+B142+B182</f>
        <v>0</v>
      </c>
      <c r="C217" s="13">
        <f t="shared" si="47"/>
        <v>0</v>
      </c>
      <c r="D217" s="13">
        <f t="shared" si="47"/>
        <v>0</v>
      </c>
      <c r="E217" s="13">
        <f t="shared" si="47"/>
        <v>0</v>
      </c>
    </row>
    <row r="218" spans="1:5" ht="15.75" thickBot="1" x14ac:dyDescent="0.3">
      <c r="A218" s="25" t="s">
        <v>223</v>
      </c>
      <c r="B218" s="13">
        <f>B118+B143+B183</f>
        <v>0</v>
      </c>
      <c r="C218" s="13">
        <f t="shared" si="47"/>
        <v>0</v>
      </c>
      <c r="D218" s="13">
        <f t="shared" si="47"/>
        <v>0</v>
      </c>
      <c r="E218" s="13">
        <f t="shared" si="47"/>
        <v>0</v>
      </c>
    </row>
    <row r="219" spans="1:5" ht="15.75" thickBot="1" x14ac:dyDescent="0.3">
      <c r="A219" s="25" t="s">
        <v>224</v>
      </c>
      <c r="B219" s="13">
        <f>B119+B144+B184</f>
        <v>0</v>
      </c>
      <c r="C219" s="13">
        <f t="shared" si="47"/>
        <v>0</v>
      </c>
      <c r="D219" s="13">
        <f t="shared" si="47"/>
        <v>0</v>
      </c>
      <c r="E219" s="13">
        <f t="shared" si="47"/>
        <v>0</v>
      </c>
    </row>
    <row r="220" spans="1:5" ht="15.75" thickBot="1" x14ac:dyDescent="0.3">
      <c r="A220" s="12" t="s">
        <v>59</v>
      </c>
      <c r="B220" s="35">
        <f>B221+B222+B223+B224</f>
        <v>2000</v>
      </c>
      <c r="C220" s="35">
        <f t="shared" ref="C220:E220" si="48">C221+C222+C223+C224</f>
        <v>1000</v>
      </c>
      <c r="D220" s="35">
        <f t="shared" si="48"/>
        <v>1000</v>
      </c>
      <c r="E220" s="35">
        <f t="shared" si="48"/>
        <v>1000</v>
      </c>
    </row>
    <row r="221" spans="1:5" ht="15.75" thickBot="1" x14ac:dyDescent="0.3">
      <c r="A221" s="25" t="s">
        <v>212</v>
      </c>
      <c r="B221" s="13">
        <f>B121+B146+B172</f>
        <v>2000</v>
      </c>
      <c r="C221" s="13">
        <f t="shared" ref="C221:E221" si="49">C121+C146+C172</f>
        <v>1000</v>
      </c>
      <c r="D221" s="13">
        <f t="shared" si="49"/>
        <v>1000</v>
      </c>
      <c r="E221" s="13">
        <f t="shared" si="49"/>
        <v>1000</v>
      </c>
    </row>
    <row r="222" spans="1:5" ht="15.75" thickBot="1" x14ac:dyDescent="0.3">
      <c r="A222" s="25" t="s">
        <v>231</v>
      </c>
      <c r="B222" s="13">
        <f>B122+B147+B187</f>
        <v>0</v>
      </c>
      <c r="C222" s="13">
        <f t="shared" ref="C222:E224" si="50">C122+C147+C187</f>
        <v>0</v>
      </c>
      <c r="D222" s="13">
        <f t="shared" si="50"/>
        <v>0</v>
      </c>
      <c r="E222" s="13">
        <f t="shared" si="50"/>
        <v>0</v>
      </c>
    </row>
    <row r="223" spans="1:5" ht="15.75" thickBot="1" x14ac:dyDescent="0.3">
      <c r="A223" s="25" t="s">
        <v>223</v>
      </c>
      <c r="B223" s="13">
        <f>B123+B148+B188</f>
        <v>0</v>
      </c>
      <c r="C223" s="13">
        <f t="shared" si="50"/>
        <v>0</v>
      </c>
      <c r="D223" s="13">
        <f t="shared" si="50"/>
        <v>0</v>
      </c>
      <c r="E223" s="13">
        <f t="shared" si="50"/>
        <v>0</v>
      </c>
    </row>
    <row r="224" spans="1:5" ht="15.75" thickBot="1" x14ac:dyDescent="0.3">
      <c r="A224" s="25" t="s">
        <v>224</v>
      </c>
      <c r="B224" s="13">
        <f>B124+B149+B189</f>
        <v>0</v>
      </c>
      <c r="C224" s="13">
        <f t="shared" si="50"/>
        <v>0</v>
      </c>
      <c r="D224" s="13">
        <f t="shared" si="50"/>
        <v>0</v>
      </c>
      <c r="E224" s="13">
        <f t="shared" si="50"/>
        <v>0</v>
      </c>
    </row>
    <row r="225" spans="1:5" ht="15.75" thickBot="1" x14ac:dyDescent="0.3">
      <c r="A225" s="16" t="s">
        <v>31</v>
      </c>
      <c r="B225" s="17">
        <f>IF(B193-B192=0,0,"Error")</f>
        <v>0</v>
      </c>
      <c r="C225" s="17">
        <f>IF(C193-C192=0,0,"Error")</f>
        <v>0</v>
      </c>
      <c r="D225" s="17">
        <f>IF(D193-D192=0,0,"Error")</f>
        <v>0</v>
      </c>
      <c r="E225" s="17">
        <f>IF(E193-E192=0,0,"Error")</f>
        <v>0</v>
      </c>
    </row>
  </sheetData>
  <mergeCells count="54">
    <mergeCell ref="A1:E1"/>
    <mergeCell ref="A163:E163"/>
    <mergeCell ref="A164:A165"/>
    <mergeCell ref="A177:E177"/>
    <mergeCell ref="A178:A179"/>
    <mergeCell ref="B152:C152"/>
    <mergeCell ref="D152:E152"/>
    <mergeCell ref="B153:E153"/>
    <mergeCell ref="B154:E154"/>
    <mergeCell ref="A155:A156"/>
    <mergeCell ref="B127:E127"/>
    <mergeCell ref="B128:E128"/>
    <mergeCell ref="A129:A130"/>
    <mergeCell ref="A137:E137"/>
    <mergeCell ref="A138:A139"/>
    <mergeCell ref="B151:E151"/>
    <mergeCell ref="B126:C126"/>
    <mergeCell ref="D126:E126"/>
    <mergeCell ref="A71:E71"/>
    <mergeCell ref="A72:A73"/>
    <mergeCell ref="A97:E97"/>
    <mergeCell ref="A98:E98"/>
    <mergeCell ref="B99:E99"/>
    <mergeCell ref="B100:C100"/>
    <mergeCell ref="D100:E100"/>
    <mergeCell ref="B101:E101"/>
    <mergeCell ref="B102:E102"/>
    <mergeCell ref="A103:A104"/>
    <mergeCell ref="A112:E112"/>
    <mergeCell ref="A113:A114"/>
    <mergeCell ref="A63:A64"/>
    <mergeCell ref="A21:E21"/>
    <mergeCell ref="A22:E22"/>
    <mergeCell ref="B23:E23"/>
    <mergeCell ref="B24:E24"/>
    <mergeCell ref="B25:E25"/>
    <mergeCell ref="A26:A27"/>
    <mergeCell ref="A34:E34"/>
    <mergeCell ref="A35:A36"/>
    <mergeCell ref="B60:E60"/>
    <mergeCell ref="B61:E61"/>
    <mergeCell ref="B62:E62"/>
    <mergeCell ref="A19:E19"/>
    <mergeCell ref="A2:E2"/>
    <mergeCell ref="A3:E3"/>
    <mergeCell ref="A4:E4"/>
    <mergeCell ref="B5:E5"/>
    <mergeCell ref="B6:E6"/>
    <mergeCell ref="B7:E7"/>
    <mergeCell ref="A8:E8"/>
    <mergeCell ref="A9:E11"/>
    <mergeCell ref="B12:E12"/>
    <mergeCell ref="A13:A14"/>
    <mergeCell ref="B18:E18"/>
  </mergeCells>
  <printOptions horizontalCentered="1" verticalCentered="1"/>
  <pageMargins left="0.25" right="0.25" top="0.75" bottom="0.75" header="0.3" footer="0.3"/>
  <pageSetup paperSize="9"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6"/>
  <sheetViews>
    <sheetView topLeftCell="A142" zoomScale="130" zoomScaleNormal="130" workbookViewId="0">
      <selection activeCell="I172" sqref="I172"/>
    </sheetView>
  </sheetViews>
  <sheetFormatPr defaultRowHeight="15" x14ac:dyDescent="0.25"/>
  <cols>
    <col min="1" max="1" width="21" customWidth="1"/>
    <col min="2" max="5" width="16.140625" customWidth="1"/>
    <col min="6" max="6" width="13.28515625" customWidth="1"/>
    <col min="7" max="7" width="18.42578125" customWidth="1"/>
    <col min="8" max="8" width="11" customWidth="1"/>
    <col min="9" max="9" width="11" bestFit="1" customWidth="1"/>
  </cols>
  <sheetData>
    <row r="1" spans="1:6" x14ac:dyDescent="0.25">
      <c r="A1" s="1143" t="s">
        <v>1172</v>
      </c>
      <c r="B1" s="1143"/>
      <c r="C1" s="1143"/>
      <c r="D1" s="1143"/>
      <c r="E1" s="1143"/>
    </row>
    <row r="2" spans="1:6" ht="18" customHeight="1" x14ac:dyDescent="0.25">
      <c r="A2" s="767" t="s">
        <v>727</v>
      </c>
      <c r="B2" s="767"/>
      <c r="C2" s="767"/>
      <c r="D2" s="767"/>
      <c r="E2" s="767"/>
      <c r="F2" s="1"/>
    </row>
    <row r="3" spans="1:6" ht="18" customHeight="1" x14ac:dyDescent="0.25">
      <c r="A3" s="1028" t="s">
        <v>539</v>
      </c>
      <c r="B3" s="1028"/>
      <c r="C3" s="1028"/>
      <c r="D3" s="1028"/>
      <c r="E3" s="1028"/>
      <c r="F3" s="755"/>
    </row>
    <row r="4" spans="1:6" ht="15.75" thickBot="1" x14ac:dyDescent="0.3">
      <c r="A4" s="1499" t="s">
        <v>1165</v>
      </c>
      <c r="B4" s="1499"/>
      <c r="C4" s="1499"/>
      <c r="D4" s="1499"/>
      <c r="E4" s="1499"/>
    </row>
    <row r="5" spans="1:6" s="31" customFormat="1" ht="26.25" thickBot="1" x14ac:dyDescent="0.3">
      <c r="A5" s="2" t="s">
        <v>0</v>
      </c>
      <c r="B5" s="1078" t="s">
        <v>127</v>
      </c>
      <c r="C5" s="1078"/>
      <c r="D5" s="1078"/>
      <c r="E5" s="1078"/>
    </row>
    <row r="6" spans="1:6" s="31" customFormat="1" ht="15.75" thickBot="1" x14ac:dyDescent="0.3">
      <c r="A6" s="2" t="s">
        <v>1</v>
      </c>
      <c r="B6" s="1079" t="s">
        <v>2</v>
      </c>
      <c r="C6" s="1080"/>
      <c r="D6" s="1080"/>
      <c r="E6" s="1081"/>
    </row>
    <row r="7" spans="1:6" s="31" customFormat="1" ht="26.25" thickBot="1" x14ac:dyDescent="0.3">
      <c r="A7" s="2" t="s">
        <v>3</v>
      </c>
      <c r="B7" s="1082" t="s">
        <v>535</v>
      </c>
      <c r="C7" s="1083"/>
      <c r="D7" s="1083"/>
      <c r="E7" s="1084"/>
    </row>
    <row r="8" spans="1:6" s="31" customFormat="1" ht="15.75" thickBot="1" x14ac:dyDescent="0.3">
      <c r="A8" s="1085" t="s">
        <v>4</v>
      </c>
      <c r="B8" s="1086"/>
      <c r="C8" s="1086"/>
      <c r="D8" s="1086"/>
      <c r="E8" s="1087"/>
    </row>
    <row r="9" spans="1:6" s="31" customFormat="1" ht="30.75" customHeight="1" thickBot="1" x14ac:dyDescent="0.3">
      <c r="A9" s="1938" t="s">
        <v>579</v>
      </c>
      <c r="B9" s="1939"/>
      <c r="C9" s="1939"/>
      <c r="D9" s="1939"/>
      <c r="E9" s="1940"/>
    </row>
    <row r="10" spans="1:6" s="31" customFormat="1" ht="15.75" hidden="1" thickBot="1" x14ac:dyDescent="0.3">
      <c r="A10" s="1941"/>
      <c r="B10" s="1942"/>
      <c r="C10" s="1942"/>
      <c r="D10" s="1942"/>
      <c r="E10" s="1943"/>
    </row>
    <row r="11" spans="1:6" s="31" customFormat="1" ht="72.75" hidden="1" customHeight="1" thickBot="1" x14ac:dyDescent="0.3">
      <c r="A11" s="1944"/>
      <c r="B11" s="1945"/>
      <c r="C11" s="1945"/>
      <c r="D11" s="1945"/>
      <c r="E11" s="1946"/>
    </row>
    <row r="12" spans="1:6" s="31" customFormat="1" ht="53.25" customHeight="1" thickBot="1" x14ac:dyDescent="0.3">
      <c r="A12" s="3" t="s">
        <v>5</v>
      </c>
      <c r="B12" s="1947" t="s">
        <v>580</v>
      </c>
      <c r="C12" s="1948"/>
      <c r="D12" s="1948"/>
      <c r="E12" s="1949"/>
    </row>
    <row r="13" spans="1:6" s="31" customFormat="1" x14ac:dyDescent="0.25">
      <c r="A13" s="1049" t="s">
        <v>60</v>
      </c>
      <c r="B13" s="761">
        <v>2019</v>
      </c>
      <c r="C13" s="761">
        <v>2020</v>
      </c>
      <c r="D13" s="761">
        <v>2021</v>
      </c>
      <c r="E13" s="761">
        <v>2022</v>
      </c>
    </row>
    <row r="14" spans="1:6" s="31" customFormat="1" ht="15.75" thickBot="1" x14ac:dyDescent="0.3">
      <c r="A14" s="1050"/>
      <c r="B14" s="762" t="s">
        <v>7</v>
      </c>
      <c r="C14" s="762" t="s">
        <v>8</v>
      </c>
      <c r="D14" s="762" t="s">
        <v>8</v>
      </c>
      <c r="E14" s="762" t="s">
        <v>8</v>
      </c>
    </row>
    <row r="15" spans="1:6" s="31" customFormat="1" ht="15.75" thickBot="1" x14ac:dyDescent="0.3">
      <c r="A15" s="5" t="s">
        <v>581</v>
      </c>
      <c r="B15" s="30">
        <f>612+184+67</f>
        <v>863</v>
      </c>
      <c r="C15" s="30">
        <f t="shared" ref="C15:E16" si="0">B15*1.1</f>
        <v>949.30000000000007</v>
      </c>
      <c r="D15" s="30">
        <f t="shared" si="0"/>
        <v>1044.2300000000002</v>
      </c>
      <c r="E15" s="30">
        <f t="shared" si="0"/>
        <v>1148.6530000000005</v>
      </c>
    </row>
    <row r="16" spans="1:6" s="31" customFormat="1" ht="23.25" thickBot="1" x14ac:dyDescent="0.3">
      <c r="A16" s="5" t="s">
        <v>582</v>
      </c>
      <c r="B16" s="71">
        <v>31</v>
      </c>
      <c r="C16" s="71">
        <f t="shared" si="0"/>
        <v>34.1</v>
      </c>
      <c r="D16" s="71">
        <f t="shared" si="0"/>
        <v>37.510000000000005</v>
      </c>
      <c r="E16" s="71">
        <f t="shared" si="0"/>
        <v>41.26100000000001</v>
      </c>
    </row>
    <row r="17" spans="1:5" s="31" customFormat="1" ht="47.25" customHeight="1" thickBot="1" x14ac:dyDescent="0.3">
      <c r="A17" s="6" t="s">
        <v>9</v>
      </c>
      <c r="B17" s="1153" t="s">
        <v>194</v>
      </c>
      <c r="C17" s="1154"/>
      <c r="D17" s="1154"/>
      <c r="E17" s="1155"/>
    </row>
    <row r="18" spans="1:5" s="31" customFormat="1" ht="15.75" thickBot="1" x14ac:dyDescent="0.3">
      <c r="A18" s="1105" t="s">
        <v>583</v>
      </c>
      <c r="B18" s="1106"/>
      <c r="C18" s="1106"/>
      <c r="D18" s="1106"/>
      <c r="E18" s="1107"/>
    </row>
    <row r="19" spans="1:5" s="31" customFormat="1" ht="23.25" thickBot="1" x14ac:dyDescent="0.3">
      <c r="A19" s="748" t="s">
        <v>584</v>
      </c>
      <c r="B19" s="30">
        <f>(42149+155*3+463*3)*1.1</f>
        <v>48403.3</v>
      </c>
      <c r="C19" s="30">
        <f>B19*1.1</f>
        <v>53243.630000000005</v>
      </c>
      <c r="D19" s="30">
        <f>C19*1.1</f>
        <v>58567.993000000009</v>
      </c>
      <c r="E19" s="30">
        <f>D19*1.1</f>
        <v>64424.792300000016</v>
      </c>
    </row>
    <row r="20" spans="1:5" s="31" customFormat="1" ht="15.75" thickBot="1" x14ac:dyDescent="0.3">
      <c r="A20" s="748" t="s">
        <v>585</v>
      </c>
      <c r="B20" s="71">
        <v>12</v>
      </c>
      <c r="C20" s="71">
        <v>10</v>
      </c>
      <c r="D20" s="71">
        <v>7</v>
      </c>
      <c r="E20" s="71">
        <v>4</v>
      </c>
    </row>
    <row r="21" spans="1:5" s="31" customFormat="1" ht="15.75" thickBot="1" x14ac:dyDescent="0.3">
      <c r="A21" s="1108" t="s">
        <v>11</v>
      </c>
      <c r="B21" s="1109"/>
      <c r="C21" s="1109"/>
      <c r="D21" s="1109"/>
      <c r="E21" s="1110"/>
    </row>
    <row r="22" spans="1:5" s="31" customFormat="1" ht="15.75" thickBot="1" x14ac:dyDescent="0.3">
      <c r="A22" s="1111" t="s">
        <v>586</v>
      </c>
      <c r="B22" s="1112"/>
      <c r="C22" s="1112"/>
      <c r="D22" s="1112"/>
      <c r="E22" s="1113"/>
    </row>
    <row r="23" spans="1:5" s="31" customFormat="1" ht="15.75" thickBot="1" x14ac:dyDescent="0.3">
      <c r="A23" s="214" t="s">
        <v>587</v>
      </c>
      <c r="B23" s="1127" t="s">
        <v>161</v>
      </c>
      <c r="C23" s="1128"/>
      <c r="D23" s="1128"/>
      <c r="E23" s="1129"/>
    </row>
    <row r="24" spans="1:5" s="31" customFormat="1" ht="25.5" customHeight="1" thickBot="1" x14ac:dyDescent="0.3">
      <c r="A24" s="5" t="s">
        <v>14</v>
      </c>
      <c r="B24" s="1950" t="s">
        <v>588</v>
      </c>
      <c r="C24" s="1951"/>
      <c r="D24" s="1951"/>
      <c r="E24" s="1952"/>
    </row>
    <row r="25" spans="1:5" s="31" customFormat="1" ht="13.5" customHeight="1" thickBot="1" x14ac:dyDescent="0.3">
      <c r="A25" s="5" t="s">
        <v>15</v>
      </c>
      <c r="B25" s="1097" t="s">
        <v>589</v>
      </c>
      <c r="C25" s="1098"/>
      <c r="D25" s="1098"/>
      <c r="E25" s="1099"/>
    </row>
    <row r="26" spans="1:5" s="31" customFormat="1" x14ac:dyDescent="0.25">
      <c r="A26" s="1049"/>
      <c r="B26" s="8">
        <v>2019</v>
      </c>
      <c r="C26" s="8">
        <v>2020</v>
      </c>
      <c r="D26" s="8">
        <v>2021</v>
      </c>
      <c r="E26" s="8">
        <v>2022</v>
      </c>
    </row>
    <row r="27" spans="1:5" s="31" customFormat="1" ht="15.75" thickBot="1" x14ac:dyDescent="0.3">
      <c r="A27" s="1050"/>
      <c r="B27" s="764" t="s">
        <v>7</v>
      </c>
      <c r="C27" s="764" t="s">
        <v>8</v>
      </c>
      <c r="D27" s="764" t="s">
        <v>8</v>
      </c>
      <c r="E27" s="764" t="s">
        <v>8</v>
      </c>
    </row>
    <row r="28" spans="1:5" s="31" customFormat="1" ht="15.75" thickBot="1" x14ac:dyDescent="0.3">
      <c r="A28" s="5" t="s">
        <v>16</v>
      </c>
      <c r="B28" s="9">
        <f>(305+155+67)*1.3</f>
        <v>685.1</v>
      </c>
      <c r="C28" s="9">
        <v>900</v>
      </c>
      <c r="D28" s="9">
        <v>950</v>
      </c>
      <c r="E28" s="9">
        <v>950</v>
      </c>
    </row>
    <row r="29" spans="1:5" s="886" customFormat="1" ht="12" thickBot="1" x14ac:dyDescent="0.25">
      <c r="A29" s="5" t="s">
        <v>17</v>
      </c>
      <c r="B29" s="883">
        <v>59000</v>
      </c>
      <c r="C29" s="884">
        <v>82000</v>
      </c>
      <c r="D29" s="885">
        <v>87126</v>
      </c>
      <c r="E29" s="885">
        <v>87651</v>
      </c>
    </row>
    <row r="30" spans="1:5" s="31" customFormat="1" ht="15.75" thickBot="1" x14ac:dyDescent="0.3">
      <c r="A30" s="5" t="s">
        <v>18</v>
      </c>
      <c r="B30" s="9">
        <f>B29/B28</f>
        <v>86.118814771566193</v>
      </c>
      <c r="C30" s="9">
        <f t="shared" ref="C30:E30" si="1">C29/C28</f>
        <v>91.111111111111114</v>
      </c>
      <c r="D30" s="9">
        <f t="shared" si="1"/>
        <v>91.711578947368423</v>
      </c>
      <c r="E30" s="615">
        <f t="shared" si="1"/>
        <v>92.264210526315793</v>
      </c>
    </row>
    <row r="31" spans="1:5" s="31" customFormat="1" ht="15.75" thickBot="1" x14ac:dyDescent="0.3">
      <c r="A31" s="5" t="s">
        <v>19</v>
      </c>
      <c r="B31" s="745" t="s">
        <v>20</v>
      </c>
      <c r="C31" s="10">
        <f>C28/B28-1</f>
        <v>0.31367683549846737</v>
      </c>
      <c r="D31" s="10">
        <f t="shared" ref="D31:E33" si="2">D28/C28-1</f>
        <v>5.555555555555558E-2</v>
      </c>
      <c r="E31" s="10">
        <f t="shared" si="2"/>
        <v>0</v>
      </c>
    </row>
    <row r="32" spans="1:5" s="31" customFormat="1" ht="15.75" thickBot="1" x14ac:dyDescent="0.3">
      <c r="A32" s="5" t="s">
        <v>21</v>
      </c>
      <c r="B32" s="745" t="s">
        <v>20</v>
      </c>
      <c r="C32" s="10">
        <f>C29/B29-1</f>
        <v>0.38983050847457634</v>
      </c>
      <c r="D32" s="10">
        <f t="shared" si="2"/>
        <v>6.2512195121951164E-2</v>
      </c>
      <c r="E32" s="10">
        <f t="shared" si="2"/>
        <v>6.0257558019420898E-3</v>
      </c>
    </row>
    <row r="33" spans="1:7" s="31" customFormat="1" ht="23.25" thickBot="1" x14ac:dyDescent="0.3">
      <c r="A33" s="5" t="s">
        <v>22</v>
      </c>
      <c r="B33" s="745" t="s">
        <v>20</v>
      </c>
      <c r="C33" s="10">
        <f>C30/B30-1</f>
        <v>5.796986817325811E-2</v>
      </c>
      <c r="D33" s="10">
        <f t="shared" si="2"/>
        <v>6.5905006418485179E-3</v>
      </c>
      <c r="E33" s="10">
        <f t="shared" si="2"/>
        <v>6.0257558019420898E-3</v>
      </c>
    </row>
    <row r="34" spans="1:7" s="31" customFormat="1" ht="15.75" customHeight="1" thickBot="1" x14ac:dyDescent="0.3">
      <c r="A34" s="1046" t="s">
        <v>152</v>
      </c>
      <c r="B34" s="1047"/>
      <c r="C34" s="1047"/>
      <c r="D34" s="1047"/>
      <c r="E34" s="1048"/>
      <c r="F34" s="887"/>
      <c r="G34" s="887"/>
    </row>
    <row r="35" spans="1:7" s="31" customFormat="1" ht="12.75" customHeight="1" x14ac:dyDescent="0.25">
      <c r="A35" s="1049"/>
      <c r="B35" s="8">
        <v>2019</v>
      </c>
      <c r="C35" s="8">
        <v>2020</v>
      </c>
      <c r="D35" s="8">
        <v>2021</v>
      </c>
      <c r="E35" s="8">
        <v>2022</v>
      </c>
    </row>
    <row r="36" spans="1:7" s="31" customFormat="1" ht="9" customHeight="1" thickBot="1" x14ac:dyDescent="0.3">
      <c r="A36" s="1050"/>
      <c r="B36" s="764" t="s">
        <v>7</v>
      </c>
      <c r="C36" s="764" t="s">
        <v>8</v>
      </c>
      <c r="D36" s="764" t="s">
        <v>8</v>
      </c>
      <c r="E36" s="764" t="s">
        <v>8</v>
      </c>
    </row>
    <row r="37" spans="1:7" s="31" customFormat="1" ht="15.75" thickBot="1" x14ac:dyDescent="0.3">
      <c r="A37" s="12" t="s">
        <v>23</v>
      </c>
      <c r="B37" s="30">
        <v>35500</v>
      </c>
      <c r="C37" s="30">
        <v>59500</v>
      </c>
      <c r="D37" s="30">
        <v>62626</v>
      </c>
      <c r="E37" s="30">
        <v>62651</v>
      </c>
    </row>
    <row r="38" spans="1:7" s="31" customFormat="1" ht="24.75" thickBot="1" x14ac:dyDescent="0.3">
      <c r="A38" s="322" t="s">
        <v>24</v>
      </c>
      <c r="B38" s="566">
        <v>5500</v>
      </c>
      <c r="C38" s="566">
        <v>4500</v>
      </c>
      <c r="D38" s="566">
        <v>4500</v>
      </c>
      <c r="E38" s="566">
        <v>4500</v>
      </c>
    </row>
    <row r="39" spans="1:7" s="31" customFormat="1" ht="15.75" thickBot="1" x14ac:dyDescent="0.3">
      <c r="A39" s="12" t="s">
        <v>25</v>
      </c>
      <c r="B39" s="215">
        <v>18000</v>
      </c>
      <c r="C39" s="215">
        <v>18000</v>
      </c>
      <c r="D39" s="215">
        <v>20000</v>
      </c>
      <c r="E39" s="215">
        <v>20500</v>
      </c>
    </row>
    <row r="40" spans="1:7" s="31" customFormat="1" ht="15.75" thickBot="1" x14ac:dyDescent="0.3">
      <c r="A40" s="12" t="s">
        <v>26</v>
      </c>
      <c r="B40" s="14">
        <v>0</v>
      </c>
      <c r="C40" s="13">
        <v>0</v>
      </c>
      <c r="D40" s="13">
        <v>0</v>
      </c>
      <c r="E40" s="13">
        <v>0</v>
      </c>
    </row>
    <row r="41" spans="1:7" s="31" customFormat="1" ht="24.75" thickBot="1" x14ac:dyDescent="0.3">
      <c r="A41" s="12" t="s">
        <v>27</v>
      </c>
      <c r="B41" s="14">
        <v>0</v>
      </c>
      <c r="C41" s="13">
        <v>0</v>
      </c>
      <c r="D41" s="13">
        <v>0</v>
      </c>
      <c r="E41" s="13">
        <v>0</v>
      </c>
    </row>
    <row r="42" spans="1:7" s="31" customFormat="1" ht="15.75" thickBot="1" x14ac:dyDescent="0.3">
      <c r="A42" s="12" t="s">
        <v>28</v>
      </c>
      <c r="B42" s="14">
        <v>0</v>
      </c>
      <c r="C42" s="13">
        <v>0</v>
      </c>
      <c r="D42" s="13">
        <v>0</v>
      </c>
      <c r="E42" s="13">
        <v>0</v>
      </c>
    </row>
    <row r="43" spans="1:7" s="31" customFormat="1" ht="24.75" thickBot="1" x14ac:dyDescent="0.3">
      <c r="A43" s="12" t="s">
        <v>29</v>
      </c>
      <c r="B43" s="14">
        <v>0</v>
      </c>
      <c r="C43" s="13">
        <v>0</v>
      </c>
      <c r="D43" s="13">
        <v>0</v>
      </c>
      <c r="E43" s="13">
        <v>0</v>
      </c>
    </row>
    <row r="44" spans="1:7" s="31" customFormat="1" ht="24.75" thickBot="1" x14ac:dyDescent="0.3">
      <c r="A44" s="15" t="s">
        <v>30</v>
      </c>
      <c r="B44" s="14">
        <f>B43+B42+B41+B40+B39+B38+B37</f>
        <v>59000</v>
      </c>
      <c r="C44" s="14">
        <f t="shared" ref="C44:E44" si="3">C43+C42+C41+C40+C39+C38+C37</f>
        <v>82000</v>
      </c>
      <c r="D44" s="14">
        <f t="shared" si="3"/>
        <v>87126</v>
      </c>
      <c r="E44" s="14">
        <f t="shared" si="3"/>
        <v>87651</v>
      </c>
    </row>
    <row r="45" spans="1:7" s="31" customFormat="1" ht="15.75" thickBot="1" x14ac:dyDescent="0.3">
      <c r="A45" s="16" t="s">
        <v>31</v>
      </c>
      <c r="B45" s="17">
        <f>IF(B44-B29=0,0,"Error")</f>
        <v>0</v>
      </c>
      <c r="C45" s="17">
        <f>IF(C44-C29=0,0,"Error")</f>
        <v>0</v>
      </c>
      <c r="D45" s="17">
        <f>IF(D44-D29=0,0,"Error")</f>
        <v>0</v>
      </c>
      <c r="E45" s="17">
        <f>IF(E44-E29=0,0,"Error")</f>
        <v>0</v>
      </c>
    </row>
    <row r="46" spans="1:7" s="31" customFormat="1" ht="15.75" thickBot="1" x14ac:dyDescent="0.3">
      <c r="A46" s="1111" t="s">
        <v>45</v>
      </c>
      <c r="B46" s="1112"/>
      <c r="C46" s="1112"/>
      <c r="D46" s="1112"/>
      <c r="E46" s="1113"/>
    </row>
    <row r="47" spans="1:7" s="31" customFormat="1" ht="15.75" thickBot="1" x14ac:dyDescent="0.3">
      <c r="A47" s="1111" t="s">
        <v>39</v>
      </c>
      <c r="B47" s="1112"/>
      <c r="C47" s="1112"/>
      <c r="D47" s="1112"/>
      <c r="E47" s="1113"/>
    </row>
    <row r="48" spans="1:7" s="31" customFormat="1" ht="23.25" thickBot="1" x14ac:dyDescent="0.3">
      <c r="A48" s="18" t="s">
        <v>55</v>
      </c>
      <c r="B48" s="1118" t="s">
        <v>591</v>
      </c>
      <c r="C48" s="1120"/>
      <c r="D48" s="1120"/>
      <c r="E48" s="1121"/>
    </row>
    <row r="49" spans="1:5" s="31" customFormat="1" ht="15.75" thickBot="1" x14ac:dyDescent="0.3">
      <c r="A49" s="7" t="s">
        <v>13</v>
      </c>
      <c r="B49" s="1118" t="s">
        <v>801</v>
      </c>
      <c r="C49" s="1120"/>
      <c r="D49" s="1120"/>
      <c r="E49" s="1121"/>
    </row>
    <row r="50" spans="1:5" s="31" customFormat="1" ht="15.75" thickBot="1" x14ac:dyDescent="0.3">
      <c r="A50" s="5" t="s">
        <v>14</v>
      </c>
      <c r="B50" s="1118" t="s">
        <v>802</v>
      </c>
      <c r="C50" s="1120"/>
      <c r="D50" s="1120"/>
      <c r="E50" s="1121"/>
    </row>
    <row r="51" spans="1:5" s="31" customFormat="1" ht="15.75" thickBot="1" x14ac:dyDescent="0.3">
      <c r="A51" s="5" t="s">
        <v>15</v>
      </c>
      <c r="B51" s="1118" t="s">
        <v>80</v>
      </c>
      <c r="C51" s="1120"/>
      <c r="D51" s="1120"/>
      <c r="E51" s="1121"/>
    </row>
    <row r="52" spans="1:5" s="31" customFormat="1" x14ac:dyDescent="0.25">
      <c r="A52" s="1049"/>
      <c r="B52" s="8">
        <v>2019</v>
      </c>
      <c r="C52" s="8">
        <v>2020</v>
      </c>
      <c r="D52" s="8">
        <v>2021</v>
      </c>
      <c r="E52" s="8">
        <v>2022</v>
      </c>
    </row>
    <row r="53" spans="1:5" s="31" customFormat="1" ht="15.75" thickBot="1" x14ac:dyDescent="0.3">
      <c r="A53" s="1050"/>
      <c r="B53" s="764" t="s">
        <v>7</v>
      </c>
      <c r="C53" s="764" t="s">
        <v>8</v>
      </c>
      <c r="D53" s="764" t="s">
        <v>8</v>
      </c>
      <c r="E53" s="764" t="s">
        <v>8</v>
      </c>
    </row>
    <row r="54" spans="1:5" s="31" customFormat="1" ht="15.75" thickBot="1" x14ac:dyDescent="0.3">
      <c r="A54" s="5" t="s">
        <v>16</v>
      </c>
      <c r="B54" s="9">
        <v>28</v>
      </c>
      <c r="C54" s="9">
        <v>7</v>
      </c>
      <c r="D54" s="9">
        <v>15</v>
      </c>
      <c r="E54" s="9">
        <v>22</v>
      </c>
    </row>
    <row r="55" spans="1:5" s="31" customFormat="1" ht="15.75" thickBot="1" x14ac:dyDescent="0.3">
      <c r="A55" s="5" t="s">
        <v>17</v>
      </c>
      <c r="B55" s="9">
        <v>759</v>
      </c>
      <c r="C55" s="9">
        <v>192</v>
      </c>
      <c r="D55" s="9">
        <v>400</v>
      </c>
      <c r="E55" s="9">
        <v>600</v>
      </c>
    </row>
    <row r="56" spans="1:5" s="31" customFormat="1" ht="15.75" thickBot="1" x14ac:dyDescent="0.3">
      <c r="A56" s="5" t="s">
        <v>18</v>
      </c>
      <c r="B56" s="9">
        <f>B55/B54</f>
        <v>27.107142857142858</v>
      </c>
      <c r="C56" s="9">
        <f t="shared" ref="C56:E56" si="4">C55/C54</f>
        <v>27.428571428571427</v>
      </c>
      <c r="D56" s="9">
        <f t="shared" si="4"/>
        <v>26.666666666666668</v>
      </c>
      <c r="E56" s="9">
        <f t="shared" si="4"/>
        <v>27.272727272727273</v>
      </c>
    </row>
    <row r="57" spans="1:5" s="31" customFormat="1" ht="15.75" thickBot="1" x14ac:dyDescent="0.3">
      <c r="A57" s="5" t="s">
        <v>19</v>
      </c>
      <c r="B57" s="745" t="s">
        <v>20</v>
      </c>
      <c r="C57" s="10">
        <f>C54/B54-1</f>
        <v>-0.75</v>
      </c>
      <c r="D57" s="10">
        <f t="shared" ref="D57:E59" si="5">D54/C54-1</f>
        <v>1.1428571428571428</v>
      </c>
      <c r="E57" s="10">
        <f t="shared" si="5"/>
        <v>0.46666666666666656</v>
      </c>
    </row>
    <row r="58" spans="1:5" s="31" customFormat="1" ht="15.75" thickBot="1" x14ac:dyDescent="0.3">
      <c r="A58" s="5" t="s">
        <v>21</v>
      </c>
      <c r="B58" s="745" t="s">
        <v>20</v>
      </c>
      <c r="C58" s="10">
        <f>C55/B55-1</f>
        <v>-0.74703557312252966</v>
      </c>
      <c r="D58" s="10">
        <f t="shared" si="5"/>
        <v>1.0833333333333335</v>
      </c>
      <c r="E58" s="10">
        <f t="shared" si="5"/>
        <v>0.5</v>
      </c>
    </row>
    <row r="59" spans="1:5" s="31" customFormat="1" ht="15" customHeight="1" thickBot="1" x14ac:dyDescent="0.3">
      <c r="A59" s="5" t="s">
        <v>22</v>
      </c>
      <c r="B59" s="745" t="s">
        <v>20</v>
      </c>
      <c r="C59" s="10">
        <f>C56/B56-1</f>
        <v>1.1857707509881354E-2</v>
      </c>
      <c r="D59" s="10">
        <f t="shared" si="5"/>
        <v>-2.7777777777777679E-2</v>
      </c>
      <c r="E59" s="10">
        <f t="shared" si="5"/>
        <v>2.2727272727272707E-2</v>
      </c>
    </row>
    <row r="60" spans="1:5" s="31" customFormat="1" ht="15.75" thickBot="1" x14ac:dyDescent="0.3">
      <c r="A60" s="1046" t="s">
        <v>152</v>
      </c>
      <c r="B60" s="1047"/>
      <c r="C60" s="1047"/>
      <c r="D60" s="1047"/>
      <c r="E60" s="1048"/>
    </row>
    <row r="61" spans="1:5" s="31" customFormat="1" x14ac:dyDescent="0.25">
      <c r="A61" s="1049"/>
      <c r="B61" s="8">
        <v>2019</v>
      </c>
      <c r="C61" s="8">
        <v>2020</v>
      </c>
      <c r="D61" s="8">
        <v>2021</v>
      </c>
      <c r="E61" s="8">
        <v>2022</v>
      </c>
    </row>
    <row r="62" spans="1:5" s="31" customFormat="1" ht="15.75" thickBot="1" x14ac:dyDescent="0.3">
      <c r="A62" s="1050"/>
      <c r="B62" s="764" t="s">
        <v>7</v>
      </c>
      <c r="C62" s="764" t="s">
        <v>8</v>
      </c>
      <c r="D62" s="764" t="s">
        <v>8</v>
      </c>
      <c r="E62" s="764" t="s">
        <v>8</v>
      </c>
    </row>
    <row r="63" spans="1:5" s="31" customFormat="1" ht="24.75" thickBot="1" x14ac:dyDescent="0.3">
      <c r="A63" s="12" t="s">
        <v>41</v>
      </c>
      <c r="B63" s="13"/>
      <c r="C63" s="13"/>
      <c r="D63" s="13"/>
      <c r="E63" s="13"/>
    </row>
    <row r="64" spans="1:5" s="31" customFormat="1" ht="15.75" thickBot="1" x14ac:dyDescent="0.3">
      <c r="A64" s="12" t="s">
        <v>42</v>
      </c>
      <c r="B64" s="14">
        <v>759</v>
      </c>
      <c r="C64" s="13">
        <v>192</v>
      </c>
      <c r="D64" s="13">
        <v>400</v>
      </c>
      <c r="E64" s="13">
        <v>600</v>
      </c>
    </row>
    <row r="65" spans="1:5" s="31" customFormat="1" ht="24.75" thickBot="1" x14ac:dyDescent="0.3">
      <c r="A65" s="15" t="s">
        <v>30</v>
      </c>
      <c r="B65" s="14">
        <f>B64+B63</f>
        <v>759</v>
      </c>
      <c r="C65" s="14">
        <f t="shared" ref="C65:E65" si="6">C64+C63</f>
        <v>192</v>
      </c>
      <c r="D65" s="14">
        <f t="shared" si="6"/>
        <v>400</v>
      </c>
      <c r="E65" s="14">
        <f t="shared" si="6"/>
        <v>600</v>
      </c>
    </row>
    <row r="66" spans="1:5" s="31" customFormat="1" ht="15.75" customHeight="1" x14ac:dyDescent="0.25">
      <c r="A66" s="1124" t="s">
        <v>43</v>
      </c>
      <c r="B66" s="1127"/>
      <c r="C66" s="1128"/>
      <c r="D66" s="1128"/>
      <c r="E66" s="1129"/>
    </row>
    <row r="67" spans="1:5" s="31" customFormat="1" ht="3.75" customHeight="1" x14ac:dyDescent="0.25">
      <c r="A67" s="1125"/>
      <c r="B67" s="1130"/>
      <c r="C67" s="1131"/>
      <c r="D67" s="1131"/>
      <c r="E67" s="1132"/>
    </row>
    <row r="68" spans="1:5" s="31" customFormat="1" ht="4.5" customHeight="1" thickBot="1" x14ac:dyDescent="0.3">
      <c r="A68" s="1126"/>
      <c r="B68" s="1133"/>
      <c r="C68" s="1134"/>
      <c r="D68" s="1134"/>
      <c r="E68" s="1135"/>
    </row>
    <row r="69" spans="1:5" s="31" customFormat="1" ht="17.25" customHeight="1" thickBot="1" x14ac:dyDescent="0.3">
      <c r="A69" s="18" t="s">
        <v>55</v>
      </c>
      <c r="B69" s="1118" t="s">
        <v>1166</v>
      </c>
      <c r="C69" s="1120"/>
      <c r="D69" s="1120"/>
      <c r="E69" s="1121"/>
    </row>
    <row r="70" spans="1:5" s="31" customFormat="1" ht="15.75" thickBot="1" x14ac:dyDescent="0.3">
      <c r="A70" s="7" t="s">
        <v>13</v>
      </c>
      <c r="B70" s="1118" t="s">
        <v>133</v>
      </c>
      <c r="C70" s="1120"/>
      <c r="D70" s="1120"/>
      <c r="E70" s="1121"/>
    </row>
    <row r="71" spans="1:5" s="31" customFormat="1" ht="15.75" thickBot="1" x14ac:dyDescent="0.3">
      <c r="A71" s="5" t="s">
        <v>14</v>
      </c>
      <c r="B71" s="1118" t="s">
        <v>590</v>
      </c>
      <c r="C71" s="1120"/>
      <c r="D71" s="1120"/>
      <c r="E71" s="1121"/>
    </row>
    <row r="72" spans="1:5" s="31" customFormat="1" ht="15.75" thickBot="1" x14ac:dyDescent="0.3">
      <c r="A72" s="5" t="s">
        <v>15</v>
      </c>
      <c r="B72" s="1118" t="s">
        <v>80</v>
      </c>
      <c r="C72" s="1120"/>
      <c r="D72" s="1120"/>
      <c r="E72" s="1121"/>
    </row>
    <row r="73" spans="1:5" s="31" customFormat="1" x14ac:dyDescent="0.25">
      <c r="A73" s="1049"/>
      <c r="B73" s="8">
        <v>2019</v>
      </c>
      <c r="C73" s="8">
        <v>2020</v>
      </c>
      <c r="D73" s="8">
        <v>2021</v>
      </c>
      <c r="E73" s="8">
        <v>2022</v>
      </c>
    </row>
    <row r="74" spans="1:5" s="31" customFormat="1" ht="15.75" thickBot="1" x14ac:dyDescent="0.3">
      <c r="A74" s="1050"/>
      <c r="B74" s="764" t="s">
        <v>7</v>
      </c>
      <c r="C74" s="764" t="s">
        <v>8</v>
      </c>
      <c r="D74" s="764" t="s">
        <v>8</v>
      </c>
      <c r="E74" s="764" t="s">
        <v>8</v>
      </c>
    </row>
    <row r="75" spans="1:5" s="31" customFormat="1" ht="15.75" thickBot="1" x14ac:dyDescent="0.3">
      <c r="A75" s="5" t="s">
        <v>16</v>
      </c>
      <c r="B75" s="9">
        <v>8</v>
      </c>
      <c r="C75" s="9">
        <v>5</v>
      </c>
      <c r="D75" s="9">
        <v>10</v>
      </c>
      <c r="E75" s="9">
        <v>9</v>
      </c>
    </row>
    <row r="76" spans="1:5" s="31" customFormat="1" ht="15.75" customHeight="1" thickBot="1" x14ac:dyDescent="0.3">
      <c r="A76" s="5" t="s">
        <v>17</v>
      </c>
      <c r="B76" s="9">
        <v>1121</v>
      </c>
      <c r="C76" s="9">
        <v>780</v>
      </c>
      <c r="D76" s="9">
        <v>1600</v>
      </c>
      <c r="E76" s="9">
        <v>1400</v>
      </c>
    </row>
    <row r="77" spans="1:5" s="31" customFormat="1" ht="12.75" customHeight="1" thickBot="1" x14ac:dyDescent="0.3">
      <c r="A77" s="5" t="s">
        <v>18</v>
      </c>
      <c r="B77" s="9">
        <f>B76/B75</f>
        <v>140.125</v>
      </c>
      <c r="C77" s="9">
        <f t="shared" ref="C77:E77" si="7">C76/C75</f>
        <v>156</v>
      </c>
      <c r="D77" s="9">
        <f t="shared" si="7"/>
        <v>160</v>
      </c>
      <c r="E77" s="9">
        <f t="shared" si="7"/>
        <v>155.55555555555554</v>
      </c>
    </row>
    <row r="78" spans="1:5" s="31" customFormat="1" ht="9" customHeight="1" thickBot="1" x14ac:dyDescent="0.3">
      <c r="A78" s="5" t="s">
        <v>19</v>
      </c>
      <c r="B78" s="745" t="s">
        <v>20</v>
      </c>
      <c r="C78" s="10">
        <f>C75/B75-1</f>
        <v>-0.375</v>
      </c>
      <c r="D78" s="10">
        <f t="shared" ref="D78:E80" si="8">D75/C75-1</f>
        <v>1</v>
      </c>
      <c r="E78" s="10">
        <f t="shared" si="8"/>
        <v>-9.9999999999999978E-2</v>
      </c>
    </row>
    <row r="79" spans="1:5" s="31" customFormat="1" ht="15.75" thickBot="1" x14ac:dyDescent="0.3">
      <c r="A79" s="5" t="s">
        <v>21</v>
      </c>
      <c r="B79" s="745" t="s">
        <v>20</v>
      </c>
      <c r="C79" s="10">
        <f>C76/B76-1</f>
        <v>-0.30419268510258701</v>
      </c>
      <c r="D79" s="10">
        <f t="shared" si="8"/>
        <v>1.0512820512820511</v>
      </c>
      <c r="E79" s="10">
        <f t="shared" si="8"/>
        <v>-0.125</v>
      </c>
    </row>
    <row r="80" spans="1:5" s="31" customFormat="1" ht="23.25" thickBot="1" x14ac:dyDescent="0.3">
      <c r="A80" s="5" t="s">
        <v>22</v>
      </c>
      <c r="B80" s="745" t="s">
        <v>20</v>
      </c>
      <c r="C80" s="10">
        <f>C77/B77-1</f>
        <v>0.11329170383586074</v>
      </c>
      <c r="D80" s="10">
        <f t="shared" si="8"/>
        <v>2.564102564102555E-2</v>
      </c>
      <c r="E80" s="10">
        <f t="shared" si="8"/>
        <v>-2.7777777777777901E-2</v>
      </c>
    </row>
    <row r="81" spans="1:5" s="31" customFormat="1" ht="15.75" thickBot="1" x14ac:dyDescent="0.3">
      <c r="A81" s="1046" t="s">
        <v>152</v>
      </c>
      <c r="B81" s="1047"/>
      <c r="C81" s="1047"/>
      <c r="D81" s="1047"/>
      <c r="E81" s="1048"/>
    </row>
    <row r="82" spans="1:5" s="31" customFormat="1" x14ac:dyDescent="0.25">
      <c r="A82" s="1049"/>
      <c r="B82" s="567">
        <v>2019</v>
      </c>
      <c r="C82" s="567">
        <v>2020</v>
      </c>
      <c r="D82" s="567">
        <v>2021</v>
      </c>
      <c r="E82" s="567">
        <v>2022</v>
      </c>
    </row>
    <row r="83" spans="1:5" s="31" customFormat="1" ht="15.75" thickBot="1" x14ac:dyDescent="0.3">
      <c r="A83" s="1050"/>
      <c r="B83" s="764" t="s">
        <v>7</v>
      </c>
      <c r="C83" s="764" t="s">
        <v>8</v>
      </c>
      <c r="D83" s="764" t="s">
        <v>8</v>
      </c>
      <c r="E83" s="764" t="s">
        <v>8</v>
      </c>
    </row>
    <row r="84" spans="1:5" s="31" customFormat="1" ht="24.75" thickBot="1" x14ac:dyDescent="0.3">
      <c r="A84" s="12" t="s">
        <v>41</v>
      </c>
      <c r="B84" s="13"/>
      <c r="C84" s="13"/>
      <c r="D84" s="13"/>
      <c r="E84" s="13"/>
    </row>
    <row r="85" spans="1:5" s="31" customFormat="1" ht="15.75" thickBot="1" x14ac:dyDescent="0.3">
      <c r="A85" s="12" t="s">
        <v>42</v>
      </c>
      <c r="B85" s="9">
        <v>1121</v>
      </c>
      <c r="C85" s="9">
        <v>780</v>
      </c>
      <c r="D85" s="9">
        <v>1600</v>
      </c>
      <c r="E85" s="9">
        <v>1400</v>
      </c>
    </row>
    <row r="86" spans="1:5" s="31" customFormat="1" ht="24.75" thickBot="1" x14ac:dyDescent="0.3">
      <c r="A86" s="15" t="s">
        <v>30</v>
      </c>
      <c r="B86" s="14">
        <f>B85+B84</f>
        <v>1121</v>
      </c>
      <c r="C86" s="14">
        <f t="shared" ref="C86:E86" si="9">C85+C84</f>
        <v>780</v>
      </c>
      <c r="D86" s="14">
        <f t="shared" si="9"/>
        <v>1600</v>
      </c>
      <c r="E86" s="14">
        <f t="shared" si="9"/>
        <v>1400</v>
      </c>
    </row>
    <row r="87" spans="1:5" s="31" customFormat="1" ht="15.75" thickBot="1" x14ac:dyDescent="0.3">
      <c r="A87" s="1125"/>
      <c r="B87" s="1130"/>
      <c r="C87" s="1131"/>
      <c r="D87" s="1131"/>
      <c r="E87" s="1132"/>
    </row>
    <row r="88" spans="1:5" s="31" customFormat="1" ht="15.75" hidden="1" thickBot="1" x14ac:dyDescent="0.3">
      <c r="A88" s="1126"/>
      <c r="B88" s="1133"/>
      <c r="C88" s="1134"/>
      <c r="D88" s="1134"/>
      <c r="E88" s="1135"/>
    </row>
    <row r="89" spans="1:5" s="31" customFormat="1" ht="15.75" thickBot="1" x14ac:dyDescent="0.3">
      <c r="A89" s="1111" t="s">
        <v>45</v>
      </c>
      <c r="B89" s="1112"/>
      <c r="C89" s="1112"/>
      <c r="D89" s="1112"/>
      <c r="E89" s="1113"/>
    </row>
    <row r="90" spans="1:5" s="31" customFormat="1" ht="15.75" thickBot="1" x14ac:dyDescent="0.3">
      <c r="A90" s="1111" t="s">
        <v>39</v>
      </c>
      <c r="B90" s="1112"/>
      <c r="C90" s="1112"/>
      <c r="D90" s="1112"/>
      <c r="E90" s="1113"/>
    </row>
    <row r="91" spans="1:5" s="31" customFormat="1" ht="23.25" thickBot="1" x14ac:dyDescent="0.3">
      <c r="A91" s="18" t="s">
        <v>55</v>
      </c>
      <c r="B91" s="1118" t="s">
        <v>1167</v>
      </c>
      <c r="C91" s="1120"/>
      <c r="D91" s="1120"/>
      <c r="E91" s="1121"/>
    </row>
    <row r="92" spans="1:5" s="31" customFormat="1" ht="15.75" thickBot="1" x14ac:dyDescent="0.3">
      <c r="A92" s="7" t="s">
        <v>13</v>
      </c>
      <c r="B92" s="1118" t="s">
        <v>1168</v>
      </c>
      <c r="C92" s="1120"/>
      <c r="D92" s="1120"/>
      <c r="E92" s="1121"/>
    </row>
    <row r="93" spans="1:5" s="31" customFormat="1" ht="15.75" thickBot="1" x14ac:dyDescent="0.3">
      <c r="A93" s="5" t="s">
        <v>14</v>
      </c>
      <c r="B93" s="1118" t="s">
        <v>1169</v>
      </c>
      <c r="C93" s="1120"/>
      <c r="D93" s="1120"/>
      <c r="E93" s="1121"/>
    </row>
    <row r="94" spans="1:5" s="31" customFormat="1" ht="15.75" thickBot="1" x14ac:dyDescent="0.3">
      <c r="A94" s="5" t="s">
        <v>15</v>
      </c>
      <c r="B94" s="1953"/>
      <c r="C94" s="1786"/>
      <c r="D94" s="1786"/>
      <c r="E94" s="1787"/>
    </row>
    <row r="95" spans="1:5" s="31" customFormat="1" x14ac:dyDescent="0.25">
      <c r="A95" s="1049"/>
      <c r="B95" s="8">
        <v>2019</v>
      </c>
      <c r="C95" s="8">
        <v>2020</v>
      </c>
      <c r="D95" s="8">
        <v>2021</v>
      </c>
      <c r="E95" s="8">
        <v>2022</v>
      </c>
    </row>
    <row r="96" spans="1:5" s="31" customFormat="1" ht="15.75" thickBot="1" x14ac:dyDescent="0.3">
      <c r="A96" s="1050"/>
      <c r="B96" s="764" t="s">
        <v>7</v>
      </c>
      <c r="C96" s="764" t="s">
        <v>8</v>
      </c>
      <c r="D96" s="764" t="s">
        <v>8</v>
      </c>
      <c r="E96" s="764" t="s">
        <v>8</v>
      </c>
    </row>
    <row r="97" spans="1:5" s="31" customFormat="1" ht="15.75" thickBot="1" x14ac:dyDescent="0.3">
      <c r="A97" s="5" t="s">
        <v>16</v>
      </c>
      <c r="B97" s="9"/>
      <c r="C97" s="9">
        <v>1</v>
      </c>
      <c r="D97" s="9"/>
      <c r="E97" s="9"/>
    </row>
    <row r="98" spans="1:5" s="31" customFormat="1" ht="15.75" thickBot="1" x14ac:dyDescent="0.3">
      <c r="A98" s="5" t="s">
        <v>17</v>
      </c>
      <c r="B98" s="9"/>
      <c r="C98" s="9">
        <v>28</v>
      </c>
      <c r="D98" s="9"/>
      <c r="E98" s="9"/>
    </row>
    <row r="99" spans="1:5" s="31" customFormat="1" ht="15.75" thickBot="1" x14ac:dyDescent="0.3">
      <c r="A99" s="5" t="s">
        <v>18</v>
      </c>
      <c r="B99" s="9" t="e">
        <f>B98/B97</f>
        <v>#DIV/0!</v>
      </c>
      <c r="C99" s="9">
        <f t="shared" ref="C99:E99" si="10">C98/C97</f>
        <v>28</v>
      </c>
      <c r="D99" s="9" t="e">
        <f t="shared" si="10"/>
        <v>#DIV/0!</v>
      </c>
      <c r="E99" s="9" t="e">
        <f t="shared" si="10"/>
        <v>#DIV/0!</v>
      </c>
    </row>
    <row r="100" spans="1:5" s="31" customFormat="1" ht="15.75" thickBot="1" x14ac:dyDescent="0.3">
      <c r="A100" s="5" t="s">
        <v>19</v>
      </c>
      <c r="B100" s="745" t="s">
        <v>20</v>
      </c>
      <c r="C100" s="10" t="e">
        <f>C97/B97-1</f>
        <v>#DIV/0!</v>
      </c>
      <c r="D100" s="10">
        <f t="shared" ref="D100:E102" si="11">D97/C97-1</f>
        <v>-1</v>
      </c>
      <c r="E100" s="10" t="e">
        <f t="shared" si="11"/>
        <v>#DIV/0!</v>
      </c>
    </row>
    <row r="101" spans="1:5" s="31" customFormat="1" ht="15.75" thickBot="1" x14ac:dyDescent="0.3">
      <c r="A101" s="5" t="s">
        <v>21</v>
      </c>
      <c r="B101" s="745" t="s">
        <v>20</v>
      </c>
      <c r="C101" s="10" t="e">
        <f>C98/B98-1</f>
        <v>#DIV/0!</v>
      </c>
      <c r="D101" s="10">
        <f t="shared" si="11"/>
        <v>-1</v>
      </c>
      <c r="E101" s="10" t="e">
        <f t="shared" si="11"/>
        <v>#DIV/0!</v>
      </c>
    </row>
    <row r="102" spans="1:5" s="31" customFormat="1" ht="15" customHeight="1" thickBot="1" x14ac:dyDescent="0.3">
      <c r="A102" s="5" t="s">
        <v>22</v>
      </c>
      <c r="B102" s="745" t="s">
        <v>20</v>
      </c>
      <c r="C102" s="10" t="e">
        <f>C99/B99-1</f>
        <v>#DIV/0!</v>
      </c>
      <c r="D102" s="10" t="e">
        <f t="shared" si="11"/>
        <v>#DIV/0!</v>
      </c>
      <c r="E102" s="10" t="e">
        <f t="shared" si="11"/>
        <v>#DIV/0!</v>
      </c>
    </row>
    <row r="103" spans="1:5" s="31" customFormat="1" ht="15.75" thickBot="1" x14ac:dyDescent="0.3">
      <c r="A103" s="1046" t="s">
        <v>152</v>
      </c>
      <c r="B103" s="1047"/>
      <c r="C103" s="1047"/>
      <c r="D103" s="1047"/>
      <c r="E103" s="1048"/>
    </row>
    <row r="104" spans="1:5" s="31" customFormat="1" x14ac:dyDescent="0.25">
      <c r="A104" s="1049"/>
      <c r="B104" s="8">
        <v>2019</v>
      </c>
      <c r="C104" s="8">
        <v>2020</v>
      </c>
      <c r="D104" s="8">
        <v>2021</v>
      </c>
      <c r="E104" s="8">
        <v>2022</v>
      </c>
    </row>
    <row r="105" spans="1:5" s="31" customFormat="1" ht="15.75" thickBot="1" x14ac:dyDescent="0.3">
      <c r="A105" s="1050"/>
      <c r="B105" s="764" t="s">
        <v>7</v>
      </c>
      <c r="C105" s="764" t="s">
        <v>8</v>
      </c>
      <c r="D105" s="764" t="s">
        <v>8</v>
      </c>
      <c r="E105" s="764" t="s">
        <v>8</v>
      </c>
    </row>
    <row r="106" spans="1:5" s="31" customFormat="1" ht="15" customHeight="1" thickBot="1" x14ac:dyDescent="0.3">
      <c r="A106" s="12" t="s">
        <v>41</v>
      </c>
      <c r="B106" s="13"/>
      <c r="C106" s="13"/>
      <c r="D106" s="13"/>
      <c r="E106" s="13"/>
    </row>
    <row r="107" spans="1:5" s="31" customFormat="1" ht="15.75" thickBot="1" x14ac:dyDescent="0.3">
      <c r="A107" s="12" t="s">
        <v>42</v>
      </c>
      <c r="B107" s="14"/>
      <c r="C107" s="13">
        <v>28</v>
      </c>
      <c r="D107" s="13"/>
      <c r="E107" s="13"/>
    </row>
    <row r="108" spans="1:5" s="31" customFormat="1" ht="13.5" customHeight="1" thickBot="1" x14ac:dyDescent="0.3">
      <c r="A108" s="15" t="s">
        <v>30</v>
      </c>
      <c r="B108" s="14">
        <f>B107+B106</f>
        <v>0</v>
      </c>
      <c r="C108" s="14">
        <f t="shared" ref="C108:E108" si="12">C107+C106</f>
        <v>28</v>
      </c>
      <c r="D108" s="14">
        <f t="shared" si="12"/>
        <v>0</v>
      </c>
      <c r="E108" s="14">
        <f t="shared" si="12"/>
        <v>0</v>
      </c>
    </row>
    <row r="109" spans="1:5" s="31" customFormat="1" ht="15.75" customHeight="1" x14ac:dyDescent="0.25">
      <c r="A109" s="1124" t="s">
        <v>43</v>
      </c>
      <c r="B109" s="1127"/>
      <c r="C109" s="1128"/>
      <c r="D109" s="1128"/>
      <c r="E109" s="1129"/>
    </row>
    <row r="110" spans="1:5" s="31" customFormat="1" ht="3.75" customHeight="1" x14ac:dyDescent="0.25">
      <c r="A110" s="1125"/>
      <c r="B110" s="1130"/>
      <c r="C110" s="1131"/>
      <c r="D110" s="1131"/>
      <c r="E110" s="1132"/>
    </row>
    <row r="111" spans="1:5" s="31" customFormat="1" ht="15.75" hidden="1" customHeight="1" x14ac:dyDescent="0.25">
      <c r="A111" s="1126"/>
      <c r="B111" s="1133"/>
      <c r="C111" s="1134"/>
      <c r="D111" s="1134"/>
      <c r="E111" s="1135"/>
    </row>
    <row r="112" spans="1:5" s="31" customFormat="1" ht="12.75" customHeight="1" thickBot="1" x14ac:dyDescent="0.3">
      <c r="A112" s="19"/>
      <c r="B112" s="20"/>
      <c r="C112" s="20"/>
      <c r="D112" s="20"/>
      <c r="E112" s="20"/>
    </row>
    <row r="113" spans="1:5" s="31" customFormat="1" ht="24.75" customHeight="1" thickBot="1" x14ac:dyDescent="0.3">
      <c r="A113" s="18" t="s">
        <v>55</v>
      </c>
      <c r="B113" s="1118"/>
      <c r="C113" s="1120"/>
      <c r="D113" s="1120"/>
      <c r="E113" s="1121"/>
    </row>
    <row r="114" spans="1:5" s="31" customFormat="1" ht="15.75" thickBot="1" x14ac:dyDescent="0.3">
      <c r="A114" s="7" t="s">
        <v>13</v>
      </c>
      <c r="B114" s="1118" t="s">
        <v>1170</v>
      </c>
      <c r="C114" s="1120"/>
      <c r="D114" s="1120"/>
      <c r="E114" s="1121"/>
    </row>
    <row r="115" spans="1:5" s="31" customFormat="1" ht="15.75" thickBot="1" x14ac:dyDescent="0.3">
      <c r="A115" s="5" t="s">
        <v>14</v>
      </c>
      <c r="B115" s="1118" t="s">
        <v>1171</v>
      </c>
      <c r="C115" s="1120"/>
      <c r="D115" s="1120"/>
      <c r="E115" s="1121"/>
    </row>
    <row r="116" spans="1:5" s="31" customFormat="1" ht="15.75" thickBot="1" x14ac:dyDescent="0.3">
      <c r="A116" s="5" t="s">
        <v>15</v>
      </c>
      <c r="B116" s="1118" t="s">
        <v>63</v>
      </c>
      <c r="C116" s="1120"/>
      <c r="D116" s="1120"/>
      <c r="E116" s="1121"/>
    </row>
    <row r="117" spans="1:5" s="31" customFormat="1" x14ac:dyDescent="0.25">
      <c r="A117" s="1049"/>
      <c r="B117" s="8">
        <v>2019</v>
      </c>
      <c r="C117" s="8">
        <v>2020</v>
      </c>
      <c r="D117" s="8">
        <v>2021</v>
      </c>
      <c r="E117" s="8">
        <v>2022</v>
      </c>
    </row>
    <row r="118" spans="1:5" s="31" customFormat="1" ht="15.75" thickBot="1" x14ac:dyDescent="0.3">
      <c r="A118" s="1050"/>
      <c r="B118" s="764" t="s">
        <v>7</v>
      </c>
      <c r="C118" s="764" t="s">
        <v>8</v>
      </c>
      <c r="D118" s="764" t="s">
        <v>8</v>
      </c>
      <c r="E118" s="764" t="s">
        <v>8</v>
      </c>
    </row>
    <row r="119" spans="1:5" s="31" customFormat="1" ht="15.75" thickBot="1" x14ac:dyDescent="0.3">
      <c r="A119" s="5" t="s">
        <v>16</v>
      </c>
      <c r="B119" s="9">
        <v>1</v>
      </c>
      <c r="C119" s="9"/>
      <c r="D119" s="9"/>
      <c r="E119" s="9"/>
    </row>
    <row r="120" spans="1:5" s="31" customFormat="1" ht="15.75" customHeight="1" thickBot="1" x14ac:dyDescent="0.3">
      <c r="A120" s="5" t="s">
        <v>17</v>
      </c>
      <c r="B120" s="9">
        <v>120</v>
      </c>
      <c r="C120" s="9"/>
      <c r="D120" s="9"/>
      <c r="E120" s="9"/>
    </row>
    <row r="121" spans="1:5" s="31" customFormat="1" ht="12.75" customHeight="1" thickBot="1" x14ac:dyDescent="0.3">
      <c r="A121" s="5" t="s">
        <v>18</v>
      </c>
      <c r="B121" s="9">
        <f>B120/B119</f>
        <v>120</v>
      </c>
      <c r="C121" s="9" t="e">
        <f t="shared" ref="C121:E121" si="13">C120/C119</f>
        <v>#DIV/0!</v>
      </c>
      <c r="D121" s="9" t="e">
        <f t="shared" si="13"/>
        <v>#DIV/0!</v>
      </c>
      <c r="E121" s="9" t="e">
        <f t="shared" si="13"/>
        <v>#DIV/0!</v>
      </c>
    </row>
    <row r="122" spans="1:5" s="31" customFormat="1" ht="15.75" thickBot="1" x14ac:dyDescent="0.3">
      <c r="A122" s="5" t="s">
        <v>19</v>
      </c>
      <c r="B122" s="745" t="s">
        <v>20</v>
      </c>
      <c r="C122" s="10">
        <f>C119/B119-1</f>
        <v>-1</v>
      </c>
      <c r="D122" s="10" t="e">
        <f t="shared" ref="D122:E124" si="14">D119/C119-1</f>
        <v>#DIV/0!</v>
      </c>
      <c r="E122" s="10" t="e">
        <f t="shared" si="14"/>
        <v>#DIV/0!</v>
      </c>
    </row>
    <row r="123" spans="1:5" s="31" customFormat="1" ht="15.75" thickBot="1" x14ac:dyDescent="0.3">
      <c r="A123" s="5" t="s">
        <v>21</v>
      </c>
      <c r="B123" s="745" t="s">
        <v>20</v>
      </c>
      <c r="C123" s="10">
        <f>C120/B120-1</f>
        <v>-1</v>
      </c>
      <c r="D123" s="10" t="e">
        <f t="shared" si="14"/>
        <v>#DIV/0!</v>
      </c>
      <c r="E123" s="10" t="e">
        <f t="shared" si="14"/>
        <v>#DIV/0!</v>
      </c>
    </row>
    <row r="124" spans="1:5" s="31" customFormat="1" ht="23.25" thickBot="1" x14ac:dyDescent="0.3">
      <c r="A124" s="5" t="s">
        <v>22</v>
      </c>
      <c r="B124" s="745" t="s">
        <v>20</v>
      </c>
      <c r="C124" s="10" t="e">
        <f>C121/B121-1</f>
        <v>#DIV/0!</v>
      </c>
      <c r="D124" s="10" t="e">
        <f t="shared" si="14"/>
        <v>#DIV/0!</v>
      </c>
      <c r="E124" s="10" t="e">
        <f t="shared" si="14"/>
        <v>#DIV/0!</v>
      </c>
    </row>
    <row r="125" spans="1:5" s="31" customFormat="1" ht="15.75" thickBot="1" x14ac:dyDescent="0.3">
      <c r="A125" s="1046" t="s">
        <v>152</v>
      </c>
      <c r="B125" s="1047"/>
      <c r="C125" s="1047"/>
      <c r="D125" s="1047"/>
      <c r="E125" s="1048"/>
    </row>
    <row r="126" spans="1:5" s="31" customFormat="1" x14ac:dyDescent="0.25">
      <c r="A126" s="1049"/>
      <c r="B126" s="8">
        <v>2019</v>
      </c>
      <c r="C126" s="8">
        <v>2020</v>
      </c>
      <c r="D126" s="8">
        <v>2021</v>
      </c>
      <c r="E126" s="8">
        <v>2022</v>
      </c>
    </row>
    <row r="127" spans="1:5" s="31" customFormat="1" ht="15.75" thickBot="1" x14ac:dyDescent="0.3">
      <c r="A127" s="1050"/>
      <c r="B127" s="764" t="s">
        <v>7</v>
      </c>
      <c r="C127" s="764" t="s">
        <v>8</v>
      </c>
      <c r="D127" s="764" t="s">
        <v>8</v>
      </c>
      <c r="E127" s="764" t="s">
        <v>8</v>
      </c>
    </row>
    <row r="128" spans="1:5" s="31" customFormat="1" ht="24.75" customHeight="1" thickBot="1" x14ac:dyDescent="0.3">
      <c r="A128" s="322" t="s">
        <v>41</v>
      </c>
      <c r="B128" s="323">
        <v>120</v>
      </c>
      <c r="C128" s="323"/>
      <c r="D128" s="323"/>
      <c r="E128" s="323"/>
    </row>
    <row r="129" spans="1:5" s="31" customFormat="1" ht="15.75" thickBot="1" x14ac:dyDescent="0.3">
      <c r="A129" s="12" t="s">
        <v>42</v>
      </c>
      <c r="B129" s="9"/>
      <c r="C129" s="9"/>
      <c r="D129" s="9"/>
      <c r="E129" s="9"/>
    </row>
    <row r="130" spans="1:5" s="31" customFormat="1" ht="15.75" customHeight="1" thickBot="1" x14ac:dyDescent="0.3">
      <c r="A130" s="15" t="s">
        <v>30</v>
      </c>
      <c r="B130" s="14">
        <f>B129+B128</f>
        <v>120</v>
      </c>
      <c r="C130" s="14">
        <f t="shared" ref="C130:E130" si="15">C129+C128</f>
        <v>0</v>
      </c>
      <c r="D130" s="14">
        <f t="shared" si="15"/>
        <v>0</v>
      </c>
      <c r="E130" s="14">
        <f t="shared" si="15"/>
        <v>0</v>
      </c>
    </row>
    <row r="131" spans="1:5" s="31" customFormat="1" x14ac:dyDescent="0.25">
      <c r="A131" s="1124" t="s">
        <v>43</v>
      </c>
      <c r="B131" s="1127"/>
      <c r="C131" s="1128"/>
      <c r="D131" s="1128"/>
      <c r="E131" s="1129"/>
    </row>
    <row r="132" spans="1:5" s="31" customFormat="1" ht="1.5" customHeight="1" x14ac:dyDescent="0.25">
      <c r="A132" s="1125"/>
      <c r="B132" s="1130"/>
      <c r="C132" s="1131"/>
      <c r="D132" s="1131"/>
      <c r="E132" s="1132"/>
    </row>
    <row r="133" spans="1:5" s="31" customFormat="1" ht="9" customHeight="1" thickBot="1" x14ac:dyDescent="0.3">
      <c r="A133" s="1126"/>
      <c r="B133" s="1133"/>
      <c r="C133" s="1134"/>
      <c r="D133" s="1134"/>
      <c r="E133" s="1135"/>
    </row>
    <row r="134" spans="1:5" s="31" customFormat="1" ht="12" customHeight="1" thickBot="1" x14ac:dyDescent="0.3">
      <c r="A134" s="19"/>
      <c r="B134" s="20"/>
      <c r="C134" s="20"/>
      <c r="D134" s="20"/>
      <c r="E134" s="20"/>
    </row>
    <row r="135" spans="1:5" s="31" customFormat="1" ht="38.25" customHeight="1" thickBot="1" x14ac:dyDescent="0.3">
      <c r="A135" s="6" t="s">
        <v>56</v>
      </c>
      <c r="B135" s="21">
        <f>B29+B55+B76+B98+B120</f>
        <v>61000</v>
      </c>
      <c r="C135" s="21">
        <f>C29+C55+C76+C98</f>
        <v>83000</v>
      </c>
      <c r="D135" s="21">
        <f>D29+D55+D76</f>
        <v>89126</v>
      </c>
      <c r="E135" s="21">
        <f>E29+E55+E76</f>
        <v>89651</v>
      </c>
    </row>
    <row r="136" spans="1:5" s="31" customFormat="1" ht="42" customHeight="1" thickBot="1" x14ac:dyDescent="0.3">
      <c r="A136" s="6" t="s">
        <v>57</v>
      </c>
      <c r="B136" s="21">
        <f>B44+B64+B130+B108+B76</f>
        <v>61000</v>
      </c>
      <c r="C136" s="21">
        <f>C44+C65+C86+C108+C130</f>
        <v>83000</v>
      </c>
      <c r="D136" s="21">
        <f>D44+D65+D86+D108+D130</f>
        <v>89126</v>
      </c>
      <c r="E136" s="21">
        <f>E44+E65+E86+E108+E130</f>
        <v>89651</v>
      </c>
    </row>
    <row r="137" spans="1:5" s="31" customFormat="1" ht="28.5" customHeight="1" thickBot="1" x14ac:dyDescent="0.3">
      <c r="A137" s="22" t="s">
        <v>592</v>
      </c>
      <c r="B137" s="23"/>
      <c r="C137" s="24">
        <f>C136/B136-1</f>
        <v>0.36065573770491799</v>
      </c>
      <c r="D137" s="24">
        <f t="shared" ref="D137:E137" si="16">D136/C136-1</f>
        <v>7.3807228915662604E-2</v>
      </c>
      <c r="E137" s="24">
        <f t="shared" si="16"/>
        <v>5.8905369925723594E-3</v>
      </c>
    </row>
    <row r="138" spans="1:5" s="31" customFormat="1" ht="15.75" thickBot="1" x14ac:dyDescent="0.3">
      <c r="A138" s="12" t="s">
        <v>23</v>
      </c>
      <c r="B138" s="13">
        <f>B37</f>
        <v>35500</v>
      </c>
      <c r="C138" s="13">
        <f>C37</f>
        <v>59500</v>
      </c>
      <c r="D138" s="13">
        <f>D37</f>
        <v>62626</v>
      </c>
      <c r="E138" s="13">
        <f>E37</f>
        <v>62651</v>
      </c>
    </row>
    <row r="139" spans="1:5" s="31" customFormat="1" ht="15.75" thickBot="1" x14ac:dyDescent="0.3">
      <c r="A139" s="25" t="s">
        <v>700</v>
      </c>
      <c r="B139" s="14"/>
      <c r="C139" s="26">
        <f>C138/B138-1</f>
        <v>0.676056338028169</v>
      </c>
      <c r="D139" s="26">
        <f t="shared" ref="D139:E139" si="17">D138/C138-1</f>
        <v>5.2537815126050491E-2</v>
      </c>
      <c r="E139" s="26">
        <f t="shared" si="17"/>
        <v>3.99195222431592E-4</v>
      </c>
    </row>
    <row r="140" spans="1:5" s="31" customFormat="1" ht="24.75" thickBot="1" x14ac:dyDescent="0.3">
      <c r="A140" s="12" t="s">
        <v>24</v>
      </c>
      <c r="B140" s="13">
        <f>B38</f>
        <v>5500</v>
      </c>
      <c r="C140" s="13">
        <f>C38</f>
        <v>4500</v>
      </c>
      <c r="D140" s="13">
        <f>D38</f>
        <v>4500</v>
      </c>
      <c r="E140" s="13">
        <f>E38</f>
        <v>4500</v>
      </c>
    </row>
    <row r="141" spans="1:5" s="31" customFormat="1" ht="24.75" thickBot="1" x14ac:dyDescent="0.3">
      <c r="A141" s="25" t="s">
        <v>701</v>
      </c>
      <c r="B141" s="14"/>
      <c r="C141" s="26">
        <f>C140/B140-1</f>
        <v>-0.18181818181818177</v>
      </c>
      <c r="D141" s="26">
        <f t="shared" ref="D141:E141" si="18">D140/C140-1</f>
        <v>0</v>
      </c>
      <c r="E141" s="26">
        <f t="shared" si="18"/>
        <v>0</v>
      </c>
    </row>
    <row r="142" spans="1:5" s="31" customFormat="1" ht="15.75" thickBot="1" x14ac:dyDescent="0.3">
      <c r="A142" s="12" t="s">
        <v>25</v>
      </c>
      <c r="B142" s="13">
        <f>B39</f>
        <v>18000</v>
      </c>
      <c r="C142" s="13">
        <f>C39</f>
        <v>18000</v>
      </c>
      <c r="D142" s="13">
        <f>D39</f>
        <v>20000</v>
      </c>
      <c r="E142" s="13">
        <f>E39</f>
        <v>20500</v>
      </c>
    </row>
    <row r="143" spans="1:5" s="31" customFormat="1" ht="24.75" thickBot="1" x14ac:dyDescent="0.3">
      <c r="A143" s="25" t="s">
        <v>702</v>
      </c>
      <c r="B143" s="14"/>
      <c r="C143" s="26">
        <f>C142/B142-1</f>
        <v>0</v>
      </c>
      <c r="D143" s="26">
        <f t="shared" ref="D143:E143" si="19">D142/C142-1</f>
        <v>0.11111111111111116</v>
      </c>
      <c r="E143" s="26">
        <f t="shared" si="19"/>
        <v>2.4999999999999911E-2</v>
      </c>
    </row>
    <row r="144" spans="1:5" s="31" customFormat="1" ht="15.75" thickBot="1" x14ac:dyDescent="0.3">
      <c r="A144" s="12" t="s">
        <v>26</v>
      </c>
      <c r="B144" s="13">
        <f>B40</f>
        <v>0</v>
      </c>
      <c r="C144" s="13">
        <f>C40</f>
        <v>0</v>
      </c>
      <c r="D144" s="13">
        <f>D40</f>
        <v>0</v>
      </c>
      <c r="E144" s="13">
        <f>E40</f>
        <v>0</v>
      </c>
    </row>
    <row r="145" spans="1:5" s="31" customFormat="1" ht="24.75" thickBot="1" x14ac:dyDescent="0.3">
      <c r="A145" s="25" t="s">
        <v>703</v>
      </c>
      <c r="B145" s="14"/>
      <c r="C145" s="26" t="e">
        <f>C144/B144-1</f>
        <v>#DIV/0!</v>
      </c>
      <c r="D145" s="26" t="e">
        <f t="shared" ref="D145:E145" si="20">D144/C144-1</f>
        <v>#DIV/0!</v>
      </c>
      <c r="E145" s="26" t="e">
        <f t="shared" si="20"/>
        <v>#DIV/0!</v>
      </c>
    </row>
    <row r="146" spans="1:5" s="31" customFormat="1" ht="24.75" thickBot="1" x14ac:dyDescent="0.3">
      <c r="A146" s="12" t="s">
        <v>27</v>
      </c>
      <c r="B146" s="13">
        <f>B41</f>
        <v>0</v>
      </c>
      <c r="C146" s="13">
        <f>C41</f>
        <v>0</v>
      </c>
      <c r="D146" s="13">
        <f>D41</f>
        <v>0</v>
      </c>
      <c r="E146" s="13">
        <f>E41</f>
        <v>0</v>
      </c>
    </row>
    <row r="147" spans="1:5" s="31" customFormat="1" ht="24.75" thickBot="1" x14ac:dyDescent="0.3">
      <c r="A147" s="568" t="s">
        <v>704</v>
      </c>
      <c r="B147" s="321"/>
      <c r="C147" s="569" t="e">
        <f>C146/B146-1</f>
        <v>#DIV/0!</v>
      </c>
      <c r="D147" s="569" t="e">
        <f t="shared" ref="D147:E147" si="21">D146/C146-1</f>
        <v>#DIV/0!</v>
      </c>
      <c r="E147" s="569" t="e">
        <f t="shared" si="21"/>
        <v>#DIV/0!</v>
      </c>
    </row>
    <row r="148" spans="1:5" s="31" customFormat="1" ht="17.25" customHeight="1" thickBot="1" x14ac:dyDescent="0.3">
      <c r="A148" s="12" t="s">
        <v>28</v>
      </c>
      <c r="B148" s="13">
        <f>B42</f>
        <v>0</v>
      </c>
      <c r="C148" s="13">
        <f>C42</f>
        <v>0</v>
      </c>
      <c r="D148" s="13">
        <f>D42</f>
        <v>0</v>
      </c>
      <c r="E148" s="13">
        <f>E42</f>
        <v>0</v>
      </c>
    </row>
    <row r="149" spans="1:5" s="31" customFormat="1" ht="24.75" thickBot="1" x14ac:dyDescent="0.3">
      <c r="A149" s="25" t="s">
        <v>705</v>
      </c>
      <c r="B149" s="14"/>
      <c r="C149" s="26" t="e">
        <f>C148/B148-1</f>
        <v>#DIV/0!</v>
      </c>
      <c r="D149" s="26" t="e">
        <f t="shared" ref="D149:E149" si="22">D148/C148-1</f>
        <v>#DIV/0!</v>
      </c>
      <c r="E149" s="26" t="e">
        <f t="shared" si="22"/>
        <v>#DIV/0!</v>
      </c>
    </row>
    <row r="150" spans="1:5" s="31" customFormat="1" ht="24.75" thickBot="1" x14ac:dyDescent="0.3">
      <c r="A150" s="12" t="s">
        <v>29</v>
      </c>
      <c r="B150" s="13">
        <f>B43</f>
        <v>0</v>
      </c>
      <c r="C150" s="13" t="e">
        <f>#REF!+#REF!</f>
        <v>#REF!</v>
      </c>
      <c r="D150" s="13" t="e">
        <f>#REF!+#REF!</f>
        <v>#REF!</v>
      </c>
      <c r="E150" s="13" t="e">
        <f>#REF!+#REF!</f>
        <v>#REF!</v>
      </c>
    </row>
    <row r="151" spans="1:5" s="31" customFormat="1" ht="36.75" thickBot="1" x14ac:dyDescent="0.3">
      <c r="A151" s="25" t="s">
        <v>706</v>
      </c>
      <c r="B151" s="14"/>
      <c r="C151" s="26" t="e">
        <f>C150/B150-1</f>
        <v>#REF!</v>
      </c>
      <c r="D151" s="26" t="e">
        <f t="shared" ref="D151:E151" si="23">D150/C150-1</f>
        <v>#REF!</v>
      </c>
      <c r="E151" s="26" t="e">
        <f t="shared" si="23"/>
        <v>#REF!</v>
      </c>
    </row>
    <row r="152" spans="1:5" s="31" customFormat="1" ht="24.75" thickBot="1" x14ac:dyDescent="0.3">
      <c r="A152" s="12" t="s">
        <v>58</v>
      </c>
      <c r="B152" s="13">
        <f>B128</f>
        <v>120</v>
      </c>
      <c r="C152" s="13">
        <f>C128</f>
        <v>0</v>
      </c>
      <c r="D152" s="13">
        <f>D128</f>
        <v>0</v>
      </c>
      <c r="E152" s="13">
        <f>E128</f>
        <v>0</v>
      </c>
    </row>
    <row r="153" spans="1:5" s="31" customFormat="1" ht="24.75" thickBot="1" x14ac:dyDescent="0.3">
      <c r="A153" s="25" t="s">
        <v>707</v>
      </c>
      <c r="B153" s="14"/>
      <c r="C153" s="26">
        <f>C152/B152-1</f>
        <v>-1</v>
      </c>
      <c r="D153" s="26" t="e">
        <f t="shared" ref="D153:E153" si="24">D152/C152-1</f>
        <v>#DIV/0!</v>
      </c>
      <c r="E153" s="26" t="e">
        <f t="shared" si="24"/>
        <v>#DIV/0!</v>
      </c>
    </row>
    <row r="154" spans="1:5" s="31" customFormat="1" ht="15.75" thickBot="1" x14ac:dyDescent="0.3">
      <c r="A154" s="12" t="s">
        <v>59</v>
      </c>
      <c r="B154" s="13">
        <f>B64+B85+B107</f>
        <v>1880</v>
      </c>
      <c r="C154" s="13">
        <f t="shared" ref="C154:E154" si="25">C64+C85+C107</f>
        <v>1000</v>
      </c>
      <c r="D154" s="13">
        <f t="shared" si="25"/>
        <v>2000</v>
      </c>
      <c r="E154" s="13">
        <f t="shared" si="25"/>
        <v>2000</v>
      </c>
    </row>
    <row r="155" spans="1:5" s="31" customFormat="1" ht="24.75" thickBot="1" x14ac:dyDescent="0.3">
      <c r="A155" s="25" t="s">
        <v>708</v>
      </c>
      <c r="B155" s="14"/>
      <c r="C155" s="26">
        <f>C154/B154-1</f>
        <v>-0.46808510638297873</v>
      </c>
      <c r="D155" s="26">
        <f t="shared" ref="D155:E155" si="26">D154/C154-1</f>
        <v>1</v>
      </c>
      <c r="E155" s="26">
        <f t="shared" si="26"/>
        <v>0</v>
      </c>
    </row>
    <row r="156" spans="1:5" s="31" customFormat="1" ht="15.75" thickBot="1" x14ac:dyDescent="0.3">
      <c r="A156" s="16" t="s">
        <v>31</v>
      </c>
      <c r="B156" s="17">
        <f>IF(B136-B135=0,0,"Error")</f>
        <v>0</v>
      </c>
      <c r="C156" s="17">
        <f>IF(C136-C135=0,0,"Error")</f>
        <v>0</v>
      </c>
      <c r="D156" s="17">
        <f>IF(D136-D135=0,0,"Error")</f>
        <v>0</v>
      </c>
      <c r="E156" s="17">
        <f>IF(E136-E135=0,0,"Error")</f>
        <v>0</v>
      </c>
    </row>
  </sheetData>
  <mergeCells count="60">
    <mergeCell ref="A1:E1"/>
    <mergeCell ref="A117:A118"/>
    <mergeCell ref="A125:E125"/>
    <mergeCell ref="A126:A127"/>
    <mergeCell ref="A131:A133"/>
    <mergeCell ref="B131:E133"/>
    <mergeCell ref="A109:A111"/>
    <mergeCell ref="B109:E111"/>
    <mergeCell ref="B113:E113"/>
    <mergeCell ref="B114:E114"/>
    <mergeCell ref="B115:E115"/>
    <mergeCell ref="B116:E116"/>
    <mergeCell ref="B92:E92"/>
    <mergeCell ref="B93:E93"/>
    <mergeCell ref="B94:E94"/>
    <mergeCell ref="A95:A96"/>
    <mergeCell ref="A103:E103"/>
    <mergeCell ref="A104:A105"/>
    <mergeCell ref="A82:A83"/>
    <mergeCell ref="A87:A88"/>
    <mergeCell ref="B87:E88"/>
    <mergeCell ref="A89:E89"/>
    <mergeCell ref="A90:E90"/>
    <mergeCell ref="B91:E91"/>
    <mergeCell ref="A81:E81"/>
    <mergeCell ref="B51:E51"/>
    <mergeCell ref="A52:A53"/>
    <mergeCell ref="A60:E60"/>
    <mergeCell ref="A61:A62"/>
    <mergeCell ref="A66:A68"/>
    <mergeCell ref="B66:E68"/>
    <mergeCell ref="B69:E69"/>
    <mergeCell ref="B70:E70"/>
    <mergeCell ref="B71:E71"/>
    <mergeCell ref="B72:E72"/>
    <mergeCell ref="A73:A74"/>
    <mergeCell ref="B50:E50"/>
    <mergeCell ref="A22:E22"/>
    <mergeCell ref="B23:E23"/>
    <mergeCell ref="B24:E24"/>
    <mergeCell ref="B25:E25"/>
    <mergeCell ref="A26:A27"/>
    <mergeCell ref="A34:E34"/>
    <mergeCell ref="A35:A36"/>
    <mergeCell ref="A46:E46"/>
    <mergeCell ref="A47:E47"/>
    <mergeCell ref="B48:E48"/>
    <mergeCell ref="B49:E49"/>
    <mergeCell ref="A21:E21"/>
    <mergeCell ref="A3:E3"/>
    <mergeCell ref="A4:E4"/>
    <mergeCell ref="B5:E5"/>
    <mergeCell ref="B6:E6"/>
    <mergeCell ref="B7:E7"/>
    <mergeCell ref="A8:E8"/>
    <mergeCell ref="A9:E11"/>
    <mergeCell ref="B12:E12"/>
    <mergeCell ref="A13:A14"/>
    <mergeCell ref="B17:E17"/>
    <mergeCell ref="A18:E1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251"/>
  <sheetViews>
    <sheetView view="pageBreakPreview" zoomScale="130" zoomScaleNormal="170" zoomScaleSheetLayoutView="130" workbookViewId="0">
      <selection activeCell="C14" sqref="C14:D14"/>
    </sheetView>
  </sheetViews>
  <sheetFormatPr defaultRowHeight="15" x14ac:dyDescent="0.25"/>
  <cols>
    <col min="1" max="1" width="41" customWidth="1"/>
    <col min="2" max="2" width="18" customWidth="1"/>
    <col min="3" max="3" width="17.7109375" customWidth="1"/>
    <col min="4" max="4" width="30.42578125" customWidth="1"/>
  </cols>
  <sheetData>
    <row r="1" spans="1:4" ht="15.75" x14ac:dyDescent="0.25">
      <c r="A1" s="1175" t="s">
        <v>951</v>
      </c>
      <c r="B1" s="1175"/>
      <c r="C1" s="1175"/>
      <c r="D1" s="1175"/>
    </row>
    <row r="2" spans="1:4" ht="18" customHeight="1" x14ac:dyDescent="0.25">
      <c r="A2" s="1" t="s">
        <v>555</v>
      </c>
      <c r="B2" s="1"/>
      <c r="C2" s="1"/>
      <c r="D2" s="1"/>
    </row>
    <row r="3" spans="1:4" ht="18" customHeight="1" x14ac:dyDescent="0.25">
      <c r="A3" s="1028" t="s">
        <v>536</v>
      </c>
      <c r="B3" s="1028"/>
      <c r="C3" s="1028"/>
      <c r="D3" s="1028"/>
    </row>
    <row r="4" spans="1:4" x14ac:dyDescent="0.25">
      <c r="A4" s="558" t="s">
        <v>783</v>
      </c>
      <c r="B4" s="559"/>
      <c r="C4" s="559"/>
      <c r="D4" s="559"/>
    </row>
    <row r="7" spans="1:4" ht="15.75" thickBot="1" x14ac:dyDescent="0.3">
      <c r="A7" s="558" t="s">
        <v>990</v>
      </c>
      <c r="B7" s="559"/>
      <c r="C7" s="559"/>
      <c r="D7" s="559"/>
    </row>
    <row r="8" spans="1:4" ht="15.75" thickBot="1" x14ac:dyDescent="0.3">
      <c r="A8" s="707" t="s">
        <v>784</v>
      </c>
      <c r="B8" s="1176" t="s">
        <v>991</v>
      </c>
      <c r="C8" s="1177"/>
      <c r="D8" s="1177"/>
    </row>
    <row r="9" spans="1:4" ht="15.75" customHeight="1" thickBot="1" x14ac:dyDescent="0.3">
      <c r="A9" s="708" t="s">
        <v>785</v>
      </c>
      <c r="B9" s="1178" t="s">
        <v>992</v>
      </c>
      <c r="C9" s="1179"/>
      <c r="D9" s="1179"/>
    </row>
    <row r="10" spans="1:4" ht="36.75" customHeight="1" thickBot="1" x14ac:dyDescent="0.3">
      <c r="A10" s="708" t="s">
        <v>786</v>
      </c>
      <c r="B10" s="1180" t="s">
        <v>993</v>
      </c>
      <c r="C10" s="1181"/>
      <c r="D10" s="1181"/>
    </row>
    <row r="11" spans="1:4" ht="15.75" customHeight="1" thickBot="1" x14ac:dyDescent="0.3">
      <c r="A11" s="708" t="s">
        <v>787</v>
      </c>
      <c r="B11" s="709" t="s">
        <v>788</v>
      </c>
      <c r="C11" s="1182" t="s">
        <v>4</v>
      </c>
      <c r="D11" s="1182"/>
    </row>
    <row r="12" spans="1:4" ht="69.75" customHeight="1" thickBot="1" x14ac:dyDescent="0.3">
      <c r="A12" s="710" t="s">
        <v>929</v>
      </c>
      <c r="B12" s="711">
        <v>8310</v>
      </c>
      <c r="C12" s="1115" t="s">
        <v>994</v>
      </c>
      <c r="D12" s="1116"/>
    </row>
    <row r="13" spans="1:4" ht="64.5" customHeight="1" thickBot="1" x14ac:dyDescent="0.3">
      <c r="A13" s="710" t="s">
        <v>935</v>
      </c>
      <c r="B13" s="711">
        <v>8330</v>
      </c>
      <c r="C13" s="1115" t="s">
        <v>936</v>
      </c>
      <c r="D13" s="1116"/>
    </row>
    <row r="14" spans="1:4" ht="93.75" customHeight="1" thickBot="1" x14ac:dyDescent="0.3">
      <c r="A14" s="710" t="s">
        <v>941</v>
      </c>
      <c r="B14" s="711">
        <v>8340</v>
      </c>
      <c r="C14" s="1115" t="s">
        <v>942</v>
      </c>
      <c r="D14" s="1116"/>
    </row>
    <row r="15" spans="1:4" ht="60.75" customHeight="1" thickBot="1" x14ac:dyDescent="0.3">
      <c r="A15" s="710" t="s">
        <v>946</v>
      </c>
      <c r="B15" s="711">
        <v>8520</v>
      </c>
      <c r="C15" s="1115" t="s">
        <v>995</v>
      </c>
      <c r="D15" s="1116"/>
    </row>
    <row r="16" spans="1:4" ht="15.75" thickBot="1" x14ac:dyDescent="0.3"/>
    <row r="17" spans="1:4" ht="15.75" thickBot="1" x14ac:dyDescent="0.3">
      <c r="A17" s="2" t="s">
        <v>0</v>
      </c>
      <c r="B17" s="1172"/>
      <c r="C17" s="1173"/>
      <c r="D17" s="1174"/>
    </row>
    <row r="18" spans="1:4" ht="32.25" customHeight="1" thickBot="1" x14ac:dyDescent="0.3">
      <c r="A18" s="2" t="s">
        <v>1</v>
      </c>
      <c r="B18" s="1079"/>
      <c r="C18" s="1080"/>
      <c r="D18" s="1081"/>
    </row>
    <row r="19" spans="1:4" ht="23.25" customHeight="1" thickBot="1" x14ac:dyDescent="0.3">
      <c r="A19" s="2" t="s">
        <v>3</v>
      </c>
      <c r="B19" s="1082"/>
      <c r="C19" s="1083"/>
      <c r="D19" s="1084"/>
    </row>
    <row r="20" spans="1:4" ht="27" customHeight="1" thickBot="1" x14ac:dyDescent="0.3">
      <c r="A20" s="1085" t="s">
        <v>4</v>
      </c>
      <c r="B20" s="1086"/>
      <c r="C20" s="1086"/>
      <c r="D20" s="1087"/>
    </row>
    <row r="21" spans="1:4" ht="30.75" customHeight="1" x14ac:dyDescent="0.25">
      <c r="A21" s="1187" t="s">
        <v>930</v>
      </c>
      <c r="B21" s="1188"/>
      <c r="C21" s="1188"/>
      <c r="D21" s="1189"/>
    </row>
    <row r="22" spans="1:4" ht="24" customHeight="1" x14ac:dyDescent="0.25">
      <c r="A22" s="1190"/>
      <c r="B22" s="1191"/>
      <c r="C22" s="1191"/>
      <c r="D22" s="1192"/>
    </row>
    <row r="23" spans="1:4" ht="15.75" thickBot="1" x14ac:dyDescent="0.3">
      <c r="A23" s="1193"/>
      <c r="B23" s="1194"/>
      <c r="C23" s="1194"/>
      <c r="D23" s="1195"/>
    </row>
    <row r="24" spans="1:4" ht="18.75" customHeight="1" thickBot="1" x14ac:dyDescent="0.3">
      <c r="A24" s="3" t="s">
        <v>5</v>
      </c>
      <c r="B24" s="1196"/>
      <c r="C24" s="1197"/>
      <c r="D24" s="1198"/>
    </row>
    <row r="25" spans="1:4" ht="31.5" customHeight="1" x14ac:dyDescent="0.25">
      <c r="A25" s="1049" t="s">
        <v>6</v>
      </c>
      <c r="B25" s="703">
        <v>2020</v>
      </c>
      <c r="C25" s="703">
        <v>2021</v>
      </c>
      <c r="D25" s="703">
        <v>2022</v>
      </c>
    </row>
    <row r="26" spans="1:4" ht="15.75" thickBot="1" x14ac:dyDescent="0.3">
      <c r="A26" s="1050"/>
      <c r="B26" s="704" t="s">
        <v>8</v>
      </c>
      <c r="C26" s="704" t="s">
        <v>8</v>
      </c>
      <c r="D26" s="704" t="s">
        <v>8</v>
      </c>
    </row>
    <row r="27" spans="1:4" ht="12.75" customHeight="1" thickBot="1" x14ac:dyDescent="0.3">
      <c r="A27" s="5" t="s">
        <v>931</v>
      </c>
      <c r="B27" s="76">
        <v>0.04</v>
      </c>
      <c r="C27" s="76">
        <v>0.06</v>
      </c>
      <c r="D27" s="76">
        <v>0.08</v>
      </c>
    </row>
    <row r="28" spans="1:4" ht="9" customHeight="1" thickBot="1" x14ac:dyDescent="0.3">
      <c r="A28" s="5" t="s">
        <v>89</v>
      </c>
      <c r="B28" s="76" t="s">
        <v>68</v>
      </c>
      <c r="C28" s="76" t="s">
        <v>68</v>
      </c>
      <c r="D28" s="76" t="s">
        <v>68</v>
      </c>
    </row>
    <row r="29" spans="1:4" ht="15.75" thickBot="1" x14ac:dyDescent="0.3">
      <c r="A29" s="5" t="s">
        <v>66</v>
      </c>
      <c r="B29" s="76" t="s">
        <v>68</v>
      </c>
      <c r="C29" s="76" t="s">
        <v>68</v>
      </c>
      <c r="D29" s="76" t="s">
        <v>68</v>
      </c>
    </row>
    <row r="30" spans="1:4" ht="15.75" thickBot="1" x14ac:dyDescent="0.3">
      <c r="A30" s="6" t="s">
        <v>9</v>
      </c>
      <c r="B30" s="1199"/>
      <c r="C30" s="1199"/>
      <c r="D30" s="1200"/>
    </row>
    <row r="31" spans="1:4" ht="15.75" thickBot="1" x14ac:dyDescent="0.3">
      <c r="A31" s="1105" t="s">
        <v>10</v>
      </c>
      <c r="B31" s="1106"/>
      <c r="C31" s="1106"/>
      <c r="D31" s="1107"/>
    </row>
    <row r="32" spans="1:4" ht="15.75" thickBot="1" x14ac:dyDescent="0.3">
      <c r="A32" s="5" t="s">
        <v>932</v>
      </c>
      <c r="B32" s="213" t="s">
        <v>933</v>
      </c>
      <c r="C32" s="213" t="s">
        <v>933</v>
      </c>
      <c r="D32" s="213" t="s">
        <v>933</v>
      </c>
    </row>
    <row r="33" spans="1:4" ht="15.75" thickBot="1" x14ac:dyDescent="0.3">
      <c r="A33" s="5" t="s">
        <v>934</v>
      </c>
      <c r="B33" s="213" t="s">
        <v>933</v>
      </c>
      <c r="C33" s="213" t="s">
        <v>933</v>
      </c>
      <c r="D33" s="213" t="s">
        <v>933</v>
      </c>
    </row>
    <row r="34" spans="1:4" ht="15.75" thickBot="1" x14ac:dyDescent="0.3">
      <c r="A34" s="1108" t="s">
        <v>11</v>
      </c>
      <c r="B34" s="1109"/>
      <c r="C34" s="1109"/>
      <c r="D34" s="1110"/>
    </row>
    <row r="35" spans="1:4" ht="15.75" thickBot="1" x14ac:dyDescent="0.3">
      <c r="A35" s="1111" t="s">
        <v>12</v>
      </c>
      <c r="B35" s="1112"/>
      <c r="C35" s="1112"/>
      <c r="D35" s="1113"/>
    </row>
    <row r="36" spans="1:4" ht="12.75" customHeight="1" thickBot="1" x14ac:dyDescent="0.3">
      <c r="A36" s="7" t="s">
        <v>13</v>
      </c>
      <c r="B36" s="1183"/>
      <c r="C36" s="1183"/>
      <c r="D36" s="1184"/>
    </row>
    <row r="37" spans="1:4" ht="9" customHeight="1" thickBot="1" x14ac:dyDescent="0.3">
      <c r="A37" s="5" t="s">
        <v>14</v>
      </c>
      <c r="B37" s="1185"/>
      <c r="C37" s="1185"/>
      <c r="D37" s="1186"/>
    </row>
    <row r="38" spans="1:4" ht="15.75" thickBot="1" x14ac:dyDescent="0.3">
      <c r="A38" s="5" t="s">
        <v>15</v>
      </c>
      <c r="B38" s="1098"/>
      <c r="C38" s="1098"/>
      <c r="D38" s="1099"/>
    </row>
    <row r="39" spans="1:4" x14ac:dyDescent="0.25">
      <c r="A39" s="1049"/>
      <c r="B39" s="8">
        <v>2020</v>
      </c>
      <c r="C39" s="8">
        <v>2021</v>
      </c>
      <c r="D39" s="8">
        <v>2022</v>
      </c>
    </row>
    <row r="40" spans="1:4" ht="15.75" thickBot="1" x14ac:dyDescent="0.3">
      <c r="A40" s="1050"/>
      <c r="B40" s="706" t="s">
        <v>8</v>
      </c>
      <c r="C40" s="706" t="s">
        <v>8</v>
      </c>
      <c r="D40" s="706" t="s">
        <v>8</v>
      </c>
    </row>
    <row r="41" spans="1:4" ht="15.75" thickBot="1" x14ac:dyDescent="0.3">
      <c r="A41" s="5" t="s">
        <v>16</v>
      </c>
      <c r="B41" s="9">
        <v>87600</v>
      </c>
      <c r="C41" s="9">
        <v>87600</v>
      </c>
      <c r="D41" s="9">
        <v>87600</v>
      </c>
    </row>
    <row r="42" spans="1:4" ht="15.75" thickBot="1" x14ac:dyDescent="0.3">
      <c r="A42" s="5" t="s">
        <v>17</v>
      </c>
      <c r="B42" s="9">
        <f>B145</f>
        <v>230000</v>
      </c>
      <c r="C42" s="9">
        <f t="shared" ref="C42:D42" si="0">C145</f>
        <v>235000</v>
      </c>
      <c r="D42" s="9">
        <f t="shared" si="0"/>
        <v>235000</v>
      </c>
    </row>
    <row r="43" spans="1:4" ht="15.75" thickBot="1" x14ac:dyDescent="0.3">
      <c r="A43" s="5" t="s">
        <v>18</v>
      </c>
      <c r="B43" s="9">
        <f t="shared" ref="B43:D43" si="1">B42/B41</f>
        <v>2.6255707762557079</v>
      </c>
      <c r="C43" s="9">
        <f t="shared" si="1"/>
        <v>2.682648401826484</v>
      </c>
      <c r="D43" s="9">
        <f t="shared" si="1"/>
        <v>2.682648401826484</v>
      </c>
    </row>
    <row r="44" spans="1:4" ht="15.75" thickBot="1" x14ac:dyDescent="0.3">
      <c r="A44" s="5" t="s">
        <v>19</v>
      </c>
      <c r="B44" s="10" t="e">
        <f>B41/#REF!-1</f>
        <v>#REF!</v>
      </c>
      <c r="C44" s="10">
        <f t="shared" ref="C44:D46" si="2">C41/B41-1</f>
        <v>0</v>
      </c>
      <c r="D44" s="10">
        <f t="shared" si="2"/>
        <v>0</v>
      </c>
    </row>
    <row r="45" spans="1:4" ht="15.75" thickBot="1" x14ac:dyDescent="0.3">
      <c r="A45" s="5" t="s">
        <v>21</v>
      </c>
      <c r="B45" s="10" t="e">
        <f>B42/#REF!-1</f>
        <v>#REF!</v>
      </c>
      <c r="C45" s="10">
        <f t="shared" si="2"/>
        <v>2.1739130434782705E-2</v>
      </c>
      <c r="D45" s="10">
        <f t="shared" si="2"/>
        <v>0</v>
      </c>
    </row>
    <row r="46" spans="1:4" ht="15.75" thickBot="1" x14ac:dyDescent="0.3">
      <c r="A46" s="5" t="s">
        <v>22</v>
      </c>
      <c r="B46" s="10" t="e">
        <f>B43/#REF!-1</f>
        <v>#REF!</v>
      </c>
      <c r="C46" s="10">
        <f t="shared" si="2"/>
        <v>2.1739130434782483E-2</v>
      </c>
      <c r="D46" s="10">
        <f t="shared" si="2"/>
        <v>0</v>
      </c>
    </row>
    <row r="47" spans="1:4" ht="15.75" thickBot="1" x14ac:dyDescent="0.3">
      <c r="A47" s="1046" t="s">
        <v>152</v>
      </c>
      <c r="B47" s="1047"/>
      <c r="C47" s="1047"/>
      <c r="D47" s="1048"/>
    </row>
    <row r="48" spans="1:4" x14ac:dyDescent="0.25">
      <c r="A48" s="1049"/>
      <c r="B48" s="8">
        <v>2020</v>
      </c>
      <c r="C48" s="8">
        <v>2021</v>
      </c>
      <c r="D48" s="8">
        <v>2022</v>
      </c>
    </row>
    <row r="49" spans="1:5" ht="15.75" thickBot="1" x14ac:dyDescent="0.3">
      <c r="A49" s="1050"/>
      <c r="B49" s="706" t="s">
        <v>8</v>
      </c>
      <c r="C49" s="706" t="s">
        <v>8</v>
      </c>
      <c r="D49" s="706" t="s">
        <v>8</v>
      </c>
    </row>
    <row r="50" spans="1:5" ht="15.75" thickBot="1" x14ac:dyDescent="0.3">
      <c r="A50" s="12" t="s">
        <v>23</v>
      </c>
      <c r="B50" s="13">
        <f>B51+B52</f>
        <v>0</v>
      </c>
      <c r="C50" s="13">
        <f t="shared" ref="C50:D50" si="3">C51+C52</f>
        <v>0</v>
      </c>
      <c r="D50" s="13">
        <f t="shared" si="3"/>
        <v>0</v>
      </c>
    </row>
    <row r="51" spans="1:5" ht="15.75" thickBot="1" x14ac:dyDescent="0.3">
      <c r="A51" s="25" t="s">
        <v>212</v>
      </c>
      <c r="B51" s="14">
        <v>0</v>
      </c>
      <c r="C51" s="14">
        <v>0</v>
      </c>
      <c r="D51" s="14">
        <v>0</v>
      </c>
    </row>
    <row r="52" spans="1:5" ht="15.75" thickBot="1" x14ac:dyDescent="0.3">
      <c r="A52" s="25" t="s">
        <v>213</v>
      </c>
      <c r="B52" s="14"/>
      <c r="C52" s="14"/>
      <c r="D52" s="14"/>
    </row>
    <row r="53" spans="1:5" ht="15.75" thickBot="1" x14ac:dyDescent="0.3">
      <c r="A53" s="12" t="s">
        <v>24</v>
      </c>
      <c r="B53" s="13">
        <f>B54+B55</f>
        <v>0</v>
      </c>
      <c r="C53" s="13">
        <f t="shared" ref="C53:D53" si="4">C54+C55</f>
        <v>0</v>
      </c>
      <c r="D53" s="13">
        <f t="shared" si="4"/>
        <v>0</v>
      </c>
    </row>
    <row r="54" spans="1:5" ht="15.75" thickBot="1" x14ac:dyDescent="0.3">
      <c r="A54" s="25" t="s">
        <v>212</v>
      </c>
      <c r="B54" s="13">
        <v>0</v>
      </c>
      <c r="C54" s="13">
        <v>0</v>
      </c>
      <c r="D54" s="13">
        <v>0</v>
      </c>
    </row>
    <row r="55" spans="1:5" ht="15.75" thickBot="1" x14ac:dyDescent="0.3">
      <c r="A55" s="25" t="s">
        <v>213</v>
      </c>
      <c r="B55" s="13"/>
      <c r="C55" s="13"/>
      <c r="D55" s="13"/>
    </row>
    <row r="56" spans="1:5" ht="15.75" thickBot="1" x14ac:dyDescent="0.3">
      <c r="A56" s="12" t="s">
        <v>25</v>
      </c>
      <c r="B56" s="13">
        <f>B57+B58</f>
        <v>0</v>
      </c>
      <c r="C56" s="13">
        <f t="shared" ref="C56:D56" si="5">C57+C58</f>
        <v>0</v>
      </c>
      <c r="D56" s="13">
        <f t="shared" si="5"/>
        <v>0</v>
      </c>
    </row>
    <row r="57" spans="1:5" ht="15.75" thickBot="1" x14ac:dyDescent="0.3">
      <c r="A57" s="25" t="s">
        <v>212</v>
      </c>
      <c r="B57" s="13">
        <v>0</v>
      </c>
      <c r="C57" s="30">
        <v>0</v>
      </c>
      <c r="D57" s="30">
        <v>0</v>
      </c>
      <c r="E57" s="82"/>
    </row>
    <row r="58" spans="1:5" ht="15.75" thickBot="1" x14ac:dyDescent="0.3">
      <c r="A58" s="25" t="s">
        <v>213</v>
      </c>
      <c r="B58" s="13"/>
      <c r="C58" s="13"/>
      <c r="D58" s="13"/>
    </row>
    <row r="59" spans="1:5" ht="15.75" thickBot="1" x14ac:dyDescent="0.3">
      <c r="A59" s="12" t="s">
        <v>26</v>
      </c>
      <c r="B59" s="13"/>
      <c r="C59" s="13"/>
      <c r="D59" s="13"/>
    </row>
    <row r="60" spans="1:5" ht="15.75" thickBot="1" x14ac:dyDescent="0.3">
      <c r="A60" s="25" t="s">
        <v>212</v>
      </c>
      <c r="B60" s="13"/>
      <c r="C60" s="13"/>
      <c r="D60" s="13"/>
    </row>
    <row r="61" spans="1:5" ht="15.75" hidden="1" thickBot="1" x14ac:dyDescent="0.3">
      <c r="A61" s="25" t="s">
        <v>213</v>
      </c>
      <c r="B61" s="13"/>
      <c r="C61" s="13"/>
      <c r="D61" s="13"/>
    </row>
    <row r="62" spans="1:5" ht="26.25" hidden="1" customHeight="1" thickBot="1" x14ac:dyDescent="0.3">
      <c r="A62" s="12" t="s">
        <v>27</v>
      </c>
      <c r="B62" s="13">
        <v>230000</v>
      </c>
      <c r="C62" s="13">
        <v>235000</v>
      </c>
      <c r="D62" s="13">
        <v>235000</v>
      </c>
    </row>
    <row r="63" spans="1:5" ht="15.75" hidden="1" thickBot="1" x14ac:dyDescent="0.3">
      <c r="A63" s="25" t="s">
        <v>212</v>
      </c>
      <c r="B63" s="13"/>
      <c r="C63" s="13"/>
      <c r="D63" s="13"/>
    </row>
    <row r="64" spans="1:5" ht="12.75" hidden="1" customHeight="1" x14ac:dyDescent="0.25">
      <c r="A64" s="25" t="s">
        <v>213</v>
      </c>
      <c r="B64" s="13"/>
      <c r="C64" s="13"/>
      <c r="D64" s="13"/>
    </row>
    <row r="65" spans="1:4" ht="9" hidden="1" customHeight="1" thickBot="1" x14ac:dyDescent="0.3">
      <c r="A65" s="12" t="s">
        <v>28</v>
      </c>
      <c r="B65" s="13">
        <f t="shared" ref="B65:D65" si="6">B66+B67</f>
        <v>0</v>
      </c>
      <c r="C65" s="13">
        <f t="shared" si="6"/>
        <v>0</v>
      </c>
      <c r="D65" s="13">
        <f t="shared" si="6"/>
        <v>0</v>
      </c>
    </row>
    <row r="66" spans="1:4" ht="15.75" hidden="1" thickBot="1" x14ac:dyDescent="0.3">
      <c r="A66" s="25" t="s">
        <v>212</v>
      </c>
      <c r="B66" s="13">
        <v>0</v>
      </c>
      <c r="C66" s="30">
        <v>0</v>
      </c>
      <c r="D66" s="30">
        <v>0</v>
      </c>
    </row>
    <row r="67" spans="1:4" ht="15.75" hidden="1" thickBot="1" x14ac:dyDescent="0.3">
      <c r="A67" s="25" t="s">
        <v>213</v>
      </c>
      <c r="B67" s="13"/>
      <c r="C67" s="13"/>
      <c r="D67" s="13"/>
    </row>
    <row r="68" spans="1:4" ht="15.75" hidden="1" thickBot="1" x14ac:dyDescent="0.3">
      <c r="A68" s="12" t="s">
        <v>29</v>
      </c>
      <c r="B68" s="13">
        <v>0</v>
      </c>
      <c r="C68" s="13">
        <f>B68*1.03*0.99</f>
        <v>0</v>
      </c>
      <c r="D68" s="13">
        <f>C68*1.03*0.99</f>
        <v>0</v>
      </c>
    </row>
    <row r="69" spans="1:4" ht="15.75" hidden="1" thickBot="1" x14ac:dyDescent="0.3">
      <c r="A69" s="25" t="s">
        <v>212</v>
      </c>
      <c r="B69" s="39"/>
      <c r="C69" s="39"/>
      <c r="D69" s="39"/>
    </row>
    <row r="70" spans="1:4" ht="15.75" hidden="1" thickBot="1" x14ac:dyDescent="0.3">
      <c r="A70" s="25" t="s">
        <v>213</v>
      </c>
      <c r="B70" s="83"/>
      <c r="C70" s="39"/>
      <c r="D70" s="39"/>
    </row>
    <row r="71" spans="1:4" ht="15.75" hidden="1" thickBot="1" x14ac:dyDescent="0.3">
      <c r="A71" s="15" t="s">
        <v>30</v>
      </c>
      <c r="B71" s="14">
        <f>B68+B65+B62+B59+B56+B53+B50</f>
        <v>230000</v>
      </c>
      <c r="C71" s="14">
        <f t="shared" ref="C71:D71" si="7">C68+C65+C62+C59+C56+C53+C50</f>
        <v>235000</v>
      </c>
      <c r="D71" s="14">
        <f t="shared" si="7"/>
        <v>235000</v>
      </c>
    </row>
    <row r="72" spans="1:4" ht="24.75" hidden="1" customHeight="1" thickBot="1" x14ac:dyDescent="0.3">
      <c r="A72" s="16" t="s">
        <v>31</v>
      </c>
      <c r="B72" s="17">
        <f>IF(B71-B42=0,0,"Error")</f>
        <v>0</v>
      </c>
      <c r="C72" s="17">
        <f>IF(C71-C42=0,0,"Error")</f>
        <v>0</v>
      </c>
      <c r="D72" s="17">
        <f>IF(D71-D42=0,0,"Error")</f>
        <v>0</v>
      </c>
    </row>
    <row r="73" spans="1:4" ht="12.75" hidden="1" customHeight="1" x14ac:dyDescent="0.25">
      <c r="A73" s="36" t="s">
        <v>238</v>
      </c>
      <c r="B73" s="1092"/>
      <c r="C73" s="1092"/>
      <c r="D73" s="1093"/>
    </row>
    <row r="74" spans="1:4" ht="9" hidden="1" customHeight="1" thickBot="1" x14ac:dyDescent="0.3">
      <c r="A74" s="5" t="s">
        <v>14</v>
      </c>
      <c r="B74" s="1106"/>
      <c r="C74" s="1106"/>
      <c r="D74" s="1107"/>
    </row>
    <row r="75" spans="1:4" ht="24.75" hidden="1" customHeight="1" thickBot="1" x14ac:dyDescent="0.3">
      <c r="A75" s="5" t="s">
        <v>15</v>
      </c>
      <c r="B75" s="1098"/>
      <c r="C75" s="1098"/>
      <c r="D75" s="1099"/>
    </row>
    <row r="76" spans="1:4" ht="38.25" hidden="1" customHeight="1" thickBot="1" x14ac:dyDescent="0.3">
      <c r="A76" s="1049"/>
      <c r="B76" s="8">
        <v>2019</v>
      </c>
      <c r="C76" s="8">
        <v>2020</v>
      </c>
      <c r="D76" s="8">
        <v>2021</v>
      </c>
    </row>
    <row r="77" spans="1:4" ht="24.75" hidden="1" customHeight="1" thickBot="1" x14ac:dyDescent="0.3">
      <c r="A77" s="1050"/>
      <c r="B77" s="706" t="s">
        <v>8</v>
      </c>
      <c r="C77" s="706" t="s">
        <v>8</v>
      </c>
      <c r="D77" s="706" t="s">
        <v>8</v>
      </c>
    </row>
    <row r="78" spans="1:4" ht="24.75" hidden="1" customHeight="1" thickBot="1" x14ac:dyDescent="0.3">
      <c r="A78" s="5" t="s">
        <v>16</v>
      </c>
      <c r="B78" s="5"/>
      <c r="C78" s="5"/>
      <c r="D78" s="5"/>
    </row>
    <row r="79" spans="1:4" ht="15.75" hidden="1" thickBot="1" x14ac:dyDescent="0.3">
      <c r="A79" s="5" t="s">
        <v>17</v>
      </c>
      <c r="B79" s="9">
        <f t="shared" ref="B79:D79" si="8">B108</f>
        <v>0</v>
      </c>
      <c r="C79" s="9">
        <f t="shared" si="8"/>
        <v>0</v>
      </c>
      <c r="D79" s="9">
        <f t="shared" si="8"/>
        <v>0</v>
      </c>
    </row>
    <row r="80" spans="1:4" ht="15.75" hidden="1" thickBot="1" x14ac:dyDescent="0.3">
      <c r="A80" s="5" t="s">
        <v>18</v>
      </c>
      <c r="B80" s="9" t="e">
        <f>B79/B78</f>
        <v>#DIV/0!</v>
      </c>
      <c r="C80" s="9" t="e">
        <f>C79/C78</f>
        <v>#DIV/0!</v>
      </c>
      <c r="D80" s="9" t="e">
        <f>D79/D78</f>
        <v>#DIV/0!</v>
      </c>
    </row>
    <row r="81" spans="1:4" ht="24.75" hidden="1" customHeight="1" thickBot="1" x14ac:dyDescent="0.3">
      <c r="A81" s="5" t="s">
        <v>19</v>
      </c>
      <c r="B81" s="10" t="e">
        <f>B78/#REF!-1</f>
        <v>#REF!</v>
      </c>
      <c r="C81" s="10" t="e">
        <f>C78/B78-1</f>
        <v>#DIV/0!</v>
      </c>
      <c r="D81" s="10" t="e">
        <f>D78/C78-1</f>
        <v>#DIV/0!</v>
      </c>
    </row>
    <row r="82" spans="1:4" ht="15.75" hidden="1" thickBot="1" x14ac:dyDescent="0.3">
      <c r="A82" s="5" t="s">
        <v>21</v>
      </c>
      <c r="B82" s="10" t="e">
        <f>B79/#REF!-1</f>
        <v>#REF!</v>
      </c>
      <c r="C82" s="10" t="e">
        <f t="shared" ref="C82:D83" si="9">C79/B79-1</f>
        <v>#DIV/0!</v>
      </c>
      <c r="D82" s="10" t="e">
        <f t="shared" si="9"/>
        <v>#DIV/0!</v>
      </c>
    </row>
    <row r="83" spans="1:4" ht="15.75" hidden="1" thickBot="1" x14ac:dyDescent="0.3">
      <c r="A83" s="5" t="s">
        <v>22</v>
      </c>
      <c r="B83" s="10" t="e">
        <f>B80/#REF!-1</f>
        <v>#DIV/0!</v>
      </c>
      <c r="C83" s="10" t="e">
        <f t="shared" si="9"/>
        <v>#DIV/0!</v>
      </c>
      <c r="D83" s="10" t="e">
        <f t="shared" si="9"/>
        <v>#DIV/0!</v>
      </c>
    </row>
    <row r="84" spans="1:4" ht="15.75" hidden="1" thickBot="1" x14ac:dyDescent="0.3">
      <c r="A84" s="1046" t="s">
        <v>169</v>
      </c>
      <c r="B84" s="1047"/>
      <c r="C84" s="1047"/>
      <c r="D84" s="1048"/>
    </row>
    <row r="85" spans="1:4" hidden="1" x14ac:dyDescent="0.25">
      <c r="A85" s="1049"/>
      <c r="B85" s="8">
        <v>2019</v>
      </c>
      <c r="C85" s="8">
        <v>2020</v>
      </c>
      <c r="D85" s="8">
        <v>2021</v>
      </c>
    </row>
    <row r="86" spans="1:4" ht="15.75" hidden="1" thickBot="1" x14ac:dyDescent="0.3">
      <c r="A86" s="1050"/>
      <c r="B86" s="706" t="s">
        <v>8</v>
      </c>
      <c r="C86" s="706" t="s">
        <v>8</v>
      </c>
      <c r="D86" s="706" t="s">
        <v>8</v>
      </c>
    </row>
    <row r="87" spans="1:4" ht="15.75" hidden="1" thickBot="1" x14ac:dyDescent="0.3">
      <c r="A87" s="12" t="s">
        <v>23</v>
      </c>
      <c r="B87" s="13"/>
      <c r="C87" s="13"/>
      <c r="D87" s="13"/>
    </row>
    <row r="88" spans="1:4" ht="15.75" hidden="1" thickBot="1" x14ac:dyDescent="0.3">
      <c r="A88" s="25" t="s">
        <v>212</v>
      </c>
      <c r="B88" s="26"/>
      <c r="C88" s="26"/>
      <c r="D88" s="26"/>
    </row>
    <row r="89" spans="1:4" ht="15.75" hidden="1" thickBot="1" x14ac:dyDescent="0.3">
      <c r="A89" s="25" t="s">
        <v>213</v>
      </c>
      <c r="B89" s="26"/>
      <c r="C89" s="26"/>
      <c r="D89" s="26"/>
    </row>
    <row r="90" spans="1:4" ht="15.75" hidden="1" thickBot="1" x14ac:dyDescent="0.3">
      <c r="A90" s="12" t="s">
        <v>24</v>
      </c>
      <c r="B90" s="13"/>
      <c r="C90" s="13"/>
      <c r="D90" s="13"/>
    </row>
    <row r="91" spans="1:4" ht="15.75" hidden="1" thickBot="1" x14ac:dyDescent="0.3">
      <c r="A91" s="25" t="s">
        <v>212</v>
      </c>
      <c r="B91" s="13"/>
      <c r="C91" s="13"/>
      <c r="D91" s="13"/>
    </row>
    <row r="92" spans="1:4" ht="15.75" hidden="1" thickBot="1" x14ac:dyDescent="0.3">
      <c r="A92" s="25" t="s">
        <v>213</v>
      </c>
      <c r="B92" s="13"/>
      <c r="C92" s="13"/>
      <c r="D92" s="13"/>
    </row>
    <row r="93" spans="1:4" ht="15.75" hidden="1" thickBot="1" x14ac:dyDescent="0.3">
      <c r="A93" s="12" t="s">
        <v>25</v>
      </c>
      <c r="B93" s="13">
        <v>0</v>
      </c>
      <c r="C93" s="13">
        <v>0</v>
      </c>
      <c r="D93" s="13">
        <v>0</v>
      </c>
    </row>
    <row r="94" spans="1:4" ht="15.75" hidden="1" thickBot="1" x14ac:dyDescent="0.3">
      <c r="A94" s="25" t="s">
        <v>212</v>
      </c>
      <c r="B94" s="13"/>
      <c r="C94" s="13"/>
      <c r="D94" s="13"/>
    </row>
    <row r="95" spans="1:4" ht="15.75" hidden="1" thickBot="1" x14ac:dyDescent="0.3">
      <c r="A95" s="25" t="s">
        <v>213</v>
      </c>
      <c r="B95" s="13"/>
      <c r="C95" s="13"/>
      <c r="D95" s="13"/>
    </row>
    <row r="96" spans="1:4" ht="15.75" hidden="1" thickBot="1" x14ac:dyDescent="0.3">
      <c r="A96" s="12" t="s">
        <v>26</v>
      </c>
      <c r="B96" s="13"/>
      <c r="C96" s="13"/>
      <c r="D96" s="13"/>
    </row>
    <row r="97" spans="1:4" ht="17.25" hidden="1" customHeight="1" thickBot="1" x14ac:dyDescent="0.3">
      <c r="A97" s="25" t="s">
        <v>212</v>
      </c>
      <c r="B97" s="13"/>
      <c r="C97" s="13"/>
      <c r="D97" s="13"/>
    </row>
    <row r="98" spans="1:4" ht="15.75" hidden="1" thickBot="1" x14ac:dyDescent="0.3">
      <c r="A98" s="25" t="s">
        <v>213</v>
      </c>
      <c r="B98" s="13"/>
      <c r="C98" s="13"/>
      <c r="D98" s="13"/>
    </row>
    <row r="99" spans="1:4" ht="26.25" hidden="1" customHeight="1" thickBot="1" x14ac:dyDescent="0.3">
      <c r="A99" s="12" t="s">
        <v>27</v>
      </c>
      <c r="B99" s="13"/>
      <c r="C99" s="13"/>
      <c r="D99" s="13"/>
    </row>
    <row r="100" spans="1:4" ht="15.75" hidden="1" thickBot="1" x14ac:dyDescent="0.3">
      <c r="A100" s="25" t="s">
        <v>212</v>
      </c>
      <c r="B100" s="13"/>
      <c r="C100" s="13"/>
      <c r="D100" s="13"/>
    </row>
    <row r="101" spans="1:4" ht="12.75" hidden="1" customHeight="1" x14ac:dyDescent="0.25">
      <c r="A101" s="25" t="s">
        <v>213</v>
      </c>
      <c r="B101" s="13"/>
      <c r="C101" s="13"/>
      <c r="D101" s="13"/>
    </row>
    <row r="102" spans="1:4" ht="9" hidden="1" customHeight="1" thickBot="1" x14ac:dyDescent="0.3">
      <c r="A102" s="12" t="s">
        <v>28</v>
      </c>
      <c r="B102" s="13"/>
      <c r="C102" s="13"/>
      <c r="D102" s="13"/>
    </row>
    <row r="103" spans="1:4" ht="15.75" hidden="1" thickBot="1" x14ac:dyDescent="0.3">
      <c r="A103" s="25" t="s">
        <v>212</v>
      </c>
      <c r="B103" s="13"/>
      <c r="C103" s="13"/>
      <c r="D103" s="13"/>
    </row>
    <row r="104" spans="1:4" ht="15.75" hidden="1" thickBot="1" x14ac:dyDescent="0.3">
      <c r="A104" s="25" t="s">
        <v>213</v>
      </c>
      <c r="B104" s="13"/>
      <c r="C104" s="13"/>
      <c r="D104" s="13"/>
    </row>
    <row r="105" spans="1:4" ht="15.75" hidden="1" thickBot="1" x14ac:dyDescent="0.3">
      <c r="A105" s="12" t="s">
        <v>29</v>
      </c>
      <c r="B105" s="13"/>
      <c r="C105" s="13"/>
      <c r="D105" s="13"/>
    </row>
    <row r="106" spans="1:4" ht="15.75" hidden="1" thickBot="1" x14ac:dyDescent="0.3">
      <c r="A106" s="25" t="s">
        <v>212</v>
      </c>
      <c r="B106" s="13"/>
      <c r="C106" s="13"/>
      <c r="D106" s="13"/>
    </row>
    <row r="107" spans="1:4" ht="15.75" hidden="1" thickBot="1" x14ac:dyDescent="0.3">
      <c r="A107" s="25" t="s">
        <v>213</v>
      </c>
      <c r="B107" s="13"/>
      <c r="C107" s="13"/>
      <c r="D107" s="13"/>
    </row>
    <row r="108" spans="1:4" ht="15.75" hidden="1" thickBot="1" x14ac:dyDescent="0.3">
      <c r="A108" s="34" t="s">
        <v>52</v>
      </c>
      <c r="B108" s="14">
        <f t="shared" ref="B108:D108" si="10">B105+B102+B99+B96+B93+B90+B87</f>
        <v>0</v>
      </c>
      <c r="C108" s="14">
        <f t="shared" si="10"/>
        <v>0</v>
      </c>
      <c r="D108" s="14">
        <f t="shared" si="10"/>
        <v>0</v>
      </c>
    </row>
    <row r="109" spans="1:4" ht="24.75" hidden="1" customHeight="1" thickBot="1" x14ac:dyDescent="0.3">
      <c r="A109" s="16" t="s">
        <v>31</v>
      </c>
      <c r="B109" s="17">
        <f>IF(B108-B79=0,0,"Error")</f>
        <v>0</v>
      </c>
      <c r="C109" s="17">
        <f>IF(C108-C79=0,0,"Error")</f>
        <v>0</v>
      </c>
      <c r="D109" s="17">
        <f>IF(D108-D79=0,0,"Error")</f>
        <v>0</v>
      </c>
    </row>
    <row r="110" spans="1:4" ht="12.75" hidden="1" customHeight="1" x14ac:dyDescent="0.25">
      <c r="A110" s="36" t="s">
        <v>239</v>
      </c>
      <c r="B110" s="1092"/>
      <c r="C110" s="1092"/>
      <c r="D110" s="1093"/>
    </row>
    <row r="111" spans="1:4" ht="9" hidden="1" customHeight="1" thickBot="1" x14ac:dyDescent="0.3">
      <c r="A111" s="5" t="s">
        <v>14</v>
      </c>
      <c r="B111" s="1106"/>
      <c r="C111" s="1106"/>
      <c r="D111" s="1107"/>
    </row>
    <row r="112" spans="1:4" ht="24.75" hidden="1" customHeight="1" thickBot="1" x14ac:dyDescent="0.3">
      <c r="A112" s="5" t="s">
        <v>15</v>
      </c>
      <c r="B112" s="1098"/>
      <c r="C112" s="1098"/>
      <c r="D112" s="1099"/>
    </row>
    <row r="113" spans="1:4" hidden="1" x14ac:dyDescent="0.25">
      <c r="A113" s="1049"/>
      <c r="B113" s="8">
        <v>2019</v>
      </c>
      <c r="C113" s="8">
        <v>2020</v>
      </c>
      <c r="D113" s="8">
        <v>2021</v>
      </c>
    </row>
    <row r="114" spans="1:4" ht="15.75" hidden="1" thickBot="1" x14ac:dyDescent="0.3">
      <c r="A114" s="1050"/>
      <c r="B114" s="706" t="s">
        <v>8</v>
      </c>
      <c r="C114" s="706" t="s">
        <v>8</v>
      </c>
      <c r="D114" s="706" t="s">
        <v>8</v>
      </c>
    </row>
    <row r="115" spans="1:4" ht="24.75" hidden="1" customHeight="1" thickBot="1" x14ac:dyDescent="0.3">
      <c r="A115" s="5" t="s">
        <v>16</v>
      </c>
      <c r="B115" s="40"/>
      <c r="C115" s="40"/>
      <c r="D115" s="40"/>
    </row>
    <row r="116" spans="1:4" ht="15.75" hidden="1" thickBot="1" x14ac:dyDescent="0.3">
      <c r="A116" s="5" t="s">
        <v>17</v>
      </c>
      <c r="B116" s="9">
        <f t="shared" ref="B116:D116" si="11">B145</f>
        <v>230000</v>
      </c>
      <c r="C116" s="9">
        <f t="shared" si="11"/>
        <v>235000</v>
      </c>
      <c r="D116" s="9">
        <f t="shared" si="11"/>
        <v>235000</v>
      </c>
    </row>
    <row r="117" spans="1:4" ht="15.75" hidden="1" thickBot="1" x14ac:dyDescent="0.3">
      <c r="A117" s="5" t="s">
        <v>18</v>
      </c>
      <c r="B117" s="9" t="e">
        <f>B116/B115</f>
        <v>#DIV/0!</v>
      </c>
      <c r="C117" s="9" t="e">
        <f>C116/C115</f>
        <v>#DIV/0!</v>
      </c>
      <c r="D117" s="9" t="e">
        <f>D116/D115</f>
        <v>#DIV/0!</v>
      </c>
    </row>
    <row r="118" spans="1:4" ht="24.75" hidden="1" customHeight="1" thickBot="1" x14ac:dyDescent="0.3">
      <c r="A118" s="5" t="s">
        <v>19</v>
      </c>
      <c r="B118" s="10" t="e">
        <f>B115/#REF!-1</f>
        <v>#REF!</v>
      </c>
      <c r="C118" s="10" t="e">
        <f>C115/B115-1</f>
        <v>#DIV/0!</v>
      </c>
      <c r="D118" s="10" t="e">
        <f>D115/C115-1</f>
        <v>#DIV/0!</v>
      </c>
    </row>
    <row r="119" spans="1:4" ht="15.75" hidden="1" thickBot="1" x14ac:dyDescent="0.3">
      <c r="A119" s="5" t="s">
        <v>21</v>
      </c>
      <c r="B119" s="10" t="e">
        <f>B116/#REF!-1</f>
        <v>#REF!</v>
      </c>
      <c r="C119" s="10">
        <f t="shared" ref="C119:D120" si="12">C116/B116-1</f>
        <v>2.1739130434782705E-2</v>
      </c>
      <c r="D119" s="10">
        <f t="shared" si="12"/>
        <v>0</v>
      </c>
    </row>
    <row r="120" spans="1:4" ht="15.75" hidden="1" thickBot="1" x14ac:dyDescent="0.3">
      <c r="A120" s="5" t="s">
        <v>22</v>
      </c>
      <c r="B120" s="10" t="e">
        <f>B117/#REF!-1</f>
        <v>#DIV/0!</v>
      </c>
      <c r="C120" s="10" t="e">
        <f t="shared" si="12"/>
        <v>#DIV/0!</v>
      </c>
      <c r="D120" s="10" t="e">
        <f t="shared" si="12"/>
        <v>#DIV/0!</v>
      </c>
    </row>
    <row r="121" spans="1:4" ht="15.75" hidden="1" thickBot="1" x14ac:dyDescent="0.3">
      <c r="A121" s="1046" t="s">
        <v>169</v>
      </c>
      <c r="B121" s="1047"/>
      <c r="C121" s="1047"/>
      <c r="D121" s="1048"/>
    </row>
    <row r="122" spans="1:4" hidden="1" x14ac:dyDescent="0.25">
      <c r="A122" s="1049"/>
      <c r="B122" s="8">
        <v>2019</v>
      </c>
      <c r="C122" s="8">
        <v>2020</v>
      </c>
      <c r="D122" s="8">
        <v>2021</v>
      </c>
    </row>
    <row r="123" spans="1:4" ht="15.75" hidden="1" thickBot="1" x14ac:dyDescent="0.3">
      <c r="A123" s="1050"/>
      <c r="B123" s="706" t="s">
        <v>8</v>
      </c>
      <c r="C123" s="706" t="s">
        <v>8</v>
      </c>
      <c r="D123" s="706" t="s">
        <v>8</v>
      </c>
    </row>
    <row r="124" spans="1:4" ht="15.75" hidden="1" thickBot="1" x14ac:dyDescent="0.3">
      <c r="A124" s="12" t="s">
        <v>23</v>
      </c>
      <c r="B124" s="13"/>
      <c r="C124" s="13"/>
      <c r="D124" s="13"/>
    </row>
    <row r="125" spans="1:4" ht="15.75" hidden="1" thickBot="1" x14ac:dyDescent="0.3">
      <c r="A125" s="25" t="s">
        <v>212</v>
      </c>
      <c r="B125" s="26"/>
      <c r="C125" s="26"/>
      <c r="D125" s="26"/>
    </row>
    <row r="126" spans="1:4" ht="15" hidden="1" customHeight="1" thickBot="1" x14ac:dyDescent="0.3">
      <c r="A126" s="25" t="s">
        <v>213</v>
      </c>
      <c r="B126" s="26"/>
      <c r="C126" s="26"/>
      <c r="D126" s="26"/>
    </row>
    <row r="127" spans="1:4" ht="15.75" hidden="1" thickBot="1" x14ac:dyDescent="0.3">
      <c r="A127" s="12" t="s">
        <v>24</v>
      </c>
      <c r="B127" s="13"/>
      <c r="C127" s="13"/>
      <c r="D127" s="13"/>
    </row>
    <row r="128" spans="1:4" ht="15.75" hidden="1" thickBot="1" x14ac:dyDescent="0.3">
      <c r="A128" s="25" t="s">
        <v>212</v>
      </c>
      <c r="B128" s="13"/>
      <c r="C128" s="13"/>
      <c r="D128" s="13"/>
    </row>
    <row r="129" spans="1:4" ht="15.75" hidden="1" thickBot="1" x14ac:dyDescent="0.3">
      <c r="A129" s="25" t="s">
        <v>213</v>
      </c>
      <c r="B129" s="13"/>
      <c r="C129" s="13"/>
      <c r="D129" s="13"/>
    </row>
    <row r="130" spans="1:4" ht="15.75" hidden="1" thickBot="1" x14ac:dyDescent="0.3">
      <c r="A130" s="12" t="s">
        <v>25</v>
      </c>
      <c r="B130" s="42">
        <v>0</v>
      </c>
      <c r="C130" s="42">
        <v>0</v>
      </c>
      <c r="D130" s="42">
        <v>0</v>
      </c>
    </row>
    <row r="131" spans="1:4" ht="15.75" hidden="1" thickBot="1" x14ac:dyDescent="0.3">
      <c r="A131" s="25" t="s">
        <v>212</v>
      </c>
      <c r="B131" s="13"/>
      <c r="C131" s="13"/>
      <c r="D131" s="13"/>
    </row>
    <row r="132" spans="1:4" ht="15.75" hidden="1" thickBot="1" x14ac:dyDescent="0.3">
      <c r="A132" s="25" t="s">
        <v>213</v>
      </c>
      <c r="B132" s="13"/>
      <c r="C132" s="13"/>
      <c r="D132" s="13"/>
    </row>
    <row r="133" spans="1:4" ht="15.75" hidden="1" thickBot="1" x14ac:dyDescent="0.3">
      <c r="A133" s="12" t="s">
        <v>26</v>
      </c>
      <c r="B133" s="13"/>
      <c r="C133" s="13"/>
      <c r="D133" s="13"/>
    </row>
    <row r="134" spans="1:4" ht="17.25" hidden="1" customHeight="1" thickBot="1" x14ac:dyDescent="0.3">
      <c r="A134" s="25" t="s">
        <v>212</v>
      </c>
      <c r="B134" s="13"/>
      <c r="C134" s="13"/>
      <c r="D134" s="13"/>
    </row>
    <row r="135" spans="1:4" ht="15.75" thickBot="1" x14ac:dyDescent="0.3">
      <c r="A135" s="25" t="s">
        <v>213</v>
      </c>
      <c r="B135" s="13"/>
      <c r="C135" s="13"/>
      <c r="D135" s="13"/>
    </row>
    <row r="136" spans="1:4" ht="15.75" thickBot="1" x14ac:dyDescent="0.3">
      <c r="A136" s="12" t="s">
        <v>27</v>
      </c>
      <c r="B136" s="13">
        <f>B137+B138</f>
        <v>230000</v>
      </c>
      <c r="C136" s="13">
        <f t="shared" ref="C136:D136" si="13">C137+C138</f>
        <v>235000</v>
      </c>
      <c r="D136" s="13">
        <f t="shared" si="13"/>
        <v>235000</v>
      </c>
    </row>
    <row r="137" spans="1:4" ht="15.75" thickBot="1" x14ac:dyDescent="0.3">
      <c r="A137" s="25" t="s">
        <v>212</v>
      </c>
      <c r="B137" s="13">
        <v>230000</v>
      </c>
      <c r="C137" s="13">
        <v>235000</v>
      </c>
      <c r="D137" s="13">
        <v>235000</v>
      </c>
    </row>
    <row r="138" spans="1:4" ht="30.75" customHeight="1" thickBot="1" x14ac:dyDescent="0.3">
      <c r="A138" s="25" t="s">
        <v>213</v>
      </c>
      <c r="B138" s="13"/>
      <c r="C138" s="13"/>
      <c r="D138" s="13"/>
    </row>
    <row r="139" spans="1:4" ht="15.75" thickBot="1" x14ac:dyDescent="0.3">
      <c r="A139" s="12" t="s">
        <v>28</v>
      </c>
      <c r="B139" s="13">
        <v>0</v>
      </c>
      <c r="C139" s="13">
        <v>0</v>
      </c>
      <c r="D139" s="13">
        <v>0</v>
      </c>
    </row>
    <row r="140" spans="1:4" ht="17.25" customHeight="1" thickBot="1" x14ac:dyDescent="0.3">
      <c r="A140" s="25" t="s">
        <v>212</v>
      </c>
      <c r="B140" s="13"/>
      <c r="C140" s="13"/>
      <c r="D140" s="13"/>
    </row>
    <row r="141" spans="1:4" ht="15.75" thickBot="1" x14ac:dyDescent="0.3">
      <c r="A141" s="25" t="s">
        <v>213</v>
      </c>
      <c r="B141" s="13"/>
      <c r="C141" s="13"/>
      <c r="D141" s="13"/>
    </row>
    <row r="142" spans="1:4" ht="12.75" customHeight="1" thickBot="1" x14ac:dyDescent="0.3">
      <c r="A142" s="12" t="s">
        <v>29</v>
      </c>
      <c r="B142" s="13"/>
      <c r="C142" s="13"/>
      <c r="D142" s="13"/>
    </row>
    <row r="143" spans="1:4" ht="9" customHeight="1" thickBot="1" x14ac:dyDescent="0.3">
      <c r="A143" s="25" t="s">
        <v>212</v>
      </c>
      <c r="B143" s="13"/>
      <c r="C143" s="13"/>
      <c r="D143" s="13"/>
    </row>
    <row r="144" spans="1:4" ht="15.75" thickBot="1" x14ac:dyDescent="0.3">
      <c r="A144" s="25" t="s">
        <v>213</v>
      </c>
      <c r="B144" s="13"/>
      <c r="C144" s="13"/>
      <c r="D144" s="13"/>
    </row>
    <row r="145" spans="1:4" ht="15.75" thickBot="1" x14ac:dyDescent="0.3">
      <c r="A145" s="34" t="s">
        <v>52</v>
      </c>
      <c r="B145" s="14">
        <f>B50+B53+B56+B59+B136+B139+B142</f>
        <v>230000</v>
      </c>
      <c r="C145" s="14">
        <f t="shared" ref="C145:D145" si="14">C142+C139+C136+C133+C130+C127+C124</f>
        <v>235000</v>
      </c>
      <c r="D145" s="14">
        <f t="shared" si="14"/>
        <v>235000</v>
      </c>
    </row>
    <row r="146" spans="1:4" ht="15.75" thickBot="1" x14ac:dyDescent="0.3">
      <c r="A146" s="16" t="s">
        <v>31</v>
      </c>
      <c r="B146" s="17">
        <f>IF(B145-B116=0,0,"Error")</f>
        <v>0</v>
      </c>
      <c r="C146" s="17">
        <f>IF(C145-C116=0,0,"Error")</f>
        <v>0</v>
      </c>
      <c r="D146" s="17">
        <f>IF(D145-D116=0,0,"Error")</f>
        <v>0</v>
      </c>
    </row>
    <row r="147" spans="1:4" ht="12.75" customHeight="1" thickBot="1" x14ac:dyDescent="0.3">
      <c r="A147" s="7" t="s">
        <v>32</v>
      </c>
      <c r="B147" s="1183"/>
      <c r="C147" s="1183"/>
      <c r="D147" s="1184"/>
    </row>
    <row r="148" spans="1:4" ht="9" customHeight="1" thickBot="1" x14ac:dyDescent="0.3">
      <c r="A148" s="5" t="s">
        <v>14</v>
      </c>
      <c r="B148" s="1185"/>
      <c r="C148" s="1185"/>
      <c r="D148" s="1186"/>
    </row>
    <row r="149" spans="1:4" ht="15.75" thickBot="1" x14ac:dyDescent="0.3">
      <c r="A149" s="5" t="s">
        <v>15</v>
      </c>
      <c r="B149" s="1098"/>
      <c r="C149" s="1098"/>
      <c r="D149" s="1099"/>
    </row>
    <row r="150" spans="1:4" x14ac:dyDescent="0.25">
      <c r="A150" s="1049"/>
      <c r="B150" s="8">
        <v>2020</v>
      </c>
      <c r="C150" s="8">
        <v>2021</v>
      </c>
      <c r="D150" s="8">
        <v>2022</v>
      </c>
    </row>
    <row r="151" spans="1:4" ht="15.75" thickBot="1" x14ac:dyDescent="0.3">
      <c r="A151" s="1050"/>
      <c r="B151" s="706" t="s">
        <v>8</v>
      </c>
      <c r="C151" s="706" t="s">
        <v>8</v>
      </c>
      <c r="D151" s="706" t="s">
        <v>8</v>
      </c>
    </row>
    <row r="152" spans="1:4" ht="15.75" thickBot="1" x14ac:dyDescent="0.3">
      <c r="A152" s="5" t="s">
        <v>16</v>
      </c>
      <c r="B152" s="9">
        <v>43800</v>
      </c>
      <c r="C152" s="9">
        <v>43800</v>
      </c>
      <c r="D152" s="9">
        <v>43800</v>
      </c>
    </row>
    <row r="153" spans="1:4" ht="15.75" thickBot="1" x14ac:dyDescent="0.3">
      <c r="A153" s="5" t="s">
        <v>17</v>
      </c>
      <c r="B153" s="9">
        <v>40000</v>
      </c>
      <c r="C153" s="9">
        <v>45000</v>
      </c>
      <c r="D153" s="9">
        <v>45000</v>
      </c>
    </row>
    <row r="154" spans="1:4" ht="15.75" thickBot="1" x14ac:dyDescent="0.3">
      <c r="A154" s="5" t="s">
        <v>18</v>
      </c>
      <c r="B154" s="9">
        <f t="shared" ref="B154:D154" si="15">B153/B152</f>
        <v>0.91324200913242004</v>
      </c>
      <c r="C154" s="9">
        <f t="shared" si="15"/>
        <v>1.0273972602739727</v>
      </c>
      <c r="D154" s="9">
        <f t="shared" si="15"/>
        <v>1.0273972602739727</v>
      </c>
    </row>
    <row r="155" spans="1:4" ht="15.75" thickBot="1" x14ac:dyDescent="0.3">
      <c r="A155" s="5" t="s">
        <v>19</v>
      </c>
      <c r="B155" s="10" t="e">
        <f>B152/#REF!-1</f>
        <v>#REF!</v>
      </c>
      <c r="C155" s="10">
        <f t="shared" ref="C155:D157" si="16">C152/B152-1</f>
        <v>0</v>
      </c>
      <c r="D155" s="10">
        <f t="shared" si="16"/>
        <v>0</v>
      </c>
    </row>
    <row r="156" spans="1:4" ht="15.75" thickBot="1" x14ac:dyDescent="0.3">
      <c r="A156" s="5" t="s">
        <v>21</v>
      </c>
      <c r="B156" s="10" t="e">
        <f>B153/#REF!-1</f>
        <v>#REF!</v>
      </c>
      <c r="C156" s="10">
        <f t="shared" si="16"/>
        <v>0.125</v>
      </c>
      <c r="D156" s="10">
        <f t="shared" si="16"/>
        <v>0</v>
      </c>
    </row>
    <row r="157" spans="1:4" ht="15.75" thickBot="1" x14ac:dyDescent="0.3">
      <c r="A157" s="5" t="s">
        <v>22</v>
      </c>
      <c r="B157" s="10" t="e">
        <f>B154/#REF!-1</f>
        <v>#REF!</v>
      </c>
      <c r="C157" s="10">
        <f t="shared" si="16"/>
        <v>0.12500000000000022</v>
      </c>
      <c r="D157" s="10">
        <f t="shared" si="16"/>
        <v>0</v>
      </c>
    </row>
    <row r="158" spans="1:4" ht="15.75" thickBot="1" x14ac:dyDescent="0.3">
      <c r="A158" s="1046" t="s">
        <v>172</v>
      </c>
      <c r="B158" s="1047"/>
      <c r="C158" s="1047"/>
      <c r="D158" s="1048"/>
    </row>
    <row r="159" spans="1:4" x14ac:dyDescent="0.25">
      <c r="A159" s="1049"/>
      <c r="B159" s="8">
        <v>2020</v>
      </c>
      <c r="C159" s="8">
        <v>2021</v>
      </c>
      <c r="D159" s="8">
        <v>2022</v>
      </c>
    </row>
    <row r="160" spans="1:4" ht="15.75" thickBot="1" x14ac:dyDescent="0.3">
      <c r="A160" s="1050"/>
      <c r="B160" s="706" t="s">
        <v>8</v>
      </c>
      <c r="C160" s="706" t="s">
        <v>8</v>
      </c>
      <c r="D160" s="706" t="s">
        <v>8</v>
      </c>
    </row>
    <row r="161" spans="1:5" ht="15.75" thickBot="1" x14ac:dyDescent="0.3">
      <c r="A161" s="12" t="s">
        <v>23</v>
      </c>
      <c r="B161" s="13">
        <f>B162+B163</f>
        <v>0</v>
      </c>
      <c r="C161" s="13">
        <f t="shared" ref="C161:D161" si="17">C162+C163</f>
        <v>0</v>
      </c>
      <c r="D161" s="13">
        <f t="shared" si="17"/>
        <v>0</v>
      </c>
    </row>
    <row r="162" spans="1:5" ht="15.75" thickBot="1" x14ac:dyDescent="0.3">
      <c r="A162" s="25" t="s">
        <v>212</v>
      </c>
      <c r="B162" s="14">
        <v>0</v>
      </c>
      <c r="C162" s="14">
        <v>0</v>
      </c>
      <c r="D162" s="14">
        <v>0</v>
      </c>
    </row>
    <row r="163" spans="1:5" ht="15.75" thickBot="1" x14ac:dyDescent="0.3">
      <c r="A163" s="25" t="s">
        <v>213</v>
      </c>
      <c r="B163" s="14"/>
      <c r="C163" s="14"/>
      <c r="D163" s="14"/>
    </row>
    <row r="164" spans="1:5" ht="15.75" thickBot="1" x14ac:dyDescent="0.3">
      <c r="A164" s="12" t="s">
        <v>24</v>
      </c>
      <c r="B164" s="13">
        <f>B165+B166</f>
        <v>0</v>
      </c>
      <c r="C164" s="13">
        <f t="shared" ref="C164:D164" si="18">C165+C166</f>
        <v>0</v>
      </c>
      <c r="D164" s="13">
        <f t="shared" si="18"/>
        <v>0</v>
      </c>
    </row>
    <row r="165" spans="1:5" ht="15.75" thickBot="1" x14ac:dyDescent="0.3">
      <c r="A165" s="25" t="s">
        <v>212</v>
      </c>
      <c r="B165" s="13">
        <v>0</v>
      </c>
      <c r="C165" s="13">
        <v>0</v>
      </c>
      <c r="D165" s="13">
        <v>0</v>
      </c>
    </row>
    <row r="166" spans="1:5" ht="15.75" thickBot="1" x14ac:dyDescent="0.3">
      <c r="A166" s="25" t="s">
        <v>213</v>
      </c>
      <c r="B166" s="13"/>
      <c r="C166" s="13"/>
      <c r="D166" s="13"/>
    </row>
    <row r="167" spans="1:5" ht="15.75" thickBot="1" x14ac:dyDescent="0.3">
      <c r="A167" s="12" t="s">
        <v>25</v>
      </c>
      <c r="B167" s="13">
        <f>B168+B169</f>
        <v>0</v>
      </c>
      <c r="C167" s="13">
        <f t="shared" ref="C167:D167" si="19">C168+C169</f>
        <v>0</v>
      </c>
      <c r="D167" s="13">
        <f t="shared" si="19"/>
        <v>0</v>
      </c>
    </row>
    <row r="168" spans="1:5" ht="15.75" thickBot="1" x14ac:dyDescent="0.3">
      <c r="A168" s="25" t="s">
        <v>212</v>
      </c>
      <c r="B168" s="13">
        <v>0</v>
      </c>
      <c r="C168" s="30">
        <v>0</v>
      </c>
      <c r="D168" s="30">
        <v>0</v>
      </c>
      <c r="E168" s="82"/>
    </row>
    <row r="169" spans="1:5" ht="15.75" thickBot="1" x14ac:dyDescent="0.3">
      <c r="A169" s="25" t="s">
        <v>213</v>
      </c>
      <c r="B169" s="13"/>
      <c r="C169" s="13"/>
      <c r="D169" s="13"/>
    </row>
    <row r="170" spans="1:5" ht="15.75" thickBot="1" x14ac:dyDescent="0.3">
      <c r="A170" s="12" t="s">
        <v>26</v>
      </c>
      <c r="B170" s="13"/>
      <c r="C170" s="13"/>
      <c r="D170" s="13"/>
    </row>
    <row r="171" spans="1:5" ht="15.75" thickBot="1" x14ac:dyDescent="0.3">
      <c r="A171" s="25" t="s">
        <v>212</v>
      </c>
      <c r="B171" s="13"/>
      <c r="C171" s="13"/>
      <c r="D171" s="13"/>
    </row>
    <row r="172" spans="1:5" ht="12.75" customHeight="1" thickBot="1" x14ac:dyDescent="0.3">
      <c r="A172" s="25" t="s">
        <v>213</v>
      </c>
      <c r="B172" s="13"/>
      <c r="C172" s="13"/>
      <c r="D172" s="13"/>
    </row>
    <row r="173" spans="1:5" ht="9" customHeight="1" thickBot="1" x14ac:dyDescent="0.3">
      <c r="A173" s="12" t="s">
        <v>27</v>
      </c>
      <c r="B173" s="13">
        <f>B174</f>
        <v>40000</v>
      </c>
      <c r="C173" s="13">
        <f t="shared" ref="C173:D173" si="20">C174</f>
        <v>45000</v>
      </c>
      <c r="D173" s="13">
        <f t="shared" si="20"/>
        <v>45000</v>
      </c>
    </row>
    <row r="174" spans="1:5" ht="15.75" thickBot="1" x14ac:dyDescent="0.3">
      <c r="A174" s="25" t="s">
        <v>212</v>
      </c>
      <c r="B174" s="13">
        <v>40000</v>
      </c>
      <c r="C174" s="13">
        <v>45000</v>
      </c>
      <c r="D174" s="13">
        <v>45000</v>
      </c>
    </row>
    <row r="175" spans="1:5" ht="15.75" thickBot="1" x14ac:dyDescent="0.3">
      <c r="A175" s="25" t="s">
        <v>213</v>
      </c>
      <c r="B175" s="13"/>
      <c r="C175" s="13"/>
      <c r="D175" s="13"/>
    </row>
    <row r="176" spans="1:5" ht="15.75" thickBot="1" x14ac:dyDescent="0.3">
      <c r="A176" s="12" t="s">
        <v>28</v>
      </c>
      <c r="B176" s="13">
        <f t="shared" ref="B176:D176" si="21">B177+B178</f>
        <v>0</v>
      </c>
      <c r="C176" s="13">
        <f t="shared" si="21"/>
        <v>0</v>
      </c>
      <c r="D176" s="13">
        <f t="shared" si="21"/>
        <v>0</v>
      </c>
    </row>
    <row r="177" spans="1:4" ht="15.75" thickBot="1" x14ac:dyDescent="0.3">
      <c r="A177" s="25" t="s">
        <v>212</v>
      </c>
      <c r="B177" s="13">
        <v>0</v>
      </c>
      <c r="C177" s="30">
        <v>0</v>
      </c>
      <c r="D177" s="30">
        <v>0</v>
      </c>
    </row>
    <row r="178" spans="1:4" ht="15.75" thickBot="1" x14ac:dyDescent="0.3">
      <c r="A178" s="25" t="s">
        <v>213</v>
      </c>
      <c r="B178" s="13"/>
      <c r="C178" s="13"/>
      <c r="D178" s="13"/>
    </row>
    <row r="179" spans="1:4" ht="15.75" thickBot="1" x14ac:dyDescent="0.3">
      <c r="A179" s="12" t="s">
        <v>29</v>
      </c>
      <c r="B179" s="13">
        <v>0</v>
      </c>
      <c r="C179" s="13">
        <f>B179*1.03*0.99</f>
        <v>0</v>
      </c>
      <c r="D179" s="13">
        <f>C179*1.03*0.99</f>
        <v>0</v>
      </c>
    </row>
    <row r="180" spans="1:4" ht="15.75" thickBot="1" x14ac:dyDescent="0.3">
      <c r="A180" s="25" t="s">
        <v>212</v>
      </c>
      <c r="B180" s="39"/>
      <c r="C180" s="39"/>
      <c r="D180" s="39"/>
    </row>
    <row r="181" spans="1:4" ht="15.75" thickBot="1" x14ac:dyDescent="0.3">
      <c r="A181" s="25" t="s">
        <v>213</v>
      </c>
      <c r="B181" s="83"/>
      <c r="C181" s="39"/>
      <c r="D181" s="39"/>
    </row>
    <row r="182" spans="1:4" ht="15.75" thickBot="1" x14ac:dyDescent="0.3">
      <c r="A182" s="15" t="s">
        <v>30</v>
      </c>
      <c r="B182" s="14">
        <f>B179+B176+B173+B170+B167+B164+B161</f>
        <v>40000</v>
      </c>
      <c r="C182" s="14">
        <f t="shared" ref="C182:D182" si="22">C179+C176+C173+C170+C167+C164+C161</f>
        <v>45000</v>
      </c>
      <c r="D182" s="14">
        <f t="shared" si="22"/>
        <v>45000</v>
      </c>
    </row>
    <row r="183" spans="1:4" ht="15.75" thickBot="1" x14ac:dyDescent="0.3">
      <c r="A183" s="19"/>
      <c r="B183" s="20"/>
      <c r="C183" s="20"/>
      <c r="D183" s="20"/>
    </row>
    <row r="184" spans="1:4" ht="24.75" thickBot="1" x14ac:dyDescent="0.3">
      <c r="A184" s="6" t="s">
        <v>56</v>
      </c>
      <c r="B184" s="21">
        <f>B42+B153</f>
        <v>270000</v>
      </c>
      <c r="C184" s="21">
        <f t="shared" ref="C184:D184" si="23">C42+C153</f>
        <v>280000</v>
      </c>
      <c r="D184" s="21">
        <f t="shared" si="23"/>
        <v>280000</v>
      </c>
    </row>
    <row r="185" spans="1:4" ht="24.75" thickBot="1" x14ac:dyDescent="0.3">
      <c r="A185" s="6" t="s">
        <v>57</v>
      </c>
      <c r="B185" s="21">
        <f>B186+B189+B192+B195+B198+B201+B204</f>
        <v>270000</v>
      </c>
      <c r="C185" s="21">
        <f t="shared" ref="C185:D185" si="24">C186+C189+C192+C195+C198+C201+C204</f>
        <v>280000</v>
      </c>
      <c r="D185" s="21">
        <f t="shared" si="24"/>
        <v>280000</v>
      </c>
    </row>
    <row r="186" spans="1:4" ht="15.75" thickBot="1" x14ac:dyDescent="0.3">
      <c r="A186" s="12" t="s">
        <v>23</v>
      </c>
      <c r="B186" s="35">
        <f t="shared" ref="B186:D186" si="25">B187+B188</f>
        <v>0</v>
      </c>
      <c r="C186" s="35">
        <f t="shared" si="25"/>
        <v>0</v>
      </c>
      <c r="D186" s="35">
        <f t="shared" si="25"/>
        <v>0</v>
      </c>
    </row>
    <row r="187" spans="1:4" ht="15.75" thickBot="1" x14ac:dyDescent="0.3">
      <c r="A187" s="25" t="s">
        <v>212</v>
      </c>
      <c r="B187" s="14">
        <f t="shared" ref="B187:D188" si="26">B51+B88+B125</f>
        <v>0</v>
      </c>
      <c r="C187" s="14">
        <f t="shared" si="26"/>
        <v>0</v>
      </c>
      <c r="D187" s="14">
        <f t="shared" si="26"/>
        <v>0</v>
      </c>
    </row>
    <row r="188" spans="1:4" ht="15.75" thickBot="1" x14ac:dyDescent="0.3">
      <c r="A188" s="25" t="s">
        <v>230</v>
      </c>
      <c r="B188" s="14">
        <f t="shared" si="26"/>
        <v>0</v>
      </c>
      <c r="C188" s="14">
        <f t="shared" si="26"/>
        <v>0</v>
      </c>
      <c r="D188" s="14">
        <f t="shared" si="26"/>
        <v>0</v>
      </c>
    </row>
    <row r="189" spans="1:4" ht="15.75" thickBot="1" x14ac:dyDescent="0.3">
      <c r="A189" s="12" t="s">
        <v>24</v>
      </c>
      <c r="B189" s="35">
        <f t="shared" ref="B189:D189" si="27">B190+B191</f>
        <v>0</v>
      </c>
      <c r="C189" s="35">
        <f t="shared" si="27"/>
        <v>0</v>
      </c>
      <c r="D189" s="35">
        <f t="shared" si="27"/>
        <v>0</v>
      </c>
    </row>
    <row r="190" spans="1:4" ht="15.75" thickBot="1" x14ac:dyDescent="0.3">
      <c r="A190" s="25" t="s">
        <v>212</v>
      </c>
      <c r="B190" s="13">
        <f>B54+B91+B128</f>
        <v>0</v>
      </c>
      <c r="C190" s="13">
        <f>C54+C91+C128</f>
        <v>0</v>
      </c>
      <c r="D190" s="13">
        <f>D54+D91+D128</f>
        <v>0</v>
      </c>
    </row>
    <row r="191" spans="1:4" ht="15.75" thickBot="1" x14ac:dyDescent="0.3">
      <c r="A191" s="25" t="s">
        <v>230</v>
      </c>
      <c r="B191" s="14">
        <f>B55+B92+B126</f>
        <v>0</v>
      </c>
      <c r="C191" s="14">
        <f>C55+C92+C126</f>
        <v>0</v>
      </c>
      <c r="D191" s="14">
        <f>D55+D92+D126</f>
        <v>0</v>
      </c>
    </row>
    <row r="192" spans="1:4" ht="15.75" thickBot="1" x14ac:dyDescent="0.3">
      <c r="A192" s="12" t="s">
        <v>25</v>
      </c>
      <c r="B192" s="35">
        <f t="shared" ref="B192:D192" si="28">B193+B194</f>
        <v>0</v>
      </c>
      <c r="C192" s="35">
        <f t="shared" si="28"/>
        <v>0</v>
      </c>
      <c r="D192" s="35">
        <f t="shared" si="28"/>
        <v>0</v>
      </c>
    </row>
    <row r="193" spans="1:4" ht="15.75" thickBot="1" x14ac:dyDescent="0.3">
      <c r="A193" s="25" t="s">
        <v>212</v>
      </c>
      <c r="B193" s="14">
        <f t="shared" ref="B193:D194" si="29">B57+B94+B131</f>
        <v>0</v>
      </c>
      <c r="C193" s="14">
        <f t="shared" si="29"/>
        <v>0</v>
      </c>
      <c r="D193" s="14">
        <f t="shared" si="29"/>
        <v>0</v>
      </c>
    </row>
    <row r="194" spans="1:4" ht="15.75" thickBot="1" x14ac:dyDescent="0.3">
      <c r="A194" s="25" t="s">
        <v>230</v>
      </c>
      <c r="B194" s="14">
        <f t="shared" si="29"/>
        <v>0</v>
      </c>
      <c r="C194" s="14">
        <f t="shared" si="29"/>
        <v>0</v>
      </c>
      <c r="D194" s="14">
        <f t="shared" si="29"/>
        <v>0</v>
      </c>
    </row>
    <row r="195" spans="1:4" ht="15.75" thickBot="1" x14ac:dyDescent="0.3">
      <c r="A195" s="12" t="s">
        <v>26</v>
      </c>
      <c r="B195" s="35">
        <f t="shared" ref="B195:D195" si="30">B196+B197</f>
        <v>0</v>
      </c>
      <c r="C195" s="35">
        <f t="shared" si="30"/>
        <v>0</v>
      </c>
      <c r="D195" s="35">
        <f t="shared" si="30"/>
        <v>0</v>
      </c>
    </row>
    <row r="196" spans="1:4" ht="15.75" thickBot="1" x14ac:dyDescent="0.3">
      <c r="A196" s="25" t="s">
        <v>212</v>
      </c>
      <c r="B196" s="13">
        <f t="shared" ref="B196:D197" si="31">B60+B97+B134</f>
        <v>0</v>
      </c>
      <c r="C196" s="13">
        <f t="shared" si="31"/>
        <v>0</v>
      </c>
      <c r="D196" s="13">
        <f t="shared" si="31"/>
        <v>0</v>
      </c>
    </row>
    <row r="197" spans="1:4" ht="15.75" thickBot="1" x14ac:dyDescent="0.3">
      <c r="A197" s="25" t="s">
        <v>230</v>
      </c>
      <c r="B197" s="14">
        <f t="shared" si="31"/>
        <v>0</v>
      </c>
      <c r="C197" s="14">
        <f t="shared" si="31"/>
        <v>0</v>
      </c>
      <c r="D197" s="14">
        <f t="shared" si="31"/>
        <v>0</v>
      </c>
    </row>
    <row r="198" spans="1:4" ht="15.75" thickBot="1" x14ac:dyDescent="0.3">
      <c r="A198" s="12" t="s">
        <v>27</v>
      </c>
      <c r="B198" s="35">
        <f t="shared" ref="B198:D198" si="32">B199+B200</f>
        <v>270000</v>
      </c>
      <c r="C198" s="35">
        <f t="shared" si="32"/>
        <v>280000</v>
      </c>
      <c r="D198" s="35">
        <f t="shared" si="32"/>
        <v>280000</v>
      </c>
    </row>
    <row r="199" spans="1:4" ht="15.75" thickBot="1" x14ac:dyDescent="0.3">
      <c r="A199" s="25" t="s">
        <v>212</v>
      </c>
      <c r="B199" s="13">
        <f>B137+B174</f>
        <v>270000</v>
      </c>
      <c r="C199" s="13">
        <f t="shared" ref="C199:D199" si="33">C137+C174</f>
        <v>280000</v>
      </c>
      <c r="D199" s="13">
        <f t="shared" si="33"/>
        <v>280000</v>
      </c>
    </row>
    <row r="200" spans="1:4" ht="15.75" thickBot="1" x14ac:dyDescent="0.3">
      <c r="A200" s="25" t="s">
        <v>230</v>
      </c>
      <c r="B200" s="14">
        <f t="shared" ref="B200:D200" si="34">B64+B101+B138</f>
        <v>0</v>
      </c>
      <c r="C200" s="14">
        <f t="shared" si="34"/>
        <v>0</v>
      </c>
      <c r="D200" s="14">
        <f t="shared" si="34"/>
        <v>0</v>
      </c>
    </row>
    <row r="201" spans="1:4" ht="15.75" thickBot="1" x14ac:dyDescent="0.3">
      <c r="A201" s="12" t="s">
        <v>28</v>
      </c>
      <c r="B201" s="35">
        <f>B202+B203</f>
        <v>0</v>
      </c>
      <c r="C201" s="35">
        <f t="shared" ref="C201:D201" si="35">C202+C203</f>
        <v>0</v>
      </c>
      <c r="D201" s="35">
        <f t="shared" si="35"/>
        <v>0</v>
      </c>
    </row>
    <row r="202" spans="1:4" ht="15.75" thickBot="1" x14ac:dyDescent="0.3">
      <c r="A202" s="25" t="s">
        <v>212</v>
      </c>
      <c r="B202" s="13">
        <f t="shared" ref="B202:D203" si="36">B66+B103+B140</f>
        <v>0</v>
      </c>
      <c r="C202" s="13">
        <f t="shared" si="36"/>
        <v>0</v>
      </c>
      <c r="D202" s="13">
        <f t="shared" si="36"/>
        <v>0</v>
      </c>
    </row>
    <row r="203" spans="1:4" ht="15.75" thickBot="1" x14ac:dyDescent="0.3">
      <c r="A203" s="25" t="s">
        <v>230</v>
      </c>
      <c r="B203" s="14">
        <f t="shared" si="36"/>
        <v>0</v>
      </c>
      <c r="C203" s="14">
        <f t="shared" si="36"/>
        <v>0</v>
      </c>
      <c r="D203" s="14">
        <f t="shared" si="36"/>
        <v>0</v>
      </c>
    </row>
    <row r="204" spans="1:4" ht="15.75" thickBot="1" x14ac:dyDescent="0.3">
      <c r="A204" s="12" t="s">
        <v>29</v>
      </c>
      <c r="B204" s="35">
        <f>B105+B68</f>
        <v>0</v>
      </c>
      <c r="C204" s="35">
        <f>C105+C68</f>
        <v>0</v>
      </c>
      <c r="D204" s="35">
        <f>D105+D68</f>
        <v>0</v>
      </c>
    </row>
    <row r="205" spans="1:4" ht="15.75" thickBot="1" x14ac:dyDescent="0.3">
      <c r="A205" s="25" t="s">
        <v>212</v>
      </c>
      <c r="B205" s="13">
        <f t="shared" ref="B205:D206" si="37">B69+B106+B143</f>
        <v>0</v>
      </c>
      <c r="C205" s="13">
        <f t="shared" si="37"/>
        <v>0</v>
      </c>
      <c r="D205" s="13">
        <f t="shared" si="37"/>
        <v>0</v>
      </c>
    </row>
    <row r="206" spans="1:4" ht="15.75" thickBot="1" x14ac:dyDescent="0.3">
      <c r="A206" s="25" t="s">
        <v>230</v>
      </c>
      <c r="B206" s="14">
        <f t="shared" si="37"/>
        <v>0</v>
      </c>
      <c r="C206" s="14">
        <f t="shared" si="37"/>
        <v>0</v>
      </c>
      <c r="D206" s="14">
        <f t="shared" si="37"/>
        <v>0</v>
      </c>
    </row>
    <row r="207" spans="1:4" ht="19.5" customHeight="1" thickBot="1" x14ac:dyDescent="0.3">
      <c r="A207" s="16" t="s">
        <v>31</v>
      </c>
      <c r="B207" s="17">
        <f>IF(B185-B184=0,0,"Error")</f>
        <v>0</v>
      </c>
      <c r="C207" s="17">
        <f>IF(C185-C184=0,0,"Error")</f>
        <v>0</v>
      </c>
      <c r="D207" s="17">
        <f>IF(D185-D184=0,0,"Error")</f>
        <v>0</v>
      </c>
    </row>
    <row r="208" spans="1:4" ht="19.5" customHeight="1" thickBot="1" x14ac:dyDescent="0.3">
      <c r="A208" s="1028" t="s">
        <v>536</v>
      </c>
      <c r="B208" s="1028"/>
      <c r="C208" s="1028"/>
      <c r="D208" s="1028"/>
    </row>
    <row r="209" spans="1:4" ht="19.5" customHeight="1" thickBot="1" x14ac:dyDescent="0.3">
      <c r="A209" s="2" t="s">
        <v>0</v>
      </c>
      <c r="B209" s="1201"/>
      <c r="C209" s="1201"/>
      <c r="D209" s="1201"/>
    </row>
    <row r="210" spans="1:4" ht="19.5" customHeight="1" thickBot="1" x14ac:dyDescent="0.3">
      <c r="A210" s="2" t="s">
        <v>1</v>
      </c>
      <c r="B210" s="1080"/>
      <c r="C210" s="1080"/>
      <c r="D210" s="1081"/>
    </row>
    <row r="211" spans="1:4" ht="19.5" customHeight="1" thickBot="1" x14ac:dyDescent="0.3">
      <c r="A211" s="2" t="s">
        <v>3</v>
      </c>
      <c r="B211" s="1083"/>
      <c r="C211" s="1083"/>
      <c r="D211" s="1084"/>
    </row>
    <row r="212" spans="1:4" ht="19.5" customHeight="1" thickBot="1" x14ac:dyDescent="0.3">
      <c r="A212" s="1085" t="s">
        <v>4</v>
      </c>
      <c r="B212" s="1086"/>
      <c r="C212" s="1086"/>
      <c r="D212" s="1087"/>
    </row>
    <row r="213" spans="1:4" ht="19.5" customHeight="1" thickBot="1" x14ac:dyDescent="0.3">
      <c r="A213" s="1149" t="s">
        <v>936</v>
      </c>
      <c r="B213" s="1150"/>
      <c r="C213" s="1150"/>
      <c r="D213" s="1151"/>
    </row>
    <row r="214" spans="1:4" ht="19.5" customHeight="1" thickBot="1" x14ac:dyDescent="0.3">
      <c r="A214" s="1149"/>
      <c r="B214" s="1150"/>
      <c r="C214" s="1150"/>
      <c r="D214" s="1151"/>
    </row>
    <row r="215" spans="1:4" ht="19.5" customHeight="1" thickBot="1" x14ac:dyDescent="0.3">
      <c r="A215" s="1149"/>
      <c r="B215" s="1150"/>
      <c r="C215" s="1150"/>
      <c r="D215" s="1151"/>
    </row>
    <row r="216" spans="1:4" ht="19.5" customHeight="1" thickBot="1" x14ac:dyDescent="0.3">
      <c r="A216" s="3" t="s">
        <v>5</v>
      </c>
      <c r="B216" s="1202"/>
      <c r="C216" s="1202"/>
      <c r="D216" s="1203"/>
    </row>
    <row r="217" spans="1:4" ht="19.5" customHeight="1" x14ac:dyDescent="0.25">
      <c r="A217" s="1049" t="s">
        <v>6</v>
      </c>
      <c r="B217" s="703">
        <v>2020</v>
      </c>
      <c r="C217" s="703">
        <v>2021</v>
      </c>
      <c r="D217" s="703">
        <v>2022</v>
      </c>
    </row>
    <row r="218" spans="1:4" ht="19.5" customHeight="1" thickBot="1" x14ac:dyDescent="0.3">
      <c r="A218" s="1050"/>
      <c r="B218" s="704" t="s">
        <v>8</v>
      </c>
      <c r="C218" s="704" t="s">
        <v>8</v>
      </c>
      <c r="D218" s="704" t="s">
        <v>8</v>
      </c>
    </row>
    <row r="219" spans="1:4" ht="19.5" customHeight="1" thickBot="1" x14ac:dyDescent="0.3">
      <c r="A219" s="5" t="s">
        <v>931</v>
      </c>
      <c r="B219" s="76">
        <v>0.03</v>
      </c>
      <c r="C219" s="76">
        <v>0.05</v>
      </c>
      <c r="D219" s="76">
        <v>0.05</v>
      </c>
    </row>
    <row r="220" spans="1:4" ht="19.5" customHeight="1" thickBot="1" x14ac:dyDescent="0.3">
      <c r="A220" s="5" t="s">
        <v>89</v>
      </c>
      <c r="B220" s="76" t="s">
        <v>68</v>
      </c>
      <c r="C220" s="76" t="s">
        <v>68</v>
      </c>
      <c r="D220" s="76" t="s">
        <v>68</v>
      </c>
    </row>
    <row r="221" spans="1:4" ht="19.5" customHeight="1" thickBot="1" x14ac:dyDescent="0.3">
      <c r="A221" s="5" t="s">
        <v>66</v>
      </c>
      <c r="B221" s="76" t="s">
        <v>68</v>
      </c>
      <c r="C221" s="76" t="s">
        <v>68</v>
      </c>
      <c r="D221" s="76" t="s">
        <v>68</v>
      </c>
    </row>
    <row r="222" spans="1:4" ht="19.5" customHeight="1" thickBot="1" x14ac:dyDescent="0.3">
      <c r="A222" s="6" t="s">
        <v>9</v>
      </c>
      <c r="B222" s="1199"/>
      <c r="C222" s="1199"/>
      <c r="D222" s="1200"/>
    </row>
    <row r="223" spans="1:4" ht="19.5" customHeight="1" thickBot="1" x14ac:dyDescent="0.3">
      <c r="A223" s="1105" t="s">
        <v>10</v>
      </c>
      <c r="B223" s="1106"/>
      <c r="C223" s="1106"/>
      <c r="D223" s="1107"/>
    </row>
    <row r="224" spans="1:4" ht="19.5" customHeight="1" thickBot="1" x14ac:dyDescent="0.3">
      <c r="A224" s="695" t="s">
        <v>937</v>
      </c>
      <c r="B224" s="4" t="s">
        <v>938</v>
      </c>
      <c r="C224" s="4" t="s">
        <v>938</v>
      </c>
      <c r="D224" s="4" t="s">
        <v>938</v>
      </c>
    </row>
    <row r="225" spans="1:4" ht="19.5" customHeight="1" thickBot="1" x14ac:dyDescent="0.3">
      <c r="A225" s="5" t="s">
        <v>939</v>
      </c>
      <c r="B225" s="4">
        <v>0.3</v>
      </c>
      <c r="C225" s="4">
        <v>0.2</v>
      </c>
      <c r="D225" s="4">
        <v>0.2</v>
      </c>
    </row>
    <row r="226" spans="1:4" ht="19.5" customHeight="1" thickBot="1" x14ac:dyDescent="0.3">
      <c r="A226" s="5" t="s">
        <v>940</v>
      </c>
      <c r="B226" s="4" t="s">
        <v>938</v>
      </c>
      <c r="C226" s="4" t="s">
        <v>938</v>
      </c>
      <c r="D226" s="4" t="s">
        <v>938</v>
      </c>
    </row>
    <row r="227" spans="1:4" ht="19.5" customHeight="1" thickBot="1" x14ac:dyDescent="0.3">
      <c r="A227" s="1111" t="s">
        <v>12</v>
      </c>
      <c r="B227" s="1112"/>
      <c r="C227" s="1112"/>
      <c r="D227" s="1113"/>
    </row>
    <row r="228" spans="1:4" ht="19.5" customHeight="1" thickBot="1" x14ac:dyDescent="0.3">
      <c r="A228" s="7" t="s">
        <v>13</v>
      </c>
      <c r="B228" s="1183"/>
      <c r="C228" s="1183"/>
      <c r="D228" s="1184"/>
    </row>
    <row r="229" spans="1:4" ht="19.5" customHeight="1" thickBot="1" x14ac:dyDescent="0.3">
      <c r="A229" s="5" t="s">
        <v>14</v>
      </c>
      <c r="B229" s="1185"/>
      <c r="C229" s="1185"/>
      <c r="D229" s="1186"/>
    </row>
    <row r="230" spans="1:4" ht="19.5" customHeight="1" thickBot="1" x14ac:dyDescent="0.3">
      <c r="A230" s="5" t="s">
        <v>15</v>
      </c>
      <c r="B230" s="1098"/>
      <c r="C230" s="1098"/>
      <c r="D230" s="1099"/>
    </row>
    <row r="231" spans="1:4" ht="19.5" customHeight="1" x14ac:dyDescent="0.25">
      <c r="A231" s="1049"/>
      <c r="B231" s="8">
        <v>2020</v>
      </c>
      <c r="C231" s="8">
        <v>2021</v>
      </c>
      <c r="D231" s="8">
        <v>2022</v>
      </c>
    </row>
    <row r="232" spans="1:4" ht="19.5" customHeight="1" thickBot="1" x14ac:dyDescent="0.3">
      <c r="A232" s="1050"/>
      <c r="B232" s="706" t="s">
        <v>8</v>
      </c>
      <c r="C232" s="706" t="s">
        <v>8</v>
      </c>
      <c r="D232" s="706" t="s">
        <v>8</v>
      </c>
    </row>
    <row r="233" spans="1:4" ht="19.5" customHeight="1" thickBot="1" x14ac:dyDescent="0.3">
      <c r="A233" s="5" t="s">
        <v>16</v>
      </c>
      <c r="B233" s="9">
        <v>3</v>
      </c>
      <c r="C233" s="9">
        <v>3</v>
      </c>
      <c r="D233" s="9">
        <v>3</v>
      </c>
    </row>
    <row r="234" spans="1:4" ht="19.5" customHeight="1" thickBot="1" x14ac:dyDescent="0.3">
      <c r="A234" s="5" t="s">
        <v>17</v>
      </c>
      <c r="B234" s="9">
        <v>50000</v>
      </c>
      <c r="C234" s="9">
        <v>50000</v>
      </c>
      <c r="D234" s="9">
        <v>50000</v>
      </c>
    </row>
    <row r="235" spans="1:4" ht="19.5" customHeight="1" thickBot="1" x14ac:dyDescent="0.3">
      <c r="A235" s="5" t="s">
        <v>18</v>
      </c>
      <c r="B235" s="9">
        <f t="shared" ref="B235:D235" si="38">B234/B233</f>
        <v>16666.666666666668</v>
      </c>
      <c r="C235" s="9">
        <f t="shared" si="38"/>
        <v>16666.666666666668</v>
      </c>
      <c r="D235" s="9">
        <f t="shared" si="38"/>
        <v>16666.666666666668</v>
      </c>
    </row>
    <row r="236" spans="1:4" ht="19.5" customHeight="1" thickBot="1" x14ac:dyDescent="0.3">
      <c r="A236" s="5" t="s">
        <v>19</v>
      </c>
      <c r="B236" s="10" t="e">
        <f>B233/#REF!-1</f>
        <v>#REF!</v>
      </c>
      <c r="C236" s="10">
        <f t="shared" ref="C236:D238" si="39">C233/B233-1</f>
        <v>0</v>
      </c>
      <c r="D236" s="10">
        <f t="shared" si="39"/>
        <v>0</v>
      </c>
    </row>
    <row r="237" spans="1:4" ht="19.5" customHeight="1" thickBot="1" x14ac:dyDescent="0.3">
      <c r="A237" s="5" t="s">
        <v>21</v>
      </c>
      <c r="B237" s="10" t="e">
        <f>B234/#REF!-1</f>
        <v>#REF!</v>
      </c>
      <c r="C237" s="10">
        <f t="shared" si="39"/>
        <v>0</v>
      </c>
      <c r="D237" s="10">
        <f t="shared" si="39"/>
        <v>0</v>
      </c>
    </row>
    <row r="238" spans="1:4" ht="19.5" customHeight="1" thickBot="1" x14ac:dyDescent="0.3">
      <c r="A238" s="5" t="s">
        <v>22</v>
      </c>
      <c r="B238" s="10" t="e">
        <f>B235/#REF!-1</f>
        <v>#REF!</v>
      </c>
      <c r="C238" s="10">
        <f t="shared" si="39"/>
        <v>0</v>
      </c>
      <c r="D238" s="10">
        <f t="shared" si="39"/>
        <v>0</v>
      </c>
    </row>
    <row r="239" spans="1:4" ht="19.5" customHeight="1" thickBot="1" x14ac:dyDescent="0.3">
      <c r="A239" s="1046" t="s">
        <v>152</v>
      </c>
      <c r="B239" s="1047"/>
      <c r="C239" s="1047"/>
      <c r="D239" s="1048"/>
    </row>
    <row r="240" spans="1:4" ht="19.5" customHeight="1" x14ac:dyDescent="0.25">
      <c r="A240" s="1049"/>
      <c r="B240" s="8">
        <v>2020</v>
      </c>
      <c r="C240" s="8">
        <v>2021</v>
      </c>
      <c r="D240" s="8">
        <v>2022</v>
      </c>
    </row>
    <row r="241" spans="1:4" ht="19.5" customHeight="1" thickBot="1" x14ac:dyDescent="0.3">
      <c r="A241" s="1050"/>
      <c r="B241" s="706" t="s">
        <v>8</v>
      </c>
      <c r="C241" s="706" t="s">
        <v>8</v>
      </c>
      <c r="D241" s="706" t="s">
        <v>8</v>
      </c>
    </row>
    <row r="242" spans="1:4" ht="19.5" customHeight="1" thickBot="1" x14ac:dyDescent="0.3">
      <c r="A242" s="12" t="s">
        <v>23</v>
      </c>
      <c r="B242" s="13">
        <f>B243+B244</f>
        <v>0</v>
      </c>
      <c r="C242" s="13">
        <f t="shared" ref="C242:D242" si="40">C243+C244</f>
        <v>0</v>
      </c>
      <c r="D242" s="13">
        <f t="shared" si="40"/>
        <v>0</v>
      </c>
    </row>
    <row r="243" spans="1:4" ht="19.5" customHeight="1" thickBot="1" x14ac:dyDescent="0.3">
      <c r="A243" s="25" t="s">
        <v>212</v>
      </c>
      <c r="B243" s="14">
        <v>0</v>
      </c>
      <c r="C243" s="14">
        <v>0</v>
      </c>
      <c r="D243" s="14">
        <v>0</v>
      </c>
    </row>
    <row r="244" spans="1:4" ht="19.5" customHeight="1" thickBot="1" x14ac:dyDescent="0.3">
      <c r="A244" s="25" t="s">
        <v>213</v>
      </c>
      <c r="B244" s="14"/>
      <c r="C244" s="14"/>
      <c r="D244" s="14"/>
    </row>
    <row r="245" spans="1:4" ht="19.5" customHeight="1" thickBot="1" x14ac:dyDescent="0.3">
      <c r="A245" s="12" t="s">
        <v>24</v>
      </c>
      <c r="B245" s="13">
        <f>B246+B247</f>
        <v>0</v>
      </c>
      <c r="C245" s="13">
        <f t="shared" ref="C245:D245" si="41">C246+C247</f>
        <v>0</v>
      </c>
      <c r="D245" s="13">
        <f t="shared" si="41"/>
        <v>0</v>
      </c>
    </row>
    <row r="246" spans="1:4" ht="19.5" customHeight="1" thickBot="1" x14ac:dyDescent="0.3">
      <c r="A246" s="25" t="s">
        <v>212</v>
      </c>
      <c r="B246" s="13">
        <v>0</v>
      </c>
      <c r="C246" s="13">
        <v>0</v>
      </c>
      <c r="D246" s="13">
        <v>0</v>
      </c>
    </row>
    <row r="247" spans="1:4" ht="19.5" customHeight="1" thickBot="1" x14ac:dyDescent="0.3">
      <c r="A247" s="25" t="s">
        <v>213</v>
      </c>
      <c r="B247" s="13"/>
      <c r="C247" s="13"/>
      <c r="D247" s="13"/>
    </row>
    <row r="248" spans="1:4" ht="19.5" customHeight="1" thickBot="1" x14ac:dyDescent="0.3">
      <c r="A248" s="12" t="s">
        <v>25</v>
      </c>
      <c r="B248" s="13">
        <f>B249+B250</f>
        <v>0</v>
      </c>
      <c r="C248" s="13">
        <f t="shared" ref="C248:D248" si="42">C249+C250</f>
        <v>0</v>
      </c>
      <c r="D248" s="13">
        <f t="shared" si="42"/>
        <v>0</v>
      </c>
    </row>
    <row r="249" spans="1:4" ht="19.5" customHeight="1" thickBot="1" x14ac:dyDescent="0.3">
      <c r="A249" s="25" t="s">
        <v>212</v>
      </c>
      <c r="B249" s="13">
        <v>0</v>
      </c>
      <c r="C249" s="30">
        <v>0</v>
      </c>
      <c r="D249" s="30">
        <v>0</v>
      </c>
    </row>
    <row r="250" spans="1:4" ht="19.5" customHeight="1" thickBot="1" x14ac:dyDescent="0.3">
      <c r="A250" s="25" t="s">
        <v>213</v>
      </c>
      <c r="B250" s="13"/>
      <c r="C250" s="13"/>
      <c r="D250" s="13"/>
    </row>
    <row r="251" spans="1:4" ht="19.5" customHeight="1" thickBot="1" x14ac:dyDescent="0.3">
      <c r="A251" s="12" t="s">
        <v>26</v>
      </c>
      <c r="B251" s="13"/>
      <c r="C251" s="13"/>
      <c r="D251" s="13"/>
    </row>
    <row r="252" spans="1:4" ht="19.5" customHeight="1" thickBot="1" x14ac:dyDescent="0.3">
      <c r="A252" s="25" t="s">
        <v>212</v>
      </c>
      <c r="B252" s="13"/>
      <c r="C252" s="13"/>
      <c r="D252" s="13"/>
    </row>
    <row r="253" spans="1:4" ht="19.5" customHeight="1" thickBot="1" x14ac:dyDescent="0.3">
      <c r="A253" s="25" t="s">
        <v>213</v>
      </c>
      <c r="B253" s="13"/>
      <c r="C253" s="13"/>
      <c r="D253" s="13"/>
    </row>
    <row r="254" spans="1:4" ht="19.5" customHeight="1" thickBot="1" x14ac:dyDescent="0.3">
      <c r="A254" s="12" t="s">
        <v>27</v>
      </c>
      <c r="B254" s="13">
        <v>50000</v>
      </c>
      <c r="C254" s="13">
        <v>50000</v>
      </c>
      <c r="D254" s="13">
        <v>50000</v>
      </c>
    </row>
    <row r="255" spans="1:4" ht="19.5" customHeight="1" thickBot="1" x14ac:dyDescent="0.3">
      <c r="A255" s="25" t="s">
        <v>212</v>
      </c>
      <c r="B255" s="13">
        <v>50000</v>
      </c>
      <c r="C255" s="13">
        <v>50000</v>
      </c>
      <c r="D255" s="13">
        <v>50000</v>
      </c>
    </row>
    <row r="256" spans="1:4" ht="19.5" customHeight="1" thickBot="1" x14ac:dyDescent="0.3">
      <c r="A256" s="25" t="s">
        <v>213</v>
      </c>
      <c r="B256" s="13"/>
      <c r="C256" s="13"/>
      <c r="D256" s="13"/>
    </row>
    <row r="257" spans="1:4" ht="19.5" customHeight="1" thickBot="1" x14ac:dyDescent="0.3">
      <c r="A257" s="12" t="s">
        <v>28</v>
      </c>
      <c r="B257" s="13">
        <f>B258+B259</f>
        <v>0</v>
      </c>
      <c r="C257" s="13">
        <f t="shared" ref="C257:D257" si="43">C258+C259</f>
        <v>0</v>
      </c>
      <c r="D257" s="13">
        <f t="shared" si="43"/>
        <v>0</v>
      </c>
    </row>
    <row r="258" spans="1:4" ht="19.5" customHeight="1" thickBot="1" x14ac:dyDescent="0.3">
      <c r="A258" s="25" t="s">
        <v>212</v>
      </c>
      <c r="B258" s="13">
        <v>0</v>
      </c>
      <c r="C258" s="30">
        <v>0</v>
      </c>
      <c r="D258" s="30">
        <v>0</v>
      </c>
    </row>
    <row r="259" spans="1:4" ht="19.5" customHeight="1" thickBot="1" x14ac:dyDescent="0.3">
      <c r="A259" s="25" t="s">
        <v>213</v>
      </c>
      <c r="B259" s="13"/>
      <c r="C259" s="13"/>
      <c r="D259" s="13"/>
    </row>
    <row r="260" spans="1:4" ht="19.5" customHeight="1" thickBot="1" x14ac:dyDescent="0.3">
      <c r="A260" s="12" t="s">
        <v>29</v>
      </c>
      <c r="B260" s="13">
        <v>0</v>
      </c>
      <c r="C260" s="13">
        <f>B260*1.03*0.99</f>
        <v>0</v>
      </c>
      <c r="D260" s="13">
        <f>C260*1.03*0.99</f>
        <v>0</v>
      </c>
    </row>
    <row r="261" spans="1:4" ht="19.5" customHeight="1" thickBot="1" x14ac:dyDescent="0.3">
      <c r="A261" s="25" t="s">
        <v>212</v>
      </c>
      <c r="B261" s="39"/>
      <c r="C261" s="39"/>
      <c r="D261" s="39"/>
    </row>
    <row r="262" spans="1:4" ht="19.5" customHeight="1" thickBot="1" x14ac:dyDescent="0.3">
      <c r="A262" s="25" t="s">
        <v>213</v>
      </c>
      <c r="B262" s="83"/>
      <c r="C262" s="39"/>
      <c r="D262" s="39"/>
    </row>
    <row r="263" spans="1:4" ht="19.5" customHeight="1" thickBot="1" x14ac:dyDescent="0.3">
      <c r="A263" s="15" t="s">
        <v>30</v>
      </c>
      <c r="B263" s="14">
        <f>B260+B257+B254+B251+B248+B245+B242</f>
        <v>50000</v>
      </c>
      <c r="C263" s="14">
        <f t="shared" ref="C263:D263" si="44">C260+C257+C254+C251+C248+C245+C242</f>
        <v>50000</v>
      </c>
      <c r="D263" s="14">
        <f t="shared" si="44"/>
        <v>50000</v>
      </c>
    </row>
    <row r="264" spans="1:4" ht="19.5" customHeight="1" thickBot="1" x14ac:dyDescent="0.3">
      <c r="A264" s="16" t="s">
        <v>31</v>
      </c>
      <c r="B264" s="17">
        <f>IF(B263-B234=0,0,"Error")</f>
        <v>0</v>
      </c>
      <c r="C264" s="17">
        <f>IF(C263-C234=0,0,"Error")</f>
        <v>0</v>
      </c>
      <c r="D264" s="17">
        <f>IF(D263-D234=0,0,"Error")</f>
        <v>0</v>
      </c>
    </row>
    <row r="265" spans="1:4" ht="19.5" customHeight="1" thickBot="1" x14ac:dyDescent="0.3">
      <c r="A265" s="7" t="s">
        <v>32</v>
      </c>
      <c r="B265" s="1183"/>
      <c r="C265" s="1183"/>
      <c r="D265" s="1184"/>
    </row>
    <row r="266" spans="1:4" ht="19.5" customHeight="1" thickBot="1" x14ac:dyDescent="0.3">
      <c r="A266" s="5" t="s">
        <v>14</v>
      </c>
      <c r="B266" s="1185"/>
      <c r="C266" s="1185"/>
      <c r="D266" s="1186"/>
    </row>
    <row r="267" spans="1:4" ht="19.5" customHeight="1" thickBot="1" x14ac:dyDescent="0.3">
      <c r="A267" s="5" t="s">
        <v>15</v>
      </c>
      <c r="B267" s="1204"/>
      <c r="C267" s="1204"/>
      <c r="D267" s="1205"/>
    </row>
    <row r="268" spans="1:4" ht="19.5" customHeight="1" x14ac:dyDescent="0.25">
      <c r="A268" s="1049"/>
      <c r="B268" s="8">
        <v>2020</v>
      </c>
      <c r="C268" s="8">
        <v>2021</v>
      </c>
      <c r="D268" s="8">
        <v>2022</v>
      </c>
    </row>
    <row r="269" spans="1:4" ht="19.5" customHeight="1" thickBot="1" x14ac:dyDescent="0.3">
      <c r="A269" s="1050"/>
      <c r="B269" s="706" t="s">
        <v>8</v>
      </c>
      <c r="C269" s="706" t="s">
        <v>8</v>
      </c>
      <c r="D269" s="706" t="s">
        <v>8</v>
      </c>
    </row>
    <row r="270" spans="1:4" ht="19.5" customHeight="1" thickBot="1" x14ac:dyDescent="0.3">
      <c r="A270" s="5" t="s">
        <v>16</v>
      </c>
      <c r="B270" s="9">
        <v>10000</v>
      </c>
      <c r="C270" s="9">
        <v>15000</v>
      </c>
      <c r="D270" s="9">
        <v>15000</v>
      </c>
    </row>
    <row r="271" spans="1:4" ht="19.5" customHeight="1" thickBot="1" x14ac:dyDescent="0.3">
      <c r="A271" s="5" t="s">
        <v>17</v>
      </c>
      <c r="B271" s="9">
        <v>10000</v>
      </c>
      <c r="C271" s="9">
        <v>15000</v>
      </c>
      <c r="D271" s="9">
        <v>15000</v>
      </c>
    </row>
    <row r="272" spans="1:4" ht="19.5" customHeight="1" thickBot="1" x14ac:dyDescent="0.3">
      <c r="A272" s="5" t="s">
        <v>18</v>
      </c>
      <c r="B272" s="9">
        <f t="shared" ref="B272:D272" si="45">B271/B270</f>
        <v>1</v>
      </c>
      <c r="C272" s="9">
        <f t="shared" si="45"/>
        <v>1</v>
      </c>
      <c r="D272" s="9">
        <f t="shared" si="45"/>
        <v>1</v>
      </c>
    </row>
    <row r="273" spans="1:4" ht="19.5" customHeight="1" thickBot="1" x14ac:dyDescent="0.3">
      <c r="A273" s="5" t="s">
        <v>19</v>
      </c>
      <c r="B273" s="10" t="e">
        <f>B270/#REF!-1</f>
        <v>#REF!</v>
      </c>
      <c r="C273" s="10">
        <f t="shared" ref="C273:D275" si="46">C270/B270-1</f>
        <v>0.5</v>
      </c>
      <c r="D273" s="10">
        <f t="shared" si="46"/>
        <v>0</v>
      </c>
    </row>
    <row r="274" spans="1:4" ht="19.5" customHeight="1" thickBot="1" x14ac:dyDescent="0.3">
      <c r="A274" s="5" t="s">
        <v>21</v>
      </c>
      <c r="B274" s="10" t="e">
        <f>B271/#REF!-1</f>
        <v>#REF!</v>
      </c>
      <c r="C274" s="10">
        <f t="shared" si="46"/>
        <v>0.5</v>
      </c>
      <c r="D274" s="10">
        <f t="shared" si="46"/>
        <v>0</v>
      </c>
    </row>
    <row r="275" spans="1:4" ht="19.5" customHeight="1" thickBot="1" x14ac:dyDescent="0.3">
      <c r="A275" s="5" t="s">
        <v>22</v>
      </c>
      <c r="B275" s="10" t="e">
        <f>B272/#REF!-1</f>
        <v>#REF!</v>
      </c>
      <c r="C275" s="10">
        <f t="shared" si="46"/>
        <v>0</v>
      </c>
      <c r="D275" s="10">
        <f t="shared" si="46"/>
        <v>0</v>
      </c>
    </row>
    <row r="276" spans="1:4" ht="19.5" customHeight="1" thickBot="1" x14ac:dyDescent="0.3">
      <c r="A276" s="1046" t="s">
        <v>172</v>
      </c>
      <c r="B276" s="1047"/>
      <c r="C276" s="1047"/>
      <c r="D276" s="1048"/>
    </row>
    <row r="277" spans="1:4" ht="19.5" customHeight="1" x14ac:dyDescent="0.25">
      <c r="A277" s="1049"/>
      <c r="B277" s="8">
        <v>2020</v>
      </c>
      <c r="C277" s="8">
        <v>2021</v>
      </c>
      <c r="D277" s="8">
        <v>2022</v>
      </c>
    </row>
    <row r="278" spans="1:4" ht="19.5" customHeight="1" thickBot="1" x14ac:dyDescent="0.3">
      <c r="A278" s="1050"/>
      <c r="B278" s="706" t="s">
        <v>8</v>
      </c>
      <c r="C278" s="706" t="s">
        <v>8</v>
      </c>
      <c r="D278" s="706" t="s">
        <v>8</v>
      </c>
    </row>
    <row r="279" spans="1:4" ht="19.5" customHeight="1" thickBot="1" x14ac:dyDescent="0.3">
      <c r="A279" s="12" t="s">
        <v>23</v>
      </c>
      <c r="B279" s="13">
        <f>B280+B281</f>
        <v>0</v>
      </c>
      <c r="C279" s="13">
        <f t="shared" ref="C279:D279" si="47">C280+C281</f>
        <v>0</v>
      </c>
      <c r="D279" s="13">
        <f t="shared" si="47"/>
        <v>0</v>
      </c>
    </row>
    <row r="280" spans="1:4" ht="19.5" customHeight="1" thickBot="1" x14ac:dyDescent="0.3">
      <c r="A280" s="25" t="s">
        <v>212</v>
      </c>
      <c r="B280" s="14">
        <v>0</v>
      </c>
      <c r="C280" s="14">
        <v>0</v>
      </c>
      <c r="D280" s="14">
        <v>0</v>
      </c>
    </row>
    <row r="281" spans="1:4" ht="19.5" customHeight="1" thickBot="1" x14ac:dyDescent="0.3">
      <c r="A281" s="25" t="s">
        <v>213</v>
      </c>
      <c r="B281" s="14"/>
      <c r="C281" s="14"/>
      <c r="D281" s="14"/>
    </row>
    <row r="282" spans="1:4" ht="19.5" customHeight="1" thickBot="1" x14ac:dyDescent="0.3">
      <c r="A282" s="12" t="s">
        <v>24</v>
      </c>
      <c r="B282" s="13">
        <f>B283+B284</f>
        <v>0</v>
      </c>
      <c r="C282" s="13">
        <f t="shared" ref="C282:D282" si="48">C283+C284</f>
        <v>0</v>
      </c>
      <c r="D282" s="13">
        <f t="shared" si="48"/>
        <v>0</v>
      </c>
    </row>
    <row r="283" spans="1:4" ht="19.5" customHeight="1" thickBot="1" x14ac:dyDescent="0.3">
      <c r="A283" s="25" t="s">
        <v>212</v>
      </c>
      <c r="B283" s="13">
        <v>0</v>
      </c>
      <c r="C283" s="13">
        <v>0</v>
      </c>
      <c r="D283" s="13">
        <v>0</v>
      </c>
    </row>
    <row r="284" spans="1:4" ht="19.5" customHeight="1" thickBot="1" x14ac:dyDescent="0.3">
      <c r="A284" s="25" t="s">
        <v>213</v>
      </c>
      <c r="B284" s="13"/>
      <c r="C284" s="13"/>
      <c r="D284" s="13"/>
    </row>
    <row r="285" spans="1:4" ht="19.5" customHeight="1" thickBot="1" x14ac:dyDescent="0.3">
      <c r="A285" s="12" t="s">
        <v>25</v>
      </c>
      <c r="B285" s="13">
        <f>B286+B287</f>
        <v>0</v>
      </c>
      <c r="C285" s="13">
        <f t="shared" ref="C285:D285" si="49">C286+C287</f>
        <v>0</v>
      </c>
      <c r="D285" s="13">
        <f t="shared" si="49"/>
        <v>0</v>
      </c>
    </row>
    <row r="286" spans="1:4" ht="19.5" customHeight="1" thickBot="1" x14ac:dyDescent="0.3">
      <c r="A286" s="25" t="s">
        <v>212</v>
      </c>
      <c r="B286" s="13">
        <v>0</v>
      </c>
      <c r="C286" s="30">
        <v>0</v>
      </c>
      <c r="D286" s="30">
        <v>0</v>
      </c>
    </row>
    <row r="287" spans="1:4" ht="19.5" customHeight="1" thickBot="1" x14ac:dyDescent="0.3">
      <c r="A287" s="25" t="s">
        <v>213</v>
      </c>
      <c r="B287" s="13"/>
      <c r="C287" s="13"/>
      <c r="D287" s="13"/>
    </row>
    <row r="288" spans="1:4" ht="19.5" customHeight="1" thickBot="1" x14ac:dyDescent="0.3">
      <c r="A288" s="12" t="s">
        <v>26</v>
      </c>
      <c r="B288" s="13"/>
      <c r="C288" s="13"/>
      <c r="D288" s="13"/>
    </row>
    <row r="289" spans="1:4" ht="19.5" customHeight="1" thickBot="1" x14ac:dyDescent="0.3">
      <c r="A289" s="25" t="s">
        <v>212</v>
      </c>
      <c r="B289" s="13"/>
      <c r="C289" s="13"/>
      <c r="D289" s="13"/>
    </row>
    <row r="290" spans="1:4" ht="19.5" customHeight="1" thickBot="1" x14ac:dyDescent="0.3">
      <c r="A290" s="25" t="s">
        <v>213</v>
      </c>
      <c r="B290" s="13"/>
      <c r="C290" s="13"/>
      <c r="D290" s="13"/>
    </row>
    <row r="291" spans="1:4" ht="19.5" customHeight="1" thickBot="1" x14ac:dyDescent="0.3">
      <c r="A291" s="12" t="s">
        <v>27</v>
      </c>
      <c r="B291" s="13">
        <f>B292</f>
        <v>10000</v>
      </c>
      <c r="C291" s="13">
        <f>C292</f>
        <v>15000</v>
      </c>
      <c r="D291" s="13">
        <f>D292</f>
        <v>15000</v>
      </c>
    </row>
    <row r="292" spans="1:4" ht="19.5" customHeight="1" thickBot="1" x14ac:dyDescent="0.3">
      <c r="A292" s="25" t="s">
        <v>212</v>
      </c>
      <c r="B292" s="13">
        <v>10000</v>
      </c>
      <c r="C292" s="13">
        <v>15000</v>
      </c>
      <c r="D292" s="13">
        <v>15000</v>
      </c>
    </row>
    <row r="293" spans="1:4" ht="19.5" customHeight="1" thickBot="1" x14ac:dyDescent="0.3">
      <c r="A293" s="25" t="s">
        <v>213</v>
      </c>
      <c r="B293" s="13"/>
      <c r="C293" s="13"/>
      <c r="D293" s="13"/>
    </row>
    <row r="294" spans="1:4" ht="19.5" customHeight="1" thickBot="1" x14ac:dyDescent="0.3">
      <c r="A294" s="12" t="s">
        <v>28</v>
      </c>
      <c r="B294" s="13">
        <f t="shared" ref="B294:D294" si="50">B295+B296</f>
        <v>0</v>
      </c>
      <c r="C294" s="13">
        <f t="shared" si="50"/>
        <v>0</v>
      </c>
      <c r="D294" s="13">
        <f t="shared" si="50"/>
        <v>0</v>
      </c>
    </row>
    <row r="295" spans="1:4" ht="19.5" customHeight="1" thickBot="1" x14ac:dyDescent="0.3">
      <c r="A295" s="25" t="s">
        <v>212</v>
      </c>
      <c r="B295" s="13">
        <v>0</v>
      </c>
      <c r="C295" s="30">
        <v>0</v>
      </c>
      <c r="D295" s="30">
        <v>0</v>
      </c>
    </row>
    <row r="296" spans="1:4" ht="19.5" customHeight="1" thickBot="1" x14ac:dyDescent="0.3">
      <c r="A296" s="25" t="s">
        <v>213</v>
      </c>
      <c r="B296" s="13"/>
      <c r="C296" s="13"/>
      <c r="D296" s="13"/>
    </row>
    <row r="297" spans="1:4" ht="19.5" customHeight="1" thickBot="1" x14ac:dyDescent="0.3">
      <c r="A297" s="12" t="s">
        <v>29</v>
      </c>
      <c r="B297" s="13">
        <v>0</v>
      </c>
      <c r="C297" s="13">
        <f>B297*1.03*0.99</f>
        <v>0</v>
      </c>
      <c r="D297" s="13">
        <f>C297*1.03*0.99</f>
        <v>0</v>
      </c>
    </row>
    <row r="298" spans="1:4" ht="19.5" customHeight="1" thickBot="1" x14ac:dyDescent="0.3">
      <c r="A298" s="25" t="s">
        <v>212</v>
      </c>
      <c r="B298" s="39"/>
      <c r="C298" s="39"/>
      <c r="D298" s="39"/>
    </row>
    <row r="299" spans="1:4" ht="19.5" customHeight="1" thickBot="1" x14ac:dyDescent="0.3">
      <c r="A299" s="25" t="s">
        <v>213</v>
      </c>
      <c r="B299" s="83"/>
      <c r="C299" s="39"/>
      <c r="D299" s="39"/>
    </row>
    <row r="300" spans="1:4" ht="19.5" customHeight="1" thickBot="1" x14ac:dyDescent="0.3">
      <c r="A300" s="15" t="s">
        <v>30</v>
      </c>
      <c r="B300" s="14">
        <f>B297+B294+B291+B288+B285+B282+B279</f>
        <v>10000</v>
      </c>
      <c r="C300" s="14">
        <f t="shared" ref="C300:D300" si="51">C297+C294+C291+C288+C285+C282+C279</f>
        <v>15000</v>
      </c>
      <c r="D300" s="14">
        <f t="shared" si="51"/>
        <v>15000</v>
      </c>
    </row>
    <row r="301" spans="1:4" ht="19.5" customHeight="1" thickBot="1" x14ac:dyDescent="0.3">
      <c r="A301" s="16" t="s">
        <v>31</v>
      </c>
      <c r="B301" s="17" t="str">
        <f>IF(B300-B272=0,0,"Error")</f>
        <v>Error</v>
      </c>
      <c r="C301" s="17" t="str">
        <f>IF(C300-C272=0,0,"Error")</f>
        <v>Error</v>
      </c>
      <c r="D301" s="17" t="str">
        <f>IF(D300-D272=0,0,"Error")</f>
        <v>Error</v>
      </c>
    </row>
    <row r="302" spans="1:4" ht="19.5" customHeight="1" thickBot="1" x14ac:dyDescent="0.3">
      <c r="A302" s="19"/>
      <c r="B302" s="20"/>
      <c r="C302" s="20"/>
      <c r="D302" s="20"/>
    </row>
    <row r="303" spans="1:4" ht="30.75" customHeight="1" thickBot="1" x14ac:dyDescent="0.3">
      <c r="A303" s="6" t="s">
        <v>56</v>
      </c>
      <c r="B303" s="21">
        <f>B234+B271</f>
        <v>60000</v>
      </c>
      <c r="C303" s="21">
        <f t="shared" ref="C303:D303" si="52">C234+C271</f>
        <v>65000</v>
      </c>
      <c r="D303" s="21">
        <f t="shared" si="52"/>
        <v>65000</v>
      </c>
    </row>
    <row r="304" spans="1:4" ht="34.5" customHeight="1" thickBot="1" x14ac:dyDescent="0.3">
      <c r="A304" s="6" t="s">
        <v>57</v>
      </c>
      <c r="B304" s="21">
        <f>B305+B308+B311+B314+B317+B320+B323</f>
        <v>60000</v>
      </c>
      <c r="C304" s="21">
        <f t="shared" ref="C304:D304" si="53">C305+C308+C311+C314+C317+C320+C323</f>
        <v>65000</v>
      </c>
      <c r="D304" s="21">
        <f t="shared" si="53"/>
        <v>65000</v>
      </c>
    </row>
    <row r="305" spans="1:4" ht="19.5" customHeight="1" thickBot="1" x14ac:dyDescent="0.3">
      <c r="A305" s="12" t="s">
        <v>23</v>
      </c>
      <c r="B305" s="35">
        <f>B306+B307</f>
        <v>0</v>
      </c>
      <c r="C305" s="35">
        <f t="shared" ref="C305:D305" si="54">C306+C307</f>
        <v>0</v>
      </c>
      <c r="D305" s="35">
        <f t="shared" si="54"/>
        <v>0</v>
      </c>
    </row>
    <row r="306" spans="1:4" ht="19.5" customHeight="1" thickBot="1" x14ac:dyDescent="0.3">
      <c r="A306" s="25" t="s">
        <v>212</v>
      </c>
      <c r="B306" s="14">
        <f>B243+B280</f>
        <v>0</v>
      </c>
      <c r="C306" s="14">
        <f t="shared" ref="C306:D307" si="55">C243+C280</f>
        <v>0</v>
      </c>
      <c r="D306" s="14">
        <f t="shared" si="55"/>
        <v>0</v>
      </c>
    </row>
    <row r="307" spans="1:4" ht="19.5" customHeight="1" thickBot="1" x14ac:dyDescent="0.3">
      <c r="A307" s="25" t="s">
        <v>230</v>
      </c>
      <c r="B307" s="14">
        <f>B244+B281</f>
        <v>0</v>
      </c>
      <c r="C307" s="14">
        <f t="shared" si="55"/>
        <v>0</v>
      </c>
      <c r="D307" s="14">
        <f t="shared" si="55"/>
        <v>0</v>
      </c>
    </row>
    <row r="308" spans="1:4" ht="19.5" customHeight="1" thickBot="1" x14ac:dyDescent="0.3">
      <c r="A308" s="12" t="s">
        <v>24</v>
      </c>
      <c r="B308" s="35">
        <f>B309+B310</f>
        <v>0</v>
      </c>
      <c r="C308" s="35">
        <f t="shared" ref="C308:D308" si="56">C309+C310</f>
        <v>0</v>
      </c>
      <c r="D308" s="35">
        <f t="shared" si="56"/>
        <v>0</v>
      </c>
    </row>
    <row r="309" spans="1:4" ht="19.5" customHeight="1" thickBot="1" x14ac:dyDescent="0.3">
      <c r="A309" s="25" t="s">
        <v>212</v>
      </c>
      <c r="B309" s="13">
        <f>B246+B283</f>
        <v>0</v>
      </c>
      <c r="C309" s="13">
        <f t="shared" ref="C309:D310" si="57">C246+C283</f>
        <v>0</v>
      </c>
      <c r="D309" s="13">
        <f t="shared" si="57"/>
        <v>0</v>
      </c>
    </row>
    <row r="310" spans="1:4" ht="19.5" customHeight="1" thickBot="1" x14ac:dyDescent="0.3">
      <c r="A310" s="25" t="s">
        <v>230</v>
      </c>
      <c r="B310" s="13">
        <f>B247+B284</f>
        <v>0</v>
      </c>
      <c r="C310" s="13">
        <f t="shared" si="57"/>
        <v>0</v>
      </c>
      <c r="D310" s="13">
        <f t="shared" si="57"/>
        <v>0</v>
      </c>
    </row>
    <row r="311" spans="1:4" ht="19.5" customHeight="1" thickBot="1" x14ac:dyDescent="0.3">
      <c r="A311" s="12" t="s">
        <v>25</v>
      </c>
      <c r="B311" s="35">
        <f>B312+B313</f>
        <v>0</v>
      </c>
      <c r="C311" s="35">
        <f t="shared" ref="C311:D311" si="58">C312+C313</f>
        <v>0</v>
      </c>
      <c r="D311" s="35">
        <f t="shared" si="58"/>
        <v>0</v>
      </c>
    </row>
    <row r="312" spans="1:4" ht="19.5" customHeight="1" thickBot="1" x14ac:dyDescent="0.3">
      <c r="A312" s="25" t="s">
        <v>212</v>
      </c>
      <c r="B312" s="14">
        <f>B249+B286</f>
        <v>0</v>
      </c>
      <c r="C312" s="14">
        <f t="shared" ref="C312:D313" si="59">C249+C286</f>
        <v>0</v>
      </c>
      <c r="D312" s="14">
        <f t="shared" si="59"/>
        <v>0</v>
      </c>
    </row>
    <row r="313" spans="1:4" ht="19.5" customHeight="1" thickBot="1" x14ac:dyDescent="0.3">
      <c r="A313" s="25" t="s">
        <v>230</v>
      </c>
      <c r="B313" s="14">
        <f>B250+B287</f>
        <v>0</v>
      </c>
      <c r="C313" s="14">
        <f t="shared" si="59"/>
        <v>0</v>
      </c>
      <c r="D313" s="14">
        <f t="shared" si="59"/>
        <v>0</v>
      </c>
    </row>
    <row r="314" spans="1:4" ht="19.5" customHeight="1" thickBot="1" x14ac:dyDescent="0.3">
      <c r="A314" s="12" t="s">
        <v>26</v>
      </c>
      <c r="B314" s="35">
        <f>B315+B316</f>
        <v>0</v>
      </c>
      <c r="C314" s="35">
        <f t="shared" ref="C314:D314" si="60">C315+C316</f>
        <v>0</v>
      </c>
      <c r="D314" s="35">
        <f t="shared" si="60"/>
        <v>0</v>
      </c>
    </row>
    <row r="315" spans="1:4" ht="19.5" customHeight="1" thickBot="1" x14ac:dyDescent="0.3">
      <c r="A315" s="25" t="s">
        <v>212</v>
      </c>
      <c r="B315" s="13">
        <f>B252+B289</f>
        <v>0</v>
      </c>
      <c r="C315" s="13">
        <f t="shared" ref="C315:D316" si="61">C252+C289</f>
        <v>0</v>
      </c>
      <c r="D315" s="13">
        <f t="shared" si="61"/>
        <v>0</v>
      </c>
    </row>
    <row r="316" spans="1:4" ht="19.5" customHeight="1" thickBot="1" x14ac:dyDescent="0.3">
      <c r="A316" s="25" t="s">
        <v>230</v>
      </c>
      <c r="B316" s="13">
        <f>B253+B290</f>
        <v>0</v>
      </c>
      <c r="C316" s="13">
        <f t="shared" si="61"/>
        <v>0</v>
      </c>
      <c r="D316" s="13">
        <f t="shared" si="61"/>
        <v>0</v>
      </c>
    </row>
    <row r="317" spans="1:4" ht="19.5" customHeight="1" thickBot="1" x14ac:dyDescent="0.3">
      <c r="A317" s="12" t="s">
        <v>27</v>
      </c>
      <c r="B317" s="35">
        <f>B318+B319</f>
        <v>60000</v>
      </c>
      <c r="C317" s="35">
        <f t="shared" ref="C317:D317" si="62">C318+C319</f>
        <v>65000</v>
      </c>
      <c r="D317" s="35">
        <f t="shared" si="62"/>
        <v>65000</v>
      </c>
    </row>
    <row r="318" spans="1:4" ht="19.5" customHeight="1" thickBot="1" x14ac:dyDescent="0.3">
      <c r="A318" s="25" t="s">
        <v>212</v>
      </c>
      <c r="B318" s="13">
        <f>B255+B292</f>
        <v>60000</v>
      </c>
      <c r="C318" s="13">
        <f t="shared" ref="C318:D319" si="63">C255+C292</f>
        <v>65000</v>
      </c>
      <c r="D318" s="13">
        <f t="shared" si="63"/>
        <v>65000</v>
      </c>
    </row>
    <row r="319" spans="1:4" ht="19.5" customHeight="1" thickBot="1" x14ac:dyDescent="0.3">
      <c r="A319" s="25" t="s">
        <v>230</v>
      </c>
      <c r="B319" s="13">
        <f>B256+B293</f>
        <v>0</v>
      </c>
      <c r="C319" s="13">
        <f t="shared" si="63"/>
        <v>0</v>
      </c>
      <c r="D319" s="13">
        <f t="shared" si="63"/>
        <v>0</v>
      </c>
    </row>
    <row r="320" spans="1:4" ht="19.5" customHeight="1" thickBot="1" x14ac:dyDescent="0.3">
      <c r="A320" s="12" t="s">
        <v>28</v>
      </c>
      <c r="B320" s="35">
        <f>B321+B322</f>
        <v>0</v>
      </c>
      <c r="C320" s="35">
        <f t="shared" ref="C320:D320" si="64">C321+C322</f>
        <v>0</v>
      </c>
      <c r="D320" s="35">
        <f t="shared" si="64"/>
        <v>0</v>
      </c>
    </row>
    <row r="321" spans="1:4" ht="19.5" customHeight="1" thickBot="1" x14ac:dyDescent="0.3">
      <c r="A321" s="25" t="s">
        <v>212</v>
      </c>
      <c r="B321" s="13">
        <f>B258+B295</f>
        <v>0</v>
      </c>
      <c r="C321" s="13">
        <f t="shared" ref="C321:D322" si="65">C258+C295</f>
        <v>0</v>
      </c>
      <c r="D321" s="13">
        <f t="shared" si="65"/>
        <v>0</v>
      </c>
    </row>
    <row r="322" spans="1:4" ht="19.5" customHeight="1" thickBot="1" x14ac:dyDescent="0.3">
      <c r="A322" s="25" t="s">
        <v>230</v>
      </c>
      <c r="B322" s="13">
        <f>B259+B296</f>
        <v>0</v>
      </c>
      <c r="C322" s="13">
        <f t="shared" si="65"/>
        <v>0</v>
      </c>
      <c r="D322" s="13">
        <f t="shared" si="65"/>
        <v>0</v>
      </c>
    </row>
    <row r="323" spans="1:4" ht="19.5" customHeight="1" thickBot="1" x14ac:dyDescent="0.3">
      <c r="A323" s="12" t="s">
        <v>29</v>
      </c>
      <c r="B323" s="35">
        <f>B324+B325</f>
        <v>0</v>
      </c>
      <c r="C323" s="35">
        <f t="shared" ref="C323:D323" si="66">C324+C325</f>
        <v>0</v>
      </c>
      <c r="D323" s="35">
        <f t="shared" si="66"/>
        <v>0</v>
      </c>
    </row>
    <row r="324" spans="1:4" ht="19.5" customHeight="1" thickBot="1" x14ac:dyDescent="0.3">
      <c r="A324" s="25" t="s">
        <v>212</v>
      </c>
      <c r="B324" s="13">
        <f>B261+B298</f>
        <v>0</v>
      </c>
      <c r="C324" s="13">
        <f t="shared" ref="C324:D325" si="67">C261+C298</f>
        <v>0</v>
      </c>
      <c r="D324" s="13">
        <f t="shared" si="67"/>
        <v>0</v>
      </c>
    </row>
    <row r="325" spans="1:4" ht="19.5" customHeight="1" thickBot="1" x14ac:dyDescent="0.3">
      <c r="A325" s="25" t="s">
        <v>230</v>
      </c>
      <c r="B325" s="13">
        <f>B262+B299</f>
        <v>0</v>
      </c>
      <c r="C325" s="13">
        <f t="shared" si="67"/>
        <v>0</v>
      </c>
      <c r="D325" s="13">
        <f t="shared" si="67"/>
        <v>0</v>
      </c>
    </row>
    <row r="326" spans="1:4" ht="19.5" customHeight="1" thickBot="1" x14ac:dyDescent="0.3">
      <c r="A326" s="16" t="s">
        <v>31</v>
      </c>
      <c r="B326" s="17">
        <f>IF(B304-B303=0,0,"Error")</f>
        <v>0</v>
      </c>
      <c r="C326" s="17">
        <f>IF(C304-C303=0,0,"Error")</f>
        <v>0</v>
      </c>
      <c r="D326" s="17">
        <f>IF(D304-D303=0,0,"Error")</f>
        <v>0</v>
      </c>
    </row>
    <row r="327" spans="1:4" ht="19.5" customHeight="1" x14ac:dyDescent="0.25">
      <c r="A327" s="1028" t="s">
        <v>536</v>
      </c>
      <c r="B327" s="1028"/>
      <c r="C327" s="1028"/>
      <c r="D327" s="1028"/>
    </row>
    <row r="328" spans="1:4" ht="19.5" customHeight="1" thickBot="1" x14ac:dyDescent="0.3"/>
    <row r="329" spans="1:4" ht="19.5" customHeight="1" thickBot="1" x14ac:dyDescent="0.3">
      <c r="A329" s="2" t="s">
        <v>0</v>
      </c>
      <c r="B329" s="1201"/>
      <c r="C329" s="1201"/>
      <c r="D329" s="1201"/>
    </row>
    <row r="330" spans="1:4" ht="19.5" customHeight="1" thickBot="1" x14ac:dyDescent="0.3">
      <c r="A330" s="2" t="s">
        <v>1</v>
      </c>
      <c r="B330" s="1080"/>
      <c r="C330" s="1080"/>
      <c r="D330" s="1081"/>
    </row>
    <row r="331" spans="1:4" ht="19.5" customHeight="1" thickBot="1" x14ac:dyDescent="0.3">
      <c r="A331" s="2" t="s">
        <v>3</v>
      </c>
      <c r="B331" s="1083"/>
      <c r="C331" s="1083"/>
      <c r="D331" s="1084"/>
    </row>
    <row r="332" spans="1:4" ht="19.5" customHeight="1" thickBot="1" x14ac:dyDescent="0.3">
      <c r="A332" s="1085" t="s">
        <v>4</v>
      </c>
      <c r="B332" s="1086"/>
      <c r="C332" s="1086"/>
      <c r="D332" s="1087"/>
    </row>
    <row r="333" spans="1:4" ht="42" customHeight="1" thickBot="1" x14ac:dyDescent="0.3">
      <c r="A333" s="1115" t="s">
        <v>942</v>
      </c>
      <c r="B333" s="1116"/>
      <c r="C333" s="1116"/>
      <c r="D333" s="1117"/>
    </row>
    <row r="334" spans="1:4" ht="19.5" customHeight="1" thickBot="1" x14ac:dyDescent="0.3">
      <c r="A334" s="3" t="s">
        <v>5</v>
      </c>
      <c r="B334" s="1206"/>
      <c r="C334" s="1206"/>
      <c r="D334" s="1207"/>
    </row>
    <row r="335" spans="1:4" ht="19.5" customHeight="1" x14ac:dyDescent="0.25">
      <c r="A335" s="1049" t="s">
        <v>6</v>
      </c>
      <c r="B335" s="703">
        <v>2020</v>
      </c>
      <c r="C335" s="703">
        <v>2021</v>
      </c>
      <c r="D335" s="703">
        <v>2022</v>
      </c>
    </row>
    <row r="336" spans="1:4" ht="19.5" customHeight="1" thickBot="1" x14ac:dyDescent="0.3">
      <c r="A336" s="1050"/>
      <c r="B336" s="704" t="s">
        <v>8</v>
      </c>
      <c r="C336" s="704" t="s">
        <v>8</v>
      </c>
      <c r="D336" s="704" t="s">
        <v>8</v>
      </c>
    </row>
    <row r="337" spans="1:4" ht="19.5" customHeight="1" thickBot="1" x14ac:dyDescent="0.3">
      <c r="A337" s="695" t="s">
        <v>943</v>
      </c>
      <c r="B337" s="4">
        <v>0.05</v>
      </c>
      <c r="C337" s="4">
        <v>0.05</v>
      </c>
      <c r="D337" s="4">
        <v>0.05</v>
      </c>
    </row>
    <row r="338" spans="1:4" ht="19.5" customHeight="1" thickBot="1" x14ac:dyDescent="0.3">
      <c r="A338" s="5" t="s">
        <v>89</v>
      </c>
      <c r="B338" s="76" t="s">
        <v>68</v>
      </c>
      <c r="C338" s="76" t="s">
        <v>68</v>
      </c>
      <c r="D338" s="76" t="s">
        <v>68</v>
      </c>
    </row>
    <row r="339" spans="1:4" ht="19.5" customHeight="1" thickBot="1" x14ac:dyDescent="0.3">
      <c r="A339" s="5" t="s">
        <v>66</v>
      </c>
      <c r="B339" s="76" t="s">
        <v>68</v>
      </c>
      <c r="C339" s="76" t="s">
        <v>68</v>
      </c>
      <c r="D339" s="76" t="s">
        <v>68</v>
      </c>
    </row>
    <row r="340" spans="1:4" ht="19.5" customHeight="1" thickBot="1" x14ac:dyDescent="0.3">
      <c r="A340" s="6" t="s">
        <v>9</v>
      </c>
      <c r="B340" s="1199"/>
      <c r="C340" s="1199"/>
      <c r="D340" s="1200"/>
    </row>
    <row r="341" spans="1:4" ht="19.5" customHeight="1" thickBot="1" x14ac:dyDescent="0.3">
      <c r="A341" s="1105" t="s">
        <v>10</v>
      </c>
      <c r="B341" s="1106"/>
      <c r="C341" s="1106"/>
      <c r="D341" s="1107"/>
    </row>
    <row r="342" spans="1:4" ht="19.5" customHeight="1" thickBot="1" x14ac:dyDescent="0.3">
      <c r="A342" s="695" t="s">
        <v>944</v>
      </c>
      <c r="B342" s="4" t="s">
        <v>938</v>
      </c>
      <c r="C342" s="4" t="s">
        <v>938</v>
      </c>
      <c r="D342" s="4" t="s">
        <v>938</v>
      </c>
    </row>
    <row r="343" spans="1:4" ht="19.5" customHeight="1" thickBot="1" x14ac:dyDescent="0.3">
      <c r="A343" s="5" t="s">
        <v>945</v>
      </c>
      <c r="B343" s="4" t="s">
        <v>938</v>
      </c>
      <c r="C343" s="4" t="s">
        <v>938</v>
      </c>
      <c r="D343" s="4" t="s">
        <v>938</v>
      </c>
    </row>
    <row r="344" spans="1:4" ht="19.5" customHeight="1" thickBot="1" x14ac:dyDescent="0.3">
      <c r="A344" s="5" t="s">
        <v>940</v>
      </c>
      <c r="B344" s="4" t="s">
        <v>938</v>
      </c>
      <c r="C344" s="4" t="s">
        <v>938</v>
      </c>
      <c r="D344" s="4" t="s">
        <v>938</v>
      </c>
    </row>
    <row r="345" spans="1:4" ht="19.5" customHeight="1" thickBot="1" x14ac:dyDescent="0.3">
      <c r="A345" s="1111" t="s">
        <v>12</v>
      </c>
      <c r="B345" s="1112"/>
      <c r="C345" s="1112"/>
      <c r="D345" s="1113"/>
    </row>
    <row r="346" spans="1:4" ht="19.5" customHeight="1" thickBot="1" x14ac:dyDescent="0.3">
      <c r="A346" s="7" t="s">
        <v>13</v>
      </c>
      <c r="B346" s="1092"/>
      <c r="C346" s="1092"/>
      <c r="D346" s="1093"/>
    </row>
    <row r="347" spans="1:4" ht="19.5" customHeight="1" thickBot="1" x14ac:dyDescent="0.3">
      <c r="A347" s="5" t="s">
        <v>14</v>
      </c>
      <c r="B347" s="1185"/>
      <c r="C347" s="1185"/>
      <c r="D347" s="1186"/>
    </row>
    <row r="348" spans="1:4" ht="19.5" customHeight="1" thickBot="1" x14ac:dyDescent="0.3">
      <c r="A348" s="5" t="s">
        <v>15</v>
      </c>
      <c r="B348" s="1098"/>
      <c r="C348" s="1098"/>
      <c r="D348" s="1099"/>
    </row>
    <row r="349" spans="1:4" ht="19.5" customHeight="1" x14ac:dyDescent="0.25">
      <c r="A349" s="1049"/>
      <c r="B349" s="8">
        <v>2020</v>
      </c>
      <c r="C349" s="8">
        <v>2021</v>
      </c>
      <c r="D349" s="8">
        <v>2022</v>
      </c>
    </row>
    <row r="350" spans="1:4" ht="19.5" customHeight="1" thickBot="1" x14ac:dyDescent="0.3">
      <c r="A350" s="1050"/>
      <c r="B350" s="706" t="s">
        <v>8</v>
      </c>
      <c r="C350" s="706" t="s">
        <v>8</v>
      </c>
      <c r="D350" s="706" t="s">
        <v>8</v>
      </c>
    </row>
    <row r="351" spans="1:4" ht="19.5" customHeight="1" thickBot="1" x14ac:dyDescent="0.3">
      <c r="A351" s="5" t="s">
        <v>16</v>
      </c>
      <c r="B351" s="9">
        <v>30</v>
      </c>
      <c r="C351" s="9">
        <v>30</v>
      </c>
      <c r="D351" s="9">
        <v>30</v>
      </c>
    </row>
    <row r="352" spans="1:4" ht="19.5" customHeight="1" thickBot="1" x14ac:dyDescent="0.3">
      <c r="A352" s="5" t="s">
        <v>17</v>
      </c>
      <c r="B352" s="9">
        <v>54000</v>
      </c>
      <c r="C352" s="9">
        <v>60000</v>
      </c>
      <c r="D352" s="9">
        <v>63000</v>
      </c>
    </row>
    <row r="353" spans="1:4" ht="19.5" customHeight="1" thickBot="1" x14ac:dyDescent="0.3">
      <c r="A353" s="5" t="s">
        <v>18</v>
      </c>
      <c r="B353" s="9">
        <f t="shared" ref="B353:D353" si="68">B352/B351</f>
        <v>1800</v>
      </c>
      <c r="C353" s="9">
        <f t="shared" si="68"/>
        <v>2000</v>
      </c>
      <c r="D353" s="9">
        <f t="shared" si="68"/>
        <v>2100</v>
      </c>
    </row>
    <row r="354" spans="1:4" ht="19.5" customHeight="1" thickBot="1" x14ac:dyDescent="0.3">
      <c r="A354" s="5" t="s">
        <v>19</v>
      </c>
      <c r="B354" s="10" t="e">
        <f>B351/#REF!-1</f>
        <v>#REF!</v>
      </c>
      <c r="C354" s="10">
        <f t="shared" ref="C354:D356" si="69">C351/B351-1</f>
        <v>0</v>
      </c>
      <c r="D354" s="10">
        <f t="shared" si="69"/>
        <v>0</v>
      </c>
    </row>
    <row r="355" spans="1:4" ht="19.5" customHeight="1" thickBot="1" x14ac:dyDescent="0.3">
      <c r="A355" s="5" t="s">
        <v>21</v>
      </c>
      <c r="B355" s="10" t="e">
        <f>B352/#REF!-1</f>
        <v>#REF!</v>
      </c>
      <c r="C355" s="10">
        <f t="shared" si="69"/>
        <v>0.11111111111111116</v>
      </c>
      <c r="D355" s="10">
        <f t="shared" si="69"/>
        <v>5.0000000000000044E-2</v>
      </c>
    </row>
    <row r="356" spans="1:4" ht="19.5" customHeight="1" thickBot="1" x14ac:dyDescent="0.3">
      <c r="A356" s="5" t="s">
        <v>22</v>
      </c>
      <c r="B356" s="10" t="e">
        <f>B353/#REF!-1</f>
        <v>#REF!</v>
      </c>
      <c r="C356" s="10">
        <f t="shared" si="69"/>
        <v>0.11111111111111116</v>
      </c>
      <c r="D356" s="10">
        <f t="shared" si="69"/>
        <v>5.0000000000000044E-2</v>
      </c>
    </row>
    <row r="357" spans="1:4" ht="19.5" customHeight="1" thickBot="1" x14ac:dyDescent="0.3">
      <c r="A357" s="1046" t="s">
        <v>152</v>
      </c>
      <c r="B357" s="1047"/>
      <c r="C357" s="1047"/>
      <c r="D357" s="1048"/>
    </row>
    <row r="358" spans="1:4" ht="19.5" customHeight="1" x14ac:dyDescent="0.25">
      <c r="A358" s="1049"/>
      <c r="B358" s="8">
        <v>2020</v>
      </c>
      <c r="C358" s="8">
        <v>2021</v>
      </c>
      <c r="D358" s="8">
        <v>2022</v>
      </c>
    </row>
    <row r="359" spans="1:4" ht="19.5" customHeight="1" thickBot="1" x14ac:dyDescent="0.3">
      <c r="A359" s="1050"/>
      <c r="B359" s="706" t="s">
        <v>8</v>
      </c>
      <c r="C359" s="706" t="s">
        <v>8</v>
      </c>
      <c r="D359" s="706" t="s">
        <v>8</v>
      </c>
    </row>
    <row r="360" spans="1:4" ht="19.5" customHeight="1" thickBot="1" x14ac:dyDescent="0.3">
      <c r="A360" s="12" t="s">
        <v>23</v>
      </c>
      <c r="B360" s="13">
        <f>B361+B362</f>
        <v>0</v>
      </c>
      <c r="C360" s="13">
        <f t="shared" ref="C360:D360" si="70">C361+C362</f>
        <v>0</v>
      </c>
      <c r="D360" s="13">
        <f t="shared" si="70"/>
        <v>0</v>
      </c>
    </row>
    <row r="361" spans="1:4" ht="19.5" customHeight="1" thickBot="1" x14ac:dyDescent="0.3">
      <c r="A361" s="25" t="s">
        <v>212</v>
      </c>
      <c r="B361" s="14">
        <v>0</v>
      </c>
      <c r="C361" s="14">
        <v>0</v>
      </c>
      <c r="D361" s="14">
        <v>0</v>
      </c>
    </row>
    <row r="362" spans="1:4" ht="19.5" customHeight="1" thickBot="1" x14ac:dyDescent="0.3">
      <c r="A362" s="25" t="s">
        <v>213</v>
      </c>
      <c r="B362" s="14"/>
      <c r="C362" s="14"/>
      <c r="D362" s="14"/>
    </row>
    <row r="363" spans="1:4" ht="19.5" customHeight="1" thickBot="1" x14ac:dyDescent="0.3">
      <c r="A363" s="12" t="s">
        <v>24</v>
      </c>
      <c r="B363" s="13">
        <f>B364+B365</f>
        <v>0</v>
      </c>
      <c r="C363" s="13">
        <f t="shared" ref="C363:D363" si="71">C364+C365</f>
        <v>0</v>
      </c>
      <c r="D363" s="13">
        <f t="shared" si="71"/>
        <v>0</v>
      </c>
    </row>
    <row r="364" spans="1:4" ht="19.5" customHeight="1" thickBot="1" x14ac:dyDescent="0.3">
      <c r="A364" s="25" t="s">
        <v>212</v>
      </c>
      <c r="B364" s="13">
        <v>0</v>
      </c>
      <c r="C364" s="13">
        <v>0</v>
      </c>
      <c r="D364" s="13">
        <v>0</v>
      </c>
    </row>
    <row r="365" spans="1:4" ht="19.5" customHeight="1" thickBot="1" x14ac:dyDescent="0.3">
      <c r="A365" s="25" t="s">
        <v>213</v>
      </c>
      <c r="B365" s="13"/>
      <c r="C365" s="13"/>
      <c r="D365" s="13"/>
    </row>
    <row r="366" spans="1:4" ht="19.5" customHeight="1" thickBot="1" x14ac:dyDescent="0.3">
      <c r="A366" s="12" t="s">
        <v>25</v>
      </c>
      <c r="B366" s="13">
        <f>B367+B368</f>
        <v>0</v>
      </c>
      <c r="C366" s="13">
        <f t="shared" ref="C366:D366" si="72">C367+C368</f>
        <v>0</v>
      </c>
      <c r="D366" s="13">
        <f t="shared" si="72"/>
        <v>0</v>
      </c>
    </row>
    <row r="367" spans="1:4" ht="19.5" customHeight="1" thickBot="1" x14ac:dyDescent="0.3">
      <c r="A367" s="25" t="s">
        <v>212</v>
      </c>
      <c r="B367" s="13">
        <v>0</v>
      </c>
      <c r="C367" s="30">
        <v>0</v>
      </c>
      <c r="D367" s="30">
        <v>0</v>
      </c>
    </row>
    <row r="368" spans="1:4" ht="19.5" customHeight="1" thickBot="1" x14ac:dyDescent="0.3">
      <c r="A368" s="25" t="s">
        <v>213</v>
      </c>
      <c r="B368" s="13"/>
      <c r="C368" s="13"/>
      <c r="D368" s="13"/>
    </row>
    <row r="369" spans="1:4" ht="19.5" customHeight="1" thickBot="1" x14ac:dyDescent="0.3">
      <c r="A369" s="12" t="s">
        <v>26</v>
      </c>
      <c r="B369" s="13"/>
      <c r="C369" s="13"/>
      <c r="D369" s="13"/>
    </row>
    <row r="370" spans="1:4" ht="19.5" customHeight="1" thickBot="1" x14ac:dyDescent="0.3">
      <c r="A370" s="25" t="s">
        <v>212</v>
      </c>
      <c r="B370" s="13"/>
      <c r="C370" s="13"/>
      <c r="D370" s="13"/>
    </row>
    <row r="371" spans="1:4" ht="19.5" customHeight="1" thickBot="1" x14ac:dyDescent="0.3">
      <c r="A371" s="25" t="s">
        <v>213</v>
      </c>
      <c r="B371" s="13"/>
      <c r="C371" s="13"/>
      <c r="D371" s="13"/>
    </row>
    <row r="372" spans="1:4" ht="19.5" customHeight="1" thickBot="1" x14ac:dyDescent="0.3">
      <c r="A372" s="12" t="s">
        <v>27</v>
      </c>
      <c r="B372" s="13">
        <f>B373+B374</f>
        <v>54000</v>
      </c>
      <c r="C372" s="13">
        <f t="shared" ref="C372:D372" si="73">C373+C374</f>
        <v>60000</v>
      </c>
      <c r="D372" s="13">
        <f t="shared" si="73"/>
        <v>63000</v>
      </c>
    </row>
    <row r="373" spans="1:4" ht="19.5" customHeight="1" thickBot="1" x14ac:dyDescent="0.3">
      <c r="A373" s="25" t="s">
        <v>212</v>
      </c>
      <c r="B373" s="13">
        <v>54000</v>
      </c>
      <c r="C373" s="13">
        <v>60000</v>
      </c>
      <c r="D373" s="13">
        <v>63000</v>
      </c>
    </row>
    <row r="374" spans="1:4" ht="19.5" customHeight="1" thickBot="1" x14ac:dyDescent="0.3">
      <c r="A374" s="25" t="s">
        <v>213</v>
      </c>
      <c r="B374" s="13"/>
      <c r="C374" s="13"/>
      <c r="D374" s="13"/>
    </row>
    <row r="375" spans="1:4" ht="19.5" customHeight="1" thickBot="1" x14ac:dyDescent="0.3">
      <c r="A375" s="12" t="s">
        <v>28</v>
      </c>
      <c r="B375" s="13">
        <f t="shared" ref="B375:D375" si="74">B376+B377</f>
        <v>0</v>
      </c>
      <c r="C375" s="13">
        <f t="shared" si="74"/>
        <v>0</v>
      </c>
      <c r="D375" s="13">
        <f t="shared" si="74"/>
        <v>0</v>
      </c>
    </row>
    <row r="376" spans="1:4" ht="19.5" customHeight="1" thickBot="1" x14ac:dyDescent="0.3">
      <c r="A376" s="25" t="s">
        <v>212</v>
      </c>
      <c r="B376" s="13">
        <v>0</v>
      </c>
      <c r="C376" s="30">
        <v>0</v>
      </c>
      <c r="D376" s="30">
        <v>0</v>
      </c>
    </row>
    <row r="377" spans="1:4" ht="19.5" customHeight="1" thickBot="1" x14ac:dyDescent="0.3">
      <c r="A377" s="25" t="s">
        <v>213</v>
      </c>
      <c r="B377" s="13"/>
      <c r="C377" s="13"/>
      <c r="D377" s="13"/>
    </row>
    <row r="378" spans="1:4" ht="19.5" customHeight="1" thickBot="1" x14ac:dyDescent="0.3">
      <c r="A378" s="12" t="s">
        <v>29</v>
      </c>
      <c r="B378" s="13">
        <v>0</v>
      </c>
      <c r="C378" s="13">
        <f>B378*1.03*0.99</f>
        <v>0</v>
      </c>
      <c r="D378" s="13">
        <f>C378*1.03*0.99</f>
        <v>0</v>
      </c>
    </row>
    <row r="379" spans="1:4" ht="19.5" customHeight="1" thickBot="1" x14ac:dyDescent="0.3">
      <c r="A379" s="25" t="s">
        <v>212</v>
      </c>
      <c r="B379" s="39"/>
      <c r="C379" s="39"/>
      <c r="D379" s="39"/>
    </row>
    <row r="380" spans="1:4" ht="19.5" customHeight="1" thickBot="1" x14ac:dyDescent="0.3">
      <c r="A380" s="25" t="s">
        <v>213</v>
      </c>
      <c r="B380" s="83"/>
      <c r="C380" s="39"/>
      <c r="D380" s="39"/>
    </row>
    <row r="381" spans="1:4" ht="19.5" customHeight="1" thickBot="1" x14ac:dyDescent="0.3">
      <c r="A381" s="15" t="s">
        <v>30</v>
      </c>
      <c r="B381" s="14">
        <f>B378+B375+B372+B369+B366+B363+B360</f>
        <v>54000</v>
      </c>
      <c r="C381" s="14">
        <f t="shared" ref="C381" si="75">C378+C375+C372+C369+C366+C363+C360</f>
        <v>60000</v>
      </c>
      <c r="D381" s="14">
        <v>63000</v>
      </c>
    </row>
    <row r="382" spans="1:4" ht="19.5" customHeight="1" thickBot="1" x14ac:dyDescent="0.3">
      <c r="A382" s="16" t="s">
        <v>31</v>
      </c>
      <c r="B382" s="17">
        <f>IF(B381-B352=0,0,"Error")</f>
        <v>0</v>
      </c>
      <c r="C382" s="17">
        <f>IF(C381-C352=0,0,"Error")</f>
        <v>0</v>
      </c>
      <c r="D382" s="17">
        <f>IF(D381-D352=0,0,"Error")</f>
        <v>0</v>
      </c>
    </row>
    <row r="383" spans="1:4" ht="19.5" customHeight="1" thickBot="1" x14ac:dyDescent="0.3">
      <c r="A383" s="560"/>
      <c r="B383" s="50"/>
      <c r="C383" s="50"/>
      <c r="D383" s="50"/>
    </row>
    <row r="384" spans="1:4" ht="19.5" customHeight="1" thickBot="1" x14ac:dyDescent="0.3">
      <c r="A384" s="560" t="s">
        <v>56</v>
      </c>
      <c r="B384" s="50">
        <f>B352</f>
        <v>54000</v>
      </c>
      <c r="C384" s="50">
        <f t="shared" ref="C384:D384" si="76">C352</f>
        <v>60000</v>
      </c>
      <c r="D384" s="50">
        <f t="shared" si="76"/>
        <v>63000</v>
      </c>
    </row>
    <row r="385" spans="1:4" ht="19.5" customHeight="1" thickBot="1" x14ac:dyDescent="0.3">
      <c r="A385" s="560" t="s">
        <v>57</v>
      </c>
      <c r="B385" s="50">
        <f>B386+B389+B392+B395+B398+B401+B404</f>
        <v>54000</v>
      </c>
      <c r="C385" s="50" t="e">
        <f>+#REF!+#REF!+#REF!+#REF!+C381+#REF!+#REF!+#REF!+#REF!+#REF!+#REF!+#REF!</f>
        <v>#REF!</v>
      </c>
      <c r="D385" s="50" t="e">
        <f>+#REF!+#REF!+#REF!+#REF!+D381+#REF!+#REF!+#REF!+#REF!+#REF!+#REF!+#REF!</f>
        <v>#REF!</v>
      </c>
    </row>
    <row r="386" spans="1:4" ht="19.5" customHeight="1" thickBot="1" x14ac:dyDescent="0.3">
      <c r="A386" s="49" t="s">
        <v>23</v>
      </c>
      <c r="B386" s="50">
        <f t="shared" ref="B386:D386" si="77">B387+B388</f>
        <v>0</v>
      </c>
      <c r="C386" s="50">
        <f t="shared" si="77"/>
        <v>0</v>
      </c>
      <c r="D386" s="50">
        <f t="shared" si="77"/>
        <v>0</v>
      </c>
    </row>
    <row r="387" spans="1:4" ht="19.5" customHeight="1" thickBot="1" x14ac:dyDescent="0.3">
      <c r="A387" s="72" t="s">
        <v>212</v>
      </c>
      <c r="B387" s="215">
        <f>B361</f>
        <v>0</v>
      </c>
      <c r="C387" s="215">
        <f t="shared" ref="C387:D388" si="78">C361</f>
        <v>0</v>
      </c>
      <c r="D387" s="215">
        <f t="shared" si="78"/>
        <v>0</v>
      </c>
    </row>
    <row r="388" spans="1:4" ht="19.5" customHeight="1" thickBot="1" x14ac:dyDescent="0.3">
      <c r="A388" s="72" t="s">
        <v>230</v>
      </c>
      <c r="B388" s="215">
        <f>B362</f>
        <v>0</v>
      </c>
      <c r="C388" s="215">
        <f t="shared" si="78"/>
        <v>0</v>
      </c>
      <c r="D388" s="215">
        <f t="shared" si="78"/>
        <v>0</v>
      </c>
    </row>
    <row r="389" spans="1:4" ht="19.5" customHeight="1" thickBot="1" x14ac:dyDescent="0.3">
      <c r="A389" s="49" t="s">
        <v>24</v>
      </c>
      <c r="B389" s="50">
        <f t="shared" ref="B389:D389" si="79">B390+B391</f>
        <v>0</v>
      </c>
      <c r="C389" s="50">
        <f t="shared" si="79"/>
        <v>0</v>
      </c>
      <c r="D389" s="50">
        <f t="shared" si="79"/>
        <v>0</v>
      </c>
    </row>
    <row r="390" spans="1:4" ht="19.5" customHeight="1" thickBot="1" x14ac:dyDescent="0.3">
      <c r="A390" s="72" t="s">
        <v>212</v>
      </c>
      <c r="B390" s="30">
        <f>B364</f>
        <v>0</v>
      </c>
      <c r="C390" s="30">
        <f t="shared" ref="C390:D391" si="80">C364</f>
        <v>0</v>
      </c>
      <c r="D390" s="30">
        <f t="shared" si="80"/>
        <v>0</v>
      </c>
    </row>
    <row r="391" spans="1:4" ht="19.5" customHeight="1" thickBot="1" x14ac:dyDescent="0.3">
      <c r="A391" s="72" t="s">
        <v>230</v>
      </c>
      <c r="B391" s="30">
        <f>B365</f>
        <v>0</v>
      </c>
      <c r="C391" s="30">
        <f t="shared" si="80"/>
        <v>0</v>
      </c>
      <c r="D391" s="30">
        <f t="shared" si="80"/>
        <v>0</v>
      </c>
    </row>
    <row r="392" spans="1:4" ht="19.5" customHeight="1" thickBot="1" x14ac:dyDescent="0.3">
      <c r="A392" s="49" t="s">
        <v>25</v>
      </c>
      <c r="B392" s="50">
        <f t="shared" ref="B392:D392" si="81">B393+B394</f>
        <v>0</v>
      </c>
      <c r="C392" s="50">
        <f t="shared" si="81"/>
        <v>0</v>
      </c>
      <c r="D392" s="50">
        <f t="shared" si="81"/>
        <v>0</v>
      </c>
    </row>
    <row r="393" spans="1:4" ht="19.5" customHeight="1" thickBot="1" x14ac:dyDescent="0.3">
      <c r="A393" s="72" t="s">
        <v>212</v>
      </c>
      <c r="B393" s="215">
        <f>B367</f>
        <v>0</v>
      </c>
      <c r="C393" s="215">
        <f t="shared" ref="C393:D394" si="82">C367</f>
        <v>0</v>
      </c>
      <c r="D393" s="215">
        <f t="shared" si="82"/>
        <v>0</v>
      </c>
    </row>
    <row r="394" spans="1:4" ht="19.5" customHeight="1" thickBot="1" x14ac:dyDescent="0.3">
      <c r="A394" s="72" t="s">
        <v>230</v>
      </c>
      <c r="B394" s="215">
        <f>B368</f>
        <v>0</v>
      </c>
      <c r="C394" s="215">
        <f t="shared" si="82"/>
        <v>0</v>
      </c>
      <c r="D394" s="215">
        <f t="shared" si="82"/>
        <v>0</v>
      </c>
    </row>
    <row r="395" spans="1:4" ht="19.5" customHeight="1" thickBot="1" x14ac:dyDescent="0.3">
      <c r="A395" s="49" t="s">
        <v>26</v>
      </c>
      <c r="B395" s="50">
        <f t="shared" ref="B395:D395" si="83">B396+B397</f>
        <v>0</v>
      </c>
      <c r="C395" s="50">
        <f t="shared" si="83"/>
        <v>0</v>
      </c>
      <c r="D395" s="50">
        <f t="shared" si="83"/>
        <v>0</v>
      </c>
    </row>
    <row r="396" spans="1:4" ht="19.5" customHeight="1" thickBot="1" x14ac:dyDescent="0.3">
      <c r="A396" s="72" t="s">
        <v>212</v>
      </c>
      <c r="B396" s="30">
        <f>B370</f>
        <v>0</v>
      </c>
      <c r="C396" s="30">
        <f t="shared" ref="C396:D397" si="84">C370</f>
        <v>0</v>
      </c>
      <c r="D396" s="30">
        <f t="shared" si="84"/>
        <v>0</v>
      </c>
    </row>
    <row r="397" spans="1:4" ht="19.5" customHeight="1" thickBot="1" x14ac:dyDescent="0.3">
      <c r="A397" s="72" t="s">
        <v>230</v>
      </c>
      <c r="B397" s="30">
        <f>B371</f>
        <v>0</v>
      </c>
      <c r="C397" s="30">
        <f t="shared" si="84"/>
        <v>0</v>
      </c>
      <c r="D397" s="30">
        <f t="shared" si="84"/>
        <v>0</v>
      </c>
    </row>
    <row r="398" spans="1:4" ht="19.5" customHeight="1" thickBot="1" x14ac:dyDescent="0.3">
      <c r="A398" s="49" t="s">
        <v>27</v>
      </c>
      <c r="B398" s="50">
        <f t="shared" ref="B398:D398" si="85">B399+B400</f>
        <v>54000</v>
      </c>
      <c r="C398" s="50">
        <f t="shared" si="85"/>
        <v>60000</v>
      </c>
      <c r="D398" s="50">
        <f t="shared" si="85"/>
        <v>63000</v>
      </c>
    </row>
    <row r="399" spans="1:4" ht="19.5" customHeight="1" thickBot="1" x14ac:dyDescent="0.3">
      <c r="A399" s="72" t="s">
        <v>212</v>
      </c>
      <c r="B399" s="30">
        <f>B373</f>
        <v>54000</v>
      </c>
      <c r="C399" s="30">
        <f t="shared" ref="C399:D400" si="86">C373</f>
        <v>60000</v>
      </c>
      <c r="D399" s="30">
        <f t="shared" si="86"/>
        <v>63000</v>
      </c>
    </row>
    <row r="400" spans="1:4" ht="19.5" customHeight="1" thickBot="1" x14ac:dyDescent="0.3">
      <c r="A400" s="72" t="s">
        <v>230</v>
      </c>
      <c r="B400" s="30">
        <f>B374</f>
        <v>0</v>
      </c>
      <c r="C400" s="30">
        <f t="shared" si="86"/>
        <v>0</v>
      </c>
      <c r="D400" s="30">
        <f t="shared" si="86"/>
        <v>0</v>
      </c>
    </row>
    <row r="401" spans="1:4" ht="19.5" customHeight="1" thickBot="1" x14ac:dyDescent="0.3">
      <c r="A401" s="49" t="s">
        <v>28</v>
      </c>
      <c r="B401" s="50">
        <f>B402+B403</f>
        <v>0</v>
      </c>
      <c r="C401" s="50">
        <f t="shared" ref="C401:D401" si="87">C402+C403</f>
        <v>0</v>
      </c>
      <c r="D401" s="50">
        <f t="shared" si="87"/>
        <v>0</v>
      </c>
    </row>
    <row r="402" spans="1:4" ht="19.5" customHeight="1" thickBot="1" x14ac:dyDescent="0.3">
      <c r="A402" s="72" t="s">
        <v>212</v>
      </c>
      <c r="B402" s="30">
        <f>B376</f>
        <v>0</v>
      </c>
      <c r="C402" s="30">
        <f t="shared" ref="C402:D403" si="88">C376</f>
        <v>0</v>
      </c>
      <c r="D402" s="30">
        <f t="shared" si="88"/>
        <v>0</v>
      </c>
    </row>
    <row r="403" spans="1:4" ht="19.5" customHeight="1" thickBot="1" x14ac:dyDescent="0.3">
      <c r="A403" s="72" t="s">
        <v>230</v>
      </c>
      <c r="B403" s="30">
        <f>B377</f>
        <v>0</v>
      </c>
      <c r="C403" s="30">
        <f t="shared" si="88"/>
        <v>0</v>
      </c>
      <c r="D403" s="30">
        <f t="shared" si="88"/>
        <v>0</v>
      </c>
    </row>
    <row r="404" spans="1:4" ht="19.5" customHeight="1" thickBot="1" x14ac:dyDescent="0.3">
      <c r="A404" s="49" t="s">
        <v>29</v>
      </c>
      <c r="B404" s="50">
        <f>B405+B406</f>
        <v>0</v>
      </c>
      <c r="C404" s="50">
        <f t="shared" ref="C404:D404" si="89">C405+C406</f>
        <v>0</v>
      </c>
      <c r="D404" s="50">
        <f t="shared" si="89"/>
        <v>0</v>
      </c>
    </row>
    <row r="405" spans="1:4" ht="19.5" customHeight="1" thickBot="1" x14ac:dyDescent="0.3">
      <c r="A405" s="72" t="s">
        <v>212</v>
      </c>
      <c r="B405" s="30">
        <f>B379</f>
        <v>0</v>
      </c>
      <c r="C405" s="30">
        <f t="shared" ref="C405:D406" si="90">C379</f>
        <v>0</v>
      </c>
      <c r="D405" s="30">
        <f t="shared" si="90"/>
        <v>0</v>
      </c>
    </row>
    <row r="406" spans="1:4" ht="19.5" customHeight="1" thickBot="1" x14ac:dyDescent="0.3">
      <c r="A406" s="72" t="s">
        <v>230</v>
      </c>
      <c r="B406" s="30">
        <f>B380</f>
        <v>0</v>
      </c>
      <c r="C406" s="30">
        <f t="shared" si="90"/>
        <v>0</v>
      </c>
      <c r="D406" s="30">
        <f t="shared" si="90"/>
        <v>0</v>
      </c>
    </row>
    <row r="407" spans="1:4" ht="19.5" customHeight="1" thickBot="1" x14ac:dyDescent="0.3">
      <c r="A407" s="560" t="s">
        <v>31</v>
      </c>
      <c r="B407" s="50">
        <f>IF(B385-B384=0,0,"Error")</f>
        <v>0</v>
      </c>
      <c r="C407" s="50" t="e">
        <f>IF(C385-C384=0,0,"Error")</f>
        <v>#REF!</v>
      </c>
      <c r="D407" s="50" t="e">
        <f>IF(D385-D384=0,0,"Error")</f>
        <v>#REF!</v>
      </c>
    </row>
    <row r="408" spans="1:4" ht="19.5" customHeight="1" x14ac:dyDescent="0.25">
      <c r="A408" s="1028" t="s">
        <v>536</v>
      </c>
      <c r="B408" s="1028"/>
      <c r="C408" s="1028"/>
      <c r="D408" s="1028"/>
    </row>
    <row r="409" spans="1:4" ht="19.5" customHeight="1" thickBot="1" x14ac:dyDescent="0.3"/>
    <row r="410" spans="1:4" ht="19.5" customHeight="1" thickBot="1" x14ac:dyDescent="0.3">
      <c r="A410" s="2" t="s">
        <v>0</v>
      </c>
      <c r="B410" s="1201"/>
      <c r="C410" s="1201"/>
      <c r="D410" s="1201"/>
    </row>
    <row r="411" spans="1:4" ht="19.5" customHeight="1" thickBot="1" x14ac:dyDescent="0.3">
      <c r="A411" s="2" t="s">
        <v>1</v>
      </c>
      <c r="B411" s="1080"/>
      <c r="C411" s="1080"/>
      <c r="D411" s="1081"/>
    </row>
    <row r="412" spans="1:4" ht="19.5" customHeight="1" thickBot="1" x14ac:dyDescent="0.3">
      <c r="A412" s="2" t="s">
        <v>3</v>
      </c>
      <c r="B412" s="1083"/>
      <c r="C412" s="1083"/>
      <c r="D412" s="1084"/>
    </row>
    <row r="413" spans="1:4" ht="19.5" customHeight="1" thickBot="1" x14ac:dyDescent="0.3">
      <c r="A413" s="1085" t="s">
        <v>4</v>
      </c>
      <c r="B413" s="1086"/>
      <c r="C413" s="1086"/>
      <c r="D413" s="1087"/>
    </row>
    <row r="414" spans="1:4" ht="23.25" customHeight="1" thickBot="1" x14ac:dyDescent="0.3">
      <c r="A414" s="1208" t="str">
        <f>[33]RDPP!$A$238</f>
        <v>INVESTIME NE TEKNOLOGJI,PERSHTATJE E TEKNOLOGJISE EKZISTUESE,OPERIMI,DIAGNOSTIKIMI,MIREMBAJTJA PERIODIKE,MIREMBAJTJA EMERGJENCES,SHERBIMI I MBAJTJES NE GARANCI TE VAZHDUESHME TE PRODUKTEVE,PERDITESIMI DHE MIREMBAJTJA E SISTEMIT TE TRANSMETIMIT DIGJITAL AU</v>
      </c>
      <c r="B414" s="1185"/>
      <c r="C414" s="1185"/>
      <c r="D414" s="1186"/>
    </row>
    <row r="415" spans="1:4" ht="19.5" customHeight="1" thickBot="1" x14ac:dyDescent="0.3">
      <c r="A415" s="3" t="s">
        <v>5</v>
      </c>
      <c r="B415" s="1199"/>
      <c r="C415" s="1199"/>
      <c r="D415" s="1200"/>
    </row>
    <row r="416" spans="1:4" ht="19.5" customHeight="1" x14ac:dyDescent="0.25">
      <c r="A416" s="1049" t="s">
        <v>6</v>
      </c>
      <c r="B416" s="703">
        <v>2020</v>
      </c>
      <c r="C416" s="703">
        <v>2021</v>
      </c>
      <c r="D416" s="703">
        <v>2022</v>
      </c>
    </row>
    <row r="417" spans="1:4" ht="19.5" customHeight="1" thickBot="1" x14ac:dyDescent="0.3">
      <c r="A417" s="1050"/>
      <c r="B417" s="704" t="s">
        <v>8</v>
      </c>
      <c r="C417" s="704" t="s">
        <v>8</v>
      </c>
      <c r="D417" s="704" t="s">
        <v>8</v>
      </c>
    </row>
    <row r="418" spans="1:4" ht="19.5" customHeight="1" thickBot="1" x14ac:dyDescent="0.3">
      <c r="A418" s="695" t="s">
        <v>947</v>
      </c>
      <c r="B418" s="4" t="s">
        <v>948</v>
      </c>
      <c r="C418" s="4" t="s">
        <v>948</v>
      </c>
      <c r="D418" s="4" t="s">
        <v>948</v>
      </c>
    </row>
    <row r="419" spans="1:4" ht="19.5" customHeight="1" thickBot="1" x14ac:dyDescent="0.3">
      <c r="A419" s="695" t="s">
        <v>949</v>
      </c>
      <c r="B419" s="4" t="s">
        <v>948</v>
      </c>
      <c r="C419" s="4" t="s">
        <v>948</v>
      </c>
      <c r="D419" s="4" t="s">
        <v>948</v>
      </c>
    </row>
    <row r="420" spans="1:4" ht="19.5" customHeight="1" thickBot="1" x14ac:dyDescent="0.3">
      <c r="A420" s="5" t="s">
        <v>66</v>
      </c>
      <c r="B420" s="76" t="s">
        <v>68</v>
      </c>
      <c r="C420" s="76" t="s">
        <v>68</v>
      </c>
      <c r="D420" s="76" t="s">
        <v>68</v>
      </c>
    </row>
    <row r="421" spans="1:4" ht="19.5" customHeight="1" thickBot="1" x14ac:dyDescent="0.3">
      <c r="A421" s="6" t="s">
        <v>9</v>
      </c>
      <c r="B421" s="1100"/>
      <c r="C421" s="1100"/>
      <c r="D421" s="1104"/>
    </row>
    <row r="422" spans="1:4" ht="19.5" customHeight="1" thickBot="1" x14ac:dyDescent="0.3">
      <c r="A422" s="1105" t="s">
        <v>10</v>
      </c>
      <c r="B422" s="1106"/>
      <c r="C422" s="1106"/>
      <c r="D422" s="1107"/>
    </row>
    <row r="423" spans="1:4" ht="19.5" customHeight="1" thickBot="1" x14ac:dyDescent="0.3">
      <c r="A423" s="695" t="s">
        <v>950</v>
      </c>
      <c r="B423" s="4">
        <v>0.89</v>
      </c>
      <c r="C423" s="4">
        <v>0.9</v>
      </c>
      <c r="D423" s="4">
        <v>0.95</v>
      </c>
    </row>
    <row r="424" spans="1:4" ht="19.5" customHeight="1" thickBot="1" x14ac:dyDescent="0.3">
      <c r="A424" s="5" t="s">
        <v>89</v>
      </c>
      <c r="B424" s="4" t="s">
        <v>68</v>
      </c>
      <c r="C424" s="4" t="s">
        <v>68</v>
      </c>
      <c r="D424" s="4" t="s">
        <v>68</v>
      </c>
    </row>
    <row r="425" spans="1:4" ht="19.5" customHeight="1" thickBot="1" x14ac:dyDescent="0.3">
      <c r="A425" s="5" t="s">
        <v>66</v>
      </c>
      <c r="B425" s="4" t="s">
        <v>68</v>
      </c>
      <c r="C425" s="4" t="s">
        <v>68</v>
      </c>
      <c r="D425" s="4" t="s">
        <v>68</v>
      </c>
    </row>
    <row r="426" spans="1:4" ht="19.5" customHeight="1" thickBot="1" x14ac:dyDescent="0.3">
      <c r="A426" s="1111" t="s">
        <v>12</v>
      </c>
      <c r="B426" s="1112"/>
      <c r="C426" s="1112"/>
      <c r="D426" s="1113"/>
    </row>
    <row r="427" spans="1:4" ht="19.5" customHeight="1" thickBot="1" x14ac:dyDescent="0.3">
      <c r="A427" s="7" t="s">
        <v>13</v>
      </c>
      <c r="B427" s="1183"/>
      <c r="C427" s="1183"/>
      <c r="D427" s="1184"/>
    </row>
    <row r="428" spans="1:4" ht="19.5" customHeight="1" thickBot="1" x14ac:dyDescent="0.3">
      <c r="A428" s="5" t="s">
        <v>14</v>
      </c>
      <c r="B428" s="1185"/>
      <c r="C428" s="1185"/>
      <c r="D428" s="1186"/>
    </row>
    <row r="429" spans="1:4" ht="19.5" customHeight="1" thickBot="1" x14ac:dyDescent="0.3">
      <c r="A429" s="5" t="s">
        <v>15</v>
      </c>
      <c r="B429" s="1098"/>
      <c r="C429" s="1098"/>
      <c r="D429" s="1099"/>
    </row>
    <row r="430" spans="1:4" ht="19.5" customHeight="1" x14ac:dyDescent="0.25">
      <c r="A430" s="1049"/>
      <c r="B430" s="8">
        <v>2020</v>
      </c>
      <c r="C430" s="8">
        <v>2021</v>
      </c>
      <c r="D430" s="8">
        <v>2022</v>
      </c>
    </row>
    <row r="431" spans="1:4" ht="19.5" customHeight="1" thickBot="1" x14ac:dyDescent="0.3">
      <c r="A431" s="1050"/>
      <c r="B431" s="706" t="s">
        <v>8</v>
      </c>
      <c r="C431" s="706" t="s">
        <v>8</v>
      </c>
      <c r="D431" s="706" t="s">
        <v>8</v>
      </c>
    </row>
    <row r="432" spans="1:4" ht="19.5" customHeight="1" thickBot="1" x14ac:dyDescent="0.3">
      <c r="A432" s="5" t="s">
        <v>16</v>
      </c>
      <c r="B432" s="9">
        <v>87600</v>
      </c>
      <c r="C432" s="9">
        <v>87600</v>
      </c>
      <c r="D432" s="9">
        <v>87600</v>
      </c>
    </row>
    <row r="433" spans="1:4" ht="19.5" customHeight="1" thickBot="1" x14ac:dyDescent="0.3">
      <c r="A433" s="5" t="s">
        <v>17</v>
      </c>
      <c r="B433" s="9">
        <f>B462</f>
        <v>180000</v>
      </c>
      <c r="C433" s="9">
        <f t="shared" ref="C433:D433" si="91">C462</f>
        <v>200000</v>
      </c>
      <c r="D433" s="9">
        <f t="shared" si="91"/>
        <v>210000</v>
      </c>
    </row>
    <row r="434" spans="1:4" ht="19.5" customHeight="1" thickBot="1" x14ac:dyDescent="0.3">
      <c r="A434" s="5" t="s">
        <v>18</v>
      </c>
      <c r="B434" s="9">
        <f t="shared" ref="B434:D434" si="92">B433/B432</f>
        <v>2.0547945205479454</v>
      </c>
      <c r="C434" s="9">
        <f t="shared" si="92"/>
        <v>2.2831050228310503</v>
      </c>
      <c r="D434" s="9">
        <f t="shared" si="92"/>
        <v>2.3972602739726026</v>
      </c>
    </row>
    <row r="435" spans="1:4" ht="19.5" customHeight="1" thickBot="1" x14ac:dyDescent="0.3">
      <c r="A435" s="5" t="s">
        <v>19</v>
      </c>
      <c r="B435" s="10" t="e">
        <f>B432/#REF!-1</f>
        <v>#REF!</v>
      </c>
      <c r="C435" s="10">
        <f t="shared" ref="C435:D437" si="93">C432/B432-1</f>
        <v>0</v>
      </c>
      <c r="D435" s="10">
        <f t="shared" si="93"/>
        <v>0</v>
      </c>
    </row>
    <row r="436" spans="1:4" ht="19.5" customHeight="1" thickBot="1" x14ac:dyDescent="0.3">
      <c r="A436" s="5" t="s">
        <v>21</v>
      </c>
      <c r="B436" s="10" t="e">
        <f>B433/#REF!-1</f>
        <v>#REF!</v>
      </c>
      <c r="C436" s="10">
        <f t="shared" si="93"/>
        <v>0.11111111111111116</v>
      </c>
      <c r="D436" s="10">
        <f t="shared" si="93"/>
        <v>5.0000000000000044E-2</v>
      </c>
    </row>
    <row r="437" spans="1:4" ht="19.5" customHeight="1" thickBot="1" x14ac:dyDescent="0.3">
      <c r="A437" s="5" t="s">
        <v>22</v>
      </c>
      <c r="B437" s="10" t="e">
        <f>B434/#REF!-1</f>
        <v>#REF!</v>
      </c>
      <c r="C437" s="10">
        <f t="shared" si="93"/>
        <v>0.11111111111111094</v>
      </c>
      <c r="D437" s="10">
        <f t="shared" si="93"/>
        <v>4.9999999999999822E-2</v>
      </c>
    </row>
    <row r="438" spans="1:4" ht="19.5" customHeight="1" thickBot="1" x14ac:dyDescent="0.3">
      <c r="A438" s="1046" t="s">
        <v>152</v>
      </c>
      <c r="B438" s="1047"/>
      <c r="C438" s="1047"/>
      <c r="D438" s="1048"/>
    </row>
    <row r="439" spans="1:4" ht="19.5" customHeight="1" x14ac:dyDescent="0.25">
      <c r="A439" s="1049"/>
      <c r="B439" s="8">
        <v>2020</v>
      </c>
      <c r="C439" s="8">
        <v>2021</v>
      </c>
      <c r="D439" s="8">
        <v>2022</v>
      </c>
    </row>
    <row r="440" spans="1:4" ht="19.5" customHeight="1" thickBot="1" x14ac:dyDescent="0.3">
      <c r="A440" s="1050"/>
      <c r="B440" s="706" t="s">
        <v>8</v>
      </c>
      <c r="C440" s="706" t="s">
        <v>8</v>
      </c>
      <c r="D440" s="706" t="s">
        <v>8</v>
      </c>
    </row>
    <row r="441" spans="1:4" ht="19.5" customHeight="1" thickBot="1" x14ac:dyDescent="0.3">
      <c r="A441" s="12" t="s">
        <v>23</v>
      </c>
      <c r="B441" s="13">
        <f>B442+B443</f>
        <v>0</v>
      </c>
      <c r="C441" s="13">
        <f t="shared" ref="C441:D441" si="94">C442+C443</f>
        <v>0</v>
      </c>
      <c r="D441" s="13">
        <f t="shared" si="94"/>
        <v>0</v>
      </c>
    </row>
    <row r="442" spans="1:4" ht="19.5" customHeight="1" thickBot="1" x14ac:dyDescent="0.3">
      <c r="A442" s="25" t="s">
        <v>212</v>
      </c>
      <c r="B442" s="14">
        <v>0</v>
      </c>
      <c r="C442" s="14">
        <v>0</v>
      </c>
      <c r="D442" s="14">
        <v>0</v>
      </c>
    </row>
    <row r="443" spans="1:4" ht="19.5" customHeight="1" thickBot="1" x14ac:dyDescent="0.3">
      <c r="A443" s="25" t="s">
        <v>213</v>
      </c>
      <c r="B443" s="14"/>
      <c r="C443" s="14"/>
      <c r="D443" s="14"/>
    </row>
    <row r="444" spans="1:4" ht="19.5" customHeight="1" thickBot="1" x14ac:dyDescent="0.3">
      <c r="A444" s="12" t="s">
        <v>24</v>
      </c>
      <c r="B444" s="13">
        <f>B445+B446</f>
        <v>0</v>
      </c>
      <c r="C444" s="13">
        <f t="shared" ref="C444:D444" si="95">C445+C446</f>
        <v>0</v>
      </c>
      <c r="D444" s="13">
        <f t="shared" si="95"/>
        <v>0</v>
      </c>
    </row>
    <row r="445" spans="1:4" ht="19.5" customHeight="1" thickBot="1" x14ac:dyDescent="0.3">
      <c r="A445" s="25" t="s">
        <v>212</v>
      </c>
      <c r="B445" s="13">
        <v>0</v>
      </c>
      <c r="C445" s="13">
        <v>0</v>
      </c>
      <c r="D445" s="13">
        <v>0</v>
      </c>
    </row>
    <row r="446" spans="1:4" ht="19.5" customHeight="1" thickBot="1" x14ac:dyDescent="0.3">
      <c r="A446" s="25" t="s">
        <v>213</v>
      </c>
      <c r="B446" s="13"/>
      <c r="C446" s="13"/>
      <c r="D446" s="13"/>
    </row>
    <row r="447" spans="1:4" ht="19.5" customHeight="1" thickBot="1" x14ac:dyDescent="0.3">
      <c r="A447" s="12" t="s">
        <v>25</v>
      </c>
      <c r="B447" s="13">
        <f>B448+B449</f>
        <v>0</v>
      </c>
      <c r="C447" s="13">
        <f t="shared" ref="C447:D447" si="96">C448+C449</f>
        <v>0</v>
      </c>
      <c r="D447" s="13">
        <f t="shared" si="96"/>
        <v>0</v>
      </c>
    </row>
    <row r="448" spans="1:4" ht="19.5" customHeight="1" thickBot="1" x14ac:dyDescent="0.3">
      <c r="A448" s="25" t="s">
        <v>212</v>
      </c>
      <c r="B448" s="13">
        <v>0</v>
      </c>
      <c r="C448" s="30">
        <v>0</v>
      </c>
      <c r="D448" s="30">
        <v>0</v>
      </c>
    </row>
    <row r="449" spans="1:4" ht="19.5" customHeight="1" thickBot="1" x14ac:dyDescent="0.3">
      <c r="A449" s="25" t="s">
        <v>213</v>
      </c>
      <c r="B449" s="13"/>
      <c r="C449" s="13"/>
      <c r="D449" s="13"/>
    </row>
    <row r="450" spans="1:4" ht="19.5" customHeight="1" thickBot="1" x14ac:dyDescent="0.3">
      <c r="A450" s="12" t="s">
        <v>26</v>
      </c>
      <c r="B450" s="13"/>
      <c r="C450" s="13"/>
      <c r="D450" s="13"/>
    </row>
    <row r="451" spans="1:4" ht="19.5" customHeight="1" thickBot="1" x14ac:dyDescent="0.3">
      <c r="A451" s="25" t="s">
        <v>212</v>
      </c>
      <c r="B451" s="13"/>
      <c r="C451" s="13"/>
      <c r="D451" s="13"/>
    </row>
    <row r="452" spans="1:4" ht="19.5" customHeight="1" thickBot="1" x14ac:dyDescent="0.3">
      <c r="A452" s="25" t="s">
        <v>213</v>
      </c>
      <c r="B452" s="13"/>
      <c r="C452" s="13"/>
      <c r="D452" s="13"/>
    </row>
    <row r="453" spans="1:4" ht="19.5" customHeight="1" thickBot="1" x14ac:dyDescent="0.3">
      <c r="A453" s="12" t="s">
        <v>27</v>
      </c>
      <c r="B453" s="13">
        <f>B454+B455</f>
        <v>180000</v>
      </c>
      <c r="C453" s="13">
        <f t="shared" ref="C453:D453" si="97">C454+C455</f>
        <v>200000</v>
      </c>
      <c r="D453" s="13">
        <f t="shared" si="97"/>
        <v>210000</v>
      </c>
    </row>
    <row r="454" spans="1:4" ht="19.5" customHeight="1" thickBot="1" x14ac:dyDescent="0.3">
      <c r="A454" s="25" t="s">
        <v>212</v>
      </c>
      <c r="B454" s="13">
        <v>180000</v>
      </c>
      <c r="C454" s="13">
        <v>200000</v>
      </c>
      <c r="D454" s="13">
        <v>210000</v>
      </c>
    </row>
    <row r="455" spans="1:4" ht="19.5" customHeight="1" thickBot="1" x14ac:dyDescent="0.3">
      <c r="A455" s="25" t="s">
        <v>213</v>
      </c>
      <c r="B455" s="13"/>
      <c r="C455" s="13"/>
      <c r="D455" s="13"/>
    </row>
    <row r="456" spans="1:4" ht="19.5" customHeight="1" thickBot="1" x14ac:dyDescent="0.3">
      <c r="A456" s="12" t="s">
        <v>28</v>
      </c>
      <c r="B456" s="13">
        <f t="shared" ref="B456:D456" si="98">B457+B458</f>
        <v>0</v>
      </c>
      <c r="C456" s="13">
        <f t="shared" si="98"/>
        <v>0</v>
      </c>
      <c r="D456" s="13">
        <f t="shared" si="98"/>
        <v>0</v>
      </c>
    </row>
    <row r="457" spans="1:4" ht="19.5" customHeight="1" thickBot="1" x14ac:dyDescent="0.3">
      <c r="A457" s="25" t="s">
        <v>212</v>
      </c>
      <c r="B457" s="13">
        <v>0</v>
      </c>
      <c r="C457" s="30">
        <v>0</v>
      </c>
      <c r="D457" s="30">
        <v>0</v>
      </c>
    </row>
    <row r="458" spans="1:4" ht="19.5" customHeight="1" thickBot="1" x14ac:dyDescent="0.3">
      <c r="A458" s="25" t="s">
        <v>213</v>
      </c>
      <c r="B458" s="13"/>
      <c r="C458" s="13"/>
      <c r="D458" s="13"/>
    </row>
    <row r="459" spans="1:4" ht="19.5" customHeight="1" thickBot="1" x14ac:dyDescent="0.3">
      <c r="A459" s="12" t="s">
        <v>29</v>
      </c>
      <c r="B459" s="13">
        <v>0</v>
      </c>
      <c r="C459" s="13">
        <f>B459*1.03*0.99</f>
        <v>0</v>
      </c>
      <c r="D459" s="13">
        <f>C459*1.03*0.99</f>
        <v>0</v>
      </c>
    </row>
    <row r="460" spans="1:4" ht="19.5" customHeight="1" thickBot="1" x14ac:dyDescent="0.3">
      <c r="A460" s="25" t="s">
        <v>212</v>
      </c>
      <c r="B460" s="39"/>
      <c r="C460" s="39"/>
      <c r="D460" s="39"/>
    </row>
    <row r="461" spans="1:4" ht="19.5" customHeight="1" thickBot="1" x14ac:dyDescent="0.3">
      <c r="A461" s="25" t="s">
        <v>213</v>
      </c>
      <c r="B461" s="83"/>
      <c r="C461" s="39"/>
      <c r="D461" s="39"/>
    </row>
    <row r="462" spans="1:4" ht="19.5" customHeight="1" thickBot="1" x14ac:dyDescent="0.3">
      <c r="A462" s="15" t="s">
        <v>30</v>
      </c>
      <c r="B462" s="14">
        <f>B459+B456+B453+B450+B447+B444+B441</f>
        <v>180000</v>
      </c>
      <c r="C462" s="14">
        <f t="shared" ref="C462:D462" si="99">C459+C456+C453+C450+C447+C444+C441</f>
        <v>200000</v>
      </c>
      <c r="D462" s="14">
        <f t="shared" si="99"/>
        <v>210000</v>
      </c>
    </row>
    <row r="463" spans="1:4" ht="19.5" customHeight="1" thickBot="1" x14ac:dyDescent="0.3">
      <c r="A463" s="16" t="s">
        <v>31</v>
      </c>
      <c r="B463" s="17">
        <f>IF(B462-B433=0,0,"Error")</f>
        <v>0</v>
      </c>
      <c r="C463" s="17">
        <f>IF(C462-C433=0,0,"Error")</f>
        <v>0</v>
      </c>
      <c r="D463" s="17">
        <f>IF(D462-D433=0,0,"Error")</f>
        <v>0</v>
      </c>
    </row>
    <row r="464" spans="1:4" ht="28.5" customHeight="1" thickBot="1" x14ac:dyDescent="0.3">
      <c r="A464" s="7" t="s">
        <v>79</v>
      </c>
      <c r="B464" s="86" t="s">
        <v>217</v>
      </c>
      <c r="C464" s="1120"/>
      <c r="D464" s="1121"/>
    </row>
    <row r="465" spans="1:4" ht="19.5" customHeight="1" thickBot="1" x14ac:dyDescent="0.3">
      <c r="A465" s="96"/>
      <c r="B465" s="1122"/>
      <c r="C465" s="1120"/>
      <c r="D465" s="1121"/>
    </row>
    <row r="466" spans="1:4" ht="19.5" customHeight="1" thickBot="1" x14ac:dyDescent="0.3">
      <c r="A466" s="5" t="s">
        <v>14</v>
      </c>
      <c r="B466" s="1106"/>
      <c r="C466" s="1106"/>
      <c r="D466" s="1107"/>
    </row>
    <row r="467" spans="1:4" ht="19.5" customHeight="1" thickBot="1" x14ac:dyDescent="0.3">
      <c r="A467" s="5" t="s">
        <v>15</v>
      </c>
      <c r="B467" s="1098"/>
      <c r="C467" s="1098"/>
      <c r="D467" s="1099"/>
    </row>
    <row r="468" spans="1:4" ht="19.5" customHeight="1" x14ac:dyDescent="0.25">
      <c r="A468" s="1049"/>
      <c r="B468" s="8">
        <v>2020</v>
      </c>
      <c r="C468" s="8">
        <v>2021</v>
      </c>
      <c r="D468" s="8">
        <v>2022</v>
      </c>
    </row>
    <row r="469" spans="1:4" ht="19.5" customHeight="1" thickBot="1" x14ac:dyDescent="0.3">
      <c r="A469" s="1050"/>
      <c r="B469" s="706" t="s">
        <v>8</v>
      </c>
      <c r="C469" s="706" t="s">
        <v>8</v>
      </c>
      <c r="D469" s="706" t="s">
        <v>8</v>
      </c>
    </row>
    <row r="470" spans="1:4" ht="19.5" customHeight="1" thickBot="1" x14ac:dyDescent="0.3">
      <c r="A470" s="5" t="s">
        <v>16</v>
      </c>
      <c r="B470" s="9"/>
      <c r="C470" s="9"/>
      <c r="D470" s="9"/>
    </row>
    <row r="471" spans="1:4" ht="19.5" customHeight="1" thickBot="1" x14ac:dyDescent="0.3">
      <c r="A471" s="5" t="s">
        <v>17</v>
      </c>
      <c r="B471" s="9">
        <f>B489</f>
        <v>70000</v>
      </c>
      <c r="C471" s="9">
        <f t="shared" ref="C471:D471" si="100">C489</f>
        <v>50000</v>
      </c>
      <c r="D471" s="9">
        <f t="shared" si="100"/>
        <v>0</v>
      </c>
    </row>
    <row r="472" spans="1:4" ht="19.5" customHeight="1" thickBot="1" x14ac:dyDescent="0.3">
      <c r="A472" s="5" t="s">
        <v>18</v>
      </c>
      <c r="B472" s="9" t="e">
        <f t="shared" ref="B472:D472" si="101">B471/B470</f>
        <v>#DIV/0!</v>
      </c>
      <c r="C472" s="9" t="e">
        <f t="shared" si="101"/>
        <v>#DIV/0!</v>
      </c>
      <c r="D472" s="9" t="e">
        <f t="shared" si="101"/>
        <v>#DIV/0!</v>
      </c>
    </row>
    <row r="473" spans="1:4" ht="19.5" customHeight="1" thickBot="1" x14ac:dyDescent="0.3">
      <c r="A473" s="5" t="s">
        <v>19</v>
      </c>
      <c r="B473" s="10" t="e">
        <f>B470/#REF!-1</f>
        <v>#REF!</v>
      </c>
      <c r="C473" s="10" t="e">
        <f t="shared" ref="C473:D475" si="102">C470/B470-1</f>
        <v>#DIV/0!</v>
      </c>
      <c r="D473" s="10" t="e">
        <f t="shared" si="102"/>
        <v>#DIV/0!</v>
      </c>
    </row>
    <row r="474" spans="1:4" ht="19.5" customHeight="1" thickBot="1" x14ac:dyDescent="0.3">
      <c r="A474" s="5" t="s">
        <v>21</v>
      </c>
      <c r="B474" s="10" t="e">
        <f>B471/#REF!-1</f>
        <v>#REF!</v>
      </c>
      <c r="C474" s="10">
        <f t="shared" si="102"/>
        <v>-0.2857142857142857</v>
      </c>
      <c r="D474" s="10">
        <f t="shared" si="102"/>
        <v>-1</v>
      </c>
    </row>
    <row r="475" spans="1:4" ht="19.5" customHeight="1" thickBot="1" x14ac:dyDescent="0.3">
      <c r="A475" s="5" t="s">
        <v>22</v>
      </c>
      <c r="B475" s="10" t="e">
        <f>B472/#REF!-1</f>
        <v>#DIV/0!</v>
      </c>
      <c r="C475" s="10" t="e">
        <f t="shared" si="102"/>
        <v>#DIV/0!</v>
      </c>
      <c r="D475" s="10" t="e">
        <f t="shared" si="102"/>
        <v>#DIV/0!</v>
      </c>
    </row>
    <row r="476" spans="1:4" ht="19.5" customHeight="1" thickBot="1" x14ac:dyDescent="0.3">
      <c r="A476" s="1046" t="s">
        <v>155</v>
      </c>
      <c r="B476" s="1047"/>
      <c r="C476" s="1047"/>
      <c r="D476" s="1048"/>
    </row>
    <row r="477" spans="1:4" ht="19.5" customHeight="1" x14ac:dyDescent="0.25">
      <c r="A477" s="1049"/>
      <c r="B477" s="8">
        <v>2020</v>
      </c>
      <c r="C477" s="8">
        <v>2021</v>
      </c>
      <c r="D477" s="8">
        <v>2022</v>
      </c>
    </row>
    <row r="478" spans="1:4" ht="19.5" customHeight="1" thickBot="1" x14ac:dyDescent="0.3">
      <c r="A478" s="1050"/>
      <c r="B478" s="706" t="s">
        <v>8</v>
      </c>
      <c r="C478" s="706" t="s">
        <v>8</v>
      </c>
      <c r="D478" s="706" t="s">
        <v>8</v>
      </c>
    </row>
    <row r="479" spans="1:4" ht="19.5" customHeight="1" thickBot="1" x14ac:dyDescent="0.3">
      <c r="A479" s="12" t="s">
        <v>41</v>
      </c>
      <c r="B479" s="13">
        <f t="shared" ref="B479:D479" si="103">B480+B481+B482+B483</f>
        <v>0</v>
      </c>
      <c r="C479" s="13">
        <f t="shared" si="103"/>
        <v>0</v>
      </c>
      <c r="D479" s="13">
        <f t="shared" si="103"/>
        <v>0</v>
      </c>
    </row>
    <row r="480" spans="1:4" ht="19.5" customHeight="1" thickBot="1" x14ac:dyDescent="0.3">
      <c r="A480" s="25" t="s">
        <v>212</v>
      </c>
      <c r="B480" s="13"/>
      <c r="C480" s="13"/>
      <c r="D480" s="13"/>
    </row>
    <row r="481" spans="1:4" ht="19.5" customHeight="1" thickBot="1" x14ac:dyDescent="0.3">
      <c r="A481" s="25" t="s">
        <v>222</v>
      </c>
      <c r="B481" s="13"/>
      <c r="C481" s="13"/>
      <c r="D481" s="13"/>
    </row>
    <row r="482" spans="1:4" ht="19.5" customHeight="1" thickBot="1" x14ac:dyDescent="0.3">
      <c r="A482" s="25" t="s">
        <v>223</v>
      </c>
      <c r="B482" s="13"/>
      <c r="C482" s="13"/>
      <c r="D482" s="13"/>
    </row>
    <row r="483" spans="1:4" ht="19.5" customHeight="1" thickBot="1" x14ac:dyDescent="0.3">
      <c r="A483" s="25" t="s">
        <v>224</v>
      </c>
      <c r="B483" s="13"/>
      <c r="C483" s="13"/>
      <c r="D483" s="13"/>
    </row>
    <row r="484" spans="1:4" ht="19.5" customHeight="1" thickBot="1" x14ac:dyDescent="0.3">
      <c r="A484" s="12" t="s">
        <v>42</v>
      </c>
      <c r="B484" s="14">
        <f>B485+B486+B487+B488</f>
        <v>70000</v>
      </c>
      <c r="C484" s="14">
        <f t="shared" ref="C484:D484" si="104">C485+C486+C487+C488</f>
        <v>50000</v>
      </c>
      <c r="D484" s="14">
        <f t="shared" si="104"/>
        <v>0</v>
      </c>
    </row>
    <row r="485" spans="1:4" ht="19.5" customHeight="1" thickBot="1" x14ac:dyDescent="0.3">
      <c r="A485" s="25" t="s">
        <v>212</v>
      </c>
      <c r="B485" s="14">
        <v>70000</v>
      </c>
      <c r="C485" s="14">
        <v>50000</v>
      </c>
      <c r="D485" s="14"/>
    </row>
    <row r="486" spans="1:4" ht="19.5" customHeight="1" thickBot="1" x14ac:dyDescent="0.3">
      <c r="A486" s="25" t="s">
        <v>222</v>
      </c>
      <c r="B486" s="13"/>
      <c r="C486" s="13"/>
      <c r="D486" s="13"/>
    </row>
    <row r="487" spans="1:4" ht="19.5" customHeight="1" thickBot="1" x14ac:dyDescent="0.3">
      <c r="A487" s="25" t="s">
        <v>223</v>
      </c>
      <c r="B487" s="13"/>
      <c r="C487" s="13"/>
      <c r="D487" s="13"/>
    </row>
    <row r="488" spans="1:4" ht="19.5" customHeight="1" thickBot="1" x14ac:dyDescent="0.3">
      <c r="A488" s="25" t="s">
        <v>224</v>
      </c>
      <c r="B488" s="13"/>
      <c r="C488" s="13"/>
      <c r="D488" s="13"/>
    </row>
    <row r="489" spans="1:4" ht="19.5" customHeight="1" thickBot="1" x14ac:dyDescent="0.3">
      <c r="A489" s="87" t="s">
        <v>30</v>
      </c>
      <c r="B489" s="14">
        <f t="shared" ref="B489:D489" si="105">B479+B484</f>
        <v>70000</v>
      </c>
      <c r="C489" s="14">
        <f t="shared" si="105"/>
        <v>50000</v>
      </c>
      <c r="D489" s="14">
        <f t="shared" si="105"/>
        <v>0</v>
      </c>
    </row>
    <row r="490" spans="1:4" ht="19.5" customHeight="1" thickBot="1" x14ac:dyDescent="0.3">
      <c r="A490" s="19"/>
      <c r="B490" s="20"/>
      <c r="C490" s="20"/>
      <c r="D490" s="20"/>
    </row>
    <row r="491" spans="1:4" ht="19.5" customHeight="1" thickBot="1" x14ac:dyDescent="0.3">
      <c r="A491" s="6" t="s">
        <v>56</v>
      </c>
      <c r="B491" s="21">
        <f>B433+B471</f>
        <v>250000</v>
      </c>
      <c r="C491" s="21">
        <f t="shared" ref="C491:D491" si="106">C433+C471</f>
        <v>250000</v>
      </c>
      <c r="D491" s="21">
        <f t="shared" si="106"/>
        <v>210000</v>
      </c>
    </row>
    <row r="492" spans="1:4" ht="19.5" customHeight="1" thickBot="1" x14ac:dyDescent="0.3">
      <c r="A492" s="6" t="s">
        <v>57</v>
      </c>
      <c r="B492" s="21">
        <f>B493+B496+B499+B502+B505+B508+B511+B514+B519</f>
        <v>250000</v>
      </c>
      <c r="C492" s="21">
        <f t="shared" ref="C492:D492" si="107">C493+C496+C499+C502+C505+C508+C511+C514+C519</f>
        <v>250000</v>
      </c>
      <c r="D492" s="21">
        <f t="shared" si="107"/>
        <v>210000</v>
      </c>
    </row>
    <row r="493" spans="1:4" ht="19.5" customHeight="1" thickBot="1" x14ac:dyDescent="0.3">
      <c r="A493" s="12" t="s">
        <v>23</v>
      </c>
      <c r="B493" s="35">
        <f t="shared" ref="B493:D493" si="108">B494+B495</f>
        <v>0</v>
      </c>
      <c r="C493" s="35">
        <f t="shared" si="108"/>
        <v>0</v>
      </c>
      <c r="D493" s="35">
        <f t="shared" si="108"/>
        <v>0</v>
      </c>
    </row>
    <row r="494" spans="1:4" ht="19.5" customHeight="1" thickBot="1" x14ac:dyDescent="0.3">
      <c r="A494" s="25" t="s">
        <v>212</v>
      </c>
      <c r="B494" s="14">
        <f>B442</f>
        <v>0</v>
      </c>
      <c r="C494" s="14">
        <f t="shared" ref="C494:D495" si="109">C442</f>
        <v>0</v>
      </c>
      <c r="D494" s="14">
        <f t="shared" si="109"/>
        <v>0</v>
      </c>
    </row>
    <row r="495" spans="1:4" ht="19.5" customHeight="1" thickBot="1" x14ac:dyDescent="0.3">
      <c r="A495" s="25" t="s">
        <v>230</v>
      </c>
      <c r="B495" s="14">
        <f>B443</f>
        <v>0</v>
      </c>
      <c r="C495" s="14">
        <f t="shared" si="109"/>
        <v>0</v>
      </c>
      <c r="D495" s="14">
        <f t="shared" si="109"/>
        <v>0</v>
      </c>
    </row>
    <row r="496" spans="1:4" ht="19.5" customHeight="1" thickBot="1" x14ac:dyDescent="0.3">
      <c r="A496" s="12" t="s">
        <v>24</v>
      </c>
      <c r="B496" s="35">
        <f t="shared" ref="B496:D496" si="110">B497+B498</f>
        <v>0</v>
      </c>
      <c r="C496" s="35">
        <f t="shared" si="110"/>
        <v>0</v>
      </c>
      <c r="D496" s="35">
        <f t="shared" si="110"/>
        <v>0</v>
      </c>
    </row>
    <row r="497" spans="1:4" ht="19.5" customHeight="1" thickBot="1" x14ac:dyDescent="0.3">
      <c r="A497" s="25" t="s">
        <v>212</v>
      </c>
      <c r="B497" s="13">
        <f>B445</f>
        <v>0</v>
      </c>
      <c r="C497" s="13">
        <f t="shared" ref="C497:D498" si="111">C445</f>
        <v>0</v>
      </c>
      <c r="D497" s="13">
        <f t="shared" si="111"/>
        <v>0</v>
      </c>
    </row>
    <row r="498" spans="1:4" ht="19.5" customHeight="1" thickBot="1" x14ac:dyDescent="0.3">
      <c r="A498" s="25" t="s">
        <v>230</v>
      </c>
      <c r="B498" s="13">
        <f>B446</f>
        <v>0</v>
      </c>
      <c r="C498" s="13">
        <f t="shared" si="111"/>
        <v>0</v>
      </c>
      <c r="D498" s="13">
        <f t="shared" si="111"/>
        <v>0</v>
      </c>
    </row>
    <row r="499" spans="1:4" ht="19.5" customHeight="1" thickBot="1" x14ac:dyDescent="0.3">
      <c r="A499" s="12" t="s">
        <v>25</v>
      </c>
      <c r="B499" s="35">
        <f t="shared" ref="B499:D499" si="112">B500+B501</f>
        <v>0</v>
      </c>
      <c r="C499" s="35">
        <f t="shared" si="112"/>
        <v>0</v>
      </c>
      <c r="D499" s="35">
        <f t="shared" si="112"/>
        <v>0</v>
      </c>
    </row>
    <row r="500" spans="1:4" ht="19.5" customHeight="1" thickBot="1" x14ac:dyDescent="0.3">
      <c r="A500" s="25" t="s">
        <v>212</v>
      </c>
      <c r="B500" s="14">
        <f>B448</f>
        <v>0</v>
      </c>
      <c r="C500" s="14">
        <f t="shared" ref="C500:D501" si="113">C448</f>
        <v>0</v>
      </c>
      <c r="D500" s="14">
        <f t="shared" si="113"/>
        <v>0</v>
      </c>
    </row>
    <row r="501" spans="1:4" ht="19.5" customHeight="1" thickBot="1" x14ac:dyDescent="0.3">
      <c r="A501" s="25" t="s">
        <v>230</v>
      </c>
      <c r="B501" s="14">
        <f>B449</f>
        <v>0</v>
      </c>
      <c r="C501" s="14">
        <f t="shared" si="113"/>
        <v>0</v>
      </c>
      <c r="D501" s="14">
        <f t="shared" si="113"/>
        <v>0</v>
      </c>
    </row>
    <row r="502" spans="1:4" ht="19.5" customHeight="1" thickBot="1" x14ac:dyDescent="0.3">
      <c r="A502" s="12" t="s">
        <v>26</v>
      </c>
      <c r="B502" s="35">
        <f t="shared" ref="B502:D502" si="114">B503+B504</f>
        <v>0</v>
      </c>
      <c r="C502" s="35">
        <f t="shared" si="114"/>
        <v>0</v>
      </c>
      <c r="D502" s="35">
        <f t="shared" si="114"/>
        <v>0</v>
      </c>
    </row>
    <row r="503" spans="1:4" ht="19.5" customHeight="1" thickBot="1" x14ac:dyDescent="0.3">
      <c r="A503" s="25" t="s">
        <v>212</v>
      </c>
      <c r="B503" s="13">
        <f>B451</f>
        <v>0</v>
      </c>
      <c r="C503" s="13">
        <f t="shared" ref="C503:D504" si="115">C451</f>
        <v>0</v>
      </c>
      <c r="D503" s="13">
        <f t="shared" si="115"/>
        <v>0</v>
      </c>
    </row>
    <row r="504" spans="1:4" ht="19.5" customHeight="1" thickBot="1" x14ac:dyDescent="0.3">
      <c r="A504" s="25" t="s">
        <v>230</v>
      </c>
      <c r="B504" s="13">
        <f>B452</f>
        <v>0</v>
      </c>
      <c r="C504" s="13">
        <f t="shared" si="115"/>
        <v>0</v>
      </c>
      <c r="D504" s="13">
        <f t="shared" si="115"/>
        <v>0</v>
      </c>
    </row>
    <row r="505" spans="1:4" ht="19.5" customHeight="1" thickBot="1" x14ac:dyDescent="0.3">
      <c r="A505" s="12" t="s">
        <v>27</v>
      </c>
      <c r="B505" s="35">
        <f t="shared" ref="B505:D505" si="116">B506+B507</f>
        <v>180000</v>
      </c>
      <c r="C505" s="35">
        <f t="shared" si="116"/>
        <v>200000</v>
      </c>
      <c r="D505" s="35">
        <f t="shared" si="116"/>
        <v>210000</v>
      </c>
    </row>
    <row r="506" spans="1:4" ht="19.5" customHeight="1" thickBot="1" x14ac:dyDescent="0.3">
      <c r="A506" s="25" t="s">
        <v>212</v>
      </c>
      <c r="B506" s="13">
        <f>B454</f>
        <v>180000</v>
      </c>
      <c r="C506" s="13">
        <f t="shared" ref="C506:D507" si="117">C454</f>
        <v>200000</v>
      </c>
      <c r="D506" s="13">
        <f t="shared" si="117"/>
        <v>210000</v>
      </c>
    </row>
    <row r="507" spans="1:4" ht="19.5" customHeight="1" thickBot="1" x14ac:dyDescent="0.3">
      <c r="A507" s="25" t="s">
        <v>230</v>
      </c>
      <c r="B507" s="13">
        <f>B455</f>
        <v>0</v>
      </c>
      <c r="C507" s="13">
        <f t="shared" si="117"/>
        <v>0</v>
      </c>
      <c r="D507" s="13">
        <f t="shared" si="117"/>
        <v>0</v>
      </c>
    </row>
    <row r="508" spans="1:4" ht="19.5" customHeight="1" thickBot="1" x14ac:dyDescent="0.3">
      <c r="A508" s="12" t="s">
        <v>28</v>
      </c>
      <c r="B508" s="35">
        <f>B509+B510</f>
        <v>0</v>
      </c>
      <c r="C508" s="35">
        <f t="shared" ref="C508:D508" si="118">C509+C510</f>
        <v>0</v>
      </c>
      <c r="D508" s="35">
        <f t="shared" si="118"/>
        <v>0</v>
      </c>
    </row>
    <row r="509" spans="1:4" ht="19.5" customHeight="1" thickBot="1" x14ac:dyDescent="0.3">
      <c r="A509" s="25" t="s">
        <v>212</v>
      </c>
      <c r="B509" s="13">
        <f>B457</f>
        <v>0</v>
      </c>
      <c r="C509" s="13">
        <f t="shared" ref="C509:D510" si="119">C457</f>
        <v>0</v>
      </c>
      <c r="D509" s="13">
        <f t="shared" si="119"/>
        <v>0</v>
      </c>
    </row>
    <row r="510" spans="1:4" ht="19.5" customHeight="1" thickBot="1" x14ac:dyDescent="0.3">
      <c r="A510" s="25" t="s">
        <v>230</v>
      </c>
      <c r="B510" s="13">
        <f>B458</f>
        <v>0</v>
      </c>
      <c r="C510" s="13">
        <f t="shared" si="119"/>
        <v>0</v>
      </c>
      <c r="D510" s="13">
        <f t="shared" si="119"/>
        <v>0</v>
      </c>
    </row>
    <row r="511" spans="1:4" ht="19.5" customHeight="1" thickBot="1" x14ac:dyDescent="0.3">
      <c r="A511" s="12" t="s">
        <v>29</v>
      </c>
      <c r="B511" s="35">
        <f>B512+B513</f>
        <v>0</v>
      </c>
      <c r="C511" s="35">
        <f t="shared" ref="C511:D511" si="120">C512+C513</f>
        <v>0</v>
      </c>
      <c r="D511" s="35">
        <f t="shared" si="120"/>
        <v>0</v>
      </c>
    </row>
    <row r="512" spans="1:4" ht="19.5" customHeight="1" thickBot="1" x14ac:dyDescent="0.3">
      <c r="A512" s="25" t="s">
        <v>212</v>
      </c>
      <c r="B512" s="13">
        <f>B460</f>
        <v>0</v>
      </c>
      <c r="C512" s="13">
        <f t="shared" ref="C512:D513" si="121">C460</f>
        <v>0</v>
      </c>
      <c r="D512" s="13">
        <f t="shared" si="121"/>
        <v>0</v>
      </c>
    </row>
    <row r="513" spans="1:4" ht="19.5" customHeight="1" thickBot="1" x14ac:dyDescent="0.3">
      <c r="A513" s="25" t="s">
        <v>230</v>
      </c>
      <c r="B513" s="13">
        <f>B461</f>
        <v>0</v>
      </c>
      <c r="C513" s="13">
        <f t="shared" si="121"/>
        <v>0</v>
      </c>
      <c r="D513" s="13">
        <f t="shared" si="121"/>
        <v>0</v>
      </c>
    </row>
    <row r="514" spans="1:4" ht="19.5" customHeight="1" thickBot="1" x14ac:dyDescent="0.3">
      <c r="A514" s="12" t="s">
        <v>58</v>
      </c>
      <c r="B514" s="35">
        <f t="shared" ref="B514:D514" si="122">B515+B516+B517+B518</f>
        <v>0</v>
      </c>
      <c r="C514" s="35">
        <f t="shared" si="122"/>
        <v>0</v>
      </c>
      <c r="D514" s="35">
        <f t="shared" si="122"/>
        <v>0</v>
      </c>
    </row>
    <row r="515" spans="1:4" ht="19.5" customHeight="1" thickBot="1" x14ac:dyDescent="0.3">
      <c r="A515" s="25" t="s">
        <v>212</v>
      </c>
      <c r="B515" s="13">
        <f>B480</f>
        <v>0</v>
      </c>
      <c r="C515" s="13">
        <f t="shared" ref="C515:D515" si="123">C480</f>
        <v>0</v>
      </c>
      <c r="D515" s="13">
        <f t="shared" si="123"/>
        <v>0</v>
      </c>
    </row>
    <row r="516" spans="1:4" ht="19.5" customHeight="1" thickBot="1" x14ac:dyDescent="0.3">
      <c r="A516" s="25" t="s">
        <v>231</v>
      </c>
      <c r="B516" s="13">
        <f t="shared" ref="B516:D518" si="124">B481</f>
        <v>0</v>
      </c>
      <c r="C516" s="13">
        <f t="shared" si="124"/>
        <v>0</v>
      </c>
      <c r="D516" s="13">
        <f t="shared" si="124"/>
        <v>0</v>
      </c>
    </row>
    <row r="517" spans="1:4" ht="19.5" customHeight="1" thickBot="1" x14ac:dyDescent="0.3">
      <c r="A517" s="25" t="s">
        <v>223</v>
      </c>
      <c r="B517" s="13">
        <f t="shared" si="124"/>
        <v>0</v>
      </c>
      <c r="C517" s="13">
        <f t="shared" si="124"/>
        <v>0</v>
      </c>
      <c r="D517" s="13">
        <f t="shared" si="124"/>
        <v>0</v>
      </c>
    </row>
    <row r="518" spans="1:4" ht="19.5" customHeight="1" thickBot="1" x14ac:dyDescent="0.3">
      <c r="A518" s="25" t="s">
        <v>224</v>
      </c>
      <c r="B518" s="13">
        <f t="shared" si="124"/>
        <v>0</v>
      </c>
      <c r="C518" s="13">
        <f t="shared" si="124"/>
        <v>0</v>
      </c>
      <c r="D518" s="13">
        <f t="shared" si="124"/>
        <v>0</v>
      </c>
    </row>
    <row r="519" spans="1:4" ht="19.5" customHeight="1" thickBot="1" x14ac:dyDescent="0.3">
      <c r="A519" s="12" t="s">
        <v>59</v>
      </c>
      <c r="B519" s="35">
        <f t="shared" ref="B519:D519" si="125">B520+B521+B522+B523</f>
        <v>70000</v>
      </c>
      <c r="C519" s="35">
        <f t="shared" si="125"/>
        <v>50000</v>
      </c>
      <c r="D519" s="35">
        <f t="shared" si="125"/>
        <v>0</v>
      </c>
    </row>
    <row r="520" spans="1:4" ht="19.5" customHeight="1" thickBot="1" x14ac:dyDescent="0.3">
      <c r="A520" s="25" t="s">
        <v>212</v>
      </c>
      <c r="B520" s="13">
        <f>B485</f>
        <v>70000</v>
      </c>
      <c r="C520" s="13">
        <f t="shared" ref="C520:D520" si="126">C485</f>
        <v>50000</v>
      </c>
      <c r="D520" s="13">
        <f t="shared" si="126"/>
        <v>0</v>
      </c>
    </row>
    <row r="521" spans="1:4" ht="19.5" customHeight="1" thickBot="1" x14ac:dyDescent="0.3">
      <c r="A521" s="25" t="s">
        <v>231</v>
      </c>
      <c r="B521" s="13">
        <f t="shared" ref="B521:D523" si="127">B486</f>
        <v>0</v>
      </c>
      <c r="C521" s="13">
        <f t="shared" si="127"/>
        <v>0</v>
      </c>
      <c r="D521" s="13">
        <f t="shared" si="127"/>
        <v>0</v>
      </c>
    </row>
    <row r="522" spans="1:4" ht="19.5" customHeight="1" thickBot="1" x14ac:dyDescent="0.3">
      <c r="A522" s="25" t="s">
        <v>223</v>
      </c>
      <c r="B522" s="13">
        <f t="shared" si="127"/>
        <v>0</v>
      </c>
      <c r="C522" s="13">
        <f t="shared" si="127"/>
        <v>0</v>
      </c>
      <c r="D522" s="13">
        <f t="shared" si="127"/>
        <v>0</v>
      </c>
    </row>
    <row r="523" spans="1:4" ht="19.5" customHeight="1" thickBot="1" x14ac:dyDescent="0.3">
      <c r="A523" s="25" t="s">
        <v>224</v>
      </c>
      <c r="B523" s="13">
        <f t="shared" si="127"/>
        <v>0</v>
      </c>
      <c r="C523" s="13">
        <f t="shared" si="127"/>
        <v>0</v>
      </c>
      <c r="D523" s="13">
        <f t="shared" si="127"/>
        <v>0</v>
      </c>
    </row>
    <row r="524" spans="1:4" ht="19.5" customHeight="1" thickBot="1" x14ac:dyDescent="0.3">
      <c r="A524" s="16" t="s">
        <v>31</v>
      </c>
      <c r="B524" s="17">
        <f>IF(B492-B491=0,0,"Error")</f>
        <v>0</v>
      </c>
      <c r="C524" s="17">
        <f>IF(C492-C491=0,0,"Error")</f>
        <v>0</v>
      </c>
      <c r="D524" s="17">
        <f>IF(D492-D491=0,0,"Error")</f>
        <v>0</v>
      </c>
    </row>
    <row r="525" spans="1:4" ht="19.5" customHeight="1" x14ac:dyDescent="0.25">
      <c r="A525" s="260"/>
      <c r="B525" s="702"/>
      <c r="C525" s="260"/>
      <c r="D525" s="260"/>
    </row>
    <row r="526" spans="1:4" ht="19.5" customHeight="1" x14ac:dyDescent="0.25">
      <c r="A526" s="260"/>
      <c r="B526" s="702"/>
      <c r="C526" s="260"/>
      <c r="D526" s="260"/>
    </row>
    <row r="527" spans="1:4" ht="19.5" customHeight="1" x14ac:dyDescent="0.25">
      <c r="A527" s="260"/>
      <c r="B527" s="702"/>
      <c r="C527" s="260"/>
      <c r="D527" s="260"/>
    </row>
    <row r="528" spans="1:4" ht="19.5" customHeight="1" x14ac:dyDescent="0.25">
      <c r="A528" s="260"/>
      <c r="B528" s="702"/>
      <c r="C528" s="260"/>
      <c r="D528" s="260"/>
    </row>
    <row r="529" spans="1:4" ht="19.5" customHeight="1" x14ac:dyDescent="0.25">
      <c r="A529" s="260"/>
      <c r="B529" s="702"/>
      <c r="C529" s="260"/>
      <c r="D529" s="260"/>
    </row>
    <row r="530" spans="1:4" ht="19.5" customHeight="1" x14ac:dyDescent="0.25">
      <c r="A530" s="260"/>
      <c r="B530" s="702"/>
      <c r="C530" s="260"/>
      <c r="D530" s="260"/>
    </row>
    <row r="531" spans="1:4" ht="19.5" customHeight="1" x14ac:dyDescent="0.25">
      <c r="A531" s="260"/>
      <c r="B531" s="702"/>
      <c r="C531" s="260"/>
      <c r="D531" s="260"/>
    </row>
    <row r="532" spans="1:4" ht="19.5" customHeight="1" x14ac:dyDescent="0.25">
      <c r="A532" s="260"/>
      <c r="B532" s="702"/>
      <c r="C532" s="260"/>
      <c r="D532" s="260"/>
    </row>
    <row r="533" spans="1:4" ht="19.5" customHeight="1" x14ac:dyDescent="0.25">
      <c r="A533" s="260"/>
      <c r="B533" s="702"/>
      <c r="C533" s="260"/>
      <c r="D533" s="260"/>
    </row>
    <row r="534" spans="1:4" ht="19.5" customHeight="1" x14ac:dyDescent="0.25">
      <c r="A534" s="260"/>
      <c r="B534" s="702"/>
      <c r="C534" s="260"/>
      <c r="D534" s="260"/>
    </row>
    <row r="535" spans="1:4" ht="19.5" customHeight="1" x14ac:dyDescent="0.25">
      <c r="A535" s="260"/>
      <c r="B535" s="702"/>
      <c r="C535" s="260"/>
      <c r="D535" s="260"/>
    </row>
    <row r="536" spans="1:4" ht="19.5" customHeight="1" x14ac:dyDescent="0.25">
      <c r="A536" s="260"/>
      <c r="B536" s="702"/>
      <c r="C536" s="260"/>
      <c r="D536" s="260"/>
    </row>
    <row r="537" spans="1:4" ht="19.5" customHeight="1" x14ac:dyDescent="0.25">
      <c r="A537" s="260"/>
      <c r="B537" s="702"/>
      <c r="C537" s="260"/>
      <c r="D537" s="260"/>
    </row>
    <row r="538" spans="1:4" ht="19.5" customHeight="1" x14ac:dyDescent="0.25">
      <c r="A538" s="260"/>
      <c r="B538" s="702"/>
      <c r="C538" s="260"/>
      <c r="D538" s="260"/>
    </row>
    <row r="539" spans="1:4" ht="19.5" customHeight="1" x14ac:dyDescent="0.25">
      <c r="A539" s="260"/>
      <c r="B539" s="702"/>
      <c r="C539" s="260"/>
      <c r="D539" s="260"/>
    </row>
    <row r="540" spans="1:4" ht="19.5" customHeight="1" x14ac:dyDescent="0.25">
      <c r="A540" s="260"/>
      <c r="B540" s="702"/>
      <c r="C540" s="260"/>
      <c r="D540" s="260"/>
    </row>
    <row r="541" spans="1:4" ht="19.5" customHeight="1" x14ac:dyDescent="0.25">
      <c r="A541" s="260"/>
      <c r="B541" s="702"/>
      <c r="C541" s="260"/>
      <c r="D541" s="260"/>
    </row>
    <row r="542" spans="1:4" ht="19.5" customHeight="1" x14ac:dyDescent="0.25">
      <c r="A542" s="260"/>
      <c r="B542" s="702"/>
      <c r="C542" s="260"/>
      <c r="D542" s="260"/>
    </row>
    <row r="543" spans="1:4" ht="19.5" customHeight="1" x14ac:dyDescent="0.25">
      <c r="A543" s="260"/>
      <c r="B543" s="702"/>
      <c r="C543" s="260"/>
      <c r="D543" s="260"/>
    </row>
    <row r="544" spans="1:4" ht="19.5" customHeight="1" x14ac:dyDescent="0.25">
      <c r="A544" s="260"/>
      <c r="B544" s="702"/>
      <c r="C544" s="260"/>
      <c r="D544" s="260"/>
    </row>
    <row r="545" spans="1:4" ht="19.5" customHeight="1" x14ac:dyDescent="0.25">
      <c r="A545" s="260"/>
      <c r="B545" s="702"/>
      <c r="C545" s="260"/>
      <c r="D545" s="260"/>
    </row>
    <row r="546" spans="1:4" ht="19.5" customHeight="1" x14ac:dyDescent="0.25">
      <c r="A546" s="260"/>
      <c r="B546" s="702"/>
      <c r="C546" s="260"/>
      <c r="D546" s="260"/>
    </row>
    <row r="547" spans="1:4" ht="19.5" customHeight="1" x14ac:dyDescent="0.25">
      <c r="A547" s="260"/>
      <c r="B547" s="702"/>
      <c r="C547" s="260"/>
      <c r="D547" s="260"/>
    </row>
    <row r="548" spans="1:4" ht="19.5" customHeight="1" x14ac:dyDescent="0.25">
      <c r="A548" s="260"/>
      <c r="B548" s="702"/>
      <c r="C548" s="260"/>
      <c r="D548" s="260"/>
    </row>
    <row r="549" spans="1:4" ht="19.5" customHeight="1" x14ac:dyDescent="0.25">
      <c r="A549" s="260"/>
      <c r="B549" s="702"/>
      <c r="C549" s="260"/>
      <c r="D549" s="260"/>
    </row>
    <row r="550" spans="1:4" ht="19.5" customHeight="1" x14ac:dyDescent="0.25">
      <c r="A550" s="260"/>
      <c r="B550" s="702"/>
      <c r="C550" s="260"/>
      <c r="D550" s="260"/>
    </row>
    <row r="551" spans="1:4" ht="19.5" customHeight="1" x14ac:dyDescent="0.25">
      <c r="A551" s="260"/>
      <c r="B551" s="702"/>
      <c r="C551" s="260"/>
      <c r="D551" s="260"/>
    </row>
    <row r="552" spans="1:4" ht="19.5" customHeight="1" x14ac:dyDescent="0.25">
      <c r="A552" s="260"/>
      <c r="B552" s="702"/>
      <c r="C552" s="260"/>
      <c r="D552" s="260"/>
    </row>
    <row r="553" spans="1:4" ht="19.5" customHeight="1" x14ac:dyDescent="0.25">
      <c r="A553" s="260"/>
      <c r="B553" s="702"/>
      <c r="C553" s="260"/>
      <c r="D553" s="260"/>
    </row>
    <row r="554" spans="1:4" ht="19.5" customHeight="1" x14ac:dyDescent="0.25">
      <c r="A554" s="260"/>
      <c r="B554" s="702"/>
      <c r="C554" s="260"/>
      <c r="D554" s="260"/>
    </row>
    <row r="555" spans="1:4" ht="19.5" customHeight="1" x14ac:dyDescent="0.25">
      <c r="A555" s="260"/>
      <c r="B555" s="702"/>
      <c r="C555" s="260"/>
      <c r="D555" s="260"/>
    </row>
    <row r="556" spans="1:4" ht="19.5" customHeight="1" x14ac:dyDescent="0.25">
      <c r="A556" s="260"/>
      <c r="B556" s="702"/>
      <c r="C556" s="260"/>
      <c r="D556" s="260"/>
    </row>
    <row r="557" spans="1:4" ht="19.5" customHeight="1" x14ac:dyDescent="0.25">
      <c r="A557" s="260"/>
      <c r="B557" s="702"/>
      <c r="C557" s="260"/>
      <c r="D557" s="260"/>
    </row>
    <row r="558" spans="1:4" ht="19.5" customHeight="1" x14ac:dyDescent="0.25">
      <c r="A558" s="260"/>
      <c r="B558" s="702"/>
      <c r="C558" s="260"/>
      <c r="D558" s="260"/>
    </row>
    <row r="559" spans="1:4" ht="19.5" customHeight="1" x14ac:dyDescent="0.25">
      <c r="A559" s="260"/>
      <c r="B559" s="702"/>
      <c r="C559" s="260"/>
      <c r="D559" s="260"/>
    </row>
    <row r="560" spans="1:4" ht="19.5" customHeight="1" x14ac:dyDescent="0.25">
      <c r="A560" s="260"/>
      <c r="B560" s="702"/>
      <c r="C560" s="260"/>
      <c r="D560" s="260"/>
    </row>
    <row r="561" spans="1:4" ht="19.5" customHeight="1" x14ac:dyDescent="0.25">
      <c r="A561" s="260"/>
      <c r="B561" s="702"/>
      <c r="C561" s="260"/>
      <c r="D561" s="260"/>
    </row>
    <row r="562" spans="1:4" ht="19.5" customHeight="1" x14ac:dyDescent="0.25">
      <c r="A562" s="260"/>
      <c r="B562" s="702"/>
      <c r="C562" s="260"/>
      <c r="D562" s="260"/>
    </row>
    <row r="563" spans="1:4" ht="19.5" customHeight="1" x14ac:dyDescent="0.25">
      <c r="A563" s="260"/>
      <c r="B563" s="702"/>
      <c r="C563" s="260"/>
      <c r="D563" s="260"/>
    </row>
    <row r="564" spans="1:4" ht="19.5" customHeight="1" x14ac:dyDescent="0.25">
      <c r="A564" s="260"/>
      <c r="B564" s="702"/>
      <c r="C564" s="260"/>
      <c r="D564" s="260"/>
    </row>
    <row r="565" spans="1:4" ht="19.5" customHeight="1" x14ac:dyDescent="0.25">
      <c r="A565" s="260"/>
      <c r="B565" s="702"/>
      <c r="C565" s="260"/>
      <c r="D565" s="260"/>
    </row>
    <row r="566" spans="1:4" ht="19.5" customHeight="1" x14ac:dyDescent="0.25">
      <c r="A566" s="260"/>
      <c r="B566" s="702"/>
      <c r="C566" s="260"/>
      <c r="D566" s="260"/>
    </row>
    <row r="567" spans="1:4" ht="19.5" customHeight="1" x14ac:dyDescent="0.25">
      <c r="A567" s="260"/>
      <c r="B567" s="702"/>
      <c r="C567" s="260"/>
      <c r="D567" s="260"/>
    </row>
    <row r="568" spans="1:4" ht="19.5" customHeight="1" x14ac:dyDescent="0.25">
      <c r="A568" s="260"/>
      <c r="B568" s="702"/>
      <c r="C568" s="260"/>
      <c r="D568" s="260"/>
    </row>
    <row r="569" spans="1:4" ht="19.5" customHeight="1" x14ac:dyDescent="0.25">
      <c r="A569" s="260"/>
      <c r="B569" s="702"/>
      <c r="C569" s="260"/>
      <c r="D569" s="260"/>
    </row>
    <row r="570" spans="1:4" ht="19.5" customHeight="1" x14ac:dyDescent="0.25">
      <c r="A570" s="260"/>
      <c r="B570" s="702"/>
      <c r="C570" s="260"/>
      <c r="D570" s="260"/>
    </row>
    <row r="571" spans="1:4" ht="19.5" customHeight="1" x14ac:dyDescent="0.25">
      <c r="A571" s="260"/>
      <c r="B571" s="702"/>
      <c r="C571" s="260"/>
      <c r="D571" s="260"/>
    </row>
    <row r="572" spans="1:4" ht="19.5" customHeight="1" x14ac:dyDescent="0.25">
      <c r="A572" s="260"/>
      <c r="B572" s="702"/>
      <c r="C572" s="260"/>
      <c r="D572" s="260"/>
    </row>
    <row r="573" spans="1:4" ht="19.5" customHeight="1" x14ac:dyDescent="0.25">
      <c r="A573" s="260"/>
      <c r="B573" s="702"/>
      <c r="C573" s="260"/>
      <c r="D573" s="260"/>
    </row>
    <row r="574" spans="1:4" ht="19.5" customHeight="1" x14ac:dyDescent="0.25">
      <c r="A574" s="260"/>
      <c r="B574" s="702"/>
      <c r="C574" s="260"/>
      <c r="D574" s="260"/>
    </row>
    <row r="575" spans="1:4" ht="19.5" customHeight="1" x14ac:dyDescent="0.25">
      <c r="A575" s="260"/>
      <c r="B575" s="702"/>
      <c r="C575" s="260"/>
      <c r="D575" s="260"/>
    </row>
    <row r="576" spans="1:4" ht="19.5" customHeight="1" x14ac:dyDescent="0.25">
      <c r="A576" s="260"/>
      <c r="B576" s="702"/>
      <c r="C576" s="260"/>
      <c r="D576" s="260"/>
    </row>
    <row r="577" spans="1:4" ht="19.5" customHeight="1" x14ac:dyDescent="0.25">
      <c r="A577" s="260"/>
      <c r="B577" s="702"/>
      <c r="C577" s="260"/>
      <c r="D577" s="260"/>
    </row>
    <row r="578" spans="1:4" ht="19.5" customHeight="1" x14ac:dyDescent="0.25">
      <c r="A578" s="260"/>
      <c r="B578" s="702"/>
      <c r="C578" s="260"/>
      <c r="D578" s="260"/>
    </row>
    <row r="579" spans="1:4" ht="19.5" customHeight="1" x14ac:dyDescent="0.25">
      <c r="A579" s="260"/>
      <c r="B579" s="702"/>
      <c r="C579" s="260"/>
      <c r="D579" s="260"/>
    </row>
    <row r="580" spans="1:4" ht="19.5" customHeight="1" x14ac:dyDescent="0.25">
      <c r="A580" s="260"/>
      <c r="B580" s="702"/>
      <c r="C580" s="260"/>
      <c r="D580" s="260"/>
    </row>
    <row r="581" spans="1:4" ht="19.5" customHeight="1" x14ac:dyDescent="0.25">
      <c r="A581" s="260"/>
      <c r="B581" s="702"/>
      <c r="C581" s="260"/>
      <c r="D581" s="260"/>
    </row>
    <row r="582" spans="1:4" ht="19.5" customHeight="1" x14ac:dyDescent="0.25">
      <c r="A582" s="260"/>
      <c r="B582" s="702"/>
      <c r="C582" s="260"/>
      <c r="D582" s="260"/>
    </row>
    <row r="583" spans="1:4" ht="19.5" customHeight="1" x14ac:dyDescent="0.25">
      <c r="A583" s="260"/>
      <c r="B583" s="702"/>
      <c r="C583" s="260"/>
      <c r="D583" s="260"/>
    </row>
    <row r="584" spans="1:4" ht="19.5" customHeight="1" x14ac:dyDescent="0.25">
      <c r="A584" s="260"/>
      <c r="B584" s="702"/>
      <c r="C584" s="260"/>
      <c r="D584" s="260"/>
    </row>
    <row r="585" spans="1:4" ht="19.5" customHeight="1" x14ac:dyDescent="0.25">
      <c r="A585" s="260"/>
      <c r="B585" s="702"/>
      <c r="C585" s="260"/>
      <c r="D585" s="260"/>
    </row>
    <row r="586" spans="1:4" ht="19.5" customHeight="1" x14ac:dyDescent="0.25">
      <c r="A586" s="260"/>
      <c r="B586" s="702"/>
      <c r="C586" s="260"/>
      <c r="D586" s="260"/>
    </row>
    <row r="587" spans="1:4" ht="19.5" customHeight="1" x14ac:dyDescent="0.25">
      <c r="A587" s="260"/>
      <c r="B587" s="702"/>
      <c r="C587" s="260"/>
      <c r="D587" s="260"/>
    </row>
    <row r="588" spans="1:4" ht="19.5" customHeight="1" x14ac:dyDescent="0.25">
      <c r="A588" s="260"/>
      <c r="B588" s="702"/>
      <c r="C588" s="260"/>
      <c r="D588" s="260"/>
    </row>
    <row r="589" spans="1:4" ht="19.5" customHeight="1" x14ac:dyDescent="0.25">
      <c r="A589" s="260"/>
      <c r="B589" s="702"/>
      <c r="C589" s="260"/>
      <c r="D589" s="260"/>
    </row>
    <row r="590" spans="1:4" ht="19.5" customHeight="1" x14ac:dyDescent="0.25">
      <c r="A590" s="260"/>
      <c r="B590" s="702"/>
      <c r="C590" s="260"/>
      <c r="D590" s="260"/>
    </row>
    <row r="591" spans="1:4" ht="19.5" customHeight="1" x14ac:dyDescent="0.25">
      <c r="A591" s="260"/>
      <c r="B591" s="702"/>
      <c r="C591" s="260"/>
      <c r="D591" s="260"/>
    </row>
    <row r="592" spans="1:4" ht="19.5" customHeight="1" x14ac:dyDescent="0.25">
      <c r="A592" s="260"/>
      <c r="B592" s="702"/>
      <c r="C592" s="260"/>
      <c r="D592" s="260"/>
    </row>
    <row r="593" spans="1:4" ht="19.5" customHeight="1" x14ac:dyDescent="0.25">
      <c r="A593" s="260"/>
      <c r="B593" s="702"/>
      <c r="C593" s="260"/>
      <c r="D593" s="260"/>
    </row>
    <row r="594" spans="1:4" ht="19.5" customHeight="1" x14ac:dyDescent="0.25">
      <c r="A594" s="260"/>
      <c r="B594" s="702"/>
      <c r="C594" s="260"/>
      <c r="D594" s="260"/>
    </row>
    <row r="595" spans="1:4" ht="19.5" customHeight="1" x14ac:dyDescent="0.25">
      <c r="A595" s="260"/>
      <c r="B595" s="702"/>
      <c r="C595" s="260"/>
      <c r="D595" s="260"/>
    </row>
    <row r="596" spans="1:4" ht="19.5" customHeight="1" x14ac:dyDescent="0.25">
      <c r="A596" s="260"/>
      <c r="B596" s="702"/>
      <c r="C596" s="260"/>
      <c r="D596" s="260"/>
    </row>
    <row r="597" spans="1:4" ht="19.5" customHeight="1" x14ac:dyDescent="0.25">
      <c r="A597" s="260"/>
      <c r="B597" s="702"/>
      <c r="C597" s="260"/>
      <c r="D597" s="260"/>
    </row>
    <row r="598" spans="1:4" ht="19.5" customHeight="1" x14ac:dyDescent="0.25">
      <c r="A598" s="260"/>
      <c r="B598" s="702"/>
      <c r="C598" s="260"/>
      <c r="D598" s="260"/>
    </row>
    <row r="599" spans="1:4" ht="19.5" customHeight="1" x14ac:dyDescent="0.25">
      <c r="A599" s="260"/>
      <c r="B599" s="702"/>
      <c r="C599" s="260"/>
      <c r="D599" s="260"/>
    </row>
    <row r="600" spans="1:4" ht="19.5" customHeight="1" x14ac:dyDescent="0.25">
      <c r="A600" s="260"/>
      <c r="B600" s="702"/>
      <c r="C600" s="260"/>
      <c r="D600" s="260"/>
    </row>
    <row r="601" spans="1:4" ht="19.5" customHeight="1" x14ac:dyDescent="0.25">
      <c r="A601" s="260"/>
      <c r="B601" s="702"/>
      <c r="C601" s="260"/>
      <c r="D601" s="260"/>
    </row>
    <row r="602" spans="1:4" ht="19.5" customHeight="1" x14ac:dyDescent="0.25">
      <c r="A602" s="260"/>
      <c r="B602" s="702"/>
      <c r="C602" s="260"/>
      <c r="D602" s="260"/>
    </row>
    <row r="603" spans="1:4" ht="19.5" customHeight="1" x14ac:dyDescent="0.25">
      <c r="A603" s="260"/>
      <c r="B603" s="702"/>
      <c r="C603" s="260"/>
      <c r="D603" s="260"/>
    </row>
    <row r="604" spans="1:4" ht="19.5" customHeight="1" x14ac:dyDescent="0.25">
      <c r="A604" s="260"/>
      <c r="B604" s="702"/>
      <c r="C604" s="260"/>
      <c r="D604" s="260"/>
    </row>
    <row r="605" spans="1:4" ht="19.5" customHeight="1" x14ac:dyDescent="0.25">
      <c r="A605" s="260"/>
      <c r="B605" s="702"/>
      <c r="C605" s="260"/>
      <c r="D605" s="260"/>
    </row>
    <row r="606" spans="1:4" ht="19.5" customHeight="1" x14ac:dyDescent="0.25">
      <c r="A606" s="260"/>
      <c r="B606" s="702"/>
      <c r="C606" s="260"/>
      <c r="D606" s="260"/>
    </row>
    <row r="607" spans="1:4" ht="19.5" customHeight="1" x14ac:dyDescent="0.25">
      <c r="A607" s="260"/>
      <c r="B607" s="702"/>
      <c r="C607" s="260"/>
      <c r="D607" s="260"/>
    </row>
    <row r="608" spans="1:4" ht="19.5" customHeight="1" x14ac:dyDescent="0.25">
      <c r="A608" s="260"/>
      <c r="B608" s="702"/>
      <c r="C608" s="260"/>
      <c r="D608" s="260"/>
    </row>
    <row r="609" spans="1:4" ht="19.5" customHeight="1" x14ac:dyDescent="0.25">
      <c r="A609" s="260"/>
      <c r="B609" s="702"/>
      <c r="C609" s="260"/>
      <c r="D609" s="260"/>
    </row>
    <row r="610" spans="1:4" ht="19.5" customHeight="1" x14ac:dyDescent="0.25">
      <c r="A610" s="260"/>
      <c r="B610" s="702"/>
      <c r="C610" s="260"/>
      <c r="D610" s="260"/>
    </row>
    <row r="611" spans="1:4" ht="19.5" customHeight="1" x14ac:dyDescent="0.25">
      <c r="A611" s="260"/>
      <c r="B611" s="702"/>
      <c r="C611" s="260"/>
      <c r="D611" s="260"/>
    </row>
    <row r="612" spans="1:4" ht="19.5" customHeight="1" x14ac:dyDescent="0.25">
      <c r="A612" s="260"/>
      <c r="B612" s="702"/>
      <c r="C612" s="260"/>
      <c r="D612" s="260"/>
    </row>
    <row r="613" spans="1:4" ht="19.5" customHeight="1" x14ac:dyDescent="0.25">
      <c r="A613" s="260"/>
      <c r="B613" s="702"/>
      <c r="C613" s="260"/>
      <c r="D613" s="260"/>
    </row>
    <row r="614" spans="1:4" ht="19.5" customHeight="1" x14ac:dyDescent="0.25">
      <c r="A614" s="260"/>
      <c r="B614" s="702"/>
      <c r="C614" s="260"/>
      <c r="D614" s="260"/>
    </row>
    <row r="615" spans="1:4" ht="19.5" customHeight="1" x14ac:dyDescent="0.25">
      <c r="A615" s="260"/>
      <c r="B615" s="702"/>
      <c r="C615" s="260"/>
      <c r="D615" s="260"/>
    </row>
    <row r="616" spans="1:4" ht="19.5" customHeight="1" x14ac:dyDescent="0.25">
      <c r="A616" s="260"/>
      <c r="B616" s="702"/>
      <c r="C616" s="260"/>
      <c r="D616" s="260"/>
    </row>
    <row r="617" spans="1:4" ht="19.5" customHeight="1" x14ac:dyDescent="0.25">
      <c r="A617" s="260"/>
      <c r="B617" s="702"/>
      <c r="C617" s="260"/>
      <c r="D617" s="260"/>
    </row>
    <row r="618" spans="1:4" ht="19.5" customHeight="1" x14ac:dyDescent="0.25">
      <c r="A618" s="260"/>
      <c r="B618" s="702"/>
      <c r="C618" s="260"/>
      <c r="D618" s="260"/>
    </row>
    <row r="619" spans="1:4" ht="19.5" customHeight="1" x14ac:dyDescent="0.25">
      <c r="A619" s="260"/>
      <c r="B619" s="702"/>
      <c r="C619" s="260"/>
      <c r="D619" s="260"/>
    </row>
    <row r="620" spans="1:4" ht="19.5" customHeight="1" x14ac:dyDescent="0.25">
      <c r="A620" s="260"/>
      <c r="B620" s="702"/>
      <c r="C620" s="260"/>
      <c r="D620" s="260"/>
    </row>
    <row r="621" spans="1:4" ht="19.5" customHeight="1" x14ac:dyDescent="0.25">
      <c r="A621" s="260"/>
      <c r="B621" s="702"/>
      <c r="C621" s="260"/>
      <c r="D621" s="260"/>
    </row>
    <row r="622" spans="1:4" ht="19.5" customHeight="1" x14ac:dyDescent="0.25">
      <c r="A622" s="260"/>
      <c r="B622" s="702"/>
      <c r="C622" s="260"/>
      <c r="D622" s="260"/>
    </row>
    <row r="623" spans="1:4" ht="19.5" customHeight="1" x14ac:dyDescent="0.25">
      <c r="A623" s="260"/>
      <c r="B623" s="702"/>
      <c r="C623" s="260"/>
      <c r="D623" s="260"/>
    </row>
    <row r="624" spans="1:4" ht="19.5" customHeight="1" x14ac:dyDescent="0.25">
      <c r="A624" s="260"/>
      <c r="B624" s="702"/>
      <c r="C624" s="260"/>
      <c r="D624" s="260"/>
    </row>
    <row r="625" spans="1:4" ht="19.5" customHeight="1" x14ac:dyDescent="0.25">
      <c r="A625" s="260"/>
      <c r="B625" s="702"/>
      <c r="C625" s="260"/>
      <c r="D625" s="260"/>
    </row>
    <row r="626" spans="1:4" ht="19.5" customHeight="1" x14ac:dyDescent="0.25">
      <c r="A626" s="260"/>
      <c r="B626" s="702"/>
      <c r="C626" s="260"/>
      <c r="D626" s="260"/>
    </row>
    <row r="627" spans="1:4" ht="19.5" customHeight="1" x14ac:dyDescent="0.25">
      <c r="A627" s="260"/>
      <c r="B627" s="702"/>
      <c r="C627" s="260"/>
      <c r="D627" s="260"/>
    </row>
    <row r="628" spans="1:4" ht="19.5" customHeight="1" x14ac:dyDescent="0.25">
      <c r="A628" s="260"/>
      <c r="B628" s="702"/>
      <c r="C628" s="260"/>
      <c r="D628" s="260"/>
    </row>
    <row r="629" spans="1:4" ht="19.5" customHeight="1" x14ac:dyDescent="0.25">
      <c r="A629" s="260"/>
      <c r="B629" s="702"/>
      <c r="C629" s="260"/>
      <c r="D629" s="260"/>
    </row>
    <row r="630" spans="1:4" ht="19.5" customHeight="1" x14ac:dyDescent="0.25">
      <c r="A630" s="260"/>
      <c r="B630" s="702"/>
      <c r="C630" s="260"/>
      <c r="D630" s="260"/>
    </row>
    <row r="631" spans="1:4" ht="19.5" customHeight="1" x14ac:dyDescent="0.25">
      <c r="A631" s="260"/>
      <c r="B631" s="702"/>
      <c r="C631" s="260"/>
      <c r="D631" s="260"/>
    </row>
    <row r="632" spans="1:4" ht="19.5" customHeight="1" x14ac:dyDescent="0.25">
      <c r="A632" s="260"/>
      <c r="B632" s="702"/>
      <c r="C632" s="260"/>
      <c r="D632" s="260"/>
    </row>
    <row r="633" spans="1:4" ht="19.5" customHeight="1" x14ac:dyDescent="0.25">
      <c r="A633" s="260"/>
      <c r="B633" s="702"/>
      <c r="C633" s="260"/>
      <c r="D633" s="260"/>
    </row>
    <row r="634" spans="1:4" ht="19.5" customHeight="1" x14ac:dyDescent="0.25">
      <c r="A634" s="260"/>
      <c r="B634" s="702"/>
      <c r="C634" s="260"/>
      <c r="D634" s="260"/>
    </row>
    <row r="635" spans="1:4" ht="19.5" customHeight="1" x14ac:dyDescent="0.25">
      <c r="A635" s="260"/>
      <c r="B635" s="702"/>
      <c r="C635" s="260"/>
      <c r="D635" s="260"/>
    </row>
    <row r="636" spans="1:4" ht="19.5" customHeight="1" x14ac:dyDescent="0.25">
      <c r="A636" s="260"/>
      <c r="B636" s="702"/>
      <c r="C636" s="260"/>
      <c r="D636" s="260"/>
    </row>
    <row r="637" spans="1:4" ht="19.5" customHeight="1" x14ac:dyDescent="0.25">
      <c r="A637" s="260"/>
      <c r="B637" s="702"/>
      <c r="C637" s="260"/>
      <c r="D637" s="260"/>
    </row>
    <row r="638" spans="1:4" ht="19.5" customHeight="1" x14ac:dyDescent="0.25">
      <c r="A638" s="260"/>
      <c r="B638" s="702"/>
      <c r="C638" s="260"/>
      <c r="D638" s="260"/>
    </row>
    <row r="639" spans="1:4" ht="19.5" customHeight="1" x14ac:dyDescent="0.25">
      <c r="A639" s="260"/>
      <c r="B639" s="702"/>
      <c r="C639" s="260"/>
      <c r="D639" s="260"/>
    </row>
    <row r="640" spans="1:4" ht="19.5" customHeight="1" x14ac:dyDescent="0.25">
      <c r="A640" s="260"/>
      <c r="B640" s="702"/>
      <c r="C640" s="260"/>
      <c r="D640" s="260"/>
    </row>
    <row r="641" spans="1:4" ht="19.5" customHeight="1" x14ac:dyDescent="0.25">
      <c r="A641" s="260"/>
      <c r="B641" s="702"/>
      <c r="C641" s="260"/>
      <c r="D641" s="260"/>
    </row>
    <row r="642" spans="1:4" ht="19.5" customHeight="1" x14ac:dyDescent="0.25">
      <c r="A642" s="260"/>
      <c r="B642" s="702"/>
      <c r="C642" s="260"/>
      <c r="D642" s="260"/>
    </row>
    <row r="643" spans="1:4" ht="19.5" customHeight="1" x14ac:dyDescent="0.25">
      <c r="A643" s="260"/>
      <c r="B643" s="702"/>
      <c r="C643" s="260"/>
      <c r="D643" s="260"/>
    </row>
    <row r="644" spans="1:4" ht="19.5" customHeight="1" x14ac:dyDescent="0.25">
      <c r="A644" s="260"/>
      <c r="B644" s="702"/>
      <c r="C644" s="260"/>
      <c r="D644" s="260"/>
    </row>
    <row r="645" spans="1:4" ht="19.5" customHeight="1" x14ac:dyDescent="0.25">
      <c r="A645" s="260"/>
      <c r="B645" s="702"/>
      <c r="C645" s="260"/>
      <c r="D645" s="260"/>
    </row>
    <row r="646" spans="1:4" ht="19.5" customHeight="1" x14ac:dyDescent="0.25">
      <c r="A646" s="260"/>
      <c r="B646" s="702"/>
      <c r="C646" s="260"/>
      <c r="D646" s="260"/>
    </row>
    <row r="647" spans="1:4" ht="19.5" customHeight="1" x14ac:dyDescent="0.25">
      <c r="A647" s="260"/>
      <c r="B647" s="702"/>
      <c r="C647" s="260"/>
      <c r="D647" s="260"/>
    </row>
    <row r="648" spans="1:4" ht="19.5" customHeight="1" x14ac:dyDescent="0.25">
      <c r="A648" s="260"/>
      <c r="B648" s="702"/>
      <c r="C648" s="260"/>
      <c r="D648" s="260"/>
    </row>
    <row r="649" spans="1:4" ht="19.5" customHeight="1" x14ac:dyDescent="0.25">
      <c r="A649" s="260"/>
      <c r="B649" s="702"/>
      <c r="C649" s="260"/>
      <c r="D649" s="260"/>
    </row>
    <row r="650" spans="1:4" ht="19.5" customHeight="1" x14ac:dyDescent="0.25">
      <c r="A650" s="260"/>
      <c r="B650" s="702"/>
      <c r="C650" s="260"/>
      <c r="D650" s="260"/>
    </row>
    <row r="651" spans="1:4" ht="19.5" customHeight="1" x14ac:dyDescent="0.25">
      <c r="A651" s="260"/>
      <c r="B651" s="702"/>
      <c r="C651" s="260"/>
      <c r="D651" s="260"/>
    </row>
    <row r="652" spans="1:4" ht="19.5" customHeight="1" x14ac:dyDescent="0.25">
      <c r="A652" s="260"/>
      <c r="B652" s="702"/>
      <c r="C652" s="260"/>
      <c r="D652" s="260"/>
    </row>
    <row r="653" spans="1:4" ht="19.5" customHeight="1" x14ac:dyDescent="0.25">
      <c r="A653" s="260"/>
      <c r="B653" s="702"/>
      <c r="C653" s="260"/>
      <c r="D653" s="260"/>
    </row>
    <row r="654" spans="1:4" ht="19.5" customHeight="1" x14ac:dyDescent="0.25">
      <c r="A654" s="260"/>
      <c r="B654" s="702"/>
      <c r="C654" s="260"/>
      <c r="D654" s="260"/>
    </row>
    <row r="655" spans="1:4" ht="19.5" customHeight="1" x14ac:dyDescent="0.25">
      <c r="A655" s="260"/>
      <c r="B655" s="702"/>
      <c r="C655" s="260"/>
      <c r="D655" s="260"/>
    </row>
    <row r="656" spans="1:4" ht="19.5" customHeight="1" x14ac:dyDescent="0.25">
      <c r="A656" s="260"/>
      <c r="B656" s="702"/>
      <c r="C656" s="260"/>
      <c r="D656" s="260"/>
    </row>
    <row r="657" spans="1:4" ht="19.5" customHeight="1" x14ac:dyDescent="0.25">
      <c r="A657" s="260"/>
      <c r="B657" s="702"/>
      <c r="C657" s="260"/>
      <c r="D657" s="260"/>
    </row>
    <row r="658" spans="1:4" ht="19.5" customHeight="1" x14ac:dyDescent="0.25">
      <c r="A658" s="260"/>
      <c r="B658" s="702"/>
      <c r="C658" s="260"/>
      <c r="D658" s="260"/>
    </row>
    <row r="659" spans="1:4" ht="19.5" customHeight="1" x14ac:dyDescent="0.25">
      <c r="A659" s="260"/>
      <c r="B659" s="702"/>
      <c r="C659" s="260"/>
      <c r="D659" s="260"/>
    </row>
    <row r="660" spans="1:4" ht="19.5" customHeight="1" x14ac:dyDescent="0.25">
      <c r="A660" s="260"/>
      <c r="B660" s="702"/>
      <c r="C660" s="260"/>
      <c r="D660" s="260"/>
    </row>
    <row r="661" spans="1:4" ht="19.5" customHeight="1" x14ac:dyDescent="0.25">
      <c r="A661" s="260"/>
      <c r="B661" s="702"/>
      <c r="C661" s="260"/>
      <c r="D661" s="260"/>
    </row>
    <row r="662" spans="1:4" ht="19.5" customHeight="1" x14ac:dyDescent="0.25">
      <c r="A662" s="260"/>
      <c r="B662" s="702"/>
      <c r="C662" s="260"/>
      <c r="D662" s="260"/>
    </row>
    <row r="663" spans="1:4" ht="19.5" customHeight="1" x14ac:dyDescent="0.25">
      <c r="A663" s="260"/>
      <c r="B663" s="702"/>
      <c r="C663" s="260"/>
      <c r="D663" s="260"/>
    </row>
    <row r="664" spans="1:4" ht="19.5" customHeight="1" x14ac:dyDescent="0.25">
      <c r="A664" s="260"/>
      <c r="B664" s="702"/>
      <c r="C664" s="260"/>
      <c r="D664" s="260"/>
    </row>
    <row r="665" spans="1:4" ht="19.5" customHeight="1" x14ac:dyDescent="0.25">
      <c r="A665" s="260"/>
      <c r="B665" s="702"/>
      <c r="C665" s="260"/>
      <c r="D665" s="260"/>
    </row>
    <row r="666" spans="1:4" ht="19.5" customHeight="1" x14ac:dyDescent="0.25">
      <c r="A666" s="260"/>
      <c r="B666" s="702"/>
      <c r="C666" s="260"/>
      <c r="D666" s="260"/>
    </row>
    <row r="667" spans="1:4" ht="19.5" customHeight="1" x14ac:dyDescent="0.25">
      <c r="A667" s="260"/>
      <c r="B667" s="702"/>
      <c r="C667" s="260"/>
      <c r="D667" s="260"/>
    </row>
    <row r="668" spans="1:4" ht="19.5" customHeight="1" x14ac:dyDescent="0.25">
      <c r="A668" s="260"/>
      <c r="B668" s="702"/>
      <c r="C668" s="260"/>
      <c r="D668" s="260"/>
    </row>
    <row r="669" spans="1:4" ht="19.5" customHeight="1" x14ac:dyDescent="0.25">
      <c r="A669" s="260"/>
      <c r="B669" s="702"/>
      <c r="C669" s="260"/>
      <c r="D669" s="260"/>
    </row>
    <row r="670" spans="1:4" ht="19.5" customHeight="1" x14ac:dyDescent="0.25">
      <c r="A670" s="260"/>
      <c r="B670" s="702"/>
      <c r="C670" s="260"/>
      <c r="D670" s="260"/>
    </row>
    <row r="671" spans="1:4" ht="19.5" customHeight="1" x14ac:dyDescent="0.25">
      <c r="A671" s="260"/>
      <c r="B671" s="702"/>
      <c r="C671" s="260"/>
      <c r="D671" s="260"/>
    </row>
    <row r="672" spans="1:4" ht="19.5" customHeight="1" x14ac:dyDescent="0.25">
      <c r="A672" s="260"/>
      <c r="B672" s="702"/>
      <c r="C672" s="260"/>
      <c r="D672" s="260"/>
    </row>
    <row r="673" spans="1:4" ht="19.5" customHeight="1" x14ac:dyDescent="0.25">
      <c r="A673" s="260"/>
      <c r="B673" s="702"/>
      <c r="C673" s="260"/>
      <c r="D673" s="260"/>
    </row>
    <row r="674" spans="1:4" ht="19.5" customHeight="1" x14ac:dyDescent="0.25">
      <c r="A674" s="260"/>
      <c r="B674" s="702"/>
      <c r="C674" s="260"/>
      <c r="D674" s="260"/>
    </row>
    <row r="675" spans="1:4" ht="19.5" customHeight="1" x14ac:dyDescent="0.25">
      <c r="A675" s="260"/>
      <c r="B675" s="702"/>
      <c r="C675" s="260"/>
      <c r="D675" s="260"/>
    </row>
    <row r="676" spans="1:4" ht="19.5" customHeight="1" x14ac:dyDescent="0.25">
      <c r="A676" s="260"/>
      <c r="B676" s="702"/>
      <c r="C676" s="260"/>
      <c r="D676" s="260"/>
    </row>
    <row r="677" spans="1:4" ht="19.5" customHeight="1" x14ac:dyDescent="0.25">
      <c r="A677" s="260"/>
      <c r="B677" s="702"/>
      <c r="C677" s="260"/>
      <c r="D677" s="260"/>
    </row>
    <row r="678" spans="1:4" ht="19.5" customHeight="1" x14ac:dyDescent="0.25">
      <c r="A678" s="260"/>
      <c r="B678" s="702"/>
      <c r="C678" s="260"/>
      <c r="D678" s="260"/>
    </row>
    <row r="679" spans="1:4" ht="19.5" customHeight="1" x14ac:dyDescent="0.25">
      <c r="A679" s="260"/>
      <c r="B679" s="702"/>
      <c r="C679" s="260"/>
      <c r="D679" s="260"/>
    </row>
    <row r="680" spans="1:4" ht="19.5" customHeight="1" x14ac:dyDescent="0.25">
      <c r="A680" s="260"/>
      <c r="B680" s="702"/>
      <c r="C680" s="260"/>
      <c r="D680" s="260"/>
    </row>
    <row r="681" spans="1:4" ht="19.5" customHeight="1" x14ac:dyDescent="0.25">
      <c r="A681" s="260"/>
      <c r="B681" s="702"/>
      <c r="C681" s="260"/>
      <c r="D681" s="260"/>
    </row>
    <row r="682" spans="1:4" ht="19.5" customHeight="1" x14ac:dyDescent="0.25">
      <c r="A682" s="260"/>
      <c r="B682" s="702"/>
      <c r="C682" s="260"/>
      <c r="D682" s="260"/>
    </row>
    <row r="683" spans="1:4" ht="19.5" customHeight="1" x14ac:dyDescent="0.25">
      <c r="A683" s="260"/>
      <c r="B683" s="702"/>
      <c r="C683" s="260"/>
      <c r="D683" s="260"/>
    </row>
    <row r="684" spans="1:4" ht="19.5" customHeight="1" x14ac:dyDescent="0.25">
      <c r="A684" s="260"/>
      <c r="B684" s="702"/>
      <c r="C684" s="260"/>
      <c r="D684" s="260"/>
    </row>
    <row r="685" spans="1:4" ht="19.5" customHeight="1" x14ac:dyDescent="0.25">
      <c r="A685" s="260"/>
      <c r="B685" s="702"/>
      <c r="C685" s="260"/>
      <c r="D685" s="260"/>
    </row>
    <row r="686" spans="1:4" ht="19.5" customHeight="1" x14ac:dyDescent="0.25">
      <c r="A686" s="260"/>
      <c r="B686" s="702"/>
      <c r="C686" s="260"/>
      <c r="D686" s="260"/>
    </row>
    <row r="687" spans="1:4" ht="19.5" customHeight="1" x14ac:dyDescent="0.25">
      <c r="A687" s="260"/>
      <c r="B687" s="702"/>
      <c r="C687" s="260"/>
      <c r="D687" s="260"/>
    </row>
    <row r="688" spans="1:4" ht="19.5" customHeight="1" x14ac:dyDescent="0.25">
      <c r="A688" s="260"/>
      <c r="B688" s="702"/>
      <c r="C688" s="260"/>
      <c r="D688" s="260"/>
    </row>
    <row r="689" spans="1:4" ht="19.5" customHeight="1" x14ac:dyDescent="0.25">
      <c r="A689" s="260"/>
      <c r="B689" s="702"/>
      <c r="C689" s="260"/>
      <c r="D689" s="260"/>
    </row>
    <row r="690" spans="1:4" ht="19.5" customHeight="1" x14ac:dyDescent="0.25">
      <c r="A690" s="260"/>
      <c r="B690" s="702"/>
      <c r="C690" s="260"/>
      <c r="D690" s="260"/>
    </row>
    <row r="691" spans="1:4" ht="19.5" customHeight="1" x14ac:dyDescent="0.25">
      <c r="A691" s="260"/>
      <c r="B691" s="702"/>
      <c r="C691" s="260"/>
      <c r="D691" s="260"/>
    </row>
    <row r="692" spans="1:4" ht="19.5" customHeight="1" x14ac:dyDescent="0.25">
      <c r="A692" s="260"/>
      <c r="B692" s="702"/>
      <c r="C692" s="260"/>
      <c r="D692" s="260"/>
    </row>
    <row r="693" spans="1:4" ht="19.5" customHeight="1" x14ac:dyDescent="0.25">
      <c r="A693" s="260"/>
      <c r="B693" s="702"/>
      <c r="C693" s="260"/>
      <c r="D693" s="260"/>
    </row>
    <row r="694" spans="1:4" ht="19.5" customHeight="1" x14ac:dyDescent="0.25">
      <c r="A694" s="260"/>
      <c r="B694" s="702"/>
      <c r="C694" s="260"/>
      <c r="D694" s="260"/>
    </row>
    <row r="695" spans="1:4" ht="19.5" customHeight="1" x14ac:dyDescent="0.25">
      <c r="A695" s="260"/>
      <c r="B695" s="702"/>
      <c r="C695" s="260"/>
      <c r="D695" s="260"/>
    </row>
    <row r="696" spans="1:4" ht="19.5" customHeight="1" x14ac:dyDescent="0.25">
      <c r="A696" s="260"/>
      <c r="B696" s="702"/>
      <c r="C696" s="260"/>
      <c r="D696" s="260"/>
    </row>
    <row r="697" spans="1:4" ht="19.5" customHeight="1" x14ac:dyDescent="0.25">
      <c r="A697" s="260"/>
      <c r="B697" s="702"/>
      <c r="C697" s="260"/>
      <c r="D697" s="260"/>
    </row>
    <row r="698" spans="1:4" ht="19.5" customHeight="1" x14ac:dyDescent="0.25">
      <c r="A698" s="260"/>
      <c r="B698" s="702"/>
      <c r="C698" s="260"/>
      <c r="D698" s="260"/>
    </row>
    <row r="699" spans="1:4" ht="19.5" customHeight="1" x14ac:dyDescent="0.25">
      <c r="A699" s="260"/>
      <c r="B699" s="702"/>
      <c r="C699" s="260"/>
      <c r="D699" s="260"/>
    </row>
    <row r="700" spans="1:4" ht="19.5" customHeight="1" x14ac:dyDescent="0.25">
      <c r="A700" s="260"/>
      <c r="B700" s="702"/>
      <c r="C700" s="260"/>
      <c r="D700" s="260"/>
    </row>
    <row r="701" spans="1:4" ht="19.5" customHeight="1" x14ac:dyDescent="0.25">
      <c r="A701" s="260"/>
      <c r="B701" s="702"/>
      <c r="C701" s="260"/>
      <c r="D701" s="260"/>
    </row>
    <row r="702" spans="1:4" ht="19.5" customHeight="1" x14ac:dyDescent="0.25">
      <c r="A702" s="260"/>
      <c r="B702" s="702"/>
      <c r="C702" s="260"/>
      <c r="D702" s="260"/>
    </row>
    <row r="703" spans="1:4" ht="19.5" customHeight="1" x14ac:dyDescent="0.25">
      <c r="A703" s="260"/>
      <c r="B703" s="702"/>
      <c r="C703" s="260"/>
      <c r="D703" s="260"/>
    </row>
    <row r="704" spans="1:4" ht="19.5" customHeight="1" x14ac:dyDescent="0.25">
      <c r="A704" s="260"/>
      <c r="B704" s="702"/>
      <c r="C704" s="260"/>
      <c r="D704" s="260"/>
    </row>
    <row r="705" spans="1:4" ht="19.5" customHeight="1" x14ac:dyDescent="0.25">
      <c r="A705" s="260"/>
      <c r="B705" s="702"/>
      <c r="C705" s="260"/>
      <c r="D705" s="260"/>
    </row>
    <row r="706" spans="1:4" ht="19.5" customHeight="1" x14ac:dyDescent="0.25">
      <c r="A706" s="260"/>
      <c r="B706" s="702"/>
      <c r="C706" s="260"/>
      <c r="D706" s="260"/>
    </row>
    <row r="707" spans="1:4" ht="19.5" customHeight="1" x14ac:dyDescent="0.25">
      <c r="A707" s="260"/>
      <c r="B707" s="702"/>
      <c r="C707" s="260"/>
      <c r="D707" s="260"/>
    </row>
    <row r="708" spans="1:4" ht="19.5" customHeight="1" x14ac:dyDescent="0.25">
      <c r="A708" s="260"/>
      <c r="B708" s="702"/>
      <c r="C708" s="260"/>
      <c r="D708" s="260"/>
    </row>
    <row r="709" spans="1:4" ht="19.5" customHeight="1" x14ac:dyDescent="0.25">
      <c r="A709" s="260"/>
      <c r="B709" s="702"/>
      <c r="C709" s="260"/>
      <c r="D709" s="260"/>
    </row>
    <row r="710" spans="1:4" ht="19.5" customHeight="1" x14ac:dyDescent="0.25">
      <c r="A710" s="260"/>
      <c r="B710" s="702"/>
      <c r="C710" s="260"/>
      <c r="D710" s="260"/>
    </row>
    <row r="711" spans="1:4" ht="19.5" customHeight="1" x14ac:dyDescent="0.25">
      <c r="A711" s="260"/>
      <c r="B711" s="702"/>
      <c r="C711" s="260"/>
      <c r="D711" s="260"/>
    </row>
    <row r="712" spans="1:4" ht="19.5" customHeight="1" x14ac:dyDescent="0.25">
      <c r="A712" s="260"/>
      <c r="B712" s="702"/>
      <c r="C712" s="260"/>
      <c r="D712" s="260"/>
    </row>
    <row r="713" spans="1:4" ht="19.5" customHeight="1" x14ac:dyDescent="0.25">
      <c r="A713" s="260"/>
      <c r="B713" s="702"/>
      <c r="C713" s="260"/>
      <c r="D713" s="260"/>
    </row>
    <row r="714" spans="1:4" ht="19.5" customHeight="1" x14ac:dyDescent="0.25">
      <c r="A714" s="260"/>
      <c r="B714" s="702"/>
      <c r="C714" s="260"/>
      <c r="D714" s="260"/>
    </row>
    <row r="715" spans="1:4" ht="19.5" customHeight="1" x14ac:dyDescent="0.25">
      <c r="A715" s="260"/>
      <c r="B715" s="702"/>
      <c r="C715" s="260"/>
      <c r="D715" s="260"/>
    </row>
    <row r="716" spans="1:4" ht="19.5" customHeight="1" x14ac:dyDescent="0.25">
      <c r="A716" s="260"/>
      <c r="B716" s="702"/>
      <c r="C716" s="260"/>
      <c r="D716" s="260"/>
    </row>
    <row r="717" spans="1:4" ht="19.5" customHeight="1" x14ac:dyDescent="0.25">
      <c r="A717" s="260"/>
      <c r="B717" s="702"/>
      <c r="C717" s="260"/>
      <c r="D717" s="260"/>
    </row>
    <row r="718" spans="1:4" ht="19.5" customHeight="1" x14ac:dyDescent="0.25">
      <c r="A718" s="260"/>
      <c r="B718" s="702"/>
      <c r="C718" s="260"/>
      <c r="D718" s="260"/>
    </row>
    <row r="719" spans="1:4" ht="19.5" customHeight="1" x14ac:dyDescent="0.25">
      <c r="A719" s="260"/>
      <c r="B719" s="702"/>
      <c r="C719" s="260"/>
      <c r="D719" s="260"/>
    </row>
    <row r="720" spans="1:4" ht="19.5" customHeight="1" x14ac:dyDescent="0.25">
      <c r="A720" s="260"/>
      <c r="B720" s="702"/>
      <c r="C720" s="260"/>
      <c r="D720" s="260"/>
    </row>
    <row r="721" spans="1:4" ht="19.5" customHeight="1" x14ac:dyDescent="0.25">
      <c r="A721" s="260"/>
      <c r="B721" s="702"/>
      <c r="C721" s="260"/>
      <c r="D721" s="260"/>
    </row>
    <row r="722" spans="1:4" ht="19.5" customHeight="1" x14ac:dyDescent="0.25">
      <c r="A722" s="260"/>
      <c r="B722" s="702"/>
      <c r="C722" s="260"/>
      <c r="D722" s="260"/>
    </row>
    <row r="723" spans="1:4" ht="19.5" customHeight="1" x14ac:dyDescent="0.25">
      <c r="A723" s="260"/>
      <c r="B723" s="702"/>
      <c r="C723" s="260"/>
      <c r="D723" s="260"/>
    </row>
    <row r="724" spans="1:4" ht="19.5" customHeight="1" x14ac:dyDescent="0.25">
      <c r="A724" s="260"/>
      <c r="B724" s="702"/>
      <c r="C724" s="260"/>
      <c r="D724" s="260"/>
    </row>
    <row r="725" spans="1:4" ht="19.5" customHeight="1" x14ac:dyDescent="0.25">
      <c r="A725" s="260"/>
      <c r="B725" s="702"/>
      <c r="C725" s="260"/>
      <c r="D725" s="260"/>
    </row>
    <row r="726" spans="1:4" ht="19.5" customHeight="1" x14ac:dyDescent="0.25">
      <c r="A726" s="260"/>
      <c r="B726" s="702"/>
      <c r="C726" s="260"/>
      <c r="D726" s="260"/>
    </row>
    <row r="727" spans="1:4" ht="19.5" customHeight="1" x14ac:dyDescent="0.25">
      <c r="A727" s="260"/>
      <c r="B727" s="702"/>
      <c r="C727" s="260"/>
      <c r="D727" s="260"/>
    </row>
    <row r="728" spans="1:4" ht="19.5" customHeight="1" x14ac:dyDescent="0.25">
      <c r="A728" s="260"/>
      <c r="B728" s="702"/>
      <c r="C728" s="260"/>
      <c r="D728" s="260"/>
    </row>
    <row r="729" spans="1:4" ht="19.5" customHeight="1" x14ac:dyDescent="0.25">
      <c r="A729" s="260"/>
      <c r="B729" s="702"/>
      <c r="C729" s="260"/>
      <c r="D729" s="260"/>
    </row>
    <row r="730" spans="1:4" ht="19.5" customHeight="1" x14ac:dyDescent="0.25">
      <c r="A730" s="260"/>
      <c r="B730" s="702"/>
      <c r="C730" s="260"/>
      <c r="D730" s="260"/>
    </row>
    <row r="731" spans="1:4" ht="19.5" customHeight="1" x14ac:dyDescent="0.25">
      <c r="A731" s="260"/>
      <c r="B731" s="702"/>
      <c r="C731" s="260"/>
      <c r="D731" s="260"/>
    </row>
    <row r="732" spans="1:4" ht="19.5" customHeight="1" x14ac:dyDescent="0.25">
      <c r="A732" s="260"/>
      <c r="B732" s="702"/>
      <c r="C732" s="260"/>
      <c r="D732" s="260"/>
    </row>
    <row r="733" spans="1:4" ht="19.5" customHeight="1" x14ac:dyDescent="0.25">
      <c r="A733" s="260"/>
      <c r="B733" s="702"/>
      <c r="C733" s="260"/>
      <c r="D733" s="260"/>
    </row>
    <row r="734" spans="1:4" ht="19.5" customHeight="1" x14ac:dyDescent="0.25">
      <c r="A734" s="260"/>
      <c r="B734" s="702"/>
      <c r="C734" s="260"/>
      <c r="D734" s="260"/>
    </row>
    <row r="735" spans="1:4" ht="19.5" customHeight="1" x14ac:dyDescent="0.25">
      <c r="A735" s="260"/>
      <c r="B735" s="702"/>
      <c r="C735" s="260"/>
      <c r="D735" s="260"/>
    </row>
    <row r="736" spans="1:4" ht="19.5" customHeight="1" x14ac:dyDescent="0.25">
      <c r="A736" s="260"/>
      <c r="B736" s="702"/>
      <c r="C736" s="260"/>
      <c r="D736" s="260"/>
    </row>
    <row r="737" spans="1:4" ht="19.5" customHeight="1" x14ac:dyDescent="0.25">
      <c r="A737" s="260"/>
      <c r="B737" s="702"/>
      <c r="C737" s="260"/>
      <c r="D737" s="260"/>
    </row>
    <row r="738" spans="1:4" ht="19.5" customHeight="1" x14ac:dyDescent="0.25">
      <c r="A738" s="260"/>
      <c r="B738" s="702"/>
      <c r="C738" s="260"/>
      <c r="D738" s="260"/>
    </row>
    <row r="739" spans="1:4" ht="19.5" customHeight="1" x14ac:dyDescent="0.25">
      <c r="A739" s="260"/>
      <c r="B739" s="702"/>
      <c r="C739" s="260"/>
      <c r="D739" s="260"/>
    </row>
    <row r="740" spans="1:4" ht="19.5" customHeight="1" x14ac:dyDescent="0.25">
      <c r="A740" s="260"/>
      <c r="B740" s="702"/>
      <c r="C740" s="260"/>
      <c r="D740" s="260"/>
    </row>
    <row r="741" spans="1:4" ht="19.5" customHeight="1" x14ac:dyDescent="0.25">
      <c r="A741" s="260"/>
      <c r="B741" s="702"/>
      <c r="C741" s="260"/>
      <c r="D741" s="260"/>
    </row>
    <row r="742" spans="1:4" ht="19.5" customHeight="1" x14ac:dyDescent="0.25">
      <c r="A742" s="260"/>
      <c r="B742" s="702"/>
      <c r="C742" s="260"/>
      <c r="D742" s="260"/>
    </row>
    <row r="743" spans="1:4" ht="19.5" customHeight="1" x14ac:dyDescent="0.25">
      <c r="A743" s="260"/>
      <c r="B743" s="702"/>
      <c r="C743" s="260"/>
      <c r="D743" s="260"/>
    </row>
    <row r="744" spans="1:4" ht="19.5" customHeight="1" x14ac:dyDescent="0.25">
      <c r="A744" s="260"/>
      <c r="B744" s="702"/>
      <c r="C744" s="260"/>
      <c r="D744" s="260"/>
    </row>
    <row r="745" spans="1:4" ht="19.5" customHeight="1" x14ac:dyDescent="0.25">
      <c r="A745" s="260"/>
      <c r="B745" s="702"/>
      <c r="C745" s="260"/>
      <c r="D745" s="260"/>
    </row>
    <row r="746" spans="1:4" ht="19.5" customHeight="1" x14ac:dyDescent="0.25">
      <c r="A746" s="260"/>
      <c r="B746" s="702"/>
      <c r="C746" s="260"/>
      <c r="D746" s="260"/>
    </row>
    <row r="747" spans="1:4" ht="19.5" customHeight="1" x14ac:dyDescent="0.25">
      <c r="A747" s="260"/>
      <c r="B747" s="702"/>
      <c r="C747" s="260"/>
      <c r="D747" s="260"/>
    </row>
    <row r="748" spans="1:4" ht="19.5" customHeight="1" x14ac:dyDescent="0.25">
      <c r="A748" s="260"/>
      <c r="B748" s="702"/>
      <c r="C748" s="260"/>
      <c r="D748" s="260"/>
    </row>
    <row r="749" spans="1:4" ht="19.5" customHeight="1" x14ac:dyDescent="0.25">
      <c r="A749" s="260"/>
      <c r="B749" s="702"/>
      <c r="C749" s="260"/>
      <c r="D749" s="260"/>
    </row>
    <row r="750" spans="1:4" ht="19.5" customHeight="1" x14ac:dyDescent="0.25">
      <c r="A750" s="260"/>
      <c r="B750" s="702"/>
      <c r="C750" s="260"/>
      <c r="D750" s="260"/>
    </row>
    <row r="751" spans="1:4" ht="19.5" customHeight="1" x14ac:dyDescent="0.25">
      <c r="A751" s="260"/>
      <c r="B751" s="702"/>
      <c r="C751" s="260"/>
      <c r="D751" s="260"/>
    </row>
    <row r="752" spans="1:4" ht="19.5" customHeight="1" x14ac:dyDescent="0.25">
      <c r="A752" s="260"/>
      <c r="B752" s="702"/>
      <c r="C752" s="260"/>
      <c r="D752" s="260"/>
    </row>
    <row r="753" spans="1:4" ht="19.5" customHeight="1" x14ac:dyDescent="0.25">
      <c r="A753" s="260"/>
      <c r="B753" s="702"/>
      <c r="C753" s="260"/>
      <c r="D753" s="260"/>
    </row>
    <row r="754" spans="1:4" ht="19.5" customHeight="1" x14ac:dyDescent="0.25">
      <c r="A754" s="260"/>
      <c r="B754" s="702"/>
      <c r="C754" s="260"/>
      <c r="D754" s="260"/>
    </row>
    <row r="755" spans="1:4" ht="19.5" customHeight="1" x14ac:dyDescent="0.25">
      <c r="A755" s="260"/>
      <c r="B755" s="702"/>
      <c r="C755" s="260"/>
      <c r="D755" s="260"/>
    </row>
    <row r="756" spans="1:4" ht="19.5" customHeight="1" x14ac:dyDescent="0.25">
      <c r="A756" s="260"/>
      <c r="B756" s="702"/>
      <c r="C756" s="260"/>
      <c r="D756" s="260"/>
    </row>
    <row r="757" spans="1:4" ht="19.5" customHeight="1" x14ac:dyDescent="0.25">
      <c r="A757" s="260"/>
      <c r="B757" s="702"/>
      <c r="C757" s="260"/>
      <c r="D757" s="260"/>
    </row>
    <row r="758" spans="1:4" ht="19.5" customHeight="1" x14ac:dyDescent="0.25">
      <c r="A758" s="260"/>
      <c r="B758" s="702"/>
      <c r="C758" s="260"/>
      <c r="D758" s="260"/>
    </row>
    <row r="759" spans="1:4" ht="19.5" customHeight="1" x14ac:dyDescent="0.25">
      <c r="A759" s="260"/>
      <c r="B759" s="702"/>
      <c r="C759" s="260"/>
      <c r="D759" s="260"/>
    </row>
    <row r="760" spans="1:4" ht="19.5" customHeight="1" x14ac:dyDescent="0.25">
      <c r="A760" s="260"/>
      <c r="B760" s="702"/>
      <c r="C760" s="260"/>
      <c r="D760" s="260"/>
    </row>
    <row r="761" spans="1:4" ht="19.5" customHeight="1" x14ac:dyDescent="0.25">
      <c r="A761" s="260"/>
      <c r="B761" s="702"/>
      <c r="C761" s="260"/>
      <c r="D761" s="260"/>
    </row>
    <row r="762" spans="1:4" ht="19.5" customHeight="1" x14ac:dyDescent="0.25">
      <c r="A762" s="260"/>
      <c r="B762" s="702"/>
      <c r="C762" s="260"/>
      <c r="D762" s="260"/>
    </row>
    <row r="763" spans="1:4" ht="19.5" customHeight="1" x14ac:dyDescent="0.25">
      <c r="A763" s="260"/>
      <c r="B763" s="702"/>
      <c r="C763" s="260"/>
      <c r="D763" s="260"/>
    </row>
    <row r="764" spans="1:4" ht="19.5" customHeight="1" x14ac:dyDescent="0.25">
      <c r="A764" s="260"/>
      <c r="B764" s="702"/>
      <c r="C764" s="260"/>
      <c r="D764" s="260"/>
    </row>
    <row r="765" spans="1:4" ht="19.5" customHeight="1" x14ac:dyDescent="0.25">
      <c r="A765" s="260"/>
      <c r="B765" s="702"/>
      <c r="C765" s="260"/>
      <c r="D765" s="260"/>
    </row>
    <row r="766" spans="1:4" ht="19.5" customHeight="1" x14ac:dyDescent="0.25">
      <c r="A766" s="260"/>
      <c r="B766" s="702"/>
      <c r="C766" s="260"/>
      <c r="D766" s="260"/>
    </row>
    <row r="767" spans="1:4" ht="19.5" customHeight="1" x14ac:dyDescent="0.25">
      <c r="A767" s="260"/>
      <c r="B767" s="702"/>
      <c r="C767" s="260"/>
      <c r="D767" s="260"/>
    </row>
    <row r="768" spans="1:4" ht="19.5" customHeight="1" x14ac:dyDescent="0.25">
      <c r="A768" s="260"/>
      <c r="B768" s="702"/>
      <c r="C768" s="260"/>
      <c r="D768" s="260"/>
    </row>
    <row r="769" spans="1:4" ht="19.5" customHeight="1" x14ac:dyDescent="0.25">
      <c r="A769" s="260"/>
      <c r="B769" s="702"/>
      <c r="C769" s="260"/>
      <c r="D769" s="260"/>
    </row>
    <row r="770" spans="1:4" ht="19.5" customHeight="1" x14ac:dyDescent="0.25">
      <c r="A770" s="260"/>
      <c r="B770" s="702"/>
      <c r="C770" s="260"/>
      <c r="D770" s="260"/>
    </row>
    <row r="771" spans="1:4" ht="19.5" customHeight="1" x14ac:dyDescent="0.25">
      <c r="A771" s="260"/>
      <c r="B771" s="702"/>
      <c r="C771" s="260"/>
      <c r="D771" s="260"/>
    </row>
    <row r="772" spans="1:4" ht="19.5" customHeight="1" x14ac:dyDescent="0.25">
      <c r="A772" s="260"/>
      <c r="B772" s="702"/>
      <c r="C772" s="260"/>
      <c r="D772" s="260"/>
    </row>
    <row r="773" spans="1:4" ht="19.5" customHeight="1" x14ac:dyDescent="0.25">
      <c r="A773" s="260"/>
      <c r="B773" s="702"/>
      <c r="C773" s="260"/>
      <c r="D773" s="260"/>
    </row>
    <row r="774" spans="1:4" ht="19.5" customHeight="1" x14ac:dyDescent="0.25">
      <c r="A774" s="260"/>
      <c r="B774" s="702"/>
      <c r="C774" s="260"/>
      <c r="D774" s="260"/>
    </row>
    <row r="775" spans="1:4" ht="19.5" customHeight="1" x14ac:dyDescent="0.25">
      <c r="A775" s="260"/>
      <c r="B775" s="702"/>
      <c r="C775" s="260"/>
      <c r="D775" s="260"/>
    </row>
    <row r="776" spans="1:4" ht="19.5" customHeight="1" x14ac:dyDescent="0.25">
      <c r="A776" s="260"/>
      <c r="B776" s="702"/>
      <c r="C776" s="260"/>
      <c r="D776" s="260"/>
    </row>
    <row r="777" spans="1:4" ht="19.5" customHeight="1" x14ac:dyDescent="0.25">
      <c r="A777" s="260"/>
      <c r="B777" s="702"/>
      <c r="C777" s="260"/>
      <c r="D777" s="260"/>
    </row>
    <row r="778" spans="1:4" ht="19.5" customHeight="1" x14ac:dyDescent="0.25">
      <c r="A778" s="260"/>
      <c r="B778" s="702"/>
      <c r="C778" s="260"/>
      <c r="D778" s="260"/>
    </row>
    <row r="779" spans="1:4" ht="19.5" customHeight="1" x14ac:dyDescent="0.25">
      <c r="A779" s="260"/>
      <c r="B779" s="702"/>
      <c r="C779" s="260"/>
      <c r="D779" s="260"/>
    </row>
    <row r="780" spans="1:4" ht="19.5" customHeight="1" x14ac:dyDescent="0.25">
      <c r="A780" s="260"/>
      <c r="B780" s="702"/>
      <c r="C780" s="260"/>
      <c r="D780" s="260"/>
    </row>
    <row r="781" spans="1:4" ht="19.5" customHeight="1" x14ac:dyDescent="0.25">
      <c r="A781" s="260"/>
      <c r="B781" s="702"/>
      <c r="C781" s="260"/>
      <c r="D781" s="260"/>
    </row>
    <row r="782" spans="1:4" ht="19.5" customHeight="1" x14ac:dyDescent="0.25">
      <c r="A782" s="260"/>
      <c r="B782" s="702"/>
      <c r="C782" s="260"/>
      <c r="D782" s="260"/>
    </row>
    <row r="783" spans="1:4" ht="19.5" customHeight="1" x14ac:dyDescent="0.25">
      <c r="A783" s="260"/>
      <c r="B783" s="702"/>
      <c r="C783" s="260"/>
      <c r="D783" s="260"/>
    </row>
    <row r="784" spans="1:4" ht="19.5" customHeight="1" x14ac:dyDescent="0.25">
      <c r="A784" s="260"/>
      <c r="B784" s="702"/>
      <c r="C784" s="260"/>
      <c r="D784" s="260"/>
    </row>
    <row r="785" spans="1:4" ht="19.5" customHeight="1" x14ac:dyDescent="0.25">
      <c r="A785" s="260"/>
      <c r="B785" s="702"/>
      <c r="C785" s="260"/>
      <c r="D785" s="260"/>
    </row>
    <row r="786" spans="1:4" ht="19.5" customHeight="1" x14ac:dyDescent="0.25">
      <c r="A786" s="260"/>
      <c r="B786" s="702"/>
      <c r="C786" s="260"/>
      <c r="D786" s="260"/>
    </row>
    <row r="787" spans="1:4" ht="19.5" customHeight="1" x14ac:dyDescent="0.25">
      <c r="A787" s="260"/>
      <c r="B787" s="702"/>
      <c r="C787" s="260"/>
      <c r="D787" s="260"/>
    </row>
    <row r="788" spans="1:4" ht="19.5" customHeight="1" x14ac:dyDescent="0.25">
      <c r="A788" s="260"/>
      <c r="B788" s="702"/>
      <c r="C788" s="260"/>
      <c r="D788" s="260"/>
    </row>
    <row r="789" spans="1:4" ht="19.5" customHeight="1" x14ac:dyDescent="0.25">
      <c r="A789" s="260"/>
      <c r="B789" s="702"/>
      <c r="C789" s="260"/>
      <c r="D789" s="260"/>
    </row>
    <row r="790" spans="1:4" ht="19.5" customHeight="1" x14ac:dyDescent="0.25">
      <c r="A790" s="260"/>
      <c r="B790" s="702"/>
      <c r="C790" s="260"/>
      <c r="D790" s="260"/>
    </row>
    <row r="791" spans="1:4" ht="19.5" customHeight="1" x14ac:dyDescent="0.25">
      <c r="A791" s="260"/>
      <c r="B791" s="702"/>
      <c r="C791" s="260"/>
      <c r="D791" s="260"/>
    </row>
    <row r="792" spans="1:4" ht="19.5" customHeight="1" x14ac:dyDescent="0.25">
      <c r="A792" s="260"/>
      <c r="B792" s="702"/>
      <c r="C792" s="260"/>
      <c r="D792" s="260"/>
    </row>
    <row r="793" spans="1:4" ht="19.5" customHeight="1" x14ac:dyDescent="0.25">
      <c r="A793" s="260"/>
      <c r="B793" s="702"/>
      <c r="C793" s="260"/>
      <c r="D793" s="260"/>
    </row>
    <row r="794" spans="1:4" ht="19.5" customHeight="1" x14ac:dyDescent="0.25">
      <c r="A794" s="260"/>
      <c r="B794" s="702"/>
      <c r="C794" s="260"/>
      <c r="D794" s="260"/>
    </row>
    <row r="795" spans="1:4" ht="19.5" customHeight="1" x14ac:dyDescent="0.25">
      <c r="A795" s="260"/>
      <c r="B795" s="702"/>
      <c r="C795" s="260"/>
      <c r="D795" s="260"/>
    </row>
    <row r="796" spans="1:4" ht="19.5" customHeight="1" x14ac:dyDescent="0.25">
      <c r="A796" s="260"/>
      <c r="B796" s="702"/>
      <c r="C796" s="260"/>
      <c r="D796" s="260"/>
    </row>
    <row r="797" spans="1:4" ht="19.5" customHeight="1" x14ac:dyDescent="0.25">
      <c r="A797" s="260"/>
      <c r="B797" s="702"/>
      <c r="C797" s="260"/>
      <c r="D797" s="260"/>
    </row>
    <row r="798" spans="1:4" ht="19.5" customHeight="1" x14ac:dyDescent="0.25">
      <c r="A798" s="260"/>
      <c r="B798" s="702"/>
      <c r="C798" s="260"/>
      <c r="D798" s="260"/>
    </row>
    <row r="799" spans="1:4" ht="19.5" customHeight="1" x14ac:dyDescent="0.25">
      <c r="A799" s="260"/>
      <c r="B799" s="702"/>
      <c r="C799" s="260"/>
      <c r="D799" s="260"/>
    </row>
    <row r="800" spans="1:4" ht="19.5" customHeight="1" x14ac:dyDescent="0.25">
      <c r="A800" s="260"/>
      <c r="B800" s="702"/>
      <c r="C800" s="260"/>
      <c r="D800" s="260"/>
    </row>
    <row r="801" spans="1:4" ht="19.5" customHeight="1" x14ac:dyDescent="0.25">
      <c r="A801" s="260"/>
      <c r="B801" s="702"/>
      <c r="C801" s="260"/>
      <c r="D801" s="260"/>
    </row>
    <row r="802" spans="1:4" ht="19.5" customHeight="1" x14ac:dyDescent="0.25">
      <c r="A802" s="260"/>
      <c r="B802" s="702"/>
      <c r="C802" s="260"/>
      <c r="D802" s="260"/>
    </row>
    <row r="803" spans="1:4" ht="19.5" customHeight="1" x14ac:dyDescent="0.25">
      <c r="A803" s="260"/>
      <c r="B803" s="702"/>
      <c r="C803" s="260"/>
      <c r="D803" s="260"/>
    </row>
    <row r="804" spans="1:4" ht="19.5" customHeight="1" x14ac:dyDescent="0.25">
      <c r="A804" s="260"/>
      <c r="B804" s="702"/>
      <c r="C804" s="260"/>
      <c r="D804" s="260"/>
    </row>
    <row r="805" spans="1:4" ht="19.5" customHeight="1" x14ac:dyDescent="0.25">
      <c r="A805" s="260"/>
      <c r="B805" s="702"/>
      <c r="C805" s="260"/>
      <c r="D805" s="260"/>
    </row>
    <row r="806" spans="1:4" ht="19.5" customHeight="1" x14ac:dyDescent="0.25">
      <c r="A806" s="260"/>
      <c r="B806" s="702"/>
      <c r="C806" s="260"/>
      <c r="D806" s="260"/>
    </row>
    <row r="807" spans="1:4" ht="19.5" customHeight="1" x14ac:dyDescent="0.25">
      <c r="A807" s="260"/>
      <c r="B807" s="702"/>
      <c r="C807" s="260"/>
      <c r="D807" s="260"/>
    </row>
    <row r="808" spans="1:4" ht="19.5" customHeight="1" x14ac:dyDescent="0.25">
      <c r="A808" s="260"/>
      <c r="B808" s="702"/>
      <c r="C808" s="260"/>
      <c r="D808" s="260"/>
    </row>
    <row r="809" spans="1:4" ht="19.5" customHeight="1" x14ac:dyDescent="0.25">
      <c r="A809" s="260"/>
      <c r="B809" s="702"/>
      <c r="C809" s="260"/>
      <c r="D809" s="260"/>
    </row>
    <row r="810" spans="1:4" ht="19.5" customHeight="1" x14ac:dyDescent="0.25">
      <c r="A810" s="260"/>
      <c r="B810" s="702"/>
      <c r="C810" s="260"/>
      <c r="D810" s="260"/>
    </row>
    <row r="811" spans="1:4" ht="19.5" customHeight="1" x14ac:dyDescent="0.25">
      <c r="A811" s="260"/>
      <c r="B811" s="702"/>
      <c r="C811" s="260"/>
      <c r="D811" s="260"/>
    </row>
    <row r="812" spans="1:4" ht="19.5" customHeight="1" x14ac:dyDescent="0.25">
      <c r="A812" s="260"/>
      <c r="B812" s="702"/>
      <c r="C812" s="260"/>
      <c r="D812" s="260"/>
    </row>
    <row r="813" spans="1:4" ht="19.5" customHeight="1" x14ac:dyDescent="0.25">
      <c r="A813" s="260"/>
      <c r="B813" s="702"/>
      <c r="C813" s="260"/>
      <c r="D813" s="260"/>
    </row>
    <row r="814" spans="1:4" ht="19.5" customHeight="1" x14ac:dyDescent="0.25">
      <c r="A814" s="260"/>
      <c r="B814" s="702"/>
      <c r="C814" s="260"/>
      <c r="D814" s="260"/>
    </row>
    <row r="815" spans="1:4" ht="19.5" customHeight="1" x14ac:dyDescent="0.25">
      <c r="A815" s="260"/>
      <c r="B815" s="702"/>
      <c r="C815" s="260"/>
      <c r="D815" s="260"/>
    </row>
    <row r="816" spans="1:4" ht="19.5" customHeight="1" x14ac:dyDescent="0.25">
      <c r="A816" s="260"/>
      <c r="B816" s="702"/>
      <c r="C816" s="260"/>
      <c r="D816" s="260"/>
    </row>
    <row r="817" spans="1:4" ht="19.5" customHeight="1" x14ac:dyDescent="0.25">
      <c r="A817" s="260"/>
      <c r="B817" s="702"/>
      <c r="C817" s="260"/>
      <c r="D817" s="260"/>
    </row>
    <row r="818" spans="1:4" ht="19.5" customHeight="1" x14ac:dyDescent="0.25">
      <c r="A818" s="260"/>
      <c r="B818" s="702"/>
      <c r="C818" s="260"/>
      <c r="D818" s="260"/>
    </row>
    <row r="819" spans="1:4" ht="19.5" customHeight="1" x14ac:dyDescent="0.25">
      <c r="A819" s="260"/>
      <c r="B819" s="702"/>
      <c r="C819" s="260"/>
      <c r="D819" s="260"/>
    </row>
    <row r="820" spans="1:4" ht="19.5" customHeight="1" x14ac:dyDescent="0.25">
      <c r="A820" s="260"/>
      <c r="B820" s="702"/>
      <c r="C820" s="260"/>
      <c r="D820" s="260"/>
    </row>
    <row r="821" spans="1:4" ht="19.5" customHeight="1" x14ac:dyDescent="0.25">
      <c r="A821" s="260"/>
      <c r="B821" s="702"/>
      <c r="C821" s="260"/>
      <c r="D821" s="260"/>
    </row>
    <row r="822" spans="1:4" ht="19.5" customHeight="1" x14ac:dyDescent="0.25">
      <c r="A822" s="260"/>
      <c r="B822" s="702"/>
      <c r="C822" s="260"/>
      <c r="D822" s="260"/>
    </row>
    <row r="823" spans="1:4" ht="19.5" customHeight="1" x14ac:dyDescent="0.25">
      <c r="A823" s="260"/>
      <c r="B823" s="702"/>
      <c r="C823" s="260"/>
      <c r="D823" s="260"/>
    </row>
    <row r="824" spans="1:4" ht="19.5" customHeight="1" x14ac:dyDescent="0.25">
      <c r="A824" s="260"/>
      <c r="B824" s="702"/>
      <c r="C824" s="260"/>
      <c r="D824" s="260"/>
    </row>
    <row r="825" spans="1:4" ht="19.5" customHeight="1" x14ac:dyDescent="0.25">
      <c r="A825" s="260"/>
      <c r="B825" s="702"/>
      <c r="C825" s="260"/>
      <c r="D825" s="260"/>
    </row>
    <row r="826" spans="1:4" ht="19.5" customHeight="1" x14ac:dyDescent="0.25">
      <c r="A826" s="260"/>
      <c r="B826" s="702"/>
      <c r="C826" s="260"/>
      <c r="D826" s="260"/>
    </row>
    <row r="827" spans="1:4" ht="19.5" customHeight="1" x14ac:dyDescent="0.25">
      <c r="A827" s="260"/>
      <c r="B827" s="702"/>
      <c r="C827" s="260"/>
      <c r="D827" s="260"/>
    </row>
    <row r="828" spans="1:4" ht="19.5" customHeight="1" x14ac:dyDescent="0.25">
      <c r="A828" s="260"/>
      <c r="B828" s="702"/>
      <c r="C828" s="260"/>
      <c r="D828" s="260"/>
    </row>
    <row r="829" spans="1:4" ht="19.5" customHeight="1" x14ac:dyDescent="0.25">
      <c r="A829" s="260"/>
      <c r="B829" s="702"/>
      <c r="C829" s="260"/>
      <c r="D829" s="260"/>
    </row>
    <row r="830" spans="1:4" ht="19.5" customHeight="1" x14ac:dyDescent="0.25">
      <c r="A830" s="260"/>
      <c r="B830" s="702"/>
      <c r="C830" s="260"/>
      <c r="D830" s="260"/>
    </row>
    <row r="831" spans="1:4" ht="19.5" customHeight="1" x14ac:dyDescent="0.25">
      <c r="A831" s="260"/>
      <c r="B831" s="702"/>
      <c r="C831" s="260"/>
      <c r="D831" s="260"/>
    </row>
    <row r="832" spans="1:4" ht="19.5" customHeight="1" x14ac:dyDescent="0.25">
      <c r="A832" s="260"/>
      <c r="B832" s="702"/>
      <c r="C832" s="260"/>
      <c r="D832" s="260"/>
    </row>
    <row r="833" spans="1:4" ht="19.5" customHeight="1" x14ac:dyDescent="0.25">
      <c r="A833" s="260"/>
      <c r="B833" s="702"/>
      <c r="C833" s="260"/>
      <c r="D833" s="260"/>
    </row>
    <row r="834" spans="1:4" ht="19.5" customHeight="1" x14ac:dyDescent="0.25">
      <c r="A834" s="260"/>
      <c r="B834" s="702"/>
      <c r="C834" s="260"/>
      <c r="D834" s="260"/>
    </row>
    <row r="835" spans="1:4" ht="19.5" customHeight="1" x14ac:dyDescent="0.25">
      <c r="A835" s="260"/>
      <c r="B835" s="702"/>
      <c r="C835" s="260"/>
      <c r="D835" s="260"/>
    </row>
    <row r="836" spans="1:4" ht="33.75" customHeight="1" x14ac:dyDescent="0.25">
      <c r="A836" s="260"/>
      <c r="B836" s="702"/>
      <c r="C836" s="260"/>
      <c r="D836" s="260"/>
    </row>
    <row r="837" spans="1:4" ht="56.25" customHeight="1" x14ac:dyDescent="0.25">
      <c r="A837" s="260"/>
      <c r="B837" s="702"/>
      <c r="C837" s="260"/>
      <c r="D837" s="260"/>
    </row>
    <row r="838" spans="1:4" ht="19.5" customHeight="1" x14ac:dyDescent="0.25">
      <c r="A838" s="260"/>
      <c r="B838" s="702"/>
      <c r="C838" s="260"/>
      <c r="D838" s="260"/>
    </row>
    <row r="839" spans="1:4" ht="19.5" customHeight="1" x14ac:dyDescent="0.25">
      <c r="A839" s="260"/>
      <c r="B839" s="702"/>
      <c r="C839" s="260"/>
      <c r="D839" s="260"/>
    </row>
    <row r="840" spans="1:4" ht="19.5" customHeight="1" x14ac:dyDescent="0.25">
      <c r="A840" s="260"/>
      <c r="B840" s="702"/>
      <c r="C840" s="260"/>
      <c r="D840" s="260"/>
    </row>
    <row r="841" spans="1:4" ht="19.5" customHeight="1" x14ac:dyDescent="0.25"/>
    <row r="842" spans="1:4" ht="19.5" customHeight="1" x14ac:dyDescent="0.25"/>
    <row r="843" spans="1:4" ht="19.5" customHeight="1" x14ac:dyDescent="0.25"/>
    <row r="844" spans="1:4" ht="19.5" customHeight="1" x14ac:dyDescent="0.25"/>
    <row r="845" spans="1:4" ht="19.5" customHeight="1" x14ac:dyDescent="0.25"/>
    <row r="846" spans="1:4" ht="19.5" customHeight="1" x14ac:dyDescent="0.25"/>
    <row r="847" spans="1:4" ht="19.5" customHeight="1" x14ac:dyDescent="0.25"/>
    <row r="848" spans="1:4" ht="19.5" customHeight="1" x14ac:dyDescent="0.25"/>
    <row r="849" ht="19.5" customHeight="1" x14ac:dyDescent="0.25"/>
    <row r="850" ht="19.5" customHeight="1" x14ac:dyDescent="0.25"/>
    <row r="851" ht="19.5" customHeight="1" x14ac:dyDescent="0.25"/>
    <row r="852" ht="19.5" customHeight="1" x14ac:dyDescent="0.25"/>
    <row r="853" ht="19.5" customHeight="1" x14ac:dyDescent="0.25"/>
    <row r="854" ht="19.5" customHeight="1" x14ac:dyDescent="0.25"/>
    <row r="855" ht="19.5" customHeight="1" x14ac:dyDescent="0.25"/>
    <row r="856" ht="19.5" customHeight="1" x14ac:dyDescent="0.25"/>
    <row r="857" ht="19.5" customHeight="1" x14ac:dyDescent="0.25"/>
    <row r="858" ht="19.5" customHeight="1" x14ac:dyDescent="0.25"/>
    <row r="859" ht="19.5" customHeight="1" x14ac:dyDescent="0.25"/>
    <row r="860" ht="19.5" customHeight="1" x14ac:dyDescent="0.25"/>
    <row r="861" ht="19.5" customHeight="1" x14ac:dyDescent="0.25"/>
    <row r="862" ht="19.5" customHeight="1" x14ac:dyDescent="0.25"/>
    <row r="863" ht="19.5" customHeight="1" x14ac:dyDescent="0.25"/>
    <row r="864" ht="19.5" customHeight="1" x14ac:dyDescent="0.25"/>
    <row r="865" ht="19.5" customHeight="1" x14ac:dyDescent="0.25"/>
    <row r="866" ht="19.5" customHeight="1" x14ac:dyDescent="0.25"/>
    <row r="867" ht="19.5" customHeight="1" x14ac:dyDescent="0.25"/>
    <row r="868" ht="19.5" customHeight="1" x14ac:dyDescent="0.25"/>
    <row r="869" ht="19.5" customHeight="1" x14ac:dyDescent="0.25"/>
    <row r="870" ht="19.5" customHeight="1" x14ac:dyDescent="0.25"/>
    <row r="871" ht="19.5" customHeight="1" x14ac:dyDescent="0.25"/>
    <row r="872" ht="19.5" customHeight="1" x14ac:dyDescent="0.25"/>
    <row r="873" ht="19.5" customHeight="1" x14ac:dyDescent="0.25"/>
    <row r="874" ht="19.5" customHeight="1" x14ac:dyDescent="0.25"/>
    <row r="875" ht="19.5" customHeight="1" x14ac:dyDescent="0.25"/>
    <row r="876" ht="19.5" customHeight="1" x14ac:dyDescent="0.25"/>
    <row r="877" ht="19.5" customHeight="1" x14ac:dyDescent="0.25"/>
    <row r="878" ht="19.5" customHeight="1" x14ac:dyDescent="0.25"/>
    <row r="879" ht="19.5" customHeight="1" x14ac:dyDescent="0.25"/>
    <row r="880" ht="19.5" customHeight="1" x14ac:dyDescent="0.25"/>
    <row r="881" ht="19.5" customHeight="1" x14ac:dyDescent="0.25"/>
    <row r="882" ht="19.5" customHeight="1" x14ac:dyDescent="0.25"/>
    <row r="883" ht="19.5" customHeight="1" x14ac:dyDescent="0.25"/>
    <row r="884" ht="19.5" customHeight="1" x14ac:dyDescent="0.25"/>
    <row r="885" ht="19.5" customHeight="1" x14ac:dyDescent="0.25"/>
    <row r="886" ht="19.5" customHeight="1" x14ac:dyDescent="0.25"/>
    <row r="887" ht="19.5" customHeight="1" x14ac:dyDescent="0.25"/>
    <row r="888" ht="19.5" customHeight="1" x14ac:dyDescent="0.25"/>
    <row r="889" ht="19.5" customHeight="1" x14ac:dyDescent="0.25"/>
    <row r="890" ht="19.5" customHeight="1" x14ac:dyDescent="0.25"/>
    <row r="891" ht="19.5" customHeight="1" x14ac:dyDescent="0.25"/>
    <row r="892" ht="19.5" customHeight="1" x14ac:dyDescent="0.25"/>
    <row r="893" ht="19.5" customHeight="1" x14ac:dyDescent="0.25"/>
    <row r="894" ht="19.5" customHeight="1" x14ac:dyDescent="0.25"/>
    <row r="895" ht="19.5" customHeight="1" x14ac:dyDescent="0.25"/>
    <row r="896" ht="19.5" customHeight="1" x14ac:dyDescent="0.25"/>
    <row r="897" ht="19.5" customHeight="1" x14ac:dyDescent="0.25"/>
    <row r="898" ht="19.5" customHeight="1" x14ac:dyDescent="0.25"/>
    <row r="899" ht="19.5" customHeight="1" x14ac:dyDescent="0.25"/>
    <row r="900" ht="19.5" customHeight="1" x14ac:dyDescent="0.25"/>
    <row r="901" ht="19.5" customHeight="1" x14ac:dyDescent="0.25"/>
    <row r="902" ht="19.5" customHeight="1" x14ac:dyDescent="0.25"/>
    <row r="903" ht="19.5" customHeight="1" x14ac:dyDescent="0.25"/>
    <row r="904" ht="19.5" customHeight="1" x14ac:dyDescent="0.25"/>
    <row r="905" ht="19.5" customHeight="1" x14ac:dyDescent="0.25"/>
    <row r="906" ht="19.5" customHeight="1" x14ac:dyDescent="0.25"/>
    <row r="907" ht="19.5" customHeight="1" x14ac:dyDescent="0.25"/>
    <row r="908" ht="19.5" customHeight="1" x14ac:dyDescent="0.25"/>
    <row r="909" ht="19.5" customHeight="1" x14ac:dyDescent="0.25"/>
    <row r="910" ht="19.5" customHeight="1" x14ac:dyDescent="0.25"/>
    <row r="911" ht="19.5" customHeight="1" x14ac:dyDescent="0.25"/>
    <row r="912" ht="19.5" customHeight="1" x14ac:dyDescent="0.25"/>
    <row r="913" ht="19.5" customHeight="1" x14ac:dyDescent="0.25"/>
    <row r="914" ht="19.5" customHeight="1" x14ac:dyDescent="0.25"/>
    <row r="915" ht="19.5" customHeight="1" x14ac:dyDescent="0.25"/>
    <row r="916" ht="19.5" customHeight="1" x14ac:dyDescent="0.25"/>
    <row r="917" ht="19.5" customHeight="1" x14ac:dyDescent="0.25"/>
    <row r="918" ht="19.5" customHeight="1" x14ac:dyDescent="0.25"/>
    <row r="919" ht="19.5" customHeight="1" x14ac:dyDescent="0.25"/>
    <row r="920" ht="19.5" customHeight="1" x14ac:dyDescent="0.25"/>
    <row r="921" ht="19.5" customHeight="1" x14ac:dyDescent="0.25"/>
    <row r="922" ht="19.5" customHeight="1" x14ac:dyDescent="0.25"/>
    <row r="923" ht="19.5" customHeight="1" x14ac:dyDescent="0.25"/>
    <row r="924" ht="19.5" customHeight="1" x14ac:dyDescent="0.25"/>
    <row r="925" ht="19.5" customHeight="1" x14ac:dyDescent="0.25"/>
    <row r="926" ht="19.5" customHeight="1" x14ac:dyDescent="0.25"/>
    <row r="927" ht="19.5" customHeight="1" x14ac:dyDescent="0.25"/>
    <row r="928" ht="19.5" customHeight="1" x14ac:dyDescent="0.25"/>
    <row r="929" ht="19.5" customHeight="1" x14ac:dyDescent="0.25"/>
    <row r="930" ht="19.5" customHeight="1" x14ac:dyDescent="0.25"/>
    <row r="931" ht="19.5" customHeight="1" x14ac:dyDescent="0.25"/>
    <row r="932" ht="19.5" customHeight="1" x14ac:dyDescent="0.25"/>
    <row r="933" ht="19.5" customHeight="1" x14ac:dyDescent="0.25"/>
    <row r="934" ht="19.5" customHeight="1" x14ac:dyDescent="0.25"/>
    <row r="935" ht="19.5" customHeight="1" x14ac:dyDescent="0.25"/>
    <row r="936" ht="19.5" customHeight="1" x14ac:dyDescent="0.25"/>
    <row r="937" ht="19.5" customHeight="1" x14ac:dyDescent="0.25"/>
    <row r="938" ht="19.5" customHeight="1" x14ac:dyDescent="0.25"/>
    <row r="939" ht="19.5" customHeight="1" x14ac:dyDescent="0.25"/>
    <row r="940" ht="19.5" customHeight="1" x14ac:dyDescent="0.25"/>
    <row r="941" ht="19.5" customHeight="1" x14ac:dyDescent="0.25"/>
    <row r="942" ht="19.5" customHeight="1" x14ac:dyDescent="0.25"/>
    <row r="943" ht="19.5" customHeight="1" x14ac:dyDescent="0.25"/>
    <row r="944" ht="19.5" customHeight="1" x14ac:dyDescent="0.25"/>
    <row r="945" ht="19.5" customHeight="1" x14ac:dyDescent="0.25"/>
    <row r="946" ht="19.5" customHeight="1" x14ac:dyDescent="0.25"/>
    <row r="947" ht="19.5" customHeight="1" x14ac:dyDescent="0.25"/>
    <row r="948" ht="19.5" customHeight="1" x14ac:dyDescent="0.25"/>
    <row r="949" ht="19.5" customHeight="1" x14ac:dyDescent="0.25"/>
    <row r="950" ht="19.5" customHeight="1" x14ac:dyDescent="0.25"/>
    <row r="951" ht="19.5" customHeight="1" x14ac:dyDescent="0.25"/>
    <row r="952" ht="19.5" customHeight="1" x14ac:dyDescent="0.25"/>
    <row r="953" ht="19.5" customHeight="1" x14ac:dyDescent="0.25"/>
    <row r="954" ht="19.5" customHeight="1" x14ac:dyDescent="0.25"/>
    <row r="955" ht="19.5" customHeight="1" x14ac:dyDescent="0.25"/>
    <row r="956" ht="19.5" customHeight="1" x14ac:dyDescent="0.25"/>
    <row r="957" ht="19.5" customHeight="1" x14ac:dyDescent="0.25"/>
    <row r="958" ht="19.5" customHeight="1" x14ac:dyDescent="0.25"/>
    <row r="959" ht="19.5" customHeight="1" x14ac:dyDescent="0.25"/>
    <row r="960" ht="19.5" customHeight="1" x14ac:dyDescent="0.25"/>
    <row r="961" ht="19.5" customHeight="1" x14ac:dyDescent="0.25"/>
    <row r="962" ht="19.5" customHeight="1" x14ac:dyDescent="0.25"/>
    <row r="963" ht="19.5" customHeight="1" x14ac:dyDescent="0.25"/>
    <row r="964" ht="19.5" customHeight="1" x14ac:dyDescent="0.25"/>
    <row r="965" ht="19.5" customHeight="1" x14ac:dyDescent="0.25"/>
    <row r="966" ht="19.5" customHeight="1" x14ac:dyDescent="0.25"/>
    <row r="967" ht="19.5" customHeight="1" x14ac:dyDescent="0.25"/>
    <row r="968" ht="19.5" customHeight="1" x14ac:dyDescent="0.25"/>
    <row r="969" ht="19.5" customHeight="1" x14ac:dyDescent="0.25"/>
    <row r="970" ht="19.5" customHeight="1" x14ac:dyDescent="0.25"/>
    <row r="971" ht="19.5" customHeight="1" x14ac:dyDescent="0.25"/>
    <row r="972" ht="19.5" customHeight="1" x14ac:dyDescent="0.25"/>
    <row r="973" ht="19.5" customHeight="1" x14ac:dyDescent="0.25"/>
    <row r="975" ht="15.75" customHeight="1" x14ac:dyDescent="0.25"/>
    <row r="980" ht="47.25" customHeight="1" x14ac:dyDescent="0.25"/>
    <row r="990" ht="15.75" customHeight="1" x14ac:dyDescent="0.25"/>
    <row r="1000" ht="15.75" customHeight="1" x14ac:dyDescent="0.25"/>
    <row r="1050" ht="15.75" customHeight="1" x14ac:dyDescent="0.25"/>
    <row r="1076" ht="15.75" customHeight="1" x14ac:dyDescent="0.25"/>
    <row r="1105" ht="15.75" customHeight="1" x14ac:dyDescent="0.25"/>
    <row r="1130" ht="15.75" customHeight="1" x14ac:dyDescent="0.25"/>
    <row r="1155" ht="15.75" customHeight="1" x14ac:dyDescent="0.25"/>
    <row r="1181" ht="15.75" customHeight="1" x14ac:dyDescent="0.25"/>
    <row r="1246" spans="1:4" x14ac:dyDescent="0.25">
      <c r="A1246" s="692"/>
      <c r="B1246" s="693"/>
      <c r="C1246" s="692"/>
      <c r="D1246" s="692"/>
    </row>
    <row r="1247" spans="1:4" x14ac:dyDescent="0.25">
      <c r="A1247" s="692"/>
      <c r="B1247" s="693"/>
      <c r="C1247" s="692"/>
      <c r="D1247" s="692"/>
    </row>
    <row r="1248" spans="1:4" x14ac:dyDescent="0.25">
      <c r="A1248" s="260"/>
      <c r="B1248" s="702"/>
      <c r="C1248" s="260"/>
      <c r="D1248" s="260"/>
    </row>
    <row r="1249" spans="1:4" x14ac:dyDescent="0.25">
      <c r="A1249" s="260"/>
      <c r="B1249" s="702"/>
      <c r="C1249" s="260"/>
      <c r="D1249" s="260"/>
    </row>
    <row r="1250" spans="1:4" x14ac:dyDescent="0.25">
      <c r="A1250" s="260"/>
      <c r="B1250" s="702"/>
      <c r="C1250" s="260"/>
      <c r="D1250" s="260"/>
    </row>
    <row r="1251" spans="1:4" x14ac:dyDescent="0.25">
      <c r="A1251" s="260"/>
      <c r="B1251" s="702"/>
      <c r="C1251" s="260"/>
      <c r="D1251" s="260"/>
    </row>
  </sheetData>
  <mergeCells count="109">
    <mergeCell ref="A477:A478"/>
    <mergeCell ref="C464:D464"/>
    <mergeCell ref="B465:D465"/>
    <mergeCell ref="B466:D466"/>
    <mergeCell ref="B467:D467"/>
    <mergeCell ref="A468:A469"/>
    <mergeCell ref="A476:D476"/>
    <mergeCell ref="B427:D427"/>
    <mergeCell ref="B428:D428"/>
    <mergeCell ref="B429:D429"/>
    <mergeCell ref="A430:A431"/>
    <mergeCell ref="A438:D438"/>
    <mergeCell ref="A439:A440"/>
    <mergeCell ref="A414:D414"/>
    <mergeCell ref="B415:D415"/>
    <mergeCell ref="A416:A417"/>
    <mergeCell ref="B421:D421"/>
    <mergeCell ref="A422:D422"/>
    <mergeCell ref="A426:D426"/>
    <mergeCell ref="A358:A359"/>
    <mergeCell ref="A408:D408"/>
    <mergeCell ref="B410:D410"/>
    <mergeCell ref="B411:D411"/>
    <mergeCell ref="B412:D412"/>
    <mergeCell ref="A413:D413"/>
    <mergeCell ref="A345:D345"/>
    <mergeCell ref="B346:D346"/>
    <mergeCell ref="B347:D347"/>
    <mergeCell ref="B348:D348"/>
    <mergeCell ref="A349:A350"/>
    <mergeCell ref="A357:D357"/>
    <mergeCell ref="A332:D332"/>
    <mergeCell ref="A333:D333"/>
    <mergeCell ref="B334:D334"/>
    <mergeCell ref="A335:A336"/>
    <mergeCell ref="B340:D340"/>
    <mergeCell ref="A341:D341"/>
    <mergeCell ref="A276:D276"/>
    <mergeCell ref="A277:A278"/>
    <mergeCell ref="A327:D327"/>
    <mergeCell ref="B329:D329"/>
    <mergeCell ref="B330:D330"/>
    <mergeCell ref="B331:D331"/>
    <mergeCell ref="A239:D239"/>
    <mergeCell ref="A240:A241"/>
    <mergeCell ref="B265:D265"/>
    <mergeCell ref="B266:D266"/>
    <mergeCell ref="B267:D267"/>
    <mergeCell ref="A268:A269"/>
    <mergeCell ref="A223:D223"/>
    <mergeCell ref="A227:D227"/>
    <mergeCell ref="B228:D228"/>
    <mergeCell ref="B229:D229"/>
    <mergeCell ref="B230:D230"/>
    <mergeCell ref="A231:A232"/>
    <mergeCell ref="B211:D211"/>
    <mergeCell ref="A212:D212"/>
    <mergeCell ref="A213:D215"/>
    <mergeCell ref="B216:D216"/>
    <mergeCell ref="A217:A218"/>
    <mergeCell ref="B222:D222"/>
    <mergeCell ref="A150:A151"/>
    <mergeCell ref="A158:D158"/>
    <mergeCell ref="A159:A160"/>
    <mergeCell ref="A208:D208"/>
    <mergeCell ref="B209:D209"/>
    <mergeCell ref="B210:D210"/>
    <mergeCell ref="A113:A114"/>
    <mergeCell ref="A121:D121"/>
    <mergeCell ref="A122:A123"/>
    <mergeCell ref="B147:D147"/>
    <mergeCell ref="B148:D148"/>
    <mergeCell ref="B149:D149"/>
    <mergeCell ref="A76:A77"/>
    <mergeCell ref="A84:D84"/>
    <mergeCell ref="A85:A86"/>
    <mergeCell ref="B110:D110"/>
    <mergeCell ref="B111:D111"/>
    <mergeCell ref="B112:D112"/>
    <mergeCell ref="A39:A40"/>
    <mergeCell ref="A47:D47"/>
    <mergeCell ref="A48:A49"/>
    <mergeCell ref="B73:D73"/>
    <mergeCell ref="B74:D74"/>
    <mergeCell ref="B75:D75"/>
    <mergeCell ref="A31:D31"/>
    <mergeCell ref="A34:D34"/>
    <mergeCell ref="A35:D35"/>
    <mergeCell ref="B36:D36"/>
    <mergeCell ref="B37:D37"/>
    <mergeCell ref="B38:D38"/>
    <mergeCell ref="B19:D19"/>
    <mergeCell ref="A20:D20"/>
    <mergeCell ref="A21:D23"/>
    <mergeCell ref="B24:D24"/>
    <mergeCell ref="A25:A26"/>
    <mergeCell ref="B30:D30"/>
    <mergeCell ref="C12:D12"/>
    <mergeCell ref="C13:D13"/>
    <mergeCell ref="C14:D14"/>
    <mergeCell ref="C15:D15"/>
    <mergeCell ref="B17:D17"/>
    <mergeCell ref="B18:D18"/>
    <mergeCell ref="A1:D1"/>
    <mergeCell ref="A3:D3"/>
    <mergeCell ref="B8:D8"/>
    <mergeCell ref="B9:D9"/>
    <mergeCell ref="B10:D10"/>
    <mergeCell ref="C11:D11"/>
  </mergeCells>
  <pageMargins left="0.7" right="0.7" top="0.75" bottom="0.75" header="0.3" footer="0.3"/>
  <pageSetup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5"/>
  <sheetViews>
    <sheetView topLeftCell="A272" zoomScale="170" zoomScaleNormal="170" workbookViewId="0">
      <selection activeCell="F288" sqref="F288"/>
    </sheetView>
  </sheetViews>
  <sheetFormatPr defaultRowHeight="15" x14ac:dyDescent="0.25"/>
  <cols>
    <col min="1" max="1" width="26.7109375" customWidth="1"/>
    <col min="2" max="2" width="11.7109375" customWidth="1"/>
    <col min="3" max="3" width="9.28515625" customWidth="1"/>
    <col min="4" max="4" width="11.7109375" customWidth="1"/>
    <col min="5" max="5" width="12.85546875" customWidth="1"/>
  </cols>
  <sheetData>
    <row r="1" spans="1:5" x14ac:dyDescent="0.25">
      <c r="A1" s="1209" t="s">
        <v>996</v>
      </c>
      <c r="B1" s="1209"/>
      <c r="C1" s="1209"/>
      <c r="D1" s="1209"/>
      <c r="E1" s="1209"/>
    </row>
    <row r="2" spans="1:5" ht="36.75" customHeight="1" x14ac:dyDescent="0.25">
      <c r="A2" s="1145" t="s">
        <v>72</v>
      </c>
      <c r="B2" s="1145"/>
      <c r="C2" s="1145"/>
      <c r="D2" s="1145"/>
      <c r="E2" s="1145"/>
    </row>
    <row r="3" spans="1:5" ht="18" customHeight="1" x14ac:dyDescent="0.25">
      <c r="A3" s="1028" t="s">
        <v>536</v>
      </c>
      <c r="B3" s="1028"/>
      <c r="C3" s="1028"/>
      <c r="D3" s="1028"/>
      <c r="E3" s="1028"/>
    </row>
    <row r="4" spans="1:5" ht="15.75" thickBot="1" x14ac:dyDescent="0.3"/>
    <row r="5" spans="1:5" ht="15.75" thickBot="1" x14ac:dyDescent="0.3">
      <c r="A5" s="2" t="s">
        <v>0</v>
      </c>
      <c r="B5" s="1078" t="s">
        <v>232</v>
      </c>
      <c r="C5" s="1078"/>
      <c r="D5" s="1078"/>
      <c r="E5" s="1078"/>
    </row>
    <row r="6" spans="1:5" ht="15.75" thickBot="1" x14ac:dyDescent="0.3">
      <c r="A6" s="2" t="s">
        <v>1</v>
      </c>
      <c r="B6" s="1079" t="s">
        <v>2</v>
      </c>
      <c r="C6" s="1080"/>
      <c r="D6" s="1080"/>
      <c r="E6" s="1081"/>
    </row>
    <row r="7" spans="1:5" ht="15.75" thickBot="1" x14ac:dyDescent="0.3">
      <c r="A7" s="2" t="s">
        <v>3</v>
      </c>
      <c r="B7" s="1082" t="s">
        <v>535</v>
      </c>
      <c r="C7" s="1083"/>
      <c r="D7" s="1083"/>
      <c r="E7" s="1084"/>
    </row>
    <row r="8" spans="1:5" ht="15.75" thickBot="1" x14ac:dyDescent="0.3">
      <c r="A8" s="1085" t="s">
        <v>4</v>
      </c>
      <c r="B8" s="1086"/>
      <c r="C8" s="1086"/>
      <c r="D8" s="1086"/>
      <c r="E8" s="1087"/>
    </row>
    <row r="9" spans="1:5" ht="15.75" thickBot="1" x14ac:dyDescent="0.3">
      <c r="A9" s="1149" t="s">
        <v>997</v>
      </c>
      <c r="B9" s="1150"/>
      <c r="C9" s="1150"/>
      <c r="D9" s="1150"/>
      <c r="E9" s="1151"/>
    </row>
    <row r="10" spans="1:5" ht="34.5" customHeight="1" thickBot="1" x14ac:dyDescent="0.3">
      <c r="A10" s="1149"/>
      <c r="B10" s="1150"/>
      <c r="C10" s="1150"/>
      <c r="D10" s="1150"/>
      <c r="E10" s="1151"/>
    </row>
    <row r="11" spans="1:5" ht="13.5" hidden="1" customHeight="1" thickBot="1" x14ac:dyDescent="0.3">
      <c r="A11" s="1149"/>
      <c r="B11" s="1150"/>
      <c r="C11" s="1150"/>
      <c r="D11" s="1150"/>
      <c r="E11" s="1151"/>
    </row>
    <row r="12" spans="1:5" ht="38.25" customHeight="1" thickBot="1" x14ac:dyDescent="0.3">
      <c r="A12" s="3" t="s">
        <v>5</v>
      </c>
      <c r="B12" s="1210" t="s">
        <v>241</v>
      </c>
      <c r="C12" s="1211"/>
      <c r="D12" s="1211"/>
      <c r="E12" s="1212"/>
    </row>
    <row r="13" spans="1:5" ht="23.25" customHeight="1" x14ac:dyDescent="0.25">
      <c r="A13" s="1049" t="s">
        <v>6</v>
      </c>
      <c r="B13" s="703">
        <v>2019</v>
      </c>
      <c r="C13" s="703">
        <v>2020</v>
      </c>
      <c r="D13" s="703">
        <v>2021</v>
      </c>
      <c r="E13" s="703">
        <v>2022</v>
      </c>
    </row>
    <row r="14" spans="1:5" ht="15.75" thickBot="1" x14ac:dyDescent="0.3">
      <c r="A14" s="1213"/>
      <c r="B14" s="704" t="s">
        <v>7</v>
      </c>
      <c r="C14" s="704" t="s">
        <v>8</v>
      </c>
      <c r="D14" s="704" t="s">
        <v>8</v>
      </c>
      <c r="E14" s="704" t="s">
        <v>8</v>
      </c>
    </row>
    <row r="15" spans="1:5" ht="27" customHeight="1" thickBot="1" x14ac:dyDescent="0.3">
      <c r="A15" s="99" t="s">
        <v>242</v>
      </c>
      <c r="B15" s="100">
        <v>79200</v>
      </c>
      <c r="C15" s="100">
        <v>72960</v>
      </c>
      <c r="D15" s="100"/>
      <c r="E15" s="78" t="s">
        <v>998</v>
      </c>
    </row>
    <row r="16" spans="1:5" ht="23.25" thickBot="1" x14ac:dyDescent="0.3">
      <c r="A16" s="101" t="s">
        <v>243</v>
      </c>
      <c r="B16" s="100">
        <v>4641</v>
      </c>
      <c r="C16" s="100">
        <v>2960</v>
      </c>
      <c r="D16" s="100">
        <v>5000</v>
      </c>
      <c r="E16" s="100">
        <v>5000</v>
      </c>
    </row>
    <row r="17" spans="1:5" ht="15.75" thickBot="1" x14ac:dyDescent="0.3">
      <c r="A17" s="5" t="s">
        <v>999</v>
      </c>
      <c r="B17" s="78"/>
      <c r="C17" s="100">
        <v>29080</v>
      </c>
      <c r="D17" s="100"/>
      <c r="E17" s="100"/>
    </row>
    <row r="18" spans="1:5" ht="32.25" customHeight="1" thickBot="1" x14ac:dyDescent="0.3">
      <c r="A18" s="6" t="s">
        <v>9</v>
      </c>
      <c r="B18" s="1153" t="s">
        <v>1000</v>
      </c>
      <c r="C18" s="1154"/>
      <c r="D18" s="1154"/>
      <c r="E18" s="1155"/>
    </row>
    <row r="19" spans="1:5" ht="23.25" customHeight="1" thickBot="1" x14ac:dyDescent="0.3">
      <c r="A19" s="1105" t="s">
        <v>10</v>
      </c>
      <c r="B19" s="1106"/>
      <c r="C19" s="1106"/>
      <c r="D19" s="1106"/>
      <c r="E19" s="1107"/>
    </row>
    <row r="20" spans="1:5" ht="27" customHeight="1" thickBot="1" x14ac:dyDescent="0.3">
      <c r="A20" s="77" t="s">
        <v>244</v>
      </c>
      <c r="B20" s="95">
        <v>1696000</v>
      </c>
      <c r="C20" s="30">
        <v>2900000</v>
      </c>
      <c r="D20" s="30">
        <v>2900000</v>
      </c>
      <c r="E20" s="30">
        <v>3000000</v>
      </c>
    </row>
    <row r="21" spans="1:5" ht="30.75" customHeight="1" thickBot="1" x14ac:dyDescent="0.3">
      <c r="A21" s="80" t="s">
        <v>245</v>
      </c>
      <c r="B21" s="712" t="s">
        <v>1001</v>
      </c>
      <c r="C21" s="58">
        <v>150000</v>
      </c>
      <c r="D21" s="58">
        <v>220000</v>
      </c>
      <c r="E21" s="58">
        <v>250000</v>
      </c>
    </row>
    <row r="22" spans="1:5" ht="24" customHeight="1" thickBot="1" x14ac:dyDescent="0.3">
      <c r="A22" s="1108" t="s">
        <v>11</v>
      </c>
      <c r="B22" s="1109"/>
      <c r="C22" s="1109"/>
      <c r="D22" s="1109"/>
      <c r="E22" s="1110"/>
    </row>
    <row r="23" spans="1:5" ht="15.75" thickBot="1" x14ac:dyDescent="0.3">
      <c r="A23" s="1111" t="s">
        <v>12</v>
      </c>
      <c r="B23" s="1112"/>
      <c r="C23" s="1112"/>
      <c r="D23" s="1112"/>
      <c r="E23" s="1113"/>
    </row>
    <row r="24" spans="1:5" ht="18.75" customHeight="1" thickBot="1" x14ac:dyDescent="0.3">
      <c r="A24" s="7" t="s">
        <v>13</v>
      </c>
      <c r="B24" s="1091" t="s">
        <v>246</v>
      </c>
      <c r="C24" s="1092"/>
      <c r="D24" s="1092"/>
      <c r="E24" s="1093"/>
    </row>
    <row r="25" spans="1:5" ht="31.5" customHeight="1" thickBot="1" x14ac:dyDescent="0.3">
      <c r="A25" s="5" t="s">
        <v>14</v>
      </c>
      <c r="B25" s="1159" t="s">
        <v>1002</v>
      </c>
      <c r="C25" s="1160"/>
      <c r="D25" s="1160"/>
      <c r="E25" s="1161"/>
    </row>
    <row r="26" spans="1:5" ht="15.75" thickBot="1" x14ac:dyDescent="0.3">
      <c r="A26" s="5" t="s">
        <v>15</v>
      </c>
      <c r="B26" s="1097" t="s">
        <v>247</v>
      </c>
      <c r="C26" s="1098"/>
      <c r="D26" s="1098"/>
      <c r="E26" s="1099"/>
    </row>
    <row r="27" spans="1:5" ht="12.75" customHeight="1" x14ac:dyDescent="0.25">
      <c r="A27" s="1049"/>
      <c r="B27" s="8">
        <v>2019</v>
      </c>
      <c r="C27" s="8">
        <v>2020</v>
      </c>
      <c r="D27" s="8">
        <v>2021</v>
      </c>
      <c r="E27" s="8">
        <v>2022</v>
      </c>
    </row>
    <row r="28" spans="1:5" ht="9" customHeight="1" thickBot="1" x14ac:dyDescent="0.3">
      <c r="A28" s="1050"/>
      <c r="B28" s="706" t="s">
        <v>7</v>
      </c>
      <c r="C28" s="706" t="s">
        <v>8</v>
      </c>
      <c r="D28" s="706" t="s">
        <v>8</v>
      </c>
      <c r="E28" s="706" t="s">
        <v>8</v>
      </c>
    </row>
    <row r="29" spans="1:5" ht="15.75" thickBot="1" x14ac:dyDescent="0.3">
      <c r="A29" s="5" t="s">
        <v>16</v>
      </c>
      <c r="B29" s="9"/>
      <c r="C29" s="9"/>
      <c r="D29" s="9"/>
      <c r="E29" s="9"/>
    </row>
    <row r="30" spans="1:5" ht="15.75" thickBot="1" x14ac:dyDescent="0.3">
      <c r="A30" s="5" t="s">
        <v>17</v>
      </c>
      <c r="B30" s="9">
        <v>121800</v>
      </c>
      <c r="C30" s="9">
        <v>120200</v>
      </c>
      <c r="D30" s="9">
        <v>120800</v>
      </c>
      <c r="E30" s="9">
        <v>120800</v>
      </c>
    </row>
    <row r="31" spans="1:5" ht="15.75" thickBot="1" x14ac:dyDescent="0.3">
      <c r="A31" s="5" t="s">
        <v>18</v>
      </c>
      <c r="B31" s="9" t="e">
        <f>B30/B29</f>
        <v>#DIV/0!</v>
      </c>
      <c r="C31" s="9" t="e">
        <f t="shared" ref="C31:E31" si="0">C30/C29</f>
        <v>#DIV/0!</v>
      </c>
      <c r="D31" s="9" t="e">
        <f t="shared" si="0"/>
        <v>#DIV/0!</v>
      </c>
      <c r="E31" s="9" t="e">
        <f t="shared" si="0"/>
        <v>#DIV/0!</v>
      </c>
    </row>
    <row r="32" spans="1:5" ht="15.75" thickBot="1" x14ac:dyDescent="0.3">
      <c r="A32" s="5" t="s">
        <v>19</v>
      </c>
      <c r="B32" s="694" t="s">
        <v>20</v>
      </c>
      <c r="C32" s="10" t="e">
        <f>C29/B29-1</f>
        <v>#DIV/0!</v>
      </c>
      <c r="D32" s="10" t="e">
        <f t="shared" ref="D32:E34" si="1">D29/C29-1</f>
        <v>#DIV/0!</v>
      </c>
      <c r="E32" s="10" t="e">
        <f t="shared" si="1"/>
        <v>#DIV/0!</v>
      </c>
    </row>
    <row r="33" spans="1:5" ht="15.75" thickBot="1" x14ac:dyDescent="0.3">
      <c r="A33" s="5" t="s">
        <v>21</v>
      </c>
      <c r="B33" s="713">
        <v>7.8E-2</v>
      </c>
      <c r="C33" s="10">
        <v>3.4000000000000002E-2</v>
      </c>
      <c r="D33" s="10">
        <v>5.0000000000000001E-3</v>
      </c>
      <c r="E33" s="10"/>
    </row>
    <row r="34" spans="1:5" ht="15.75" thickBot="1" x14ac:dyDescent="0.3">
      <c r="A34" s="5" t="s">
        <v>22</v>
      </c>
      <c r="B34" s="694" t="s">
        <v>20</v>
      </c>
      <c r="C34" s="10" t="e">
        <f>C31/B31-1</f>
        <v>#DIV/0!</v>
      </c>
      <c r="D34" s="10" t="e">
        <f t="shared" si="1"/>
        <v>#DIV/0!</v>
      </c>
      <c r="E34" s="10" t="e">
        <f t="shared" si="1"/>
        <v>#DIV/0!</v>
      </c>
    </row>
    <row r="35" spans="1:5" ht="15.75" thickBot="1" x14ac:dyDescent="0.3">
      <c r="A35" s="1046" t="s">
        <v>152</v>
      </c>
      <c r="B35" s="1047"/>
      <c r="C35" s="1047"/>
      <c r="D35" s="1047"/>
      <c r="E35" s="1048"/>
    </row>
    <row r="36" spans="1:5" ht="12.75" customHeight="1" x14ac:dyDescent="0.25">
      <c r="A36" s="1049"/>
      <c r="B36" s="8">
        <v>2019</v>
      </c>
      <c r="C36" s="8">
        <v>2020</v>
      </c>
      <c r="D36" s="8">
        <v>2021</v>
      </c>
      <c r="E36" s="8">
        <v>2022</v>
      </c>
    </row>
    <row r="37" spans="1:5" ht="9" customHeight="1" thickBot="1" x14ac:dyDescent="0.3">
      <c r="A37" s="1050"/>
      <c r="B37" s="706" t="s">
        <v>7</v>
      </c>
      <c r="C37" s="706" t="s">
        <v>8</v>
      </c>
      <c r="D37" s="706" t="s">
        <v>8</v>
      </c>
      <c r="E37" s="706" t="s">
        <v>8</v>
      </c>
    </row>
    <row r="38" spans="1:5" ht="15.75" thickBot="1" x14ac:dyDescent="0.3">
      <c r="A38" s="12" t="s">
        <v>23</v>
      </c>
      <c r="B38" s="30">
        <v>121800</v>
      </c>
      <c r="C38" s="13">
        <v>120200</v>
      </c>
      <c r="D38" s="13">
        <v>120800</v>
      </c>
      <c r="E38" s="13">
        <v>120800</v>
      </c>
    </row>
    <row r="39" spans="1:5" ht="15.75" thickBot="1" x14ac:dyDescent="0.3">
      <c r="A39" s="25" t="s">
        <v>212</v>
      </c>
      <c r="B39" s="215">
        <v>121800</v>
      </c>
      <c r="C39" s="14">
        <v>120200</v>
      </c>
      <c r="D39" s="14">
        <v>120800</v>
      </c>
      <c r="E39" s="14">
        <v>120800</v>
      </c>
    </row>
    <row r="40" spans="1:5" ht="15.75" thickBot="1" x14ac:dyDescent="0.3">
      <c r="A40" s="25" t="s">
        <v>213</v>
      </c>
      <c r="B40" s="215"/>
      <c r="C40" s="14"/>
      <c r="D40" s="14"/>
      <c r="E40" s="14"/>
    </row>
    <row r="41" spans="1:5" ht="24.75" thickBot="1" x14ac:dyDescent="0.3">
      <c r="A41" s="12" t="s">
        <v>24</v>
      </c>
      <c r="B41" s="30">
        <v>20200</v>
      </c>
      <c r="C41" s="13">
        <v>20800</v>
      </c>
      <c r="D41" s="13">
        <v>20200</v>
      </c>
      <c r="E41" s="13">
        <v>20200</v>
      </c>
    </row>
    <row r="42" spans="1:5" ht="15.75" thickBot="1" x14ac:dyDescent="0.3">
      <c r="A42" s="25" t="s">
        <v>212</v>
      </c>
      <c r="B42" s="215">
        <v>20200</v>
      </c>
      <c r="C42" s="13">
        <v>20800</v>
      </c>
      <c r="D42" s="13">
        <v>20200</v>
      </c>
      <c r="E42" s="13">
        <v>20200</v>
      </c>
    </row>
    <row r="43" spans="1:5" ht="15.75" thickBot="1" x14ac:dyDescent="0.3">
      <c r="A43" s="25" t="s">
        <v>213</v>
      </c>
      <c r="B43" s="215"/>
      <c r="C43" s="13"/>
      <c r="D43" s="13"/>
      <c r="E43" s="13"/>
    </row>
    <row r="44" spans="1:5" ht="15.75" thickBot="1" x14ac:dyDescent="0.3">
      <c r="A44" s="12" t="s">
        <v>25</v>
      </c>
      <c r="B44" s="215">
        <v>39800</v>
      </c>
      <c r="C44" s="13">
        <v>40800</v>
      </c>
      <c r="D44" s="13">
        <v>44820</v>
      </c>
      <c r="E44" s="13">
        <v>44820</v>
      </c>
    </row>
    <row r="45" spans="1:5" ht="15.75" thickBot="1" x14ac:dyDescent="0.3">
      <c r="A45" s="25" t="s">
        <v>212</v>
      </c>
      <c r="B45" s="215">
        <v>34800</v>
      </c>
      <c r="C45" s="13">
        <v>35800</v>
      </c>
      <c r="D45" s="30">
        <v>39820</v>
      </c>
      <c r="E45" s="30">
        <v>39820</v>
      </c>
    </row>
    <row r="46" spans="1:5" ht="15.75" thickBot="1" x14ac:dyDescent="0.3">
      <c r="A46" s="25" t="s">
        <v>213</v>
      </c>
      <c r="B46" s="215">
        <v>5000</v>
      </c>
      <c r="C46" s="13">
        <v>5000</v>
      </c>
      <c r="D46" s="13">
        <v>5000</v>
      </c>
      <c r="E46" s="13">
        <v>5000</v>
      </c>
    </row>
    <row r="47" spans="1:5" ht="15.75" thickBot="1" x14ac:dyDescent="0.3">
      <c r="A47" s="12" t="s">
        <v>26</v>
      </c>
      <c r="B47" s="215"/>
      <c r="C47" s="13"/>
      <c r="D47" s="13"/>
      <c r="E47" s="13"/>
    </row>
    <row r="48" spans="1:5" ht="15.75" thickBot="1" x14ac:dyDescent="0.3">
      <c r="A48" s="25" t="s">
        <v>212</v>
      </c>
      <c r="B48" s="215"/>
      <c r="C48" s="13"/>
      <c r="D48" s="13"/>
      <c r="E48" s="13"/>
    </row>
    <row r="49" spans="1:5" ht="15.75" thickBot="1" x14ac:dyDescent="0.3">
      <c r="A49" s="25" t="s">
        <v>213</v>
      </c>
      <c r="B49" s="215"/>
      <c r="C49" s="13"/>
      <c r="D49" s="13"/>
      <c r="E49" s="13"/>
    </row>
    <row r="50" spans="1:5" ht="15.75" thickBot="1" x14ac:dyDescent="0.3">
      <c r="A50" s="12" t="s">
        <v>27</v>
      </c>
      <c r="B50" s="215"/>
      <c r="C50" s="13"/>
      <c r="D50" s="13"/>
      <c r="E50" s="13"/>
    </row>
    <row r="51" spans="1:5" ht="15.75" thickBot="1" x14ac:dyDescent="0.3">
      <c r="A51" s="25" t="s">
        <v>212</v>
      </c>
      <c r="B51" s="215"/>
      <c r="C51" s="13"/>
      <c r="D51" s="13"/>
      <c r="E51" s="13"/>
    </row>
    <row r="52" spans="1:5" ht="15.75" thickBot="1" x14ac:dyDescent="0.3">
      <c r="A52" s="25" t="s">
        <v>213</v>
      </c>
      <c r="B52" s="215"/>
      <c r="C52" s="13"/>
      <c r="D52" s="13"/>
      <c r="E52" s="13"/>
    </row>
    <row r="53" spans="1:5" ht="15.75" thickBot="1" x14ac:dyDescent="0.3">
      <c r="A53" s="12" t="s">
        <v>28</v>
      </c>
      <c r="B53" s="215">
        <v>200</v>
      </c>
      <c r="C53" s="13">
        <f t="shared" ref="C53" si="2">C54+C55</f>
        <v>200</v>
      </c>
      <c r="D53" s="13">
        <v>180</v>
      </c>
      <c r="E53" s="13">
        <v>180</v>
      </c>
    </row>
    <row r="54" spans="1:5" ht="15.75" thickBot="1" x14ac:dyDescent="0.3">
      <c r="A54" s="25" t="s">
        <v>212</v>
      </c>
      <c r="B54" s="215">
        <v>200</v>
      </c>
      <c r="C54" s="13">
        <v>200</v>
      </c>
      <c r="D54" s="30">
        <v>180</v>
      </c>
      <c r="E54" s="30">
        <v>180</v>
      </c>
    </row>
    <row r="55" spans="1:5" ht="15.75" thickBot="1" x14ac:dyDescent="0.3">
      <c r="A55" s="25" t="s">
        <v>213</v>
      </c>
      <c r="B55" s="14"/>
      <c r="C55" s="13"/>
      <c r="D55" s="13"/>
      <c r="E55" s="13"/>
    </row>
    <row r="56" spans="1:5" ht="24.75" thickBot="1" x14ac:dyDescent="0.3">
      <c r="A56" s="12" t="s">
        <v>29</v>
      </c>
      <c r="B56" s="14">
        <v>0</v>
      </c>
      <c r="C56" s="13">
        <v>0</v>
      </c>
      <c r="D56" s="13">
        <f>C56*1.03*0.99</f>
        <v>0</v>
      </c>
      <c r="E56" s="13">
        <f>D56*1.03*0.99</f>
        <v>0</v>
      </c>
    </row>
    <row r="57" spans="1:5" ht="15.75" thickBot="1" x14ac:dyDescent="0.3">
      <c r="A57" s="25" t="s">
        <v>212</v>
      </c>
      <c r="B57" s="14"/>
      <c r="C57" s="39"/>
      <c r="D57" s="39"/>
      <c r="E57" s="39"/>
    </row>
    <row r="58" spans="1:5" ht="15.75" thickBot="1" x14ac:dyDescent="0.3">
      <c r="A58" s="25" t="s">
        <v>213</v>
      </c>
      <c r="B58" s="14"/>
      <c r="C58" s="83"/>
      <c r="D58" s="39"/>
      <c r="E58" s="39"/>
    </row>
    <row r="59" spans="1:5" ht="15.75" thickBot="1" x14ac:dyDescent="0.3">
      <c r="A59" s="15" t="s">
        <v>30</v>
      </c>
      <c r="B59" s="14">
        <f>B56+B53+B50+B47+B44+B41+B38</f>
        <v>182000</v>
      </c>
      <c r="C59" s="14">
        <f t="shared" ref="C59:E59" si="3">C56+C53+C50+C47+C44+C41+C38</f>
        <v>182000</v>
      </c>
      <c r="D59" s="14">
        <f t="shared" si="3"/>
        <v>186000</v>
      </c>
      <c r="E59" s="14">
        <f t="shared" si="3"/>
        <v>186000</v>
      </c>
    </row>
    <row r="60" spans="1:5" ht="15.75" thickBot="1" x14ac:dyDescent="0.3">
      <c r="A60" s="16" t="s">
        <v>31</v>
      </c>
      <c r="B60" s="17" t="str">
        <f>IF(B59-B30=0,0,"Error")</f>
        <v>Error</v>
      </c>
      <c r="C60" s="17" t="str">
        <f>IF(C59-C30=0,0,"Error")</f>
        <v>Error</v>
      </c>
      <c r="D60" s="17" t="str">
        <f>IF(D59-D30=0,0,"Error")</f>
        <v>Error</v>
      </c>
      <c r="E60" s="17" t="str">
        <f>IF(E59-E30=0,0,"Error")</f>
        <v>Error</v>
      </c>
    </row>
    <row r="61" spans="1:5" ht="15.75" hidden="1" thickBot="1" x14ac:dyDescent="0.3">
      <c r="A61" s="36" t="s">
        <v>238</v>
      </c>
      <c r="B61" s="1114"/>
      <c r="C61" s="1092"/>
      <c r="D61" s="1092"/>
      <c r="E61" s="1093"/>
    </row>
    <row r="62" spans="1:5" ht="26.25" hidden="1" customHeight="1" thickBot="1" x14ac:dyDescent="0.3">
      <c r="A62" s="5" t="s">
        <v>14</v>
      </c>
      <c r="B62" s="1105"/>
      <c r="C62" s="1106"/>
      <c r="D62" s="1106"/>
      <c r="E62" s="1107"/>
    </row>
    <row r="63" spans="1:5" ht="15.75" hidden="1" thickBot="1" x14ac:dyDescent="0.3">
      <c r="A63" s="5" t="s">
        <v>15</v>
      </c>
      <c r="B63" s="1097"/>
      <c r="C63" s="1098"/>
      <c r="D63" s="1098"/>
      <c r="E63" s="1099"/>
    </row>
    <row r="64" spans="1:5" ht="12.75" hidden="1" customHeight="1" x14ac:dyDescent="0.25">
      <c r="A64" s="1049"/>
      <c r="B64" s="8">
        <v>2018</v>
      </c>
      <c r="C64" s="8">
        <v>2019</v>
      </c>
      <c r="D64" s="8">
        <v>2020</v>
      </c>
      <c r="E64" s="8">
        <v>2021</v>
      </c>
    </row>
    <row r="65" spans="1:5" ht="9" hidden="1" customHeight="1" thickBot="1" x14ac:dyDescent="0.3">
      <c r="A65" s="1050"/>
      <c r="B65" s="706" t="s">
        <v>7</v>
      </c>
      <c r="C65" s="706" t="s">
        <v>8</v>
      </c>
      <c r="D65" s="706" t="s">
        <v>8</v>
      </c>
      <c r="E65" s="706" t="s">
        <v>8</v>
      </c>
    </row>
    <row r="66" spans="1:5" ht="15.75" hidden="1" thickBot="1" x14ac:dyDescent="0.3">
      <c r="A66" s="5" t="s">
        <v>16</v>
      </c>
      <c r="B66" s="5"/>
      <c r="C66" s="5"/>
      <c r="D66" s="5"/>
      <c r="E66" s="5"/>
    </row>
    <row r="67" spans="1:5" ht="15.75" hidden="1" thickBot="1" x14ac:dyDescent="0.3">
      <c r="A67" s="5" t="s">
        <v>17</v>
      </c>
      <c r="B67" s="9">
        <f>B96</f>
        <v>0</v>
      </c>
      <c r="C67" s="9">
        <f t="shared" ref="C67:E67" si="4">C96</f>
        <v>0</v>
      </c>
      <c r="D67" s="9">
        <f t="shared" si="4"/>
        <v>0</v>
      </c>
      <c r="E67" s="9">
        <f t="shared" si="4"/>
        <v>0</v>
      </c>
    </row>
    <row r="68" spans="1:5" ht="15.75" hidden="1" thickBot="1" x14ac:dyDescent="0.3">
      <c r="A68" s="5" t="s">
        <v>18</v>
      </c>
      <c r="B68" s="9" t="e">
        <f>B67/B66</f>
        <v>#DIV/0!</v>
      </c>
      <c r="C68" s="9" t="e">
        <f>C67/C66</f>
        <v>#DIV/0!</v>
      </c>
      <c r="D68" s="9" t="e">
        <f>D67/D66</f>
        <v>#DIV/0!</v>
      </c>
      <c r="E68" s="9" t="e">
        <f>E67/E66</f>
        <v>#DIV/0!</v>
      </c>
    </row>
    <row r="69" spans="1:5" ht="15.75" hidden="1" thickBot="1" x14ac:dyDescent="0.3">
      <c r="A69" s="5" t="s">
        <v>19</v>
      </c>
      <c r="B69" s="694"/>
      <c r="C69" s="10" t="e">
        <f>C66/B66-1</f>
        <v>#DIV/0!</v>
      </c>
      <c r="D69" s="10" t="e">
        <f>D66/C66-1</f>
        <v>#DIV/0!</v>
      </c>
      <c r="E69" s="10" t="e">
        <f>E66/D66-1</f>
        <v>#DIV/0!</v>
      </c>
    </row>
    <row r="70" spans="1:5" ht="15.75" hidden="1" thickBot="1" x14ac:dyDescent="0.3">
      <c r="A70" s="5" t="s">
        <v>21</v>
      </c>
      <c r="B70" s="694"/>
      <c r="C70" s="10" t="e">
        <f>C67/B67-1</f>
        <v>#DIV/0!</v>
      </c>
      <c r="D70" s="10" t="e">
        <f t="shared" ref="D70:E71" si="5">D67/C67-1</f>
        <v>#DIV/0!</v>
      </c>
      <c r="E70" s="10" t="e">
        <f t="shared" si="5"/>
        <v>#DIV/0!</v>
      </c>
    </row>
    <row r="71" spans="1:5" ht="15.75" hidden="1" thickBot="1" x14ac:dyDescent="0.3">
      <c r="A71" s="5" t="s">
        <v>22</v>
      </c>
      <c r="B71" s="694"/>
      <c r="C71" s="10" t="e">
        <f>C68/B68-1</f>
        <v>#DIV/0!</v>
      </c>
      <c r="D71" s="10" t="e">
        <f t="shared" si="5"/>
        <v>#DIV/0!</v>
      </c>
      <c r="E71" s="10" t="e">
        <f t="shared" si="5"/>
        <v>#DIV/0!</v>
      </c>
    </row>
    <row r="72" spans="1:5" ht="24.75" hidden="1" customHeight="1" thickBot="1" x14ac:dyDescent="0.3">
      <c r="A72" s="1046" t="s">
        <v>169</v>
      </c>
      <c r="B72" s="1047"/>
      <c r="C72" s="1047"/>
      <c r="D72" s="1047"/>
      <c r="E72" s="1048"/>
    </row>
    <row r="73" spans="1:5" ht="12.75" hidden="1" customHeight="1" x14ac:dyDescent="0.25">
      <c r="A73" s="1049"/>
      <c r="B73" s="8">
        <v>2018</v>
      </c>
      <c r="C73" s="8">
        <v>2019</v>
      </c>
      <c r="D73" s="8">
        <v>2020</v>
      </c>
      <c r="E73" s="8">
        <v>2021</v>
      </c>
    </row>
    <row r="74" spans="1:5" ht="9" hidden="1" customHeight="1" thickBot="1" x14ac:dyDescent="0.3">
      <c r="A74" s="1050"/>
      <c r="B74" s="706" t="s">
        <v>7</v>
      </c>
      <c r="C74" s="706" t="s">
        <v>8</v>
      </c>
      <c r="D74" s="706" t="s">
        <v>8</v>
      </c>
      <c r="E74" s="706" t="s">
        <v>8</v>
      </c>
    </row>
    <row r="75" spans="1:5" ht="24.75" hidden="1" customHeight="1" thickBot="1" x14ac:dyDescent="0.3">
      <c r="A75" s="12" t="s">
        <v>23</v>
      </c>
      <c r="B75" s="13"/>
      <c r="C75" s="13"/>
      <c r="D75" s="13"/>
      <c r="E75" s="13"/>
    </row>
    <row r="76" spans="1:5" ht="38.25" hidden="1" customHeight="1" thickBot="1" x14ac:dyDescent="0.3">
      <c r="A76" s="25" t="s">
        <v>212</v>
      </c>
      <c r="B76" s="14"/>
      <c r="C76" s="26"/>
      <c r="D76" s="26"/>
      <c r="E76" s="26"/>
    </row>
    <row r="77" spans="1:5" ht="24.75" hidden="1" customHeight="1" thickBot="1" x14ac:dyDescent="0.3">
      <c r="A77" s="25" t="s">
        <v>213</v>
      </c>
      <c r="B77" s="14"/>
      <c r="C77" s="26"/>
      <c r="D77" s="26"/>
      <c r="E77" s="26"/>
    </row>
    <row r="78" spans="1:5" ht="24.75" hidden="1" customHeight="1" thickBot="1" x14ac:dyDescent="0.3">
      <c r="A78" s="12" t="s">
        <v>24</v>
      </c>
      <c r="B78" s="13"/>
      <c r="C78" s="13"/>
      <c r="D78" s="13"/>
      <c r="E78" s="13"/>
    </row>
    <row r="79" spans="1:5" ht="15.75" hidden="1" thickBot="1" x14ac:dyDescent="0.3">
      <c r="A79" s="25" t="s">
        <v>212</v>
      </c>
      <c r="B79" s="14"/>
      <c r="C79" s="13"/>
      <c r="D79" s="13"/>
      <c r="E79" s="13"/>
    </row>
    <row r="80" spans="1:5" ht="15.75" hidden="1" thickBot="1" x14ac:dyDescent="0.3">
      <c r="A80" s="25" t="s">
        <v>213</v>
      </c>
      <c r="B80" s="14"/>
      <c r="C80" s="13"/>
      <c r="D80" s="13"/>
      <c r="E80" s="13"/>
    </row>
    <row r="81" spans="1:5" ht="24.75" hidden="1" customHeight="1" thickBot="1" x14ac:dyDescent="0.3">
      <c r="A81" s="12" t="s">
        <v>25</v>
      </c>
      <c r="B81" s="14">
        <v>0</v>
      </c>
      <c r="C81" s="13">
        <v>0</v>
      </c>
      <c r="D81" s="13">
        <v>0</v>
      </c>
      <c r="E81" s="13">
        <v>0</v>
      </c>
    </row>
    <row r="82" spans="1:5" ht="15.75" hidden="1" thickBot="1" x14ac:dyDescent="0.3">
      <c r="A82" s="25" t="s">
        <v>212</v>
      </c>
      <c r="B82" s="14"/>
      <c r="C82" s="13"/>
      <c r="D82" s="13"/>
      <c r="E82" s="13"/>
    </row>
    <row r="83" spans="1:5" ht="15.75" hidden="1" thickBot="1" x14ac:dyDescent="0.3">
      <c r="A83" s="25" t="s">
        <v>213</v>
      </c>
      <c r="B83" s="14"/>
      <c r="C83" s="13"/>
      <c r="D83" s="13"/>
      <c r="E83" s="13"/>
    </row>
    <row r="84" spans="1:5" ht="15.75" hidden="1" thickBot="1" x14ac:dyDescent="0.3">
      <c r="A84" s="12" t="s">
        <v>26</v>
      </c>
      <c r="B84" s="14"/>
      <c r="C84" s="13"/>
      <c r="D84" s="13"/>
      <c r="E84" s="13"/>
    </row>
    <row r="85" spans="1:5" ht="15.75" hidden="1" thickBot="1" x14ac:dyDescent="0.3">
      <c r="A85" s="25" t="s">
        <v>212</v>
      </c>
      <c r="B85" s="14"/>
      <c r="C85" s="13"/>
      <c r="D85" s="13"/>
      <c r="E85" s="13"/>
    </row>
    <row r="86" spans="1:5" ht="15.75" hidden="1" thickBot="1" x14ac:dyDescent="0.3">
      <c r="A86" s="25" t="s">
        <v>213</v>
      </c>
      <c r="B86" s="14"/>
      <c r="C86" s="13"/>
      <c r="D86" s="13"/>
      <c r="E86" s="13"/>
    </row>
    <row r="87" spans="1:5" ht="15.75" hidden="1" thickBot="1" x14ac:dyDescent="0.3">
      <c r="A87" s="12" t="s">
        <v>27</v>
      </c>
      <c r="B87" s="14"/>
      <c r="C87" s="13"/>
      <c r="D87" s="13"/>
      <c r="E87" s="13"/>
    </row>
    <row r="88" spans="1:5" ht="15.75" hidden="1" thickBot="1" x14ac:dyDescent="0.3">
      <c r="A88" s="25" t="s">
        <v>212</v>
      </c>
      <c r="B88" s="14"/>
      <c r="C88" s="13"/>
      <c r="D88" s="13"/>
      <c r="E88" s="13"/>
    </row>
    <row r="89" spans="1:5" ht="15.75" hidden="1" thickBot="1" x14ac:dyDescent="0.3">
      <c r="A89" s="25" t="s">
        <v>213</v>
      </c>
      <c r="B89" s="14"/>
      <c r="C89" s="13"/>
      <c r="D89" s="13"/>
      <c r="E89" s="13"/>
    </row>
    <row r="90" spans="1:5" ht="15.75" hidden="1" thickBot="1" x14ac:dyDescent="0.3">
      <c r="A90" s="12" t="s">
        <v>28</v>
      </c>
      <c r="B90" s="14"/>
      <c r="C90" s="13"/>
      <c r="D90" s="13"/>
      <c r="E90" s="13"/>
    </row>
    <row r="91" spans="1:5" ht="15.75" hidden="1" thickBot="1" x14ac:dyDescent="0.3">
      <c r="A91" s="25" t="s">
        <v>212</v>
      </c>
      <c r="B91" s="14"/>
      <c r="C91" s="13"/>
      <c r="D91" s="13"/>
      <c r="E91" s="13"/>
    </row>
    <row r="92" spans="1:5" ht="15.75" hidden="1" thickBot="1" x14ac:dyDescent="0.3">
      <c r="A92" s="25" t="s">
        <v>213</v>
      </c>
      <c r="B92" s="14"/>
      <c r="C92" s="13"/>
      <c r="D92" s="13"/>
      <c r="E92" s="13"/>
    </row>
    <row r="93" spans="1:5" ht="24.75" hidden="1" thickBot="1" x14ac:dyDescent="0.3">
      <c r="A93" s="12" t="s">
        <v>29</v>
      </c>
      <c r="B93" s="14"/>
      <c r="C93" s="13"/>
      <c r="D93" s="13"/>
      <c r="E93" s="13"/>
    </row>
    <row r="94" spans="1:5" ht="15.75" hidden="1" thickBot="1" x14ac:dyDescent="0.3">
      <c r="A94" s="25" t="s">
        <v>212</v>
      </c>
      <c r="B94" s="14"/>
      <c r="C94" s="13"/>
      <c r="D94" s="13"/>
      <c r="E94" s="13"/>
    </row>
    <row r="95" spans="1:5" ht="15.75" hidden="1" thickBot="1" x14ac:dyDescent="0.3">
      <c r="A95" s="25" t="s">
        <v>213</v>
      </c>
      <c r="B95" s="14"/>
      <c r="C95" s="13"/>
      <c r="D95" s="13"/>
      <c r="E95" s="13"/>
    </row>
    <row r="96" spans="1:5" ht="15.75" hidden="1" thickBot="1" x14ac:dyDescent="0.3">
      <c r="A96" s="34" t="s">
        <v>52</v>
      </c>
      <c r="B96" s="14">
        <f>B93+B90+B87+B84+B81+B78+B75</f>
        <v>0</v>
      </c>
      <c r="C96" s="14">
        <f t="shared" ref="C96:E96" si="6">C93+C90+C87+C84+C81+C78+C75</f>
        <v>0</v>
      </c>
      <c r="D96" s="14">
        <f t="shared" si="6"/>
        <v>0</v>
      </c>
      <c r="E96" s="14">
        <f t="shared" si="6"/>
        <v>0</v>
      </c>
    </row>
    <row r="97" spans="1:5" ht="17.25" hidden="1" customHeight="1" thickBot="1" x14ac:dyDescent="0.3">
      <c r="A97" s="16" t="s">
        <v>31</v>
      </c>
      <c r="B97" s="17">
        <f>IF(B96-B67=0,0,"Error")</f>
        <v>0</v>
      </c>
      <c r="C97" s="17">
        <f>IF(C96-C67=0,0,"Error")</f>
        <v>0</v>
      </c>
      <c r="D97" s="17">
        <f>IF(D96-D67=0,0,"Error")</f>
        <v>0</v>
      </c>
      <c r="E97" s="17">
        <f>IF(E96-E67=0,0,"Error")</f>
        <v>0</v>
      </c>
    </row>
    <row r="98" spans="1:5" ht="15.75" hidden="1" thickBot="1" x14ac:dyDescent="0.3">
      <c r="A98" s="36" t="s">
        <v>239</v>
      </c>
      <c r="B98" s="1114"/>
      <c r="C98" s="1092"/>
      <c r="D98" s="1092"/>
      <c r="E98" s="1093"/>
    </row>
    <row r="99" spans="1:5" ht="26.25" hidden="1" customHeight="1" thickBot="1" x14ac:dyDescent="0.3">
      <c r="A99" s="5" t="s">
        <v>14</v>
      </c>
      <c r="B99" s="1105"/>
      <c r="C99" s="1106"/>
      <c r="D99" s="1106"/>
      <c r="E99" s="1107"/>
    </row>
    <row r="100" spans="1:5" ht="15.75" hidden="1" thickBot="1" x14ac:dyDescent="0.3">
      <c r="A100" s="5" t="s">
        <v>15</v>
      </c>
      <c r="B100" s="1097"/>
      <c r="C100" s="1098"/>
      <c r="D100" s="1098"/>
      <c r="E100" s="1099"/>
    </row>
    <row r="101" spans="1:5" ht="12.75" hidden="1" customHeight="1" x14ac:dyDescent="0.25">
      <c r="A101" s="1049"/>
      <c r="B101" s="8">
        <v>2018</v>
      </c>
      <c r="C101" s="8">
        <v>2019</v>
      </c>
      <c r="D101" s="8">
        <v>2020</v>
      </c>
      <c r="E101" s="8">
        <v>2021</v>
      </c>
    </row>
    <row r="102" spans="1:5" ht="9" hidden="1" customHeight="1" thickBot="1" x14ac:dyDescent="0.3">
      <c r="A102" s="1050"/>
      <c r="B102" s="706" t="s">
        <v>7</v>
      </c>
      <c r="C102" s="706" t="s">
        <v>8</v>
      </c>
      <c r="D102" s="706" t="s">
        <v>8</v>
      </c>
      <c r="E102" s="706" t="s">
        <v>8</v>
      </c>
    </row>
    <row r="103" spans="1:5" ht="15.75" hidden="1" thickBot="1" x14ac:dyDescent="0.3">
      <c r="A103" s="5" t="s">
        <v>16</v>
      </c>
      <c r="B103" s="40"/>
      <c r="C103" s="40"/>
      <c r="D103" s="40"/>
      <c r="E103" s="40"/>
    </row>
    <row r="104" spans="1:5" ht="15.75" hidden="1" thickBot="1" x14ac:dyDescent="0.3">
      <c r="A104" s="5" t="s">
        <v>17</v>
      </c>
      <c r="B104" s="9">
        <f>B133</f>
        <v>0</v>
      </c>
      <c r="C104" s="9">
        <f t="shared" ref="C104:E104" si="7">C133</f>
        <v>0</v>
      </c>
      <c r="D104" s="9">
        <f t="shared" si="7"/>
        <v>0</v>
      </c>
      <c r="E104" s="9">
        <f t="shared" si="7"/>
        <v>0</v>
      </c>
    </row>
    <row r="105" spans="1:5" ht="15.75" hidden="1" thickBot="1" x14ac:dyDescent="0.3">
      <c r="A105" s="5" t="s">
        <v>18</v>
      </c>
      <c r="B105" s="9" t="e">
        <f>B104/B103</f>
        <v>#DIV/0!</v>
      </c>
      <c r="C105" s="9" t="e">
        <f>C104/C103</f>
        <v>#DIV/0!</v>
      </c>
      <c r="D105" s="9" t="e">
        <f>D104/D103</f>
        <v>#DIV/0!</v>
      </c>
      <c r="E105" s="9" t="e">
        <f>E104/E103</f>
        <v>#DIV/0!</v>
      </c>
    </row>
    <row r="106" spans="1:5" ht="15.75" hidden="1" thickBot="1" x14ac:dyDescent="0.3">
      <c r="A106" s="5" t="s">
        <v>19</v>
      </c>
      <c r="B106" s="694"/>
      <c r="C106" s="10" t="e">
        <f>C103/B103-1</f>
        <v>#DIV/0!</v>
      </c>
      <c r="D106" s="10" t="e">
        <f>D103/C103-1</f>
        <v>#DIV/0!</v>
      </c>
      <c r="E106" s="10" t="e">
        <f>E103/D103-1</f>
        <v>#DIV/0!</v>
      </c>
    </row>
    <row r="107" spans="1:5" ht="15.75" hidden="1" thickBot="1" x14ac:dyDescent="0.3">
      <c r="A107" s="5" t="s">
        <v>21</v>
      </c>
      <c r="B107" s="694"/>
      <c r="C107" s="10" t="e">
        <f>C104/B104-1</f>
        <v>#DIV/0!</v>
      </c>
      <c r="D107" s="10" t="e">
        <f t="shared" ref="D107:E108" si="8">D104/C104-1</f>
        <v>#DIV/0!</v>
      </c>
      <c r="E107" s="10" t="e">
        <f t="shared" si="8"/>
        <v>#DIV/0!</v>
      </c>
    </row>
    <row r="108" spans="1:5" ht="15.75" hidden="1" thickBot="1" x14ac:dyDescent="0.3">
      <c r="A108" s="5" t="s">
        <v>22</v>
      </c>
      <c r="B108" s="694"/>
      <c r="C108" s="10" t="e">
        <f>C105/B105-1</f>
        <v>#DIV/0!</v>
      </c>
      <c r="D108" s="10" t="e">
        <f t="shared" si="8"/>
        <v>#DIV/0!</v>
      </c>
      <c r="E108" s="10" t="e">
        <f t="shared" si="8"/>
        <v>#DIV/0!</v>
      </c>
    </row>
    <row r="109" spans="1:5" ht="24.75" hidden="1" customHeight="1" thickBot="1" x14ac:dyDescent="0.3">
      <c r="A109" s="1046" t="s">
        <v>169</v>
      </c>
      <c r="B109" s="1047"/>
      <c r="C109" s="1047"/>
      <c r="D109" s="1047"/>
      <c r="E109" s="1048"/>
    </row>
    <row r="110" spans="1:5" ht="12.75" hidden="1" customHeight="1" x14ac:dyDescent="0.25">
      <c r="A110" s="1049"/>
      <c r="B110" s="8">
        <v>2018</v>
      </c>
      <c r="C110" s="8">
        <v>2019</v>
      </c>
      <c r="D110" s="8">
        <v>2020</v>
      </c>
      <c r="E110" s="8">
        <v>2021</v>
      </c>
    </row>
    <row r="111" spans="1:5" ht="9" hidden="1" customHeight="1" thickBot="1" x14ac:dyDescent="0.3">
      <c r="A111" s="1050"/>
      <c r="B111" s="706" t="s">
        <v>7</v>
      </c>
      <c r="C111" s="706" t="s">
        <v>8</v>
      </c>
      <c r="D111" s="706" t="s">
        <v>8</v>
      </c>
      <c r="E111" s="706" t="s">
        <v>8</v>
      </c>
    </row>
    <row r="112" spans="1:5" ht="24.75" hidden="1" customHeight="1" thickBot="1" x14ac:dyDescent="0.3">
      <c r="A112" s="12" t="s">
        <v>23</v>
      </c>
      <c r="B112" s="13"/>
      <c r="C112" s="13"/>
      <c r="D112" s="13"/>
      <c r="E112" s="13"/>
    </row>
    <row r="113" spans="1:5" ht="15.75" hidden="1" thickBot="1" x14ac:dyDescent="0.3">
      <c r="A113" s="25" t="s">
        <v>212</v>
      </c>
      <c r="B113" s="14"/>
      <c r="C113" s="26"/>
      <c r="D113" s="26"/>
      <c r="E113" s="26"/>
    </row>
    <row r="114" spans="1:5" ht="15.75" hidden="1" thickBot="1" x14ac:dyDescent="0.3">
      <c r="A114" s="25" t="s">
        <v>213</v>
      </c>
      <c r="B114" s="14"/>
      <c r="C114" s="26"/>
      <c r="D114" s="26"/>
      <c r="E114" s="26"/>
    </row>
    <row r="115" spans="1:5" ht="24.75" hidden="1" customHeight="1" thickBot="1" x14ac:dyDescent="0.3">
      <c r="A115" s="12" t="s">
        <v>24</v>
      </c>
      <c r="B115" s="13"/>
      <c r="C115" s="13"/>
      <c r="D115" s="13"/>
      <c r="E115" s="13"/>
    </row>
    <row r="116" spans="1:5" ht="15.75" hidden="1" thickBot="1" x14ac:dyDescent="0.3">
      <c r="A116" s="25" t="s">
        <v>212</v>
      </c>
      <c r="B116" s="14"/>
      <c r="C116" s="13"/>
      <c r="D116" s="13"/>
      <c r="E116" s="13"/>
    </row>
    <row r="117" spans="1:5" ht="15.75" hidden="1" thickBot="1" x14ac:dyDescent="0.3">
      <c r="A117" s="25" t="s">
        <v>213</v>
      </c>
      <c r="B117" s="14"/>
      <c r="C117" s="13"/>
      <c r="D117" s="13"/>
      <c r="E117" s="13"/>
    </row>
    <row r="118" spans="1:5" ht="24.75" hidden="1" customHeight="1" thickBot="1" x14ac:dyDescent="0.3">
      <c r="A118" s="12" t="s">
        <v>25</v>
      </c>
      <c r="B118" s="41">
        <v>0</v>
      </c>
      <c r="C118" s="42">
        <v>0</v>
      </c>
      <c r="D118" s="42">
        <v>0</v>
      </c>
      <c r="E118" s="42">
        <v>0</v>
      </c>
    </row>
    <row r="119" spans="1:5" ht="15.75" hidden="1" thickBot="1" x14ac:dyDescent="0.3">
      <c r="A119" s="25" t="s">
        <v>212</v>
      </c>
      <c r="B119" s="14"/>
      <c r="C119" s="13"/>
      <c r="D119" s="13"/>
      <c r="E119" s="13"/>
    </row>
    <row r="120" spans="1:5" ht="15.75" hidden="1" thickBot="1" x14ac:dyDescent="0.3">
      <c r="A120" s="25" t="s">
        <v>213</v>
      </c>
      <c r="B120" s="14"/>
      <c r="C120" s="13"/>
      <c r="D120" s="13"/>
      <c r="E120" s="13"/>
    </row>
    <row r="121" spans="1:5" ht="15.75" hidden="1" thickBot="1" x14ac:dyDescent="0.3">
      <c r="A121" s="12" t="s">
        <v>26</v>
      </c>
      <c r="B121" s="14"/>
      <c r="C121" s="13"/>
      <c r="D121" s="13"/>
      <c r="E121" s="13"/>
    </row>
    <row r="122" spans="1:5" ht="15.75" hidden="1" thickBot="1" x14ac:dyDescent="0.3">
      <c r="A122" s="25" t="s">
        <v>212</v>
      </c>
      <c r="B122" s="14"/>
      <c r="C122" s="13"/>
      <c r="D122" s="13"/>
      <c r="E122" s="13"/>
    </row>
    <row r="123" spans="1:5" ht="15.75" hidden="1" thickBot="1" x14ac:dyDescent="0.3">
      <c r="A123" s="25" t="s">
        <v>213</v>
      </c>
      <c r="B123" s="14"/>
      <c r="C123" s="13"/>
      <c r="D123" s="13"/>
      <c r="E123" s="13"/>
    </row>
    <row r="124" spans="1:5" ht="15.75" hidden="1" thickBot="1" x14ac:dyDescent="0.3">
      <c r="A124" s="12" t="s">
        <v>27</v>
      </c>
      <c r="B124" s="14"/>
      <c r="C124" s="13"/>
      <c r="D124" s="13"/>
      <c r="E124" s="13"/>
    </row>
    <row r="125" spans="1:5" ht="15.75" hidden="1" thickBot="1" x14ac:dyDescent="0.3">
      <c r="A125" s="25" t="s">
        <v>212</v>
      </c>
      <c r="B125" s="14"/>
      <c r="C125" s="13"/>
      <c r="D125" s="13"/>
      <c r="E125" s="13"/>
    </row>
    <row r="126" spans="1:5" ht="15" hidden="1" customHeight="1" thickBot="1" x14ac:dyDescent="0.3">
      <c r="A126" s="25" t="s">
        <v>213</v>
      </c>
      <c r="B126" s="14"/>
      <c r="C126" s="13"/>
      <c r="D126" s="13"/>
      <c r="E126" s="13"/>
    </row>
    <row r="127" spans="1:5" ht="15.75" hidden="1" thickBot="1" x14ac:dyDescent="0.3">
      <c r="A127" s="12" t="s">
        <v>28</v>
      </c>
      <c r="B127" s="14">
        <v>0</v>
      </c>
      <c r="C127" s="13">
        <v>0</v>
      </c>
      <c r="D127" s="13">
        <v>0</v>
      </c>
      <c r="E127" s="13">
        <v>0</v>
      </c>
    </row>
    <row r="128" spans="1:5" ht="15.75" hidden="1" thickBot="1" x14ac:dyDescent="0.3">
      <c r="A128" s="25" t="s">
        <v>212</v>
      </c>
      <c r="B128" s="14"/>
      <c r="C128" s="13"/>
      <c r="D128" s="13"/>
      <c r="E128" s="13"/>
    </row>
    <row r="129" spans="1:5" ht="15.75" hidden="1" thickBot="1" x14ac:dyDescent="0.3">
      <c r="A129" s="25" t="s">
        <v>213</v>
      </c>
      <c r="B129" s="14"/>
      <c r="C129" s="13"/>
      <c r="D129" s="13"/>
      <c r="E129" s="13"/>
    </row>
    <row r="130" spans="1:5" ht="24.75" hidden="1" thickBot="1" x14ac:dyDescent="0.3">
      <c r="A130" s="12" t="s">
        <v>29</v>
      </c>
      <c r="B130" s="14"/>
      <c r="C130" s="13"/>
      <c r="D130" s="13"/>
      <c r="E130" s="13"/>
    </row>
    <row r="131" spans="1:5" ht="15.75" hidden="1" thickBot="1" x14ac:dyDescent="0.3">
      <c r="A131" s="25" t="s">
        <v>212</v>
      </c>
      <c r="B131" s="14"/>
      <c r="C131" s="13"/>
      <c r="D131" s="13"/>
      <c r="E131" s="13"/>
    </row>
    <row r="132" spans="1:5" ht="15.75" hidden="1" thickBot="1" x14ac:dyDescent="0.3">
      <c r="A132" s="25" t="s">
        <v>213</v>
      </c>
      <c r="B132" s="14"/>
      <c r="C132" s="13"/>
      <c r="D132" s="13"/>
      <c r="E132" s="13"/>
    </row>
    <row r="133" spans="1:5" ht="15.75" hidden="1" thickBot="1" x14ac:dyDescent="0.3">
      <c r="A133" s="34" t="s">
        <v>52</v>
      </c>
      <c r="B133" s="14">
        <f>B130+B127+B124+B121+B118+B115+B112</f>
        <v>0</v>
      </c>
      <c r="C133" s="14">
        <f t="shared" ref="C133:E133" si="9">C130+C127+C124+C121+C118+C115+C112</f>
        <v>0</v>
      </c>
      <c r="D133" s="14">
        <f t="shared" si="9"/>
        <v>0</v>
      </c>
      <c r="E133" s="14">
        <f t="shared" si="9"/>
        <v>0</v>
      </c>
    </row>
    <row r="134" spans="1:5" ht="17.25" hidden="1" customHeight="1" thickBot="1" x14ac:dyDescent="0.3">
      <c r="A134" s="16" t="s">
        <v>31</v>
      </c>
      <c r="B134" s="17">
        <f>IF(B133-B104=0,0,"Error")</f>
        <v>0</v>
      </c>
      <c r="C134" s="17">
        <f>IF(C133-C104=0,0,"Error")</f>
        <v>0</v>
      </c>
      <c r="D134" s="17">
        <f>IF(D133-D104=0,0,"Error")</f>
        <v>0</v>
      </c>
      <c r="E134" s="17">
        <f>IF(E133-E104=0,0,"Error")</f>
        <v>0</v>
      </c>
    </row>
    <row r="135" spans="1:5" ht="15.75" thickBot="1" x14ac:dyDescent="0.3">
      <c r="A135" s="1111" t="s">
        <v>38</v>
      </c>
      <c r="B135" s="1112"/>
      <c r="C135" s="1112"/>
      <c r="D135" s="1112"/>
      <c r="E135" s="1113"/>
    </row>
    <row r="136" spans="1:5" ht="15.75" thickBot="1" x14ac:dyDescent="0.3">
      <c r="A136" s="1111" t="s">
        <v>39</v>
      </c>
      <c r="B136" s="1112"/>
      <c r="C136" s="1112"/>
      <c r="D136" s="1112"/>
      <c r="E136" s="1113"/>
    </row>
    <row r="137" spans="1:5" ht="15.75" thickBot="1" x14ac:dyDescent="0.3">
      <c r="A137" s="7" t="s">
        <v>55</v>
      </c>
      <c r="B137" s="1137" t="s">
        <v>728</v>
      </c>
      <c r="C137" s="1162"/>
      <c r="D137" s="1138"/>
      <c r="E137" s="1139"/>
    </row>
    <row r="138" spans="1:5" ht="15.75" thickBot="1" x14ac:dyDescent="0.3">
      <c r="A138" s="5" t="s">
        <v>15</v>
      </c>
      <c r="B138" s="1097" t="s">
        <v>248</v>
      </c>
      <c r="C138" s="1098"/>
      <c r="D138" s="1098"/>
      <c r="E138" s="1099"/>
    </row>
    <row r="139" spans="1:5" ht="12.75" customHeight="1" x14ac:dyDescent="0.25">
      <c r="A139" s="1049"/>
      <c r="B139" s="8">
        <v>2019</v>
      </c>
      <c r="C139" s="8">
        <v>2020</v>
      </c>
      <c r="D139" s="8">
        <v>2021</v>
      </c>
      <c r="E139" s="8">
        <v>2022</v>
      </c>
    </row>
    <row r="140" spans="1:5" ht="9" customHeight="1" thickBot="1" x14ac:dyDescent="0.3">
      <c r="A140" s="1050"/>
      <c r="B140" s="706" t="s">
        <v>7</v>
      </c>
      <c r="C140" s="706" t="s">
        <v>8</v>
      </c>
      <c r="D140" s="706" t="s">
        <v>8</v>
      </c>
      <c r="E140" s="706" t="s">
        <v>8</v>
      </c>
    </row>
    <row r="141" spans="1:5" ht="15.75" thickBot="1" x14ac:dyDescent="0.3">
      <c r="A141" s="5" t="s">
        <v>16</v>
      </c>
      <c r="B141" s="9">
        <v>1</v>
      </c>
      <c r="C141" s="9">
        <v>1</v>
      </c>
      <c r="D141" s="9">
        <v>1</v>
      </c>
      <c r="E141" s="9"/>
    </row>
    <row r="142" spans="1:5" ht="15.75" thickBot="1" x14ac:dyDescent="0.3">
      <c r="A142" s="5" t="s">
        <v>17</v>
      </c>
      <c r="B142" s="9">
        <v>79200</v>
      </c>
      <c r="C142" s="9">
        <v>68360</v>
      </c>
      <c r="D142" s="9">
        <v>0</v>
      </c>
      <c r="E142" s="9">
        <v>0</v>
      </c>
    </row>
    <row r="143" spans="1:5" ht="15.75" thickBot="1" x14ac:dyDescent="0.3">
      <c r="A143" s="5" t="s">
        <v>18</v>
      </c>
      <c r="B143" s="9">
        <v>79200</v>
      </c>
      <c r="C143" s="9">
        <f t="shared" ref="C143:D143" si="10">C142/C141</f>
        <v>68360</v>
      </c>
      <c r="D143" s="9">
        <f t="shared" si="10"/>
        <v>0</v>
      </c>
      <c r="E143" s="9">
        <v>0</v>
      </c>
    </row>
    <row r="144" spans="1:5" ht="15.75" thickBot="1" x14ac:dyDescent="0.3">
      <c r="A144" s="5" t="s">
        <v>19</v>
      </c>
      <c r="B144" s="713" t="s">
        <v>1003</v>
      </c>
      <c r="C144" s="10">
        <f>C141/B141-1</f>
        <v>0</v>
      </c>
      <c r="D144" s="10">
        <v>-1</v>
      </c>
      <c r="E144" s="10"/>
    </row>
    <row r="145" spans="1:5" ht="15.75" thickBot="1" x14ac:dyDescent="0.3">
      <c r="A145" s="5" t="s">
        <v>21</v>
      </c>
      <c r="B145" s="713" t="s">
        <v>1003</v>
      </c>
      <c r="C145" s="10" t="s">
        <v>1003</v>
      </c>
      <c r="D145" s="10"/>
      <c r="E145" s="10"/>
    </row>
    <row r="146" spans="1:5" ht="15.75" thickBot="1" x14ac:dyDescent="0.3">
      <c r="A146" s="5" t="s">
        <v>22</v>
      </c>
      <c r="B146" s="694" t="s">
        <v>1003</v>
      </c>
      <c r="C146" s="10" t="s">
        <v>1003</v>
      </c>
      <c r="D146" s="10"/>
      <c r="E146" s="10"/>
    </row>
    <row r="147" spans="1:5" ht="15.75" thickBot="1" x14ac:dyDescent="0.3">
      <c r="A147" s="1046" t="s">
        <v>155</v>
      </c>
      <c r="B147" s="1047"/>
      <c r="C147" s="1047"/>
      <c r="D147" s="1047"/>
      <c r="E147" s="1048"/>
    </row>
    <row r="148" spans="1:5" ht="12.75" customHeight="1" x14ac:dyDescent="0.25">
      <c r="A148" s="1049"/>
      <c r="B148" s="8">
        <v>2019</v>
      </c>
      <c r="C148" s="8">
        <v>2020</v>
      </c>
      <c r="D148" s="8">
        <v>2021</v>
      </c>
      <c r="E148" s="8">
        <v>2022</v>
      </c>
    </row>
    <row r="149" spans="1:5" ht="9" customHeight="1" thickBot="1" x14ac:dyDescent="0.3">
      <c r="A149" s="1050"/>
      <c r="B149" s="706" t="s">
        <v>7</v>
      </c>
      <c r="C149" s="706" t="s">
        <v>8</v>
      </c>
      <c r="D149" s="706" t="s">
        <v>8</v>
      </c>
      <c r="E149" s="706" t="s">
        <v>8</v>
      </c>
    </row>
    <row r="150" spans="1:5" ht="15.75" thickBot="1" x14ac:dyDescent="0.3">
      <c r="A150" s="12" t="s">
        <v>41</v>
      </c>
      <c r="B150" s="13">
        <f>B151+B152+B153+B154</f>
        <v>0</v>
      </c>
      <c r="C150" s="13">
        <f t="shared" ref="C150:E150" si="11">C151+C152+C153+C154</f>
        <v>0</v>
      </c>
      <c r="D150" s="13">
        <f t="shared" si="11"/>
        <v>0</v>
      </c>
      <c r="E150" s="13">
        <f t="shared" si="11"/>
        <v>0</v>
      </c>
    </row>
    <row r="151" spans="1:5" ht="15.75" thickBot="1" x14ac:dyDescent="0.3">
      <c r="A151" s="25" t="s">
        <v>212</v>
      </c>
      <c r="B151" s="13"/>
      <c r="C151" s="13"/>
      <c r="D151" s="13"/>
      <c r="E151" s="13"/>
    </row>
    <row r="152" spans="1:5" ht="15.75" thickBot="1" x14ac:dyDescent="0.3">
      <c r="A152" s="25" t="s">
        <v>222</v>
      </c>
      <c r="B152" s="13"/>
      <c r="C152" s="13"/>
      <c r="D152" s="13"/>
      <c r="E152" s="13"/>
    </row>
    <row r="153" spans="1:5" ht="15.75" thickBot="1" x14ac:dyDescent="0.3">
      <c r="A153" s="25" t="s">
        <v>223</v>
      </c>
      <c r="B153" s="13"/>
      <c r="C153" s="13"/>
      <c r="D153" s="13"/>
      <c r="E153" s="13"/>
    </row>
    <row r="154" spans="1:5" ht="15.75" thickBot="1" x14ac:dyDescent="0.3">
      <c r="A154" s="25" t="s">
        <v>224</v>
      </c>
      <c r="B154" s="13"/>
      <c r="C154" s="13"/>
      <c r="D154" s="13"/>
      <c r="E154" s="13"/>
    </row>
    <row r="155" spans="1:5" ht="15.75" thickBot="1" x14ac:dyDescent="0.3">
      <c r="A155" s="12" t="s">
        <v>42</v>
      </c>
      <c r="B155" s="14">
        <v>79200</v>
      </c>
      <c r="C155" s="14">
        <v>68360</v>
      </c>
      <c r="D155" s="14"/>
      <c r="E155" s="14">
        <f t="shared" ref="E155" si="12">E156+E157+E158+E159</f>
        <v>0</v>
      </c>
    </row>
    <row r="156" spans="1:5" ht="15.75" thickBot="1" x14ac:dyDescent="0.3">
      <c r="A156" s="25" t="s">
        <v>212</v>
      </c>
      <c r="B156" s="14">
        <v>79200</v>
      </c>
      <c r="C156" s="13">
        <v>68360</v>
      </c>
      <c r="D156" s="13"/>
      <c r="E156" s="13"/>
    </row>
    <row r="157" spans="1:5" ht="15.75" thickBot="1" x14ac:dyDescent="0.3">
      <c r="A157" s="25" t="s">
        <v>222</v>
      </c>
      <c r="B157" s="14"/>
      <c r="C157" s="13"/>
      <c r="D157" s="13"/>
      <c r="E157" s="13"/>
    </row>
    <row r="158" spans="1:5" ht="15.75" thickBot="1" x14ac:dyDescent="0.3">
      <c r="A158" s="25" t="s">
        <v>223</v>
      </c>
      <c r="B158" s="14"/>
      <c r="C158" s="13"/>
      <c r="D158" s="13"/>
      <c r="E158" s="13"/>
    </row>
    <row r="159" spans="1:5" ht="15.75" thickBot="1" x14ac:dyDescent="0.3">
      <c r="A159" s="25" t="s">
        <v>224</v>
      </c>
      <c r="B159" s="14"/>
      <c r="C159" s="13"/>
      <c r="D159" s="13"/>
      <c r="E159" s="13"/>
    </row>
    <row r="160" spans="1:5" ht="15.75" thickBot="1" x14ac:dyDescent="0.3">
      <c r="A160" s="87" t="s">
        <v>30</v>
      </c>
      <c r="B160" s="14">
        <f>B150+B155</f>
        <v>79200</v>
      </c>
      <c r="C160" s="14">
        <v>68360</v>
      </c>
      <c r="D160" s="14">
        <f t="shared" ref="D160:E160" si="13">D150+D155</f>
        <v>0</v>
      </c>
      <c r="E160" s="14">
        <f t="shared" si="13"/>
        <v>0</v>
      </c>
    </row>
    <row r="161" spans="1:5" ht="57" thickBot="1" x14ac:dyDescent="0.3">
      <c r="A161" s="7" t="s">
        <v>32</v>
      </c>
      <c r="B161" s="7" t="s">
        <v>249</v>
      </c>
      <c r="C161" s="86" t="s">
        <v>217</v>
      </c>
      <c r="D161" s="1120" t="s">
        <v>729</v>
      </c>
      <c r="E161" s="1121"/>
    </row>
    <row r="162" spans="1:5" ht="17.25" customHeight="1" thickBot="1" x14ac:dyDescent="0.3">
      <c r="A162" s="5" t="s">
        <v>14</v>
      </c>
      <c r="B162" s="1105" t="s">
        <v>250</v>
      </c>
      <c r="C162" s="1106"/>
      <c r="D162" s="1106"/>
      <c r="E162" s="1107"/>
    </row>
    <row r="163" spans="1:5" ht="15.75" thickBot="1" x14ac:dyDescent="0.3">
      <c r="A163" s="5" t="s">
        <v>15</v>
      </c>
      <c r="B163" s="1097" t="s">
        <v>251</v>
      </c>
      <c r="C163" s="1098"/>
      <c r="D163" s="1098"/>
      <c r="E163" s="1099"/>
    </row>
    <row r="164" spans="1:5" ht="12.75" customHeight="1" x14ac:dyDescent="0.25">
      <c r="A164" s="1049"/>
      <c r="B164" s="8">
        <v>2019</v>
      </c>
      <c r="C164" s="8">
        <v>2020</v>
      </c>
      <c r="D164" s="8">
        <v>2021</v>
      </c>
      <c r="E164" s="8">
        <v>2021</v>
      </c>
    </row>
    <row r="165" spans="1:5" ht="9" customHeight="1" thickBot="1" x14ac:dyDescent="0.3">
      <c r="A165" s="1050"/>
      <c r="B165" s="706" t="s">
        <v>7</v>
      </c>
      <c r="C165" s="706" t="s">
        <v>8</v>
      </c>
      <c r="D165" s="706" t="s">
        <v>8</v>
      </c>
      <c r="E165" s="706" t="s">
        <v>8</v>
      </c>
    </row>
    <row r="166" spans="1:5" ht="15.75" thickBot="1" x14ac:dyDescent="0.3">
      <c r="A166" s="5" t="s">
        <v>16</v>
      </c>
      <c r="B166" s="5">
        <v>60</v>
      </c>
      <c r="C166" s="694">
        <v>248</v>
      </c>
      <c r="D166" s="694">
        <v>0</v>
      </c>
      <c r="E166" s="5"/>
    </row>
    <row r="167" spans="1:5" ht="15.75" thickBot="1" x14ac:dyDescent="0.3">
      <c r="A167" s="5" t="s">
        <v>17</v>
      </c>
      <c r="B167" s="9">
        <v>0</v>
      </c>
      <c r="C167" s="9">
        <v>29080</v>
      </c>
      <c r="D167" s="9">
        <v>0</v>
      </c>
      <c r="E167" s="9"/>
    </row>
    <row r="168" spans="1:5" ht="15.75" thickBot="1" x14ac:dyDescent="0.3">
      <c r="A168" s="5" t="s">
        <v>18</v>
      </c>
      <c r="B168" s="9">
        <f>B167/B166</f>
        <v>0</v>
      </c>
      <c r="C168" s="9">
        <v>29080</v>
      </c>
      <c r="D168" s="9" t="e">
        <f t="shared" ref="D168:E168" si="14">D167/D166</f>
        <v>#DIV/0!</v>
      </c>
      <c r="E168" s="9" t="e">
        <f t="shared" si="14"/>
        <v>#DIV/0!</v>
      </c>
    </row>
    <row r="169" spans="1:5" ht="15.75" thickBot="1" x14ac:dyDescent="0.3">
      <c r="A169" s="5" t="s">
        <v>19</v>
      </c>
      <c r="B169" s="694" t="s">
        <v>1003</v>
      </c>
      <c r="C169" s="10">
        <f>C166/B166-1</f>
        <v>3.1333333333333337</v>
      </c>
      <c r="D169" s="10"/>
      <c r="E169" s="10" t="e">
        <f t="shared" ref="E169:E171" si="15">E166/D166-1</f>
        <v>#DIV/0!</v>
      </c>
    </row>
    <row r="170" spans="1:5" ht="15.75" thickBot="1" x14ac:dyDescent="0.3">
      <c r="A170" s="5" t="s">
        <v>21</v>
      </c>
      <c r="B170" s="694" t="s">
        <v>1003</v>
      </c>
      <c r="C170" s="10" t="s">
        <v>1003</v>
      </c>
      <c r="D170" s="10"/>
      <c r="E170" s="10" t="e">
        <f t="shared" si="15"/>
        <v>#DIV/0!</v>
      </c>
    </row>
    <row r="171" spans="1:5" ht="15.75" thickBot="1" x14ac:dyDescent="0.3">
      <c r="A171" s="5" t="s">
        <v>22</v>
      </c>
      <c r="B171" s="694" t="s">
        <v>1003</v>
      </c>
      <c r="C171" s="10" t="s">
        <v>1003</v>
      </c>
      <c r="D171" s="10"/>
      <c r="E171" s="10" t="e">
        <f t="shared" si="15"/>
        <v>#DIV/0!</v>
      </c>
    </row>
    <row r="172" spans="1:5" ht="15.75" thickBot="1" x14ac:dyDescent="0.3">
      <c r="A172" s="1046" t="s">
        <v>172</v>
      </c>
      <c r="B172" s="1047"/>
      <c r="C172" s="1047"/>
      <c r="D172" s="1047"/>
      <c r="E172" s="1048"/>
    </row>
    <row r="173" spans="1:5" ht="12.75" customHeight="1" x14ac:dyDescent="0.25">
      <c r="A173" s="1049"/>
      <c r="B173" s="8">
        <v>2019</v>
      </c>
      <c r="C173" s="8">
        <v>2020</v>
      </c>
      <c r="D173" s="8">
        <v>2021</v>
      </c>
      <c r="E173" s="8">
        <v>2022</v>
      </c>
    </row>
    <row r="174" spans="1:5" ht="9" customHeight="1" thickBot="1" x14ac:dyDescent="0.3">
      <c r="A174" s="1050"/>
      <c r="B174" s="706" t="s">
        <v>7</v>
      </c>
      <c r="C174" s="706" t="s">
        <v>8</v>
      </c>
      <c r="D174" s="706" t="s">
        <v>8</v>
      </c>
      <c r="E174" s="706" t="s">
        <v>8</v>
      </c>
    </row>
    <row r="175" spans="1:5" ht="15.75" thickBot="1" x14ac:dyDescent="0.3">
      <c r="A175" s="12" t="s">
        <v>41</v>
      </c>
      <c r="B175" s="13">
        <f>B176+B177+B178+B179</f>
        <v>0</v>
      </c>
      <c r="C175" s="13">
        <f t="shared" ref="C175:E175" si="16">C176+C177+C178+C179</f>
        <v>0</v>
      </c>
      <c r="D175" s="13">
        <f t="shared" si="16"/>
        <v>0</v>
      </c>
      <c r="E175" s="13">
        <f t="shared" si="16"/>
        <v>0</v>
      </c>
    </row>
    <row r="176" spans="1:5" ht="15.75" thickBot="1" x14ac:dyDescent="0.3">
      <c r="A176" s="25" t="s">
        <v>212</v>
      </c>
      <c r="B176" s="13"/>
      <c r="C176" s="13"/>
      <c r="D176" s="13"/>
      <c r="E176" s="13"/>
    </row>
    <row r="177" spans="1:5" ht="15.75" thickBot="1" x14ac:dyDescent="0.3">
      <c r="A177" s="25" t="s">
        <v>222</v>
      </c>
      <c r="B177" s="13"/>
      <c r="C177" s="13"/>
      <c r="D177" s="13"/>
      <c r="E177" s="13"/>
    </row>
    <row r="178" spans="1:5" ht="15.75" thickBot="1" x14ac:dyDescent="0.3">
      <c r="A178" s="25" t="s">
        <v>223</v>
      </c>
      <c r="B178" s="13"/>
      <c r="C178" s="13"/>
      <c r="D178" s="13"/>
      <c r="E178" s="13"/>
    </row>
    <row r="179" spans="1:5" ht="15.75" thickBot="1" x14ac:dyDescent="0.3">
      <c r="A179" s="25" t="s">
        <v>224</v>
      </c>
      <c r="B179" s="13"/>
      <c r="C179" s="13"/>
      <c r="D179" s="13"/>
      <c r="E179" s="13"/>
    </row>
    <row r="180" spans="1:5" ht="15.75" thickBot="1" x14ac:dyDescent="0.3">
      <c r="A180" s="12" t="s">
        <v>42</v>
      </c>
      <c r="B180" s="14">
        <v>0</v>
      </c>
      <c r="C180" s="14">
        <v>29080</v>
      </c>
      <c r="D180" s="14">
        <v>0</v>
      </c>
      <c r="E180" s="14">
        <f t="shared" ref="E180" si="17">E181+E182+E183+E184</f>
        <v>0</v>
      </c>
    </row>
    <row r="181" spans="1:5" ht="15.75" thickBot="1" x14ac:dyDescent="0.3">
      <c r="A181" s="25" t="s">
        <v>212</v>
      </c>
      <c r="B181" s="14">
        <v>0</v>
      </c>
      <c r="C181" s="30">
        <v>29080</v>
      </c>
      <c r="D181" s="13">
        <v>0</v>
      </c>
      <c r="E181" s="13"/>
    </row>
    <row r="182" spans="1:5" ht="15.75" thickBot="1" x14ac:dyDescent="0.3">
      <c r="A182" s="25" t="s">
        <v>222</v>
      </c>
      <c r="B182" s="14"/>
      <c r="C182" s="13"/>
      <c r="D182" s="13"/>
      <c r="E182" s="13"/>
    </row>
    <row r="183" spans="1:5" ht="15.75" thickBot="1" x14ac:dyDescent="0.3">
      <c r="A183" s="25" t="s">
        <v>223</v>
      </c>
      <c r="B183" s="14"/>
      <c r="C183" s="13"/>
      <c r="D183" s="13"/>
      <c r="E183" s="13"/>
    </row>
    <row r="184" spans="1:5" ht="15.75" thickBot="1" x14ac:dyDescent="0.3">
      <c r="A184" s="25" t="s">
        <v>224</v>
      </c>
      <c r="B184" s="14"/>
      <c r="C184" s="13"/>
      <c r="D184" s="13"/>
      <c r="E184" s="13"/>
    </row>
    <row r="185" spans="1:5" ht="15.75" thickBot="1" x14ac:dyDescent="0.3">
      <c r="A185" s="87" t="s">
        <v>226</v>
      </c>
      <c r="B185" s="14">
        <f>B175+B180</f>
        <v>0</v>
      </c>
      <c r="C185" s="14">
        <f t="shared" ref="C185:E185" si="18">C175+C180</f>
        <v>29080</v>
      </c>
      <c r="D185" s="14">
        <f t="shared" si="18"/>
        <v>0</v>
      </c>
      <c r="E185" s="14">
        <f t="shared" si="18"/>
        <v>0</v>
      </c>
    </row>
    <row r="186" spans="1:5" ht="57" hidden="1" thickBot="1" x14ac:dyDescent="0.3">
      <c r="A186" s="7" t="s">
        <v>73</v>
      </c>
      <c r="B186" s="90"/>
      <c r="C186" s="88" t="s">
        <v>217</v>
      </c>
      <c r="D186" s="91"/>
      <c r="E186" s="92"/>
    </row>
    <row r="187" spans="1:5" ht="17.25" hidden="1" customHeight="1" thickBot="1" x14ac:dyDescent="0.3">
      <c r="A187" s="5" t="s">
        <v>14</v>
      </c>
      <c r="B187" s="1105"/>
      <c r="C187" s="1106"/>
      <c r="D187" s="1106"/>
      <c r="E187" s="1107"/>
    </row>
    <row r="188" spans="1:5" ht="15.75" hidden="1" thickBot="1" x14ac:dyDescent="0.3">
      <c r="A188" s="5" t="s">
        <v>15</v>
      </c>
      <c r="B188" s="1097"/>
      <c r="C188" s="1098"/>
      <c r="D188" s="1098"/>
      <c r="E188" s="1099"/>
    </row>
    <row r="189" spans="1:5" ht="12.75" hidden="1" customHeight="1" x14ac:dyDescent="0.25">
      <c r="A189" s="1049"/>
      <c r="B189" s="8">
        <v>2018</v>
      </c>
      <c r="C189" s="8">
        <v>2019</v>
      </c>
      <c r="D189" s="8">
        <v>2020</v>
      </c>
      <c r="E189" s="8">
        <v>2021</v>
      </c>
    </row>
    <row r="190" spans="1:5" ht="9" hidden="1" customHeight="1" thickBot="1" x14ac:dyDescent="0.3">
      <c r="A190" s="1050"/>
      <c r="B190" s="706" t="s">
        <v>7</v>
      </c>
      <c r="C190" s="706" t="s">
        <v>8</v>
      </c>
      <c r="D190" s="706" t="s">
        <v>8</v>
      </c>
      <c r="E190" s="706" t="s">
        <v>8</v>
      </c>
    </row>
    <row r="191" spans="1:5" ht="15.75" hidden="1" thickBot="1" x14ac:dyDescent="0.3">
      <c r="A191" s="5" t="s">
        <v>16</v>
      </c>
      <c r="B191" s="5"/>
      <c r="C191" s="5"/>
      <c r="D191" s="5"/>
      <c r="E191" s="5"/>
    </row>
    <row r="192" spans="1:5" ht="15.75" hidden="1" thickBot="1" x14ac:dyDescent="0.3">
      <c r="A192" s="5" t="s">
        <v>17</v>
      </c>
      <c r="B192" s="9">
        <f>B210</f>
        <v>0</v>
      </c>
      <c r="C192" s="9">
        <f t="shared" ref="C192:E192" si="19">C210</f>
        <v>0</v>
      </c>
      <c r="D192" s="9">
        <f t="shared" si="19"/>
        <v>0</v>
      </c>
      <c r="E192" s="9">
        <f t="shared" si="19"/>
        <v>0</v>
      </c>
    </row>
    <row r="193" spans="1:5" ht="15.75" hidden="1" thickBot="1" x14ac:dyDescent="0.3">
      <c r="A193" s="5" t="s">
        <v>18</v>
      </c>
      <c r="B193" s="9" t="e">
        <f>B192/B191</f>
        <v>#DIV/0!</v>
      </c>
      <c r="C193" s="9" t="e">
        <f t="shared" ref="C193:E193" si="20">C192/C191</f>
        <v>#DIV/0!</v>
      </c>
      <c r="D193" s="9" t="e">
        <f t="shared" si="20"/>
        <v>#DIV/0!</v>
      </c>
      <c r="E193" s="9" t="e">
        <f t="shared" si="20"/>
        <v>#DIV/0!</v>
      </c>
    </row>
    <row r="194" spans="1:5" ht="15.75" hidden="1" thickBot="1" x14ac:dyDescent="0.3">
      <c r="A194" s="5" t="s">
        <v>19</v>
      </c>
      <c r="B194" s="694" t="s">
        <v>20</v>
      </c>
      <c r="C194" s="10" t="e">
        <f>C191/B191-1</f>
        <v>#DIV/0!</v>
      </c>
      <c r="D194" s="10" t="e">
        <f t="shared" ref="D194:E196" si="21">D191/C191-1</f>
        <v>#DIV/0!</v>
      </c>
      <c r="E194" s="10" t="e">
        <f t="shared" si="21"/>
        <v>#DIV/0!</v>
      </c>
    </row>
    <row r="195" spans="1:5" ht="15.75" hidden="1" thickBot="1" x14ac:dyDescent="0.3">
      <c r="A195" s="5" t="s">
        <v>21</v>
      </c>
      <c r="B195" s="694" t="s">
        <v>20</v>
      </c>
      <c r="C195" s="10" t="e">
        <f>C192/B192-1</f>
        <v>#DIV/0!</v>
      </c>
      <c r="D195" s="10" t="e">
        <f t="shared" si="21"/>
        <v>#DIV/0!</v>
      </c>
      <c r="E195" s="10" t="e">
        <f t="shared" si="21"/>
        <v>#DIV/0!</v>
      </c>
    </row>
    <row r="196" spans="1:5" ht="15.75" hidden="1" thickBot="1" x14ac:dyDescent="0.3">
      <c r="A196" s="5" t="s">
        <v>22</v>
      </c>
      <c r="B196" s="694" t="s">
        <v>20</v>
      </c>
      <c r="C196" s="10" t="e">
        <f>C193/B193-1</f>
        <v>#DIV/0!</v>
      </c>
      <c r="D196" s="10" t="e">
        <f t="shared" si="21"/>
        <v>#DIV/0!</v>
      </c>
      <c r="E196" s="10" t="e">
        <f t="shared" si="21"/>
        <v>#DIV/0!</v>
      </c>
    </row>
    <row r="197" spans="1:5" ht="15.75" hidden="1" thickBot="1" x14ac:dyDescent="0.3">
      <c r="A197" s="1046" t="s">
        <v>235</v>
      </c>
      <c r="B197" s="1047"/>
      <c r="C197" s="1047"/>
      <c r="D197" s="1047"/>
      <c r="E197" s="1048"/>
    </row>
    <row r="198" spans="1:5" ht="12.75" hidden="1" customHeight="1" x14ac:dyDescent="0.25">
      <c r="A198" s="1049"/>
      <c r="B198" s="8">
        <v>2018</v>
      </c>
      <c r="C198" s="8">
        <v>2019</v>
      </c>
      <c r="D198" s="8">
        <v>2020</v>
      </c>
      <c r="E198" s="8">
        <v>2021</v>
      </c>
    </row>
    <row r="199" spans="1:5" ht="9" hidden="1" customHeight="1" thickBot="1" x14ac:dyDescent="0.3">
      <c r="A199" s="1050"/>
      <c r="B199" s="706" t="s">
        <v>7</v>
      </c>
      <c r="C199" s="706" t="s">
        <v>8</v>
      </c>
      <c r="D199" s="706" t="s">
        <v>8</v>
      </c>
      <c r="E199" s="706" t="s">
        <v>8</v>
      </c>
    </row>
    <row r="200" spans="1:5" ht="15.75" hidden="1" thickBot="1" x14ac:dyDescent="0.3">
      <c r="A200" s="12" t="s">
        <v>41</v>
      </c>
      <c r="B200" s="13">
        <f>B201+B202+B203+B204</f>
        <v>0</v>
      </c>
      <c r="C200" s="13">
        <f t="shared" ref="C200:E200" si="22">C201+C202+C203+C204</f>
        <v>0</v>
      </c>
      <c r="D200" s="13">
        <f t="shared" si="22"/>
        <v>0</v>
      </c>
      <c r="E200" s="13">
        <f t="shared" si="22"/>
        <v>0</v>
      </c>
    </row>
    <row r="201" spans="1:5" ht="15.75" hidden="1" thickBot="1" x14ac:dyDescent="0.3">
      <c r="A201" s="25" t="s">
        <v>212</v>
      </c>
      <c r="B201" s="13"/>
      <c r="C201" s="13"/>
      <c r="D201" s="13"/>
      <c r="E201" s="13"/>
    </row>
    <row r="202" spans="1:5" ht="15.75" hidden="1" thickBot="1" x14ac:dyDescent="0.3">
      <c r="A202" s="25" t="s">
        <v>222</v>
      </c>
      <c r="B202" s="13"/>
      <c r="C202" s="13"/>
      <c r="D202" s="13"/>
      <c r="E202" s="13"/>
    </row>
    <row r="203" spans="1:5" ht="15.75" hidden="1" thickBot="1" x14ac:dyDescent="0.3">
      <c r="A203" s="25" t="s">
        <v>223</v>
      </c>
      <c r="B203" s="13"/>
      <c r="C203" s="13"/>
      <c r="D203" s="13"/>
      <c r="E203" s="13"/>
    </row>
    <row r="204" spans="1:5" ht="15.75" hidden="1" thickBot="1" x14ac:dyDescent="0.3">
      <c r="A204" s="25" t="s">
        <v>224</v>
      </c>
      <c r="B204" s="13"/>
      <c r="C204" s="13"/>
      <c r="D204" s="13"/>
      <c r="E204" s="13"/>
    </row>
    <row r="205" spans="1:5" ht="15.75" hidden="1" thickBot="1" x14ac:dyDescent="0.3">
      <c r="A205" s="12" t="s">
        <v>42</v>
      </c>
      <c r="B205" s="14">
        <f>B206+B207+B208+B209</f>
        <v>0</v>
      </c>
      <c r="C205" s="14">
        <f t="shared" ref="C205:E205" si="23">C206+C207+C208+C209</f>
        <v>0</v>
      </c>
      <c r="D205" s="14">
        <f t="shared" si="23"/>
        <v>0</v>
      </c>
      <c r="E205" s="14">
        <f t="shared" si="23"/>
        <v>0</v>
      </c>
    </row>
    <row r="206" spans="1:5" ht="15.75" hidden="1" thickBot="1" x14ac:dyDescent="0.3">
      <c r="A206" s="25" t="s">
        <v>212</v>
      </c>
      <c r="B206" s="14"/>
      <c r="C206" s="13"/>
      <c r="D206" s="13"/>
      <c r="E206" s="13"/>
    </row>
    <row r="207" spans="1:5" ht="15.75" hidden="1" thickBot="1" x14ac:dyDescent="0.3">
      <c r="A207" s="25" t="s">
        <v>222</v>
      </c>
      <c r="B207" s="14"/>
      <c r="C207" s="13"/>
      <c r="D207" s="13"/>
      <c r="E207" s="13"/>
    </row>
    <row r="208" spans="1:5" ht="15.75" hidden="1" thickBot="1" x14ac:dyDescent="0.3">
      <c r="A208" s="25" t="s">
        <v>223</v>
      </c>
      <c r="B208" s="14"/>
      <c r="C208" s="13"/>
      <c r="D208" s="13"/>
      <c r="E208" s="13"/>
    </row>
    <row r="209" spans="1:5" ht="15.75" hidden="1" thickBot="1" x14ac:dyDescent="0.3">
      <c r="A209" s="25" t="s">
        <v>224</v>
      </c>
      <c r="B209" s="14"/>
      <c r="C209" s="13"/>
      <c r="D209" s="13"/>
      <c r="E209" s="13"/>
    </row>
    <row r="210" spans="1:5" ht="15.75" hidden="1" thickBot="1" x14ac:dyDescent="0.3">
      <c r="A210" s="15" t="s">
        <v>236</v>
      </c>
      <c r="B210" s="14">
        <f>B200+B205</f>
        <v>0</v>
      </c>
      <c r="C210" s="14">
        <f t="shared" ref="C210:E210" si="24">C200+C205</f>
        <v>0</v>
      </c>
      <c r="D210" s="14">
        <f t="shared" si="24"/>
        <v>0</v>
      </c>
      <c r="E210" s="14">
        <f t="shared" si="24"/>
        <v>0</v>
      </c>
    </row>
    <row r="211" spans="1:5" ht="25.5" customHeight="1" thickBot="1" x14ac:dyDescent="0.3">
      <c r="A211" s="93" t="s">
        <v>44</v>
      </c>
      <c r="B211" s="1118" t="s">
        <v>1004</v>
      </c>
      <c r="C211" s="1120"/>
      <c r="D211" s="1120"/>
      <c r="E211" s="1121"/>
    </row>
    <row r="212" spans="1:5" ht="57" thickBot="1" x14ac:dyDescent="0.3">
      <c r="A212" s="7" t="s">
        <v>163</v>
      </c>
      <c r="B212" s="102" t="s">
        <v>252</v>
      </c>
      <c r="C212" s="88" t="s">
        <v>217</v>
      </c>
      <c r="D212" s="1114" t="s">
        <v>1005</v>
      </c>
      <c r="E212" s="1093"/>
    </row>
    <row r="213" spans="1:5" ht="17.25" customHeight="1" thickBot="1" x14ac:dyDescent="0.3">
      <c r="A213" s="5" t="s">
        <v>14</v>
      </c>
      <c r="B213" s="1105" t="s">
        <v>1006</v>
      </c>
      <c r="C213" s="1106"/>
      <c r="D213" s="1106"/>
      <c r="E213" s="1107"/>
    </row>
    <row r="214" spans="1:5" ht="15.75" thickBot="1" x14ac:dyDescent="0.3">
      <c r="A214" s="5" t="s">
        <v>15</v>
      </c>
      <c r="B214" s="1214" t="s">
        <v>253</v>
      </c>
      <c r="C214" s="1098"/>
      <c r="D214" s="1098"/>
      <c r="E214" s="1099"/>
    </row>
    <row r="215" spans="1:5" ht="12.75" customHeight="1" x14ac:dyDescent="0.25">
      <c r="A215" s="1049"/>
      <c r="B215" s="8">
        <v>2019</v>
      </c>
      <c r="C215" s="8">
        <v>2020</v>
      </c>
      <c r="D215" s="8">
        <v>2021</v>
      </c>
      <c r="E215" s="8">
        <v>2022</v>
      </c>
    </row>
    <row r="216" spans="1:5" ht="9" customHeight="1" thickBot="1" x14ac:dyDescent="0.3">
      <c r="A216" s="1050"/>
      <c r="B216" s="706" t="s">
        <v>7</v>
      </c>
      <c r="C216" s="706" t="s">
        <v>8</v>
      </c>
      <c r="D216" s="706" t="s">
        <v>8</v>
      </c>
      <c r="E216" s="706" t="s">
        <v>8</v>
      </c>
    </row>
    <row r="217" spans="1:5" ht="15.75" thickBot="1" x14ac:dyDescent="0.3">
      <c r="A217" s="5" t="s">
        <v>16</v>
      </c>
      <c r="B217" s="694">
        <v>3</v>
      </c>
      <c r="C217" s="694">
        <v>1</v>
      </c>
      <c r="D217" s="694">
        <v>1</v>
      </c>
      <c r="E217" s="5">
        <v>1</v>
      </c>
    </row>
    <row r="218" spans="1:5" ht="15.75" thickBot="1" x14ac:dyDescent="0.3">
      <c r="A218" s="5" t="s">
        <v>17</v>
      </c>
      <c r="B218" s="9">
        <v>5000</v>
      </c>
      <c r="C218" s="9">
        <v>2960</v>
      </c>
      <c r="D218" s="9"/>
      <c r="E218" s="9"/>
    </row>
    <row r="219" spans="1:5" ht="15.75" thickBot="1" x14ac:dyDescent="0.3">
      <c r="A219" s="5" t="s">
        <v>18</v>
      </c>
      <c r="B219" s="9">
        <v>5000</v>
      </c>
      <c r="C219" s="9">
        <f t="shared" ref="C219" si="25">C218/C217</f>
        <v>2960</v>
      </c>
      <c r="D219" s="9"/>
      <c r="E219" s="9"/>
    </row>
    <row r="220" spans="1:5" ht="15.75" thickBot="1" x14ac:dyDescent="0.3">
      <c r="A220" s="5" t="s">
        <v>19</v>
      </c>
      <c r="B220" s="713">
        <v>-0.66700000000000004</v>
      </c>
      <c r="C220" s="10">
        <v>0</v>
      </c>
      <c r="D220" s="10">
        <f t="shared" ref="D220" si="26">D217/C217-1</f>
        <v>0</v>
      </c>
      <c r="E220" s="10"/>
    </row>
    <row r="221" spans="1:5" ht="15.75" thickBot="1" x14ac:dyDescent="0.3">
      <c r="A221" s="5" t="s">
        <v>21</v>
      </c>
      <c r="B221" s="694" t="s">
        <v>1003</v>
      </c>
      <c r="C221" s="10"/>
      <c r="D221" s="10">
        <v>0</v>
      </c>
      <c r="E221" s="10"/>
    </row>
    <row r="222" spans="1:5" ht="15.75" thickBot="1" x14ac:dyDescent="0.3">
      <c r="A222" s="5" t="s">
        <v>22</v>
      </c>
      <c r="B222" s="694" t="s">
        <v>1003</v>
      </c>
      <c r="C222" s="10"/>
      <c r="D222" s="10">
        <v>0</v>
      </c>
      <c r="E222" s="10"/>
    </row>
    <row r="223" spans="1:5" ht="15.75" thickBot="1" x14ac:dyDescent="0.3">
      <c r="A223" s="1046" t="s">
        <v>154</v>
      </c>
      <c r="B223" s="1047"/>
      <c r="C223" s="1047"/>
      <c r="D223" s="1047"/>
      <c r="E223" s="1048"/>
    </row>
    <row r="224" spans="1:5" ht="12.75" customHeight="1" x14ac:dyDescent="0.25">
      <c r="A224" s="1049"/>
      <c r="B224" s="8">
        <v>2019</v>
      </c>
      <c r="C224" s="8">
        <v>2020</v>
      </c>
      <c r="D224" s="8">
        <v>2021</v>
      </c>
      <c r="E224" s="8">
        <v>2022</v>
      </c>
    </row>
    <row r="225" spans="1:5" ht="9" customHeight="1" thickBot="1" x14ac:dyDescent="0.3">
      <c r="A225" s="1050"/>
      <c r="B225" s="706" t="s">
        <v>7</v>
      </c>
      <c r="C225" s="706" t="s">
        <v>8</v>
      </c>
      <c r="D225" s="706" t="s">
        <v>8</v>
      </c>
      <c r="E225" s="706" t="s">
        <v>8</v>
      </c>
    </row>
    <row r="226" spans="1:5" ht="15.75" thickBot="1" x14ac:dyDescent="0.3">
      <c r="A226" s="12" t="s">
        <v>41</v>
      </c>
      <c r="B226" s="13">
        <f>B227+B228+B229+B230</f>
        <v>0</v>
      </c>
      <c r="C226" s="13">
        <f t="shared" ref="C226:E226" si="27">C227+C228+C229+C230</f>
        <v>0</v>
      </c>
      <c r="D226" s="13">
        <f t="shared" si="27"/>
        <v>0</v>
      </c>
      <c r="E226" s="13">
        <f t="shared" si="27"/>
        <v>0</v>
      </c>
    </row>
    <row r="227" spans="1:5" ht="15.75" thickBot="1" x14ac:dyDescent="0.3">
      <c r="A227" s="25" t="s">
        <v>212</v>
      </c>
      <c r="B227" s="13"/>
      <c r="C227" s="13"/>
      <c r="D227" s="13"/>
      <c r="E227" s="13"/>
    </row>
    <row r="228" spans="1:5" ht="15.75" thickBot="1" x14ac:dyDescent="0.3">
      <c r="A228" s="25" t="s">
        <v>222</v>
      </c>
      <c r="B228" s="13"/>
      <c r="C228" s="13"/>
      <c r="D228" s="13"/>
      <c r="E228" s="13"/>
    </row>
    <row r="229" spans="1:5" ht="15.75" thickBot="1" x14ac:dyDescent="0.3">
      <c r="A229" s="25" t="s">
        <v>223</v>
      </c>
      <c r="B229" s="13"/>
      <c r="C229" s="13"/>
      <c r="D229" s="13"/>
      <c r="E229" s="13"/>
    </row>
    <row r="230" spans="1:5" ht="15.75" thickBot="1" x14ac:dyDescent="0.3">
      <c r="A230" s="25" t="s">
        <v>224</v>
      </c>
      <c r="B230" s="13"/>
      <c r="C230" s="13"/>
      <c r="D230" s="13"/>
      <c r="E230" s="13"/>
    </row>
    <row r="231" spans="1:5" ht="15.75" thickBot="1" x14ac:dyDescent="0.3">
      <c r="A231" s="12" t="s">
        <v>42</v>
      </c>
      <c r="B231" s="14">
        <v>4640</v>
      </c>
      <c r="C231" s="14">
        <v>2960</v>
      </c>
      <c r="D231" s="14"/>
      <c r="E231" s="14"/>
    </row>
    <row r="232" spans="1:5" ht="15.75" thickBot="1" x14ac:dyDescent="0.3">
      <c r="A232" s="25" t="s">
        <v>212</v>
      </c>
      <c r="B232" s="14">
        <v>4640</v>
      </c>
      <c r="C232" s="14">
        <v>2960</v>
      </c>
      <c r="D232" s="14"/>
      <c r="E232" s="14"/>
    </row>
    <row r="233" spans="1:5" ht="15.75" thickBot="1" x14ac:dyDescent="0.3">
      <c r="A233" s="25" t="s">
        <v>222</v>
      </c>
      <c r="B233" s="14"/>
      <c r="C233" s="14"/>
      <c r="D233" s="14"/>
      <c r="E233" s="14"/>
    </row>
    <row r="234" spans="1:5" ht="15.75" thickBot="1" x14ac:dyDescent="0.3">
      <c r="A234" s="25" t="s">
        <v>223</v>
      </c>
      <c r="B234" s="14"/>
      <c r="C234" s="14"/>
      <c r="D234" s="14"/>
      <c r="E234" s="14"/>
    </row>
    <row r="235" spans="1:5" ht="15.75" thickBot="1" x14ac:dyDescent="0.3">
      <c r="A235" s="25" t="s">
        <v>224</v>
      </c>
      <c r="B235" s="14"/>
      <c r="C235" s="14"/>
      <c r="D235" s="14"/>
      <c r="E235" s="14"/>
    </row>
    <row r="236" spans="1:5" ht="15.75" thickBot="1" x14ac:dyDescent="0.3">
      <c r="A236" s="15" t="s">
        <v>52</v>
      </c>
      <c r="B236" s="14">
        <f>B226+B231</f>
        <v>4640</v>
      </c>
      <c r="C236" s="14">
        <f t="shared" ref="C236:E236" si="28">C226+C231</f>
        <v>2960</v>
      </c>
      <c r="D236" s="14">
        <f t="shared" si="28"/>
        <v>0</v>
      </c>
      <c r="E236" s="14">
        <f t="shared" si="28"/>
        <v>0</v>
      </c>
    </row>
    <row r="237" spans="1:5" ht="15.75" thickBot="1" x14ac:dyDescent="0.3">
      <c r="A237" s="1111" t="s">
        <v>45</v>
      </c>
      <c r="B237" s="1112"/>
      <c r="C237" s="1112"/>
      <c r="D237" s="1112"/>
      <c r="E237" s="1113"/>
    </row>
    <row r="238" spans="1:5" ht="15.75" thickBot="1" x14ac:dyDescent="0.3">
      <c r="A238" s="1111" t="s">
        <v>46</v>
      </c>
      <c r="B238" s="1112"/>
      <c r="C238" s="1112"/>
      <c r="D238" s="1112"/>
      <c r="E238" s="1113"/>
    </row>
    <row r="239" spans="1:5" ht="15.75" customHeight="1" thickBot="1" x14ac:dyDescent="0.3">
      <c r="A239" s="7" t="s">
        <v>55</v>
      </c>
      <c r="B239" s="1105" t="s">
        <v>1007</v>
      </c>
      <c r="C239" s="1106"/>
      <c r="D239" s="1106"/>
      <c r="E239" s="1107"/>
    </row>
    <row r="240" spans="1:5" ht="30.75" customHeight="1" thickBot="1" x14ac:dyDescent="0.3">
      <c r="A240" s="7" t="s">
        <v>79</v>
      </c>
      <c r="B240" s="102" t="s">
        <v>252</v>
      </c>
      <c r="C240" s="86" t="s">
        <v>217</v>
      </c>
      <c r="D240" s="1120"/>
      <c r="E240" s="1121"/>
    </row>
    <row r="241" spans="1:5" ht="15.75" thickBot="1" x14ac:dyDescent="0.3">
      <c r="A241" s="96"/>
      <c r="B241" s="1118"/>
      <c r="C241" s="1122"/>
      <c r="D241" s="1120"/>
      <c r="E241" s="1121"/>
    </row>
    <row r="242" spans="1:5" ht="17.25" customHeight="1" thickBot="1" x14ac:dyDescent="0.3">
      <c r="A242" s="5" t="s">
        <v>14</v>
      </c>
      <c r="B242" s="1105"/>
      <c r="C242" s="1106"/>
      <c r="D242" s="1106"/>
      <c r="E242" s="1107"/>
    </row>
    <row r="243" spans="1:5" ht="15.75" thickBot="1" x14ac:dyDescent="0.3">
      <c r="A243" s="5" t="s">
        <v>15</v>
      </c>
      <c r="B243" s="1214" t="s">
        <v>253</v>
      </c>
      <c r="C243" s="1098"/>
      <c r="D243" s="1098"/>
      <c r="E243" s="1099"/>
    </row>
    <row r="244" spans="1:5" ht="12.75" customHeight="1" x14ac:dyDescent="0.25">
      <c r="A244" s="1049"/>
      <c r="B244" s="8">
        <v>2019</v>
      </c>
      <c r="C244" s="8">
        <v>2020</v>
      </c>
      <c r="D244" s="8">
        <v>2021</v>
      </c>
      <c r="E244" s="8">
        <v>2022</v>
      </c>
    </row>
    <row r="245" spans="1:5" ht="9" customHeight="1" thickBot="1" x14ac:dyDescent="0.3">
      <c r="A245" s="1050"/>
      <c r="B245" s="706" t="s">
        <v>7</v>
      </c>
      <c r="C245" s="706" t="s">
        <v>8</v>
      </c>
      <c r="D245" s="706" t="s">
        <v>8</v>
      </c>
      <c r="E245" s="706" t="s">
        <v>8</v>
      </c>
    </row>
    <row r="246" spans="1:5" ht="15.75" thickBot="1" x14ac:dyDescent="0.3">
      <c r="A246" s="5" t="s">
        <v>16</v>
      </c>
      <c r="B246" s="9"/>
      <c r="C246" s="9"/>
      <c r="D246" s="9">
        <v>1</v>
      </c>
      <c r="E246" s="9"/>
    </row>
    <row r="247" spans="1:5" ht="15.75" thickBot="1" x14ac:dyDescent="0.3">
      <c r="A247" s="5" t="s">
        <v>17</v>
      </c>
      <c r="B247" s="9">
        <v>0</v>
      </c>
      <c r="C247" s="9" t="e">
        <f>#REF!-C272</f>
        <v>#REF!</v>
      </c>
      <c r="D247" s="9"/>
      <c r="E247" s="9">
        <v>5000</v>
      </c>
    </row>
    <row r="248" spans="1:5" ht="15.75" thickBot="1" x14ac:dyDescent="0.3">
      <c r="A248" s="5" t="s">
        <v>18</v>
      </c>
      <c r="B248" s="9"/>
      <c r="C248" s="9" t="e">
        <f t="shared" ref="C248" si="29">C247/C246</f>
        <v>#REF!</v>
      </c>
      <c r="D248" s="9"/>
      <c r="E248" s="9">
        <v>5000</v>
      </c>
    </row>
    <row r="249" spans="1:5" ht="15.75" thickBot="1" x14ac:dyDescent="0.3">
      <c r="A249" s="5" t="s">
        <v>19</v>
      </c>
      <c r="B249" s="694" t="s">
        <v>20</v>
      </c>
      <c r="C249" s="10" t="e">
        <f>C246/B246-1</f>
        <v>#DIV/0!</v>
      </c>
      <c r="D249" s="10">
        <v>-1</v>
      </c>
      <c r="E249" s="10"/>
    </row>
    <row r="250" spans="1:5" ht="15.75" thickBot="1" x14ac:dyDescent="0.3">
      <c r="A250" s="5" t="s">
        <v>21</v>
      </c>
      <c r="B250" s="694" t="s">
        <v>20</v>
      </c>
      <c r="C250" s="10" t="e">
        <f>C247/B247-1</f>
        <v>#REF!</v>
      </c>
      <c r="D250" s="10" t="e">
        <f t="shared" ref="D250:D251" si="30">D247/C247-1</f>
        <v>#REF!</v>
      </c>
      <c r="E250" s="10"/>
    </row>
    <row r="251" spans="1:5" ht="15.75" thickBot="1" x14ac:dyDescent="0.3">
      <c r="A251" s="5" t="s">
        <v>22</v>
      </c>
      <c r="B251" s="694" t="s">
        <v>20</v>
      </c>
      <c r="C251" s="10" t="e">
        <f>C248/B248-1</f>
        <v>#REF!</v>
      </c>
      <c r="D251" s="10" t="e">
        <f t="shared" si="30"/>
        <v>#REF!</v>
      </c>
      <c r="E251" s="10"/>
    </row>
    <row r="252" spans="1:5" ht="15.75" thickBot="1" x14ac:dyDescent="0.3">
      <c r="A252" s="1046" t="s">
        <v>155</v>
      </c>
      <c r="B252" s="1047"/>
      <c r="C252" s="1047"/>
      <c r="D252" s="1047"/>
      <c r="E252" s="1048"/>
    </row>
    <row r="253" spans="1:5" ht="12.75" customHeight="1" x14ac:dyDescent="0.25">
      <c r="A253" s="1049"/>
      <c r="B253" s="8">
        <v>2019</v>
      </c>
      <c r="C253" s="8">
        <v>2020</v>
      </c>
      <c r="D253" s="8">
        <v>2021</v>
      </c>
      <c r="E253" s="8">
        <v>2022</v>
      </c>
    </row>
    <row r="254" spans="1:5" ht="9" customHeight="1" thickBot="1" x14ac:dyDescent="0.3">
      <c r="A254" s="1050"/>
      <c r="B254" s="706" t="s">
        <v>7</v>
      </c>
      <c r="C254" s="706" t="s">
        <v>8</v>
      </c>
      <c r="D254" s="706" t="s">
        <v>8</v>
      </c>
      <c r="E254" s="706" t="s">
        <v>8</v>
      </c>
    </row>
    <row r="255" spans="1:5" ht="15.75" thickBot="1" x14ac:dyDescent="0.3">
      <c r="A255" s="12" t="s">
        <v>41</v>
      </c>
      <c r="B255" s="13">
        <f>B256+B257+B258+B259</f>
        <v>0</v>
      </c>
      <c r="C255" s="13">
        <f t="shared" ref="C255:E255" si="31">C256+C257+C258+C259</f>
        <v>0</v>
      </c>
      <c r="D255" s="13">
        <f t="shared" si="31"/>
        <v>0</v>
      </c>
      <c r="E255" s="13">
        <f t="shared" si="31"/>
        <v>0</v>
      </c>
    </row>
    <row r="256" spans="1:5" ht="15.75" thickBot="1" x14ac:dyDescent="0.3">
      <c r="A256" s="25" t="s">
        <v>212</v>
      </c>
      <c r="B256" s="13"/>
      <c r="C256" s="13"/>
      <c r="D256" s="13"/>
      <c r="E256" s="13"/>
    </row>
    <row r="257" spans="1:5" ht="15.75" thickBot="1" x14ac:dyDescent="0.3">
      <c r="A257" s="25" t="s">
        <v>222</v>
      </c>
      <c r="B257" s="13"/>
      <c r="C257" s="13"/>
      <c r="D257" s="13"/>
      <c r="E257" s="13"/>
    </row>
    <row r="258" spans="1:5" ht="15.75" thickBot="1" x14ac:dyDescent="0.3">
      <c r="A258" s="25" t="s">
        <v>223</v>
      </c>
      <c r="B258" s="13"/>
      <c r="C258" s="13"/>
      <c r="D258" s="13"/>
      <c r="E258" s="13"/>
    </row>
    <row r="259" spans="1:5" ht="15.75" thickBot="1" x14ac:dyDescent="0.3">
      <c r="A259" s="25" t="s">
        <v>224</v>
      </c>
      <c r="B259" s="13"/>
      <c r="C259" s="13"/>
      <c r="D259" s="13"/>
      <c r="E259" s="13"/>
    </row>
    <row r="260" spans="1:5" ht="15.75" thickBot="1" x14ac:dyDescent="0.3">
      <c r="A260" s="12" t="s">
        <v>42</v>
      </c>
      <c r="B260" s="14">
        <f>B261+B262+B263+B264</f>
        <v>0</v>
      </c>
      <c r="C260" s="14">
        <f t="shared" ref="C260" si="32">C261+C262+C263+C264</f>
        <v>0</v>
      </c>
      <c r="D260" s="14"/>
      <c r="E260" s="14">
        <f t="shared" ref="E260" si="33">E261+E262+E263+E264</f>
        <v>5000</v>
      </c>
    </row>
    <row r="261" spans="1:5" ht="15.75" thickBot="1" x14ac:dyDescent="0.3">
      <c r="A261" s="25" t="s">
        <v>212</v>
      </c>
      <c r="B261" s="14"/>
      <c r="C261" s="13"/>
      <c r="D261" s="13"/>
      <c r="E261" s="13">
        <v>5000</v>
      </c>
    </row>
    <row r="262" spans="1:5" ht="15.75" thickBot="1" x14ac:dyDescent="0.3">
      <c r="A262" s="25" t="s">
        <v>222</v>
      </c>
      <c r="B262" s="14"/>
      <c r="C262" s="13"/>
      <c r="D262" s="13"/>
      <c r="E262" s="13"/>
    </row>
    <row r="263" spans="1:5" ht="15.75" thickBot="1" x14ac:dyDescent="0.3">
      <c r="A263" s="25" t="s">
        <v>223</v>
      </c>
      <c r="B263" s="14"/>
      <c r="C263" s="13"/>
      <c r="D263" s="13"/>
      <c r="E263" s="13"/>
    </row>
    <row r="264" spans="1:5" ht="15.75" thickBot="1" x14ac:dyDescent="0.3">
      <c r="A264" s="25" t="s">
        <v>224</v>
      </c>
      <c r="B264" s="14"/>
      <c r="C264" s="13"/>
      <c r="D264" s="13"/>
      <c r="E264" s="13"/>
    </row>
    <row r="265" spans="1:5" ht="15.75" thickBot="1" x14ac:dyDescent="0.3">
      <c r="A265" s="87" t="s">
        <v>30</v>
      </c>
      <c r="B265" s="14">
        <f>B255+B260</f>
        <v>0</v>
      </c>
      <c r="C265" s="14">
        <f t="shared" ref="C265:E265" si="34">C255+C260</f>
        <v>0</v>
      </c>
      <c r="D265" s="14"/>
      <c r="E265" s="14">
        <f t="shared" si="34"/>
        <v>5000</v>
      </c>
    </row>
    <row r="266" spans="1:5" ht="57" thickBot="1" x14ac:dyDescent="0.3">
      <c r="A266" s="7" t="s">
        <v>32</v>
      </c>
      <c r="B266" s="7"/>
      <c r="C266" s="86" t="s">
        <v>217</v>
      </c>
      <c r="D266" s="1120"/>
      <c r="E266" s="1121"/>
    </row>
    <row r="267" spans="1:5" ht="17.25" customHeight="1" thickBot="1" x14ac:dyDescent="0.3">
      <c r="A267" s="5" t="s">
        <v>14</v>
      </c>
      <c r="B267" s="1105" t="s">
        <v>1008</v>
      </c>
      <c r="C267" s="1106"/>
      <c r="D267" s="1106"/>
      <c r="E267" s="1107"/>
    </row>
    <row r="268" spans="1:5" ht="15.75" thickBot="1" x14ac:dyDescent="0.3">
      <c r="A268" s="5" t="s">
        <v>15</v>
      </c>
      <c r="B268" s="1097"/>
      <c r="C268" s="1098"/>
      <c r="D268" s="1098"/>
      <c r="E268" s="1099"/>
    </row>
    <row r="269" spans="1:5" ht="12.75" customHeight="1" x14ac:dyDescent="0.25">
      <c r="A269" s="1049"/>
      <c r="B269" s="8">
        <v>2019</v>
      </c>
      <c r="C269" s="8">
        <v>2020</v>
      </c>
      <c r="D269" s="8">
        <v>2021</v>
      </c>
      <c r="E269" s="8">
        <v>2022</v>
      </c>
    </row>
    <row r="270" spans="1:5" ht="9" customHeight="1" thickBot="1" x14ac:dyDescent="0.3">
      <c r="A270" s="1050"/>
      <c r="B270" s="706" t="s">
        <v>7</v>
      </c>
      <c r="C270" s="706" t="s">
        <v>8</v>
      </c>
      <c r="D270" s="706" t="s">
        <v>8</v>
      </c>
      <c r="E270" s="706" t="s">
        <v>8</v>
      </c>
    </row>
    <row r="271" spans="1:5" ht="15.75" thickBot="1" x14ac:dyDescent="0.3">
      <c r="A271" s="5" t="s">
        <v>16</v>
      </c>
      <c r="B271" s="694">
        <v>0</v>
      </c>
      <c r="C271" s="9">
        <v>1</v>
      </c>
      <c r="D271" s="9">
        <v>1</v>
      </c>
      <c r="E271" s="694"/>
    </row>
    <row r="272" spans="1:5" ht="15.75" thickBot="1" x14ac:dyDescent="0.3">
      <c r="A272" s="5" t="s">
        <v>17</v>
      </c>
      <c r="B272" s="9"/>
      <c r="C272" s="9">
        <v>4600</v>
      </c>
      <c r="D272" s="9">
        <v>5000</v>
      </c>
      <c r="E272" s="9"/>
    </row>
    <row r="273" spans="1:5" ht="15.75" thickBot="1" x14ac:dyDescent="0.3">
      <c r="A273" s="5" t="s">
        <v>18</v>
      </c>
      <c r="B273" s="9" t="e">
        <f>B272/B271</f>
        <v>#DIV/0!</v>
      </c>
      <c r="C273" s="9">
        <f t="shared" ref="C273:D273" si="35">C272/C271</f>
        <v>4600</v>
      </c>
      <c r="D273" s="9">
        <f t="shared" si="35"/>
        <v>5000</v>
      </c>
      <c r="E273" s="9"/>
    </row>
    <row r="274" spans="1:5" ht="15.75" thickBot="1" x14ac:dyDescent="0.3">
      <c r="A274" s="5" t="s">
        <v>19</v>
      </c>
      <c r="B274" s="694" t="s">
        <v>20</v>
      </c>
      <c r="C274" s="10" t="e">
        <f>C271/B271-1</f>
        <v>#DIV/0!</v>
      </c>
      <c r="D274" s="10">
        <f t="shared" ref="D274:D276" si="36">D271/C271-1</f>
        <v>0</v>
      </c>
      <c r="E274" s="10"/>
    </row>
    <row r="275" spans="1:5" ht="15.75" thickBot="1" x14ac:dyDescent="0.3">
      <c r="A275" s="5" t="s">
        <v>21</v>
      </c>
      <c r="B275" s="694" t="s">
        <v>20</v>
      </c>
      <c r="C275" s="10" t="e">
        <f>C272/B272-1</f>
        <v>#DIV/0!</v>
      </c>
      <c r="D275" s="10">
        <f t="shared" si="36"/>
        <v>8.6956521739130377E-2</v>
      </c>
      <c r="E275" s="10"/>
    </row>
    <row r="276" spans="1:5" ht="15.75" thickBot="1" x14ac:dyDescent="0.3">
      <c r="A276" s="5" t="s">
        <v>22</v>
      </c>
      <c r="B276" s="694" t="s">
        <v>20</v>
      </c>
      <c r="C276" s="10" t="e">
        <f>C273/B273-1</f>
        <v>#DIV/0!</v>
      </c>
      <c r="D276" s="10">
        <f t="shared" si="36"/>
        <v>8.6956521739130377E-2</v>
      </c>
      <c r="E276" s="10"/>
    </row>
    <row r="277" spans="1:5" ht="15.75" thickBot="1" x14ac:dyDescent="0.3">
      <c r="A277" s="1046" t="s">
        <v>172</v>
      </c>
      <c r="B277" s="1047"/>
      <c r="C277" s="1047"/>
      <c r="D277" s="1047"/>
      <c r="E277" s="1048"/>
    </row>
    <row r="278" spans="1:5" ht="12.75" customHeight="1" x14ac:dyDescent="0.25">
      <c r="A278" s="1049"/>
      <c r="B278" s="8">
        <v>2019</v>
      </c>
      <c r="C278" s="8">
        <v>2020</v>
      </c>
      <c r="D278" s="8">
        <v>2021</v>
      </c>
      <c r="E278" s="8">
        <v>2022</v>
      </c>
    </row>
    <row r="279" spans="1:5" ht="9" customHeight="1" thickBot="1" x14ac:dyDescent="0.3">
      <c r="A279" s="1050"/>
      <c r="B279" s="706" t="s">
        <v>7</v>
      </c>
      <c r="C279" s="706" t="s">
        <v>8</v>
      </c>
      <c r="D279" s="706" t="s">
        <v>8</v>
      </c>
      <c r="E279" s="706" t="s">
        <v>8</v>
      </c>
    </row>
    <row r="280" spans="1:5" ht="15.75" thickBot="1" x14ac:dyDescent="0.3">
      <c r="A280" s="12" t="s">
        <v>41</v>
      </c>
      <c r="B280" s="13">
        <f>B281+B282+B283+B284</f>
        <v>0</v>
      </c>
      <c r="C280" s="13">
        <f t="shared" ref="C280:E280" si="37">C281+C282+C283+C284</f>
        <v>4600</v>
      </c>
      <c r="D280" s="13">
        <f t="shared" si="37"/>
        <v>5000</v>
      </c>
      <c r="E280" s="13">
        <f t="shared" si="37"/>
        <v>0</v>
      </c>
    </row>
    <row r="281" spans="1:5" ht="15.75" thickBot="1" x14ac:dyDescent="0.3">
      <c r="A281" s="25" t="s">
        <v>212</v>
      </c>
      <c r="B281" s="13"/>
      <c r="C281" s="13">
        <v>4600</v>
      </c>
      <c r="D281" s="13">
        <v>5000</v>
      </c>
      <c r="E281" s="13"/>
    </row>
    <row r="282" spans="1:5" ht="15.75" thickBot="1" x14ac:dyDescent="0.3">
      <c r="A282" s="25" t="s">
        <v>222</v>
      </c>
      <c r="B282" s="13"/>
      <c r="C282" s="13"/>
      <c r="D282" s="13"/>
      <c r="E282" s="13"/>
    </row>
    <row r="283" spans="1:5" ht="15.75" thickBot="1" x14ac:dyDescent="0.3">
      <c r="A283" s="25" t="s">
        <v>223</v>
      </c>
      <c r="B283" s="13"/>
      <c r="C283" s="13"/>
      <c r="D283" s="13"/>
      <c r="E283" s="13"/>
    </row>
    <row r="284" spans="1:5" ht="15.75" thickBot="1" x14ac:dyDescent="0.3">
      <c r="A284" s="25" t="s">
        <v>224</v>
      </c>
      <c r="B284" s="13"/>
      <c r="C284" s="13"/>
      <c r="D284" s="13"/>
      <c r="E284" s="13"/>
    </row>
    <row r="285" spans="1:5" ht="15.75" thickBot="1" x14ac:dyDescent="0.3">
      <c r="A285" s="12" t="s">
        <v>42</v>
      </c>
      <c r="B285" s="14">
        <f>B286+B287+B288+B289</f>
        <v>0</v>
      </c>
      <c r="C285" s="14">
        <f t="shared" ref="C285:E285" si="38">C286+C287+C288+C289</f>
        <v>0</v>
      </c>
      <c r="D285" s="14">
        <f t="shared" si="38"/>
        <v>0</v>
      </c>
      <c r="E285" s="14">
        <f t="shared" si="38"/>
        <v>0</v>
      </c>
    </row>
    <row r="286" spans="1:5" ht="15.75" thickBot="1" x14ac:dyDescent="0.3">
      <c r="A286" s="25" t="s">
        <v>212</v>
      </c>
      <c r="B286" s="14"/>
      <c r="C286" s="13"/>
      <c r="D286" s="13"/>
      <c r="E286" s="13"/>
    </row>
    <row r="287" spans="1:5" ht="15.75" thickBot="1" x14ac:dyDescent="0.3">
      <c r="A287" s="25" t="s">
        <v>222</v>
      </c>
      <c r="B287" s="14"/>
      <c r="C287" s="13"/>
      <c r="D287" s="13"/>
      <c r="E287" s="13"/>
    </row>
    <row r="288" spans="1:5" ht="15.75" thickBot="1" x14ac:dyDescent="0.3">
      <c r="A288" s="25" t="s">
        <v>223</v>
      </c>
      <c r="B288" s="14"/>
      <c r="C288" s="13"/>
      <c r="D288" s="13"/>
      <c r="E288" s="13"/>
    </row>
    <row r="289" spans="1:5" ht="15.75" thickBot="1" x14ac:dyDescent="0.3">
      <c r="A289" s="25" t="s">
        <v>224</v>
      </c>
      <c r="B289" s="14"/>
      <c r="C289" s="13"/>
      <c r="D289" s="13"/>
      <c r="E289" s="13"/>
    </row>
    <row r="290" spans="1:5" ht="15.75" thickBot="1" x14ac:dyDescent="0.3">
      <c r="A290" s="87" t="s">
        <v>226</v>
      </c>
      <c r="B290" s="14">
        <f>B280+B285</f>
        <v>0</v>
      </c>
      <c r="C290" s="14">
        <f t="shared" ref="C290:E290" si="39">C280+C285</f>
        <v>4600</v>
      </c>
      <c r="D290" s="14">
        <f t="shared" si="39"/>
        <v>5000</v>
      </c>
      <c r="E290" s="14">
        <f t="shared" si="39"/>
        <v>0</v>
      </c>
    </row>
    <row r="291" spans="1:5" ht="15.75" thickBot="1" x14ac:dyDescent="0.3">
      <c r="A291" s="19"/>
      <c r="B291" s="20"/>
      <c r="C291" s="20"/>
      <c r="D291" s="20"/>
      <c r="E291" s="20"/>
    </row>
    <row r="292" spans="1:5" ht="27" customHeight="1" thickBot="1" x14ac:dyDescent="0.3">
      <c r="A292" s="6" t="s">
        <v>56</v>
      </c>
      <c r="B292" s="21">
        <v>244506</v>
      </c>
      <c r="C292" s="21">
        <v>287000</v>
      </c>
      <c r="D292" s="21">
        <v>191000</v>
      </c>
      <c r="E292" s="21">
        <v>191000</v>
      </c>
    </row>
    <row r="293" spans="1:5" ht="24.75" thickBot="1" x14ac:dyDescent="0.3">
      <c r="A293" s="6" t="s">
        <v>57</v>
      </c>
      <c r="B293" s="21">
        <v>244506</v>
      </c>
      <c r="C293" s="21">
        <v>287000</v>
      </c>
      <c r="D293" s="21">
        <v>191000</v>
      </c>
      <c r="E293" s="21">
        <v>191000</v>
      </c>
    </row>
    <row r="294" spans="1:5" ht="15.75" thickBot="1" x14ac:dyDescent="0.3">
      <c r="A294" s="12" t="s">
        <v>23</v>
      </c>
      <c r="B294" s="35">
        <v>105027</v>
      </c>
      <c r="C294" s="35">
        <v>120200</v>
      </c>
      <c r="D294" s="35">
        <f t="shared" ref="D294:E294" si="40">D295+D296</f>
        <v>120800</v>
      </c>
      <c r="E294" s="35">
        <f t="shared" si="40"/>
        <v>120800</v>
      </c>
    </row>
    <row r="295" spans="1:5" ht="15.75" thickBot="1" x14ac:dyDescent="0.3">
      <c r="A295" s="25" t="s">
        <v>212</v>
      </c>
      <c r="B295" s="14">
        <v>105027</v>
      </c>
      <c r="C295" s="14">
        <f t="shared" ref="C295:E296" si="41">C39+C76+C113</f>
        <v>120200</v>
      </c>
      <c r="D295" s="14">
        <f t="shared" si="41"/>
        <v>120800</v>
      </c>
      <c r="E295" s="14">
        <f t="shared" si="41"/>
        <v>120800</v>
      </c>
    </row>
    <row r="296" spans="1:5" ht="15.75" thickBot="1" x14ac:dyDescent="0.3">
      <c r="A296" s="25" t="s">
        <v>230</v>
      </c>
      <c r="B296" s="14">
        <f>B40+B77+B114</f>
        <v>0</v>
      </c>
      <c r="C296" s="14">
        <f t="shared" si="41"/>
        <v>0</v>
      </c>
      <c r="D296" s="14">
        <f t="shared" si="41"/>
        <v>0</v>
      </c>
      <c r="E296" s="14">
        <f t="shared" si="41"/>
        <v>0</v>
      </c>
    </row>
    <row r="297" spans="1:5" ht="24.75" thickBot="1" x14ac:dyDescent="0.3">
      <c r="A297" s="12" t="s">
        <v>24</v>
      </c>
      <c r="B297" s="35">
        <v>17370</v>
      </c>
      <c r="C297" s="35">
        <f t="shared" ref="C297:E297" si="42">C298+C299</f>
        <v>20800</v>
      </c>
      <c r="D297" s="35">
        <f t="shared" si="42"/>
        <v>20200</v>
      </c>
      <c r="E297" s="35">
        <f t="shared" si="42"/>
        <v>20200</v>
      </c>
    </row>
    <row r="298" spans="1:5" ht="15.75" thickBot="1" x14ac:dyDescent="0.3">
      <c r="A298" s="25" t="s">
        <v>212</v>
      </c>
      <c r="B298" s="13">
        <v>17370</v>
      </c>
      <c r="C298" s="13">
        <f>C42+C79+C116</f>
        <v>20800</v>
      </c>
      <c r="D298" s="13">
        <f>D42+D79+D116</f>
        <v>20200</v>
      </c>
      <c r="E298" s="13">
        <f>E42+E79+E116</f>
        <v>20200</v>
      </c>
    </row>
    <row r="299" spans="1:5" ht="15.75" thickBot="1" x14ac:dyDescent="0.3">
      <c r="A299" s="25" t="s">
        <v>230</v>
      </c>
      <c r="B299" s="14">
        <f>B43+B80+B114</f>
        <v>0</v>
      </c>
      <c r="C299" s="14">
        <f>C43+C80+C114</f>
        <v>0</v>
      </c>
      <c r="D299" s="14">
        <f>D43+D80+D114</f>
        <v>0</v>
      </c>
      <c r="E299" s="14">
        <f>E43+E80+E114</f>
        <v>0</v>
      </c>
    </row>
    <row r="300" spans="1:5" ht="15.75" thickBot="1" x14ac:dyDescent="0.3">
      <c r="A300" s="12" t="s">
        <v>25</v>
      </c>
      <c r="B300" s="35">
        <v>38259</v>
      </c>
      <c r="C300" s="35">
        <f t="shared" ref="C300:E300" si="43">C301+C302</f>
        <v>40800</v>
      </c>
      <c r="D300" s="35">
        <f t="shared" si="43"/>
        <v>44820</v>
      </c>
      <c r="E300" s="35">
        <f t="shared" si="43"/>
        <v>44820</v>
      </c>
    </row>
    <row r="301" spans="1:5" ht="15.75" thickBot="1" x14ac:dyDescent="0.3">
      <c r="A301" s="25" t="s">
        <v>212</v>
      </c>
      <c r="B301" s="14">
        <v>33259</v>
      </c>
      <c r="C301" s="14">
        <f t="shared" ref="C301:E302" si="44">C45+C82+C119</f>
        <v>35800</v>
      </c>
      <c r="D301" s="14">
        <f t="shared" si="44"/>
        <v>39820</v>
      </c>
      <c r="E301" s="14">
        <f t="shared" si="44"/>
        <v>39820</v>
      </c>
    </row>
    <row r="302" spans="1:5" ht="15.75" thickBot="1" x14ac:dyDescent="0.3">
      <c r="A302" s="25" t="s">
        <v>230</v>
      </c>
      <c r="B302" s="14">
        <f>B46+B83+B120</f>
        <v>5000</v>
      </c>
      <c r="C302" s="14">
        <f t="shared" si="44"/>
        <v>5000</v>
      </c>
      <c r="D302" s="14">
        <f t="shared" si="44"/>
        <v>5000</v>
      </c>
      <c r="E302" s="14">
        <f t="shared" si="44"/>
        <v>5000</v>
      </c>
    </row>
    <row r="303" spans="1:5" ht="15.75" thickBot="1" x14ac:dyDescent="0.3">
      <c r="A303" s="12" t="s">
        <v>26</v>
      </c>
      <c r="B303" s="35">
        <f>B304+B305</f>
        <v>0</v>
      </c>
      <c r="C303" s="35">
        <f t="shared" ref="C303:E303" si="45">C304+C305</f>
        <v>0</v>
      </c>
      <c r="D303" s="35">
        <f t="shared" si="45"/>
        <v>0</v>
      </c>
      <c r="E303" s="35">
        <f t="shared" si="45"/>
        <v>0</v>
      </c>
    </row>
    <row r="304" spans="1:5" ht="15.75" thickBot="1" x14ac:dyDescent="0.3">
      <c r="A304" s="25" t="s">
        <v>212</v>
      </c>
      <c r="B304" s="13">
        <f t="shared" ref="B304:E305" si="46">B48+B85+B122</f>
        <v>0</v>
      </c>
      <c r="C304" s="13">
        <f t="shared" si="46"/>
        <v>0</v>
      </c>
      <c r="D304" s="13">
        <f t="shared" si="46"/>
        <v>0</v>
      </c>
      <c r="E304" s="13">
        <f t="shared" si="46"/>
        <v>0</v>
      </c>
    </row>
    <row r="305" spans="1:5" ht="15.75" thickBot="1" x14ac:dyDescent="0.3">
      <c r="A305" s="25" t="s">
        <v>230</v>
      </c>
      <c r="B305" s="14">
        <f t="shared" si="46"/>
        <v>0</v>
      </c>
      <c r="C305" s="14">
        <f t="shared" si="46"/>
        <v>0</v>
      </c>
      <c r="D305" s="14">
        <f t="shared" si="46"/>
        <v>0</v>
      </c>
      <c r="E305" s="14">
        <f t="shared" si="46"/>
        <v>0</v>
      </c>
    </row>
    <row r="306" spans="1:5" ht="15.75" thickBot="1" x14ac:dyDescent="0.3">
      <c r="A306" s="12" t="s">
        <v>27</v>
      </c>
      <c r="B306" s="35">
        <f>B307+B308</f>
        <v>0</v>
      </c>
      <c r="C306" s="35">
        <f t="shared" ref="C306:E306" si="47">C307+C308</f>
        <v>0</v>
      </c>
      <c r="D306" s="35">
        <f t="shared" si="47"/>
        <v>0</v>
      </c>
      <c r="E306" s="35">
        <f t="shared" si="47"/>
        <v>0</v>
      </c>
    </row>
    <row r="307" spans="1:5" ht="15.75" thickBot="1" x14ac:dyDescent="0.3">
      <c r="A307" s="25" t="s">
        <v>212</v>
      </c>
      <c r="B307" s="13">
        <f t="shared" ref="B307:E308" si="48">B51+B88+B125</f>
        <v>0</v>
      </c>
      <c r="C307" s="13">
        <f t="shared" si="48"/>
        <v>0</v>
      </c>
      <c r="D307" s="13">
        <f t="shared" si="48"/>
        <v>0</v>
      </c>
      <c r="E307" s="13">
        <f t="shared" si="48"/>
        <v>0</v>
      </c>
    </row>
    <row r="308" spans="1:5" ht="15.75" thickBot="1" x14ac:dyDescent="0.3">
      <c r="A308" s="25" t="s">
        <v>230</v>
      </c>
      <c r="B308" s="14">
        <f t="shared" si="48"/>
        <v>0</v>
      </c>
      <c r="C308" s="14">
        <f t="shared" si="48"/>
        <v>0</v>
      </c>
      <c r="D308" s="14">
        <f t="shared" si="48"/>
        <v>0</v>
      </c>
      <c r="E308" s="14">
        <f t="shared" si="48"/>
        <v>0</v>
      </c>
    </row>
    <row r="309" spans="1:5" ht="15.75" thickBot="1" x14ac:dyDescent="0.3">
      <c r="A309" s="12" t="s">
        <v>28</v>
      </c>
      <c r="B309" s="35">
        <v>200</v>
      </c>
      <c r="C309" s="35">
        <f>C310+C311</f>
        <v>200</v>
      </c>
      <c r="D309" s="35">
        <f t="shared" ref="D309:E309" si="49">D310+D311</f>
        <v>180</v>
      </c>
      <c r="E309" s="35">
        <f t="shared" si="49"/>
        <v>180</v>
      </c>
    </row>
    <row r="310" spans="1:5" ht="15.75" thickBot="1" x14ac:dyDescent="0.3">
      <c r="A310" s="25" t="s">
        <v>212</v>
      </c>
      <c r="B310" s="13">
        <f t="shared" ref="B310:E311" si="50">B54+B91+B128</f>
        <v>200</v>
      </c>
      <c r="C310" s="13">
        <f t="shared" si="50"/>
        <v>200</v>
      </c>
      <c r="D310" s="13">
        <f t="shared" si="50"/>
        <v>180</v>
      </c>
      <c r="E310" s="13">
        <f t="shared" si="50"/>
        <v>180</v>
      </c>
    </row>
    <row r="311" spans="1:5" ht="15.75" thickBot="1" x14ac:dyDescent="0.3">
      <c r="A311" s="25" t="s">
        <v>230</v>
      </c>
      <c r="B311" s="14">
        <f t="shared" si="50"/>
        <v>0</v>
      </c>
      <c r="C311" s="14">
        <f t="shared" si="50"/>
        <v>0</v>
      </c>
      <c r="D311" s="14">
        <f t="shared" si="50"/>
        <v>0</v>
      </c>
      <c r="E311" s="14">
        <f t="shared" si="50"/>
        <v>0</v>
      </c>
    </row>
    <row r="312" spans="1:5" ht="24.75" thickBot="1" x14ac:dyDescent="0.3">
      <c r="A312" s="12" t="s">
        <v>29</v>
      </c>
      <c r="B312" s="35">
        <f>B93+B56</f>
        <v>0</v>
      </c>
      <c r="C312" s="35">
        <f>C93+C56</f>
        <v>0</v>
      </c>
      <c r="D312" s="35">
        <f>D93+D56</f>
        <v>0</v>
      </c>
      <c r="E312" s="35">
        <f>E93+E56</f>
        <v>0</v>
      </c>
    </row>
    <row r="313" spans="1:5" ht="15.75" thickBot="1" x14ac:dyDescent="0.3">
      <c r="A313" s="25" t="s">
        <v>212</v>
      </c>
      <c r="B313" s="13">
        <f t="shared" ref="B313:E314" si="51">B57+B94+B131</f>
        <v>0</v>
      </c>
      <c r="C313" s="13">
        <f t="shared" si="51"/>
        <v>0</v>
      </c>
      <c r="D313" s="13">
        <f t="shared" si="51"/>
        <v>0</v>
      </c>
      <c r="E313" s="13">
        <f t="shared" si="51"/>
        <v>0</v>
      </c>
    </row>
    <row r="314" spans="1:5" ht="15.75" thickBot="1" x14ac:dyDescent="0.3">
      <c r="A314" s="25" t="s">
        <v>230</v>
      </c>
      <c r="B314" s="14">
        <f t="shared" si="51"/>
        <v>0</v>
      </c>
      <c r="C314" s="14">
        <f t="shared" si="51"/>
        <v>0</v>
      </c>
      <c r="D314" s="14">
        <f t="shared" si="51"/>
        <v>0</v>
      </c>
      <c r="E314" s="14">
        <f t="shared" si="51"/>
        <v>0</v>
      </c>
    </row>
    <row r="315" spans="1:5" ht="15.75" thickBot="1" x14ac:dyDescent="0.3">
      <c r="A315" s="12" t="s">
        <v>58</v>
      </c>
      <c r="B315" s="35" t="e">
        <f>B316+B317+B318+B319</f>
        <v>#REF!</v>
      </c>
      <c r="C315" s="35" t="e">
        <f t="shared" ref="C315:E315" si="52">C316+C317+C318+C319</f>
        <v>#REF!</v>
      </c>
      <c r="D315" s="35" t="e">
        <f t="shared" si="52"/>
        <v>#REF!</v>
      </c>
      <c r="E315" s="35" t="e">
        <f t="shared" si="52"/>
        <v>#REF!</v>
      </c>
    </row>
    <row r="316" spans="1:5" ht="15.75" thickBot="1" x14ac:dyDescent="0.3">
      <c r="A316" s="25" t="s">
        <v>212</v>
      </c>
      <c r="B316" s="13" t="e">
        <f>B151+B176+B201+B227+B256+B281+#REF!+#REF!</f>
        <v>#REF!</v>
      </c>
      <c r="C316" s="13" t="e">
        <f>C151+C176+C201+C227+C256+C281+#REF!+#REF!</f>
        <v>#REF!</v>
      </c>
      <c r="D316" s="13" t="e">
        <f>D151+D176+D201+D227+D256+D281+#REF!+#REF!</f>
        <v>#REF!</v>
      </c>
      <c r="E316" s="13" t="e">
        <f>E151+E176+E201+E227+E256+E281+#REF!+#REF!</f>
        <v>#REF!</v>
      </c>
    </row>
    <row r="317" spans="1:5" ht="15.75" thickBot="1" x14ac:dyDescent="0.3">
      <c r="A317" s="25" t="s">
        <v>231</v>
      </c>
      <c r="B317" s="13" t="e">
        <f>B152+B177+B202+B228+B257+B282+#REF!+#REF!</f>
        <v>#REF!</v>
      </c>
      <c r="C317" s="13" t="e">
        <f>C152+C177+C202+C228+C257+C282+#REF!+#REF!</f>
        <v>#REF!</v>
      </c>
      <c r="D317" s="13" t="e">
        <f>D152+D177+D202+D228+D257+D282+#REF!+#REF!</f>
        <v>#REF!</v>
      </c>
      <c r="E317" s="13" t="e">
        <f>E152+E177+E202+E228+E257+E282+#REF!+#REF!</f>
        <v>#REF!</v>
      </c>
    </row>
    <row r="318" spans="1:5" ht="15.75" thickBot="1" x14ac:dyDescent="0.3">
      <c r="A318" s="25" t="s">
        <v>223</v>
      </c>
      <c r="B318" s="13" t="e">
        <f>B153+B178+B203+B229+B258+B283+#REF!+#REF!</f>
        <v>#REF!</v>
      </c>
      <c r="C318" s="13" t="e">
        <f>C153+C178+C203+C229+C258+C283+#REF!+#REF!</f>
        <v>#REF!</v>
      </c>
      <c r="D318" s="13" t="e">
        <f>D153+D178+D203+D229+D258+D283+#REF!+#REF!</f>
        <v>#REF!</v>
      </c>
      <c r="E318" s="13" t="e">
        <f>E153+E178+E203+E229+E258+E283+#REF!+#REF!</f>
        <v>#REF!</v>
      </c>
    </row>
    <row r="319" spans="1:5" ht="15.75" thickBot="1" x14ac:dyDescent="0.3">
      <c r="A319" s="25" t="s">
        <v>224</v>
      </c>
      <c r="B319" s="13" t="e">
        <f>B154+B179+B204+B230+B259+B284+#REF!+#REF!</f>
        <v>#REF!</v>
      </c>
      <c r="C319" s="13" t="e">
        <f>C154+C179+C204+C230+C259+C284+#REF!+#REF!</f>
        <v>#REF!</v>
      </c>
      <c r="D319" s="13" t="e">
        <f>D154+D179+D204+D230+D259+D284+#REF!+#REF!</f>
        <v>#REF!</v>
      </c>
      <c r="E319" s="13" t="e">
        <f>E154+E179+E204+E230+E259+E284+#REF!+#REF!</f>
        <v>#REF!</v>
      </c>
    </row>
    <row r="320" spans="1:5" ht="15.75" thickBot="1" x14ac:dyDescent="0.3">
      <c r="A320" s="12" t="s">
        <v>59</v>
      </c>
      <c r="B320" s="35">
        <v>83838</v>
      </c>
      <c r="C320" s="35">
        <v>105000</v>
      </c>
      <c r="D320" s="35" t="e">
        <f t="shared" ref="D320" si="53">D321+D322+D323+D324</f>
        <v>#REF!</v>
      </c>
      <c r="E320" s="35">
        <v>5000</v>
      </c>
    </row>
    <row r="321" spans="1:5" ht="15.75" thickBot="1" x14ac:dyDescent="0.3">
      <c r="A321" s="25" t="s">
        <v>212</v>
      </c>
      <c r="B321" s="13">
        <v>83838</v>
      </c>
      <c r="C321" s="13">
        <v>105000</v>
      </c>
      <c r="D321" s="13" t="e">
        <f>D156+D181+D206+D232+D261+D286+#REF!+#REF!</f>
        <v>#REF!</v>
      </c>
      <c r="E321" s="13">
        <v>5000</v>
      </c>
    </row>
    <row r="322" spans="1:5" ht="15.75" thickBot="1" x14ac:dyDescent="0.3">
      <c r="A322" s="25" t="s">
        <v>231</v>
      </c>
      <c r="B322" s="13" t="e">
        <f>B157+B182+B207+B233+B262+B287+#REF!+#REF!</f>
        <v>#REF!</v>
      </c>
      <c r="C322" s="13" t="e">
        <f>C157+C182+C207+C233+C262+C287+#REF!+#REF!</f>
        <v>#REF!</v>
      </c>
      <c r="D322" s="13" t="e">
        <f>D157+D182+D207+D233+D262+D287+#REF!+#REF!</f>
        <v>#REF!</v>
      </c>
      <c r="E322" s="13" t="e">
        <f>E157+E182+E207+E233+E262+E287+#REF!+#REF!</f>
        <v>#REF!</v>
      </c>
    </row>
    <row r="323" spans="1:5" ht="15.75" thickBot="1" x14ac:dyDescent="0.3">
      <c r="A323" s="25" t="s">
        <v>223</v>
      </c>
      <c r="B323" s="13" t="e">
        <f>B158+B183+B208+B234+B263+B288+#REF!+#REF!</f>
        <v>#REF!</v>
      </c>
      <c r="C323" s="13" t="e">
        <f>C158+C183+C208+C234+C263+C288+#REF!+#REF!</f>
        <v>#REF!</v>
      </c>
      <c r="D323" s="13" t="e">
        <f>D158+D183+D208+D234+D263+D288+#REF!+#REF!</f>
        <v>#REF!</v>
      </c>
      <c r="E323" s="13" t="e">
        <f>E158+E183+E208+E234+E263+E288+#REF!+#REF!</f>
        <v>#REF!</v>
      </c>
    </row>
    <row r="324" spans="1:5" ht="15.75" thickBot="1" x14ac:dyDescent="0.3">
      <c r="A324" s="25" t="s">
        <v>224</v>
      </c>
      <c r="B324" s="13" t="e">
        <f>B159+B184+B209+B235+B264+B289+#REF!+#REF!</f>
        <v>#REF!</v>
      </c>
      <c r="C324" s="13" t="e">
        <f>C159+C184+C209+C235+C264+C289+#REF!+#REF!</f>
        <v>#REF!</v>
      </c>
      <c r="D324" s="13" t="e">
        <f>D159+D184+D209+D235+D264+D289+#REF!+#REF!</f>
        <v>#REF!</v>
      </c>
      <c r="E324" s="13" t="e">
        <f>E159+E184+E209+E235+E264+E289+#REF!+#REF!</f>
        <v>#REF!</v>
      </c>
    </row>
    <row r="325" spans="1:5" ht="15.75" thickBot="1" x14ac:dyDescent="0.3">
      <c r="A325" s="16" t="s">
        <v>31</v>
      </c>
      <c r="B325" s="17">
        <f>IF(B293-B292=0,0,"Error")</f>
        <v>0</v>
      </c>
      <c r="C325" s="17">
        <f>IF(C293-C292=0,0,"Error")</f>
        <v>0</v>
      </c>
      <c r="D325" s="17">
        <f>IF(D293-D292=0,0,"Error")</f>
        <v>0</v>
      </c>
      <c r="E325" s="17">
        <f>IF(E293-E292=0,0,"Error")</f>
        <v>0</v>
      </c>
    </row>
  </sheetData>
  <mergeCells count="73">
    <mergeCell ref="A278:A279"/>
    <mergeCell ref="A253:A254"/>
    <mergeCell ref="D266:E266"/>
    <mergeCell ref="B267:E267"/>
    <mergeCell ref="B268:E268"/>
    <mergeCell ref="A269:A270"/>
    <mergeCell ref="A277:E277"/>
    <mergeCell ref="A252:E252"/>
    <mergeCell ref="A215:A216"/>
    <mergeCell ref="A223:E223"/>
    <mergeCell ref="A224:A225"/>
    <mergeCell ref="A237:E237"/>
    <mergeCell ref="A238:E238"/>
    <mergeCell ref="B239:E239"/>
    <mergeCell ref="D240:E240"/>
    <mergeCell ref="B241:E241"/>
    <mergeCell ref="B242:E242"/>
    <mergeCell ref="B243:E243"/>
    <mergeCell ref="A244:A245"/>
    <mergeCell ref="B214:E214"/>
    <mergeCell ref="A164:A165"/>
    <mergeCell ref="A172:E172"/>
    <mergeCell ref="A173:A174"/>
    <mergeCell ref="B187:E187"/>
    <mergeCell ref="B188:E188"/>
    <mergeCell ref="A189:A190"/>
    <mergeCell ref="A197:E197"/>
    <mergeCell ref="A198:A199"/>
    <mergeCell ref="B211:E211"/>
    <mergeCell ref="D212:E212"/>
    <mergeCell ref="B213:E213"/>
    <mergeCell ref="B163:E163"/>
    <mergeCell ref="A109:E109"/>
    <mergeCell ref="A110:A111"/>
    <mergeCell ref="A135:E135"/>
    <mergeCell ref="A136:E136"/>
    <mergeCell ref="B137:E137"/>
    <mergeCell ref="B138:E138"/>
    <mergeCell ref="A139:A140"/>
    <mergeCell ref="A147:E147"/>
    <mergeCell ref="A148:A149"/>
    <mergeCell ref="D161:E161"/>
    <mergeCell ref="B162:E162"/>
    <mergeCell ref="A101:A102"/>
    <mergeCell ref="A35:E35"/>
    <mergeCell ref="A36:A37"/>
    <mergeCell ref="B61:E61"/>
    <mergeCell ref="B62:E62"/>
    <mergeCell ref="B63:E63"/>
    <mergeCell ref="A64:A65"/>
    <mergeCell ref="A72:E72"/>
    <mergeCell ref="A73:A74"/>
    <mergeCell ref="B98:E98"/>
    <mergeCell ref="B99:E99"/>
    <mergeCell ref="B100:E100"/>
    <mergeCell ref="A27:A28"/>
    <mergeCell ref="A8:E8"/>
    <mergeCell ref="A9:E11"/>
    <mergeCell ref="B12:E12"/>
    <mergeCell ref="A13:A14"/>
    <mergeCell ref="B18:E18"/>
    <mergeCell ref="A19:E19"/>
    <mergeCell ref="A22:E22"/>
    <mergeCell ref="A23:E23"/>
    <mergeCell ref="B24:E24"/>
    <mergeCell ref="B25:E25"/>
    <mergeCell ref="B26:E26"/>
    <mergeCell ref="B7:E7"/>
    <mergeCell ref="A1:E1"/>
    <mergeCell ref="A2:E2"/>
    <mergeCell ref="A3:E3"/>
    <mergeCell ref="B5:E5"/>
    <mergeCell ref="B6:E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2"/>
  <sheetViews>
    <sheetView topLeftCell="A283" zoomScale="115" zoomScaleNormal="115" workbookViewId="0">
      <selection activeCell="C307" sqref="C307"/>
    </sheetView>
  </sheetViews>
  <sheetFormatPr defaultRowHeight="15" x14ac:dyDescent="0.25"/>
  <cols>
    <col min="1" max="1" width="8.7109375" customWidth="1"/>
    <col min="2" max="2" width="67.85546875" customWidth="1"/>
    <col min="3" max="3" width="15.5703125" customWidth="1"/>
    <col min="4" max="4" width="22.140625" customWidth="1"/>
    <col min="5" max="5" width="18" customWidth="1"/>
    <col min="6" max="6" width="22.5703125" customWidth="1"/>
  </cols>
  <sheetData>
    <row r="1" spans="1:7" ht="21" x14ac:dyDescent="0.35">
      <c r="B1" s="1218" t="s">
        <v>1018</v>
      </c>
      <c r="C1" s="1218"/>
      <c r="D1" s="1218"/>
      <c r="E1" s="1218"/>
      <c r="F1" s="1218"/>
      <c r="G1" s="1218"/>
    </row>
    <row r="2" spans="1:7" ht="18" customHeight="1" x14ac:dyDescent="0.25">
      <c r="A2" s="1175" t="s">
        <v>555</v>
      </c>
      <c r="B2" s="1175"/>
      <c r="C2" s="1175"/>
      <c r="D2" s="1175"/>
      <c r="E2" s="1175"/>
      <c r="F2" s="1175"/>
    </row>
    <row r="3" spans="1:7" ht="15.75" x14ac:dyDescent="0.25">
      <c r="A3" s="701"/>
      <c r="B3" s="1219" t="s">
        <v>536</v>
      </c>
      <c r="C3" s="1219"/>
      <c r="D3" s="1219"/>
      <c r="E3" s="1219"/>
      <c r="F3" s="1219"/>
    </row>
    <row r="4" spans="1:7" ht="15.75" thickBot="1" x14ac:dyDescent="0.3"/>
    <row r="5" spans="1:7" ht="16.5" thickBot="1" x14ac:dyDescent="0.3">
      <c r="B5" s="426" t="s">
        <v>0</v>
      </c>
      <c r="C5" s="1172" t="s">
        <v>954</v>
      </c>
      <c r="D5" s="1173"/>
      <c r="E5" s="1173"/>
      <c r="F5" s="1174"/>
    </row>
    <row r="6" spans="1:7" ht="16.5" thickBot="1" x14ac:dyDescent="0.3">
      <c r="B6" s="426" t="s">
        <v>1</v>
      </c>
      <c r="C6" s="1220" t="s">
        <v>955</v>
      </c>
      <c r="D6" s="1221"/>
      <c r="E6" s="1221"/>
      <c r="F6" s="1222"/>
    </row>
    <row r="7" spans="1:7" ht="16.5" thickBot="1" x14ac:dyDescent="0.3">
      <c r="B7" s="426" t="s">
        <v>3</v>
      </c>
      <c r="C7" s="1215" t="s">
        <v>535</v>
      </c>
      <c r="D7" s="1216"/>
      <c r="E7" s="1216"/>
      <c r="F7" s="1217"/>
    </row>
    <row r="8" spans="1:7" ht="54.75" customHeight="1" thickBot="1" x14ac:dyDescent="0.3">
      <c r="B8" s="1225" t="s">
        <v>4</v>
      </c>
      <c r="C8" s="1226"/>
      <c r="D8" s="1226"/>
      <c r="E8" s="1226"/>
      <c r="F8" s="1227"/>
    </row>
    <row r="9" spans="1:7" ht="52.5" customHeight="1" x14ac:dyDescent="0.25">
      <c r="B9" s="1228" t="s">
        <v>956</v>
      </c>
      <c r="C9" s="1229"/>
      <c r="D9" s="1229"/>
      <c r="E9" s="1229"/>
      <c r="F9" s="1230"/>
    </row>
    <row r="10" spans="1:7" ht="44.25" customHeight="1" x14ac:dyDescent="0.25">
      <c r="B10" s="1231"/>
      <c r="C10" s="1232"/>
      <c r="D10" s="1232"/>
      <c r="E10" s="1232"/>
      <c r="F10" s="1233"/>
    </row>
    <row r="11" spans="1:7" ht="168" customHeight="1" thickBot="1" x14ac:dyDescent="0.3">
      <c r="B11" s="1234"/>
      <c r="C11" s="1235"/>
      <c r="D11" s="1235"/>
      <c r="E11" s="1235"/>
      <c r="F11" s="1236"/>
    </row>
    <row r="12" spans="1:7" ht="62.25" customHeight="1" thickBot="1" x14ac:dyDescent="0.3">
      <c r="B12" s="326" t="s">
        <v>5</v>
      </c>
      <c r="C12" s="1237" t="s">
        <v>957</v>
      </c>
      <c r="D12" s="1238"/>
      <c r="E12" s="1238"/>
      <c r="F12" s="1239"/>
    </row>
    <row r="13" spans="1:7" ht="15.75" x14ac:dyDescent="0.25">
      <c r="B13" s="1223" t="s">
        <v>6</v>
      </c>
      <c r="C13" s="327">
        <v>2019</v>
      </c>
      <c r="D13" s="327">
        <v>2020</v>
      </c>
      <c r="E13" s="327">
        <v>2021</v>
      </c>
      <c r="F13" s="327">
        <v>2022</v>
      </c>
    </row>
    <row r="14" spans="1:7" ht="16.5" thickBot="1" x14ac:dyDescent="0.3">
      <c r="B14" s="1224"/>
      <c r="C14" s="699" t="s">
        <v>7</v>
      </c>
      <c r="D14" s="699" t="s">
        <v>8</v>
      </c>
      <c r="E14" s="699" t="s">
        <v>8</v>
      </c>
      <c r="F14" s="699" t="s">
        <v>8</v>
      </c>
    </row>
    <row r="15" spans="1:7" ht="79.5" thickBot="1" x14ac:dyDescent="0.3">
      <c r="B15" s="700" t="s">
        <v>958</v>
      </c>
      <c r="C15" s="329" t="s">
        <v>67</v>
      </c>
      <c r="D15" s="329" t="s">
        <v>129</v>
      </c>
      <c r="E15" s="329" t="s">
        <v>129</v>
      </c>
      <c r="F15" s="329" t="s">
        <v>129</v>
      </c>
    </row>
    <row r="16" spans="1:7" ht="63.75" thickBot="1" x14ac:dyDescent="0.3">
      <c r="B16" s="335" t="s">
        <v>959</v>
      </c>
      <c r="C16" s="329" t="s">
        <v>67</v>
      </c>
      <c r="D16" s="329" t="s">
        <v>129</v>
      </c>
      <c r="E16" s="329" t="s">
        <v>129</v>
      </c>
      <c r="F16" s="329" t="s">
        <v>129</v>
      </c>
    </row>
    <row r="17" spans="2:6" ht="72" customHeight="1" thickBot="1" x14ac:dyDescent="0.3">
      <c r="B17" s="330" t="s">
        <v>9</v>
      </c>
      <c r="C17" s="1237" t="s">
        <v>960</v>
      </c>
      <c r="D17" s="1240"/>
      <c r="E17" s="1240"/>
      <c r="F17" s="1241"/>
    </row>
    <row r="18" spans="2:6" ht="53.25" customHeight="1" thickBot="1" x14ac:dyDescent="0.3">
      <c r="B18" s="1242" t="s">
        <v>10</v>
      </c>
      <c r="C18" s="1243"/>
      <c r="D18" s="1243"/>
      <c r="E18" s="1243"/>
      <c r="F18" s="1244"/>
    </row>
    <row r="19" spans="2:6" ht="53.25" customHeight="1" thickBot="1" x14ac:dyDescent="0.3">
      <c r="B19" s="331" t="s">
        <v>961</v>
      </c>
      <c r="C19" s="331"/>
      <c r="D19" s="331" t="s">
        <v>129</v>
      </c>
      <c r="E19" s="331" t="s">
        <v>129</v>
      </c>
      <c r="F19" s="331" t="s">
        <v>129</v>
      </c>
    </row>
    <row r="20" spans="2:6" ht="92.25" customHeight="1" thickBot="1" x14ac:dyDescent="0.3">
      <c r="B20" s="331" t="s">
        <v>962</v>
      </c>
      <c r="C20" s="331"/>
      <c r="D20" s="331" t="s">
        <v>129</v>
      </c>
      <c r="E20" s="331" t="s">
        <v>129</v>
      </c>
      <c r="F20" s="331" t="s">
        <v>129</v>
      </c>
    </row>
    <row r="21" spans="2:6" ht="101.25" customHeight="1" thickBot="1" x14ac:dyDescent="0.3">
      <c r="B21" s="331" t="s">
        <v>963</v>
      </c>
      <c r="C21" s="331"/>
      <c r="D21" s="331" t="s">
        <v>129</v>
      </c>
      <c r="E21" s="331" t="s">
        <v>129</v>
      </c>
      <c r="F21" s="331" t="s">
        <v>129</v>
      </c>
    </row>
    <row r="22" spans="2:6" ht="102" customHeight="1" thickBot="1" x14ac:dyDescent="0.3">
      <c r="B22" s="331" t="s">
        <v>964</v>
      </c>
      <c r="C22" s="331"/>
      <c r="D22" s="331" t="s">
        <v>129</v>
      </c>
      <c r="E22" s="331" t="s">
        <v>129</v>
      </c>
      <c r="F22" s="331" t="s">
        <v>129</v>
      </c>
    </row>
    <row r="23" spans="2:6" ht="79.5" customHeight="1" thickBot="1" x14ac:dyDescent="0.3">
      <c r="B23" s="331" t="s">
        <v>965</v>
      </c>
      <c r="C23" s="331"/>
      <c r="D23" s="331" t="s">
        <v>129</v>
      </c>
      <c r="E23" s="331" t="s">
        <v>129</v>
      </c>
      <c r="F23" s="331" t="s">
        <v>129</v>
      </c>
    </row>
    <row r="24" spans="2:6" ht="53.25" customHeight="1" thickBot="1" x14ac:dyDescent="0.3">
      <c r="B24" s="1245" t="s">
        <v>11</v>
      </c>
      <c r="C24" s="1246"/>
      <c r="D24" s="1246"/>
      <c r="E24" s="1246"/>
      <c r="F24" s="1247"/>
    </row>
    <row r="25" spans="2:6" ht="53.25" customHeight="1" thickBot="1" x14ac:dyDescent="0.3">
      <c r="B25" s="1248" t="s">
        <v>12</v>
      </c>
      <c r="C25" s="1249"/>
      <c r="D25" s="1249"/>
      <c r="E25" s="1249"/>
      <c r="F25" s="1250"/>
    </row>
    <row r="26" spans="2:6" ht="53.25" customHeight="1" thickBot="1" x14ac:dyDescent="0.3">
      <c r="B26" s="334" t="s">
        <v>13</v>
      </c>
      <c r="C26" s="1237" t="s">
        <v>966</v>
      </c>
      <c r="D26" s="1238"/>
      <c r="E26" s="1238"/>
      <c r="F26" s="1239"/>
    </row>
    <row r="27" spans="2:6" ht="90" customHeight="1" thickBot="1" x14ac:dyDescent="0.3">
      <c r="B27" s="335" t="s">
        <v>14</v>
      </c>
      <c r="C27" s="1251" t="s">
        <v>967</v>
      </c>
      <c r="D27" s="1252"/>
      <c r="E27" s="1252"/>
      <c r="F27" s="1253"/>
    </row>
    <row r="28" spans="2:6" ht="15" customHeight="1" thickBot="1" x14ac:dyDescent="0.3">
      <c r="B28" s="335" t="s">
        <v>15</v>
      </c>
      <c r="C28" s="1254" t="s">
        <v>968</v>
      </c>
      <c r="D28" s="1255"/>
      <c r="E28" s="1255"/>
      <c r="F28" s="1256"/>
    </row>
    <row r="29" spans="2:6" ht="36.75" customHeight="1" x14ac:dyDescent="0.25">
      <c r="B29" s="1223"/>
      <c r="C29" s="336">
        <v>2019</v>
      </c>
      <c r="D29" s="336">
        <v>2020</v>
      </c>
      <c r="E29" s="336">
        <v>2021</v>
      </c>
      <c r="F29" s="336">
        <v>2022</v>
      </c>
    </row>
    <row r="30" spans="2:6" ht="25.5" customHeight="1" thickBot="1" x14ac:dyDescent="0.3">
      <c r="B30" s="1224"/>
      <c r="C30" s="337" t="s">
        <v>7</v>
      </c>
      <c r="D30" s="337" t="s">
        <v>8</v>
      </c>
      <c r="E30" s="337" t="s">
        <v>8</v>
      </c>
      <c r="F30" s="337" t="s">
        <v>8</v>
      </c>
    </row>
    <row r="31" spans="2:6" ht="53.25" customHeight="1" thickBot="1" x14ac:dyDescent="0.3">
      <c r="B31" s="335" t="s">
        <v>16</v>
      </c>
      <c r="C31" s="338">
        <v>25</v>
      </c>
      <c r="D31" s="338">
        <v>25</v>
      </c>
      <c r="E31" s="338">
        <v>25</v>
      </c>
      <c r="F31" s="338">
        <v>25</v>
      </c>
    </row>
    <row r="32" spans="2:6" ht="53.25" customHeight="1" thickBot="1" x14ac:dyDescent="0.3">
      <c r="B32" s="335" t="s">
        <v>17</v>
      </c>
      <c r="C32" s="338">
        <f>C61</f>
        <v>73600</v>
      </c>
      <c r="D32" s="338">
        <f t="shared" ref="D32:F32" si="0">D61</f>
        <v>74600</v>
      </c>
      <c r="E32" s="338">
        <f t="shared" si="0"/>
        <v>75600</v>
      </c>
      <c r="F32" s="338">
        <f t="shared" si="0"/>
        <v>76100</v>
      </c>
    </row>
    <row r="33" spans="2:6" ht="16.5" thickBot="1" x14ac:dyDescent="0.3">
      <c r="B33" s="335" t="s">
        <v>18</v>
      </c>
      <c r="C33" s="338">
        <f>C32/C31</f>
        <v>2944</v>
      </c>
      <c r="D33" s="338">
        <f t="shared" ref="D33:F33" si="1">D32/D31</f>
        <v>2984</v>
      </c>
      <c r="E33" s="338">
        <f t="shared" si="1"/>
        <v>3024</v>
      </c>
      <c r="F33" s="338">
        <f t="shared" si="1"/>
        <v>3044</v>
      </c>
    </row>
    <row r="34" spans="2:6" ht="16.5" thickBot="1" x14ac:dyDescent="0.3">
      <c r="B34" s="335" t="s">
        <v>19</v>
      </c>
      <c r="C34" s="697" t="s">
        <v>20</v>
      </c>
      <c r="D34" s="339">
        <f>D31/C31-1</f>
        <v>0</v>
      </c>
      <c r="E34" s="339">
        <f t="shared" ref="E34:F36" si="2">E31/D31-1</f>
        <v>0</v>
      </c>
      <c r="F34" s="339">
        <f t="shared" si="2"/>
        <v>0</v>
      </c>
    </row>
    <row r="35" spans="2:6" ht="15.75" customHeight="1" thickBot="1" x14ac:dyDescent="0.3">
      <c r="B35" s="335" t="s">
        <v>21</v>
      </c>
      <c r="C35" s="697" t="s">
        <v>20</v>
      </c>
      <c r="D35" s="339">
        <f>D32/C32-1</f>
        <v>1.3586956521739024E-2</v>
      </c>
      <c r="E35" s="339">
        <f t="shared" si="2"/>
        <v>1.3404825737265424E-2</v>
      </c>
      <c r="F35" s="339">
        <f t="shared" si="2"/>
        <v>6.6137566137565162E-3</v>
      </c>
    </row>
    <row r="36" spans="2:6" ht="12.75" customHeight="1" thickBot="1" x14ac:dyDescent="0.3">
      <c r="B36" s="335" t="s">
        <v>22</v>
      </c>
      <c r="C36" s="697" t="s">
        <v>20</v>
      </c>
      <c r="D36" s="339">
        <f>D33/C33-1</f>
        <v>1.3586956521739024E-2</v>
      </c>
      <c r="E36" s="339">
        <f t="shared" si="2"/>
        <v>1.3404825737265424E-2</v>
      </c>
      <c r="F36" s="339">
        <f t="shared" si="2"/>
        <v>6.6137566137565162E-3</v>
      </c>
    </row>
    <row r="37" spans="2:6" ht="30" customHeight="1" thickBot="1" x14ac:dyDescent="0.3">
      <c r="B37" s="1257" t="s">
        <v>565</v>
      </c>
      <c r="C37" s="1258"/>
      <c r="D37" s="1258"/>
      <c r="E37" s="1258"/>
      <c r="F37" s="1259"/>
    </row>
    <row r="38" spans="2:6" ht="15.75" x14ac:dyDescent="0.25">
      <c r="B38" s="1223"/>
      <c r="C38" s="336">
        <v>2019</v>
      </c>
      <c r="D38" s="336">
        <v>2020</v>
      </c>
      <c r="E38" s="336">
        <v>2021</v>
      </c>
      <c r="F38" s="336">
        <v>2022</v>
      </c>
    </row>
    <row r="39" spans="2:6" ht="16.5" thickBot="1" x14ac:dyDescent="0.3">
      <c r="B39" s="1224"/>
      <c r="C39" s="337" t="s">
        <v>7</v>
      </c>
      <c r="D39" s="337" t="s">
        <v>8</v>
      </c>
      <c r="E39" s="337" t="s">
        <v>8</v>
      </c>
      <c r="F39" s="337" t="s">
        <v>8</v>
      </c>
    </row>
    <row r="40" spans="2:6" ht="16.5" thickBot="1" x14ac:dyDescent="0.3">
      <c r="B40" s="340" t="s">
        <v>23</v>
      </c>
      <c r="C40" s="306">
        <v>30000</v>
      </c>
      <c r="D40" s="306">
        <f t="shared" ref="D40:E40" si="3">SUM(D41:D42)</f>
        <v>30000</v>
      </c>
      <c r="E40" s="306">
        <f t="shared" si="3"/>
        <v>30000</v>
      </c>
      <c r="F40" s="306">
        <v>30000</v>
      </c>
    </row>
    <row r="41" spans="2:6" ht="16.5" thickBot="1" x14ac:dyDescent="0.3">
      <c r="B41" s="341" t="s">
        <v>212</v>
      </c>
      <c r="C41" s="724">
        <v>30000</v>
      </c>
      <c r="D41" s="342">
        <v>30000</v>
      </c>
      <c r="E41" s="342">
        <v>30000</v>
      </c>
      <c r="F41" s="342">
        <v>30000</v>
      </c>
    </row>
    <row r="42" spans="2:6" ht="16.5" thickBot="1" x14ac:dyDescent="0.3">
      <c r="B42" s="341" t="s">
        <v>213</v>
      </c>
      <c r="C42" s="724"/>
      <c r="D42" s="724"/>
      <c r="E42" s="724"/>
      <c r="F42" s="724"/>
    </row>
    <row r="43" spans="2:6" ht="16.5" thickBot="1" x14ac:dyDescent="0.3">
      <c r="B43" s="340" t="s">
        <v>24</v>
      </c>
      <c r="C43" s="306">
        <v>4500</v>
      </c>
      <c r="D43" s="306">
        <f t="shared" ref="D43:E43" si="4">SUM(D44:D45)</f>
        <v>4500</v>
      </c>
      <c r="E43" s="306">
        <f t="shared" si="4"/>
        <v>4500</v>
      </c>
      <c r="F43" s="306">
        <v>4500</v>
      </c>
    </row>
    <row r="44" spans="2:6" ht="16.5" thickBot="1" x14ac:dyDescent="0.3">
      <c r="B44" s="341" t="s">
        <v>212</v>
      </c>
      <c r="C44" s="307">
        <v>4500</v>
      </c>
      <c r="D44" s="306">
        <v>4500</v>
      </c>
      <c r="E44" s="306">
        <v>4500</v>
      </c>
      <c r="F44" s="306">
        <v>4500</v>
      </c>
    </row>
    <row r="45" spans="2:6" ht="24.75" customHeight="1" thickBot="1" x14ac:dyDescent="0.3">
      <c r="B45" s="341" t="s">
        <v>213</v>
      </c>
      <c r="C45" s="307"/>
      <c r="D45" s="306"/>
      <c r="E45" s="306"/>
      <c r="F45" s="306"/>
    </row>
    <row r="46" spans="2:6" ht="16.5" thickBot="1" x14ac:dyDescent="0.3">
      <c r="B46" s="439" t="s">
        <v>25</v>
      </c>
      <c r="C46" s="725">
        <f>SUM(C47:C48)</f>
        <v>9100</v>
      </c>
      <c r="D46" s="725">
        <f t="shared" ref="D46:F46" si="5">SUM(D47:D48)</f>
        <v>10100</v>
      </c>
      <c r="E46" s="725">
        <f t="shared" si="5"/>
        <v>11100</v>
      </c>
      <c r="F46" s="725">
        <f t="shared" si="5"/>
        <v>11600</v>
      </c>
    </row>
    <row r="47" spans="2:6" ht="18" customHeight="1" thickBot="1" x14ac:dyDescent="0.3">
      <c r="B47" s="341" t="s">
        <v>212</v>
      </c>
      <c r="C47" s="307">
        <v>8050</v>
      </c>
      <c r="D47" s="306">
        <v>9050</v>
      </c>
      <c r="E47" s="306">
        <v>10050</v>
      </c>
      <c r="F47" s="306">
        <v>10550</v>
      </c>
    </row>
    <row r="48" spans="2:6" ht="18" customHeight="1" thickBot="1" x14ac:dyDescent="0.3">
      <c r="B48" s="341" t="s">
        <v>213</v>
      </c>
      <c r="C48" s="307">
        <v>1050</v>
      </c>
      <c r="D48" s="306">
        <v>1050</v>
      </c>
      <c r="E48" s="306">
        <v>1050</v>
      </c>
      <c r="F48" s="306">
        <v>1050</v>
      </c>
    </row>
    <row r="49" spans="2:6" ht="18" customHeight="1" thickBot="1" x14ac:dyDescent="0.3">
      <c r="B49" s="340" t="s">
        <v>26</v>
      </c>
      <c r="C49" s="307">
        <f>SUM(C50:C51)</f>
        <v>0</v>
      </c>
      <c r="D49" s="307">
        <f t="shared" ref="D49:F49" si="6">SUM(D50:D51)</f>
        <v>0</v>
      </c>
      <c r="E49" s="307">
        <f t="shared" si="6"/>
        <v>0</v>
      </c>
      <c r="F49" s="307">
        <f t="shared" si="6"/>
        <v>0</v>
      </c>
    </row>
    <row r="50" spans="2:6" ht="18" customHeight="1" thickBot="1" x14ac:dyDescent="0.3">
      <c r="B50" s="341" t="s">
        <v>212</v>
      </c>
      <c r="C50" s="307"/>
      <c r="D50" s="306"/>
      <c r="E50" s="306"/>
      <c r="F50" s="306"/>
    </row>
    <row r="51" spans="2:6" ht="18" customHeight="1" thickBot="1" x14ac:dyDescent="0.3">
      <c r="B51" s="341" t="s">
        <v>213</v>
      </c>
      <c r="C51" s="307"/>
      <c r="D51" s="306"/>
      <c r="E51" s="306"/>
      <c r="F51" s="306"/>
    </row>
    <row r="52" spans="2:6" ht="18" customHeight="1" thickBot="1" x14ac:dyDescent="0.3">
      <c r="B52" s="340" t="s">
        <v>27</v>
      </c>
      <c r="C52" s="307">
        <f>SUM(C53:C54)</f>
        <v>0</v>
      </c>
      <c r="D52" s="307">
        <f t="shared" ref="D52:F52" si="7">SUM(D53:D54)</f>
        <v>0</v>
      </c>
      <c r="E52" s="307">
        <f t="shared" si="7"/>
        <v>0</v>
      </c>
      <c r="F52" s="307">
        <f t="shared" si="7"/>
        <v>0</v>
      </c>
    </row>
    <row r="53" spans="2:6" ht="18" customHeight="1" thickBot="1" x14ac:dyDescent="0.3">
      <c r="B53" s="341" t="s">
        <v>212</v>
      </c>
      <c r="C53" s="307"/>
      <c r="D53" s="306"/>
      <c r="E53" s="306"/>
      <c r="F53" s="306"/>
    </row>
    <row r="54" spans="2:6" ht="18" customHeight="1" thickBot="1" x14ac:dyDescent="0.3">
      <c r="B54" s="341" t="s">
        <v>213</v>
      </c>
      <c r="C54" s="307"/>
      <c r="D54" s="306"/>
      <c r="E54" s="306"/>
      <c r="F54" s="306"/>
    </row>
    <row r="55" spans="2:6" ht="18" customHeight="1" thickBot="1" x14ac:dyDescent="0.3">
      <c r="B55" s="340" t="s">
        <v>28</v>
      </c>
      <c r="C55" s="306">
        <f>SUM(C56:C57)</f>
        <v>0</v>
      </c>
      <c r="D55" s="306">
        <f>SUM(D56:D57)</f>
        <v>0</v>
      </c>
      <c r="E55" s="306">
        <f t="shared" ref="E55:F55" si="8">SUM(E56:E57)</f>
        <v>0</v>
      </c>
      <c r="F55" s="306">
        <f t="shared" si="8"/>
        <v>0</v>
      </c>
    </row>
    <row r="56" spans="2:6" ht="18" customHeight="1" thickBot="1" x14ac:dyDescent="0.3">
      <c r="B56" s="341" t="s">
        <v>212</v>
      </c>
      <c r="C56" s="307"/>
      <c r="D56" s="306"/>
      <c r="E56" s="306"/>
      <c r="F56" s="306"/>
    </row>
    <row r="57" spans="2:6" ht="18" customHeight="1" thickBot="1" x14ac:dyDescent="0.3">
      <c r="B57" s="341" t="s">
        <v>213</v>
      </c>
      <c r="C57" s="307"/>
      <c r="D57" s="306"/>
      <c r="E57" s="306"/>
      <c r="F57" s="306"/>
    </row>
    <row r="58" spans="2:6" ht="18" customHeight="1" thickBot="1" x14ac:dyDescent="0.3">
      <c r="B58" s="340" t="s">
        <v>29</v>
      </c>
      <c r="C58" s="306">
        <v>30000</v>
      </c>
      <c r="D58" s="306">
        <f>SUM(D59:D60)</f>
        <v>30000</v>
      </c>
      <c r="E58" s="306">
        <f t="shared" ref="E58:F58" si="9">SUM(E59:E60)</f>
        <v>30000</v>
      </c>
      <c r="F58" s="306">
        <f t="shared" si="9"/>
        <v>30000</v>
      </c>
    </row>
    <row r="59" spans="2:6" ht="18" customHeight="1" thickBot="1" x14ac:dyDescent="0.3">
      <c r="B59" s="341" t="s">
        <v>212</v>
      </c>
      <c r="C59" s="306">
        <v>30000</v>
      </c>
      <c r="D59" s="726">
        <v>30000</v>
      </c>
      <c r="E59" s="726">
        <v>30000</v>
      </c>
      <c r="F59" s="726">
        <v>30000</v>
      </c>
    </row>
    <row r="60" spans="2:6" ht="18" customHeight="1" thickBot="1" x14ac:dyDescent="0.3">
      <c r="B60" s="341" t="s">
        <v>213</v>
      </c>
      <c r="C60" s="727"/>
      <c r="D60" s="728"/>
      <c r="E60" s="726"/>
      <c r="F60" s="726"/>
    </row>
    <row r="61" spans="2:6" ht="18" customHeight="1" thickBot="1" x14ac:dyDescent="0.3">
      <c r="B61" s="346" t="s">
        <v>30</v>
      </c>
      <c r="C61" s="307">
        <f>C58+C55+C52+C49+C46+C43+C40</f>
        <v>73600</v>
      </c>
      <c r="D61" s="307">
        <f>D58+D55+D52+D49+D46+D43+D40</f>
        <v>74600</v>
      </c>
      <c r="E61" s="307">
        <f t="shared" ref="E61:F61" si="10">E58+E55+E52+E49+E46+E43+E40</f>
        <v>75600</v>
      </c>
      <c r="F61" s="307">
        <f t="shared" si="10"/>
        <v>76100</v>
      </c>
    </row>
    <row r="62" spans="2:6" ht="18" customHeight="1" thickBot="1" x14ac:dyDescent="0.3">
      <c r="B62" s="347" t="s">
        <v>31</v>
      </c>
      <c r="C62" s="348">
        <f>IF(C61-C32=0,0,"Error")</f>
        <v>0</v>
      </c>
      <c r="D62" s="348">
        <f>IF(D61-D32=0,0,"Error")</f>
        <v>0</v>
      </c>
      <c r="E62" s="348">
        <f>IF(E61-E32=0,0,"Error")</f>
        <v>0</v>
      </c>
      <c r="F62" s="348">
        <f>IF(F61-F32=0,0,"Error")</f>
        <v>0</v>
      </c>
    </row>
    <row r="63" spans="2:6" ht="53.25" customHeight="1" thickBot="1" x14ac:dyDescent="0.3">
      <c r="B63" s="349" t="s">
        <v>631</v>
      </c>
      <c r="C63" s="1260" t="s">
        <v>969</v>
      </c>
      <c r="D63" s="1261"/>
      <c r="E63" s="1261"/>
      <c r="F63" s="1262"/>
    </row>
    <row r="64" spans="2:6" ht="162.75" customHeight="1" thickBot="1" x14ac:dyDescent="0.3">
      <c r="B64" s="335" t="s">
        <v>14</v>
      </c>
      <c r="C64" s="1263" t="s">
        <v>970</v>
      </c>
      <c r="D64" s="1264"/>
      <c r="E64" s="1264"/>
      <c r="F64" s="1265"/>
    </row>
    <row r="65" spans="2:6" ht="38.25" customHeight="1" thickBot="1" x14ac:dyDescent="0.3">
      <c r="B65" s="335" t="s">
        <v>15</v>
      </c>
      <c r="C65" s="1263" t="s">
        <v>971</v>
      </c>
      <c r="D65" s="1264"/>
      <c r="E65" s="1264"/>
      <c r="F65" s="1265"/>
    </row>
    <row r="66" spans="2:6" ht="15.75" x14ac:dyDescent="0.25">
      <c r="B66" s="1223"/>
      <c r="C66" s="336">
        <v>2019</v>
      </c>
      <c r="D66" s="336">
        <v>2020</v>
      </c>
      <c r="E66" s="336">
        <v>2021</v>
      </c>
      <c r="F66" s="336">
        <v>2022</v>
      </c>
    </row>
    <row r="67" spans="2:6" ht="16.5" thickBot="1" x14ac:dyDescent="0.3">
      <c r="B67" s="1224"/>
      <c r="C67" s="337" t="s">
        <v>7</v>
      </c>
      <c r="D67" s="337" t="s">
        <v>8</v>
      </c>
      <c r="E67" s="337" t="s">
        <v>8</v>
      </c>
      <c r="F67" s="337" t="s">
        <v>8</v>
      </c>
    </row>
    <row r="68" spans="2:6" ht="16.5" thickBot="1" x14ac:dyDescent="0.3">
      <c r="B68" s="335" t="s">
        <v>16</v>
      </c>
      <c r="C68" s="335">
        <v>10</v>
      </c>
      <c r="D68" s="697">
        <v>12</v>
      </c>
      <c r="E68" s="697">
        <v>12</v>
      </c>
      <c r="F68" s="697">
        <v>12</v>
      </c>
    </row>
    <row r="69" spans="2:6" ht="16.5" thickBot="1" x14ac:dyDescent="0.3">
      <c r="B69" s="335" t="s">
        <v>17</v>
      </c>
      <c r="C69" s="338">
        <f t="shared" ref="C69:F69" si="11">C98</f>
        <v>5400</v>
      </c>
      <c r="D69" s="338">
        <f t="shared" si="11"/>
        <v>5400</v>
      </c>
      <c r="E69" s="338">
        <f t="shared" si="11"/>
        <v>5400</v>
      </c>
      <c r="F69" s="338">
        <f t="shared" si="11"/>
        <v>5400</v>
      </c>
    </row>
    <row r="70" spans="2:6" ht="17.25" customHeight="1" thickBot="1" x14ac:dyDescent="0.3">
      <c r="B70" s="335" t="s">
        <v>18</v>
      </c>
      <c r="C70" s="338">
        <f>C69/C68</f>
        <v>540</v>
      </c>
      <c r="D70" s="338">
        <f>D69/D68</f>
        <v>450</v>
      </c>
      <c r="E70" s="338">
        <f>E69/E68</f>
        <v>450</v>
      </c>
      <c r="F70" s="338">
        <f>F69/F68</f>
        <v>450</v>
      </c>
    </row>
    <row r="71" spans="2:6" ht="17.25" customHeight="1" thickBot="1" x14ac:dyDescent="0.3">
      <c r="B71" s="335" t="s">
        <v>19</v>
      </c>
      <c r="C71" s="697"/>
      <c r="D71" s="339">
        <f>D68/C68-1</f>
        <v>0.19999999999999996</v>
      </c>
      <c r="E71" s="339">
        <f>E68/D68-1</f>
        <v>0</v>
      </c>
      <c r="F71" s="339">
        <f>F68/E68-1</f>
        <v>0</v>
      </c>
    </row>
    <row r="72" spans="2:6" ht="16.5" thickBot="1" x14ac:dyDescent="0.3">
      <c r="B72" s="335" t="s">
        <v>21</v>
      </c>
      <c r="C72" s="697"/>
      <c r="D72" s="339">
        <f>D69/C69-1</f>
        <v>0</v>
      </c>
      <c r="E72" s="339">
        <f t="shared" ref="E72:F73" si="12">E69/D69-1</f>
        <v>0</v>
      </c>
      <c r="F72" s="339">
        <f t="shared" si="12"/>
        <v>0</v>
      </c>
    </row>
    <row r="73" spans="2:6" ht="16.5" thickBot="1" x14ac:dyDescent="0.3">
      <c r="B73" s="335" t="s">
        <v>22</v>
      </c>
      <c r="C73" s="697"/>
      <c r="D73" s="339">
        <f>D70/C70-1</f>
        <v>-0.16666666666666663</v>
      </c>
      <c r="E73" s="339">
        <f t="shared" si="12"/>
        <v>0</v>
      </c>
      <c r="F73" s="339">
        <f t="shared" si="12"/>
        <v>0</v>
      </c>
    </row>
    <row r="74" spans="2:6" ht="26.25" customHeight="1" thickBot="1" x14ac:dyDescent="0.3">
      <c r="B74" s="1257" t="s">
        <v>632</v>
      </c>
      <c r="C74" s="1258"/>
      <c r="D74" s="1258"/>
      <c r="E74" s="1258"/>
      <c r="F74" s="1259"/>
    </row>
    <row r="75" spans="2:6" ht="15.75" x14ac:dyDescent="0.25">
      <c r="B75" s="1223"/>
      <c r="C75" s="336">
        <v>2018</v>
      </c>
      <c r="D75" s="336">
        <v>2019</v>
      </c>
      <c r="E75" s="336">
        <v>2020</v>
      </c>
      <c r="F75" s="336">
        <v>2021</v>
      </c>
    </row>
    <row r="76" spans="2:6" ht="15.75" customHeight="1" thickBot="1" x14ac:dyDescent="0.3">
      <c r="B76" s="1224"/>
      <c r="C76" s="337" t="s">
        <v>7</v>
      </c>
      <c r="D76" s="337" t="s">
        <v>8</v>
      </c>
      <c r="E76" s="337" t="s">
        <v>8</v>
      </c>
      <c r="F76" s="337" t="s">
        <v>8</v>
      </c>
    </row>
    <row r="77" spans="2:6" ht="18" customHeight="1" thickBot="1" x14ac:dyDescent="0.3">
      <c r="B77" s="340" t="s">
        <v>23</v>
      </c>
      <c r="C77" s="306">
        <v>0</v>
      </c>
      <c r="D77" s="306">
        <v>0</v>
      </c>
      <c r="E77" s="306">
        <v>0</v>
      </c>
      <c r="F77" s="306">
        <v>0</v>
      </c>
    </row>
    <row r="78" spans="2:6" ht="18" customHeight="1" thickBot="1" x14ac:dyDescent="0.3">
      <c r="B78" s="341" t="s">
        <v>212</v>
      </c>
      <c r="C78" s="306">
        <v>0</v>
      </c>
      <c r="D78" s="306">
        <v>0</v>
      </c>
      <c r="E78" s="306">
        <v>0</v>
      </c>
      <c r="F78" s="306">
        <v>0</v>
      </c>
    </row>
    <row r="79" spans="2:6" ht="18" customHeight="1" thickBot="1" x14ac:dyDescent="0.3">
      <c r="B79" s="341" t="s">
        <v>213</v>
      </c>
      <c r="C79" s="306">
        <v>0</v>
      </c>
      <c r="D79" s="306">
        <v>0</v>
      </c>
      <c r="E79" s="306">
        <v>0</v>
      </c>
      <c r="F79" s="306">
        <v>0</v>
      </c>
    </row>
    <row r="80" spans="2:6" ht="18" customHeight="1" thickBot="1" x14ac:dyDescent="0.3">
      <c r="B80" s="340" t="s">
        <v>24</v>
      </c>
      <c r="C80" s="306">
        <v>0</v>
      </c>
      <c r="D80" s="306">
        <v>0</v>
      </c>
      <c r="E80" s="306">
        <v>0</v>
      </c>
      <c r="F80" s="306">
        <v>0</v>
      </c>
    </row>
    <row r="81" spans="2:6" ht="18" customHeight="1" thickBot="1" x14ac:dyDescent="0.3">
      <c r="B81" s="341" t="s">
        <v>212</v>
      </c>
      <c r="C81" s="306">
        <v>0</v>
      </c>
      <c r="D81" s="306">
        <v>0</v>
      </c>
      <c r="E81" s="306">
        <v>0</v>
      </c>
      <c r="F81" s="306">
        <v>0</v>
      </c>
    </row>
    <row r="82" spans="2:6" ht="18" customHeight="1" thickBot="1" x14ac:dyDescent="0.3">
      <c r="B82" s="341" t="s">
        <v>213</v>
      </c>
      <c r="C82" s="306">
        <v>0</v>
      </c>
      <c r="D82" s="306">
        <v>0</v>
      </c>
      <c r="E82" s="306">
        <v>0</v>
      </c>
      <c r="F82" s="306">
        <v>0</v>
      </c>
    </row>
    <row r="83" spans="2:6" ht="18" customHeight="1" thickBot="1" x14ac:dyDescent="0.3">
      <c r="B83" s="340" t="s">
        <v>25</v>
      </c>
      <c r="C83" s="725">
        <v>4000</v>
      </c>
      <c r="D83" s="366">
        <v>4000</v>
      </c>
      <c r="E83" s="725">
        <v>4000</v>
      </c>
      <c r="F83" s="366">
        <v>4000</v>
      </c>
    </row>
    <row r="84" spans="2:6" ht="18" customHeight="1" thickBot="1" x14ac:dyDescent="0.3">
      <c r="B84" s="341" t="s">
        <v>212</v>
      </c>
      <c r="C84" s="307">
        <v>4000</v>
      </c>
      <c r="D84" s="306">
        <v>4000</v>
      </c>
      <c r="E84" s="307">
        <v>4000</v>
      </c>
      <c r="F84" s="306">
        <v>4000</v>
      </c>
    </row>
    <row r="85" spans="2:6" ht="18" customHeight="1" thickBot="1" x14ac:dyDescent="0.3">
      <c r="B85" s="341" t="s">
        <v>213</v>
      </c>
      <c r="C85" s="306">
        <v>0</v>
      </c>
      <c r="D85" s="306">
        <v>0</v>
      </c>
      <c r="E85" s="306">
        <v>0</v>
      </c>
      <c r="F85" s="306">
        <v>0</v>
      </c>
    </row>
    <row r="86" spans="2:6" ht="18" customHeight="1" thickBot="1" x14ac:dyDescent="0.3">
      <c r="B86" s="340" t="s">
        <v>26</v>
      </c>
      <c r="C86" s="306">
        <v>0</v>
      </c>
      <c r="D86" s="306">
        <v>0</v>
      </c>
      <c r="E86" s="306">
        <v>0</v>
      </c>
      <c r="F86" s="306">
        <v>0</v>
      </c>
    </row>
    <row r="87" spans="2:6" ht="18" customHeight="1" thickBot="1" x14ac:dyDescent="0.3">
      <c r="B87" s="341" t="s">
        <v>212</v>
      </c>
      <c r="C87" s="306">
        <v>0</v>
      </c>
      <c r="D87" s="306">
        <v>0</v>
      </c>
      <c r="E87" s="306">
        <v>0</v>
      </c>
      <c r="F87" s="306">
        <v>0</v>
      </c>
    </row>
    <row r="88" spans="2:6" ht="18" customHeight="1" thickBot="1" x14ac:dyDescent="0.3">
      <c r="B88" s="341" t="s">
        <v>213</v>
      </c>
      <c r="C88" s="306">
        <v>0</v>
      </c>
      <c r="D88" s="306">
        <v>0</v>
      </c>
      <c r="E88" s="306">
        <v>0</v>
      </c>
      <c r="F88" s="306">
        <v>0</v>
      </c>
    </row>
    <row r="89" spans="2:6" ht="18" customHeight="1" thickBot="1" x14ac:dyDescent="0.3">
      <c r="B89" s="340" t="s">
        <v>27</v>
      </c>
      <c r="C89" s="725">
        <v>1000</v>
      </c>
      <c r="D89" s="366">
        <v>1000</v>
      </c>
      <c r="E89" s="725">
        <v>1000</v>
      </c>
      <c r="F89" s="725">
        <v>1000</v>
      </c>
    </row>
    <row r="90" spans="2:6" ht="18" customHeight="1" thickBot="1" x14ac:dyDescent="0.3">
      <c r="B90" s="341" t="s">
        <v>212</v>
      </c>
      <c r="C90" s="307">
        <v>1000</v>
      </c>
      <c r="D90" s="306">
        <v>1000</v>
      </c>
      <c r="E90" s="307">
        <v>1000</v>
      </c>
      <c r="F90" s="307">
        <v>1000</v>
      </c>
    </row>
    <row r="91" spans="2:6" ht="18" customHeight="1" thickBot="1" x14ac:dyDescent="0.3">
      <c r="B91" s="341" t="s">
        <v>213</v>
      </c>
      <c r="C91" s="306">
        <v>0</v>
      </c>
      <c r="D91" s="306">
        <v>0</v>
      </c>
      <c r="E91" s="306">
        <v>0</v>
      </c>
      <c r="F91" s="306">
        <v>0</v>
      </c>
    </row>
    <row r="92" spans="2:6" ht="18" customHeight="1" thickBot="1" x14ac:dyDescent="0.3">
      <c r="B92" s="340" t="s">
        <v>28</v>
      </c>
      <c r="C92" s="725">
        <v>400</v>
      </c>
      <c r="D92" s="366">
        <v>400</v>
      </c>
      <c r="E92" s="725">
        <v>400</v>
      </c>
      <c r="F92" s="366">
        <v>400</v>
      </c>
    </row>
    <row r="93" spans="2:6" ht="18" customHeight="1" thickBot="1" x14ac:dyDescent="0.3">
      <c r="B93" s="341" t="s">
        <v>212</v>
      </c>
      <c r="C93" s="307">
        <v>400</v>
      </c>
      <c r="D93" s="306">
        <v>400</v>
      </c>
      <c r="E93" s="307">
        <v>400</v>
      </c>
      <c r="F93" s="306">
        <v>400</v>
      </c>
    </row>
    <row r="94" spans="2:6" ht="18" customHeight="1" thickBot="1" x14ac:dyDescent="0.3">
      <c r="B94" s="341" t="s">
        <v>213</v>
      </c>
      <c r="C94" s="306">
        <v>0</v>
      </c>
      <c r="D94" s="306">
        <v>0</v>
      </c>
      <c r="E94" s="306">
        <v>0</v>
      </c>
      <c r="F94" s="306">
        <v>0</v>
      </c>
    </row>
    <row r="95" spans="2:6" ht="18" customHeight="1" thickBot="1" x14ac:dyDescent="0.3">
      <c r="B95" s="340" t="s">
        <v>29</v>
      </c>
      <c r="C95" s="306">
        <v>0</v>
      </c>
      <c r="D95" s="306">
        <v>0</v>
      </c>
      <c r="E95" s="306">
        <v>0</v>
      </c>
      <c r="F95" s="306">
        <v>0</v>
      </c>
    </row>
    <row r="96" spans="2:6" ht="18" customHeight="1" thickBot="1" x14ac:dyDescent="0.3">
      <c r="B96" s="341" t="s">
        <v>212</v>
      </c>
      <c r="C96" s="306">
        <v>0</v>
      </c>
      <c r="D96" s="306">
        <v>0</v>
      </c>
      <c r="E96" s="306">
        <v>0</v>
      </c>
      <c r="F96" s="306">
        <v>0</v>
      </c>
    </row>
    <row r="97" spans="1:19" ht="18" customHeight="1" thickBot="1" x14ac:dyDescent="0.3">
      <c r="B97" s="341" t="s">
        <v>213</v>
      </c>
      <c r="C97" s="306">
        <v>0</v>
      </c>
      <c r="D97" s="306">
        <v>0</v>
      </c>
      <c r="E97" s="306">
        <v>0</v>
      </c>
      <c r="F97" s="306">
        <v>0</v>
      </c>
    </row>
    <row r="98" spans="1:19" ht="18" customHeight="1" thickBot="1" x14ac:dyDescent="0.3">
      <c r="B98" s="351" t="s">
        <v>52</v>
      </c>
      <c r="C98" s="307">
        <f>C92+C89+C83</f>
        <v>5400</v>
      </c>
      <c r="D98" s="307">
        <f t="shared" ref="D98:F98" si="13">D92+D89+D83</f>
        <v>5400</v>
      </c>
      <c r="E98" s="307">
        <f t="shared" si="13"/>
        <v>5400</v>
      </c>
      <c r="F98" s="307">
        <f t="shared" si="13"/>
        <v>5400</v>
      </c>
    </row>
    <row r="99" spans="1:19" ht="18" customHeight="1" thickBot="1" x14ac:dyDescent="0.3">
      <c r="B99" s="347" t="s">
        <v>31</v>
      </c>
      <c r="C99" s="348">
        <f>IF(C98-C69=0,0,"Error")</f>
        <v>0</v>
      </c>
      <c r="D99" s="348">
        <f>IF(D98-D69=0,0,"Error")</f>
        <v>0</v>
      </c>
      <c r="E99" s="348">
        <f>IF(E98-E69=0,0,"Error")</f>
        <v>0</v>
      </c>
      <c r="F99" s="348">
        <f>IF(F98-F69=0,0,"Error")</f>
        <v>0</v>
      </c>
    </row>
    <row r="100" spans="1:19" ht="103.5" customHeight="1" thickBot="1" x14ac:dyDescent="0.3">
      <c r="B100" s="330" t="s">
        <v>48</v>
      </c>
      <c r="C100" s="1237" t="s">
        <v>972</v>
      </c>
      <c r="D100" s="1240"/>
      <c r="E100" s="1240"/>
      <c r="F100" s="1241"/>
    </row>
    <row r="101" spans="1:19" ht="27.75" customHeight="1" thickBot="1" x14ac:dyDescent="0.3">
      <c r="B101" s="1242" t="s">
        <v>49</v>
      </c>
      <c r="C101" s="1243"/>
      <c r="D101" s="1243"/>
      <c r="E101" s="1243"/>
      <c r="F101" s="1244"/>
    </row>
    <row r="102" spans="1:19" ht="83.25" customHeight="1" thickBot="1" x14ac:dyDescent="0.3">
      <c r="B102" s="729" t="s">
        <v>973</v>
      </c>
      <c r="C102" s="331"/>
      <c r="D102" s="331"/>
      <c r="E102" s="331"/>
      <c r="F102" s="331"/>
    </row>
    <row r="103" spans="1:19" ht="50.25" customHeight="1" thickBot="1" x14ac:dyDescent="0.3">
      <c r="B103" s="729" t="s">
        <v>1019</v>
      </c>
      <c r="C103" s="331"/>
      <c r="D103" s="331"/>
      <c r="E103" s="331"/>
      <c r="F103" s="331"/>
    </row>
    <row r="104" spans="1:19" ht="54" customHeight="1" thickBot="1" x14ac:dyDescent="0.3">
      <c r="B104" s="729" t="s">
        <v>974</v>
      </c>
      <c r="C104" s="331"/>
      <c r="D104" s="331"/>
      <c r="E104" s="331"/>
      <c r="F104" s="331"/>
    </row>
    <row r="105" spans="1:19" ht="30" customHeight="1" thickBot="1" x14ac:dyDescent="0.3">
      <c r="B105" s="1245" t="s">
        <v>50</v>
      </c>
      <c r="C105" s="1246"/>
      <c r="D105" s="1246"/>
      <c r="E105" s="1246"/>
      <c r="F105" s="1247"/>
    </row>
    <row r="106" spans="1:19" ht="28.5" customHeight="1" thickBot="1" x14ac:dyDescent="0.3">
      <c r="B106" s="1248" t="s">
        <v>12</v>
      </c>
      <c r="C106" s="1249"/>
      <c r="D106" s="1249"/>
      <c r="E106" s="1249"/>
      <c r="F106" s="1250"/>
    </row>
    <row r="107" spans="1:19" s="576" customFormat="1" ht="36" customHeight="1" thickBot="1" x14ac:dyDescent="0.3">
      <c r="A107" s="67"/>
      <c r="B107" s="730" t="s">
        <v>1020</v>
      </c>
      <c r="C107" s="1268" t="s">
        <v>975</v>
      </c>
      <c r="D107" s="1269"/>
      <c r="E107" s="1269"/>
      <c r="F107" s="1270"/>
      <c r="G107"/>
      <c r="H107"/>
      <c r="I107"/>
      <c r="J107"/>
      <c r="K107"/>
      <c r="L107"/>
      <c r="M107"/>
      <c r="N107"/>
      <c r="O107"/>
      <c r="P107"/>
      <c r="Q107"/>
      <c r="R107"/>
      <c r="S107"/>
    </row>
    <row r="108" spans="1:19" s="576" customFormat="1" ht="85.5" customHeight="1" thickBot="1" x14ac:dyDescent="0.3">
      <c r="A108" s="67"/>
      <c r="B108" s="731" t="s">
        <v>14</v>
      </c>
      <c r="C108" s="1271" t="s">
        <v>976</v>
      </c>
      <c r="D108" s="1272"/>
      <c r="E108" s="1272"/>
      <c r="F108" s="1273"/>
      <c r="G108"/>
      <c r="H108"/>
      <c r="I108"/>
      <c r="J108"/>
      <c r="K108"/>
      <c r="L108"/>
      <c r="M108"/>
      <c r="N108"/>
      <c r="O108"/>
      <c r="P108"/>
      <c r="Q108"/>
      <c r="R108"/>
      <c r="S108"/>
    </row>
    <row r="109" spans="1:19" s="576" customFormat="1" ht="40.5" customHeight="1" thickBot="1" x14ac:dyDescent="0.3">
      <c r="A109" s="67"/>
      <c r="B109" s="731" t="s">
        <v>15</v>
      </c>
      <c r="C109" s="1268" t="s">
        <v>51</v>
      </c>
      <c r="D109" s="1269"/>
      <c r="E109" s="1269"/>
      <c r="F109" s="1270"/>
      <c r="G109"/>
      <c r="H109"/>
      <c r="I109"/>
      <c r="J109"/>
      <c r="K109"/>
      <c r="L109"/>
      <c r="M109"/>
      <c r="N109"/>
      <c r="O109"/>
      <c r="P109"/>
      <c r="Q109"/>
      <c r="R109"/>
      <c r="S109"/>
    </row>
    <row r="110" spans="1:19" s="576" customFormat="1" ht="26.25" customHeight="1" x14ac:dyDescent="0.25">
      <c r="A110" s="67"/>
      <c r="B110" s="1266"/>
      <c r="C110" s="732">
        <v>2019</v>
      </c>
      <c r="D110" s="732">
        <v>2020</v>
      </c>
      <c r="E110" s="732">
        <v>2021</v>
      </c>
      <c r="F110" s="732">
        <v>2022</v>
      </c>
      <c r="G110"/>
      <c r="H110"/>
      <c r="I110"/>
      <c r="J110"/>
      <c r="K110"/>
      <c r="L110"/>
      <c r="M110"/>
      <c r="N110"/>
      <c r="O110"/>
      <c r="P110"/>
      <c r="Q110"/>
      <c r="R110"/>
      <c r="S110"/>
    </row>
    <row r="111" spans="1:19" s="576" customFormat="1" ht="25.5" customHeight="1" thickBot="1" x14ac:dyDescent="0.3">
      <c r="A111" s="67"/>
      <c r="B111" s="1267"/>
      <c r="C111" s="733" t="s">
        <v>7</v>
      </c>
      <c r="D111" s="733" t="s">
        <v>8</v>
      </c>
      <c r="E111" s="733" t="s">
        <v>8</v>
      </c>
      <c r="F111" s="733" t="s">
        <v>8</v>
      </c>
      <c r="G111"/>
      <c r="H111"/>
      <c r="I111"/>
      <c r="J111"/>
      <c r="K111"/>
      <c r="L111"/>
      <c r="M111"/>
      <c r="N111"/>
      <c r="O111"/>
      <c r="P111"/>
      <c r="Q111"/>
      <c r="R111"/>
      <c r="S111"/>
    </row>
    <row r="112" spans="1:19" s="576" customFormat="1" ht="43.5" customHeight="1" thickBot="1" x14ac:dyDescent="0.3">
      <c r="A112" s="67"/>
      <c r="B112" s="731" t="s">
        <v>16</v>
      </c>
      <c r="C112" s="352">
        <v>34</v>
      </c>
      <c r="D112" s="352">
        <v>34</v>
      </c>
      <c r="E112" s="352">
        <v>34</v>
      </c>
      <c r="F112" s="352">
        <v>34</v>
      </c>
      <c r="G112"/>
      <c r="H112"/>
      <c r="I112"/>
      <c r="J112"/>
      <c r="K112"/>
      <c r="L112"/>
      <c r="M112"/>
      <c r="N112"/>
      <c r="O112"/>
      <c r="P112"/>
      <c r="Q112"/>
      <c r="R112"/>
      <c r="S112"/>
    </row>
    <row r="113" spans="1:19" s="576" customFormat="1" ht="24.75" customHeight="1" thickBot="1" x14ac:dyDescent="0.3">
      <c r="A113" s="67"/>
      <c r="B113" s="731" t="s">
        <v>17</v>
      </c>
      <c r="C113" s="352">
        <f t="shared" ref="C113:F113" si="14">C142</f>
        <v>25000</v>
      </c>
      <c r="D113" s="352">
        <f t="shared" si="14"/>
        <v>22000</v>
      </c>
      <c r="E113" s="352">
        <f t="shared" si="14"/>
        <v>25000</v>
      </c>
      <c r="F113" s="352">
        <f t="shared" si="14"/>
        <v>25000</v>
      </c>
      <c r="G113"/>
      <c r="H113"/>
      <c r="I113"/>
      <c r="J113"/>
      <c r="K113"/>
      <c r="L113"/>
      <c r="M113"/>
      <c r="N113"/>
      <c r="O113"/>
      <c r="P113"/>
      <c r="Q113"/>
      <c r="R113"/>
      <c r="S113"/>
    </row>
    <row r="114" spans="1:19" s="576" customFormat="1" ht="16.5" thickBot="1" x14ac:dyDescent="0.3">
      <c r="A114" s="67"/>
      <c r="B114" s="731" t="s">
        <v>18</v>
      </c>
      <c r="C114" s="352">
        <f>C113/C112</f>
        <v>735.29411764705878</v>
      </c>
      <c r="D114" s="352">
        <f>D113/D112</f>
        <v>647.05882352941171</v>
      </c>
      <c r="E114" s="352">
        <f>E113/E112</f>
        <v>735.29411764705878</v>
      </c>
      <c r="F114" s="352">
        <f>F113/F112</f>
        <v>735.29411764705878</v>
      </c>
      <c r="G114"/>
      <c r="H114"/>
      <c r="I114"/>
      <c r="J114"/>
      <c r="K114"/>
      <c r="L114"/>
      <c r="M114"/>
      <c r="N114"/>
      <c r="O114"/>
      <c r="P114"/>
      <c r="Q114"/>
      <c r="R114"/>
      <c r="S114"/>
    </row>
    <row r="115" spans="1:19" s="576" customFormat="1" ht="15.75" customHeight="1" thickBot="1" x14ac:dyDescent="0.3">
      <c r="A115" s="67"/>
      <c r="B115" s="731" t="s">
        <v>19</v>
      </c>
      <c r="C115" s="734"/>
      <c r="D115" s="735">
        <f>D112/C112-1</f>
        <v>0</v>
      </c>
      <c r="E115" s="735">
        <f>E112/D112-1</f>
        <v>0</v>
      </c>
      <c r="F115" s="735">
        <f>F112/E112-1</f>
        <v>0</v>
      </c>
      <c r="G115"/>
      <c r="H115"/>
      <c r="I115"/>
      <c r="J115"/>
      <c r="K115"/>
      <c r="L115"/>
      <c r="M115"/>
      <c r="N115"/>
      <c r="O115"/>
      <c r="P115"/>
      <c r="Q115"/>
      <c r="R115"/>
      <c r="S115"/>
    </row>
    <row r="116" spans="1:19" s="576" customFormat="1" ht="15.75" customHeight="1" thickBot="1" x14ac:dyDescent="0.3">
      <c r="A116" s="67"/>
      <c r="B116" s="731" t="s">
        <v>21</v>
      </c>
      <c r="C116" s="734"/>
      <c r="D116" s="735">
        <f>D113/C113-1</f>
        <v>-0.12</v>
      </c>
      <c r="E116" s="735">
        <f t="shared" ref="E116:F117" si="15">E113/D113-1</f>
        <v>0.13636363636363646</v>
      </c>
      <c r="F116" s="735">
        <f t="shared" si="15"/>
        <v>0</v>
      </c>
      <c r="G116"/>
      <c r="H116"/>
      <c r="I116"/>
      <c r="J116"/>
      <c r="K116"/>
      <c r="L116"/>
      <c r="M116"/>
      <c r="N116"/>
      <c r="O116"/>
      <c r="P116"/>
      <c r="Q116"/>
      <c r="R116"/>
      <c r="S116"/>
    </row>
    <row r="117" spans="1:19" s="576" customFormat="1" ht="16.5" thickBot="1" x14ac:dyDescent="0.3">
      <c r="A117" s="67"/>
      <c r="B117" s="731" t="s">
        <v>22</v>
      </c>
      <c r="C117" s="734"/>
      <c r="D117" s="735">
        <f>D114/C114-1</f>
        <v>-0.12</v>
      </c>
      <c r="E117" s="735">
        <f t="shared" si="15"/>
        <v>0.13636363636363646</v>
      </c>
      <c r="F117" s="735">
        <f t="shared" si="15"/>
        <v>0</v>
      </c>
      <c r="G117"/>
      <c r="H117"/>
      <c r="I117"/>
      <c r="J117"/>
      <c r="K117"/>
      <c r="L117"/>
      <c r="M117"/>
      <c r="N117"/>
      <c r="O117"/>
      <c r="P117"/>
      <c r="Q117"/>
      <c r="R117"/>
      <c r="S117"/>
    </row>
    <row r="118" spans="1:19" s="576" customFormat="1" ht="21" customHeight="1" thickBot="1" x14ac:dyDescent="0.3">
      <c r="A118" s="67"/>
      <c r="B118" s="1274" t="s">
        <v>632</v>
      </c>
      <c r="C118" s="1275"/>
      <c r="D118" s="1275"/>
      <c r="E118" s="1275"/>
      <c r="F118" s="1276"/>
      <c r="G118"/>
      <c r="H118"/>
      <c r="I118"/>
      <c r="J118"/>
      <c r="K118"/>
      <c r="L118"/>
      <c r="M118"/>
      <c r="N118"/>
      <c r="O118"/>
      <c r="P118"/>
      <c r="Q118"/>
      <c r="R118"/>
      <c r="S118"/>
    </row>
    <row r="119" spans="1:19" s="576" customFormat="1" ht="23.25" customHeight="1" x14ac:dyDescent="0.25">
      <c r="A119" s="67"/>
      <c r="B119" s="1266"/>
      <c r="C119" s="732">
        <v>2019</v>
      </c>
      <c r="D119" s="732">
        <v>2020</v>
      </c>
      <c r="E119" s="732">
        <v>2021</v>
      </c>
      <c r="F119" s="732">
        <v>2022</v>
      </c>
      <c r="G119"/>
      <c r="H119"/>
      <c r="I119"/>
      <c r="J119"/>
      <c r="K119"/>
      <c r="L119"/>
      <c r="M119"/>
      <c r="N119"/>
      <c r="O119"/>
      <c r="P119"/>
      <c r="Q119"/>
      <c r="R119"/>
      <c r="S119"/>
    </row>
    <row r="120" spans="1:19" s="576" customFormat="1" ht="23.25" customHeight="1" thickBot="1" x14ac:dyDescent="0.3">
      <c r="A120" s="67"/>
      <c r="B120" s="1267"/>
      <c r="C120" s="733" t="s">
        <v>7</v>
      </c>
      <c r="D120" s="733" t="s">
        <v>8</v>
      </c>
      <c r="E120" s="733" t="s">
        <v>8</v>
      </c>
      <c r="F120" s="733" t="s">
        <v>8</v>
      </c>
      <c r="G120"/>
      <c r="H120"/>
      <c r="I120"/>
      <c r="J120"/>
      <c r="K120"/>
      <c r="L120"/>
      <c r="M120"/>
      <c r="N120"/>
      <c r="O120"/>
      <c r="P120"/>
      <c r="Q120"/>
      <c r="R120"/>
      <c r="S120"/>
    </row>
    <row r="121" spans="1:19" s="576" customFormat="1" ht="23.25" customHeight="1" thickBot="1" x14ac:dyDescent="0.3">
      <c r="A121" s="67"/>
      <c r="B121" s="736" t="s">
        <v>23</v>
      </c>
      <c r="C121" s="354">
        <v>0</v>
      </c>
      <c r="D121" s="354">
        <v>0</v>
      </c>
      <c r="E121" s="354">
        <v>0</v>
      </c>
      <c r="F121" s="354">
        <v>0</v>
      </c>
      <c r="G121"/>
      <c r="H121"/>
      <c r="I121"/>
      <c r="J121"/>
      <c r="K121"/>
      <c r="L121"/>
      <c r="M121"/>
      <c r="N121"/>
      <c r="O121"/>
      <c r="P121"/>
      <c r="Q121"/>
      <c r="R121"/>
      <c r="S121"/>
    </row>
    <row r="122" spans="1:19" s="576" customFormat="1" ht="13.5" customHeight="1" thickBot="1" x14ac:dyDescent="0.3">
      <c r="A122" s="67"/>
      <c r="B122" s="737" t="s">
        <v>212</v>
      </c>
      <c r="C122" s="354">
        <v>0</v>
      </c>
      <c r="D122" s="354">
        <v>0</v>
      </c>
      <c r="E122" s="354">
        <v>0</v>
      </c>
      <c r="F122" s="354">
        <v>0</v>
      </c>
      <c r="G122"/>
      <c r="H122"/>
      <c r="I122"/>
      <c r="J122"/>
      <c r="K122"/>
      <c r="L122"/>
      <c r="M122"/>
      <c r="N122"/>
      <c r="O122"/>
      <c r="P122"/>
      <c r="Q122"/>
      <c r="R122"/>
      <c r="S122"/>
    </row>
    <row r="123" spans="1:19" s="576" customFormat="1" ht="13.5" customHeight="1" thickBot="1" x14ac:dyDescent="0.3">
      <c r="A123" s="67"/>
      <c r="B123" s="737" t="s">
        <v>213</v>
      </c>
      <c r="C123" s="354">
        <v>0</v>
      </c>
      <c r="D123" s="354">
        <v>0</v>
      </c>
      <c r="E123" s="354">
        <v>0</v>
      </c>
      <c r="F123" s="354">
        <v>0</v>
      </c>
      <c r="G123"/>
      <c r="H123"/>
      <c r="I123"/>
      <c r="J123"/>
      <c r="K123"/>
      <c r="L123"/>
      <c r="M123"/>
      <c r="N123"/>
      <c r="O123"/>
      <c r="P123"/>
      <c r="Q123"/>
      <c r="R123"/>
      <c r="S123"/>
    </row>
    <row r="124" spans="1:19" s="576" customFormat="1" ht="26.25" customHeight="1" thickBot="1" x14ac:dyDescent="0.3">
      <c r="A124" s="67"/>
      <c r="B124" s="736" t="s">
        <v>24</v>
      </c>
      <c r="C124" s="354">
        <v>0</v>
      </c>
      <c r="D124" s="354">
        <v>0</v>
      </c>
      <c r="E124" s="354">
        <v>0</v>
      </c>
      <c r="F124" s="354">
        <v>0</v>
      </c>
      <c r="G124"/>
      <c r="H124"/>
      <c r="I124"/>
      <c r="J124"/>
      <c r="K124"/>
      <c r="L124"/>
      <c r="M124"/>
      <c r="N124"/>
      <c r="O124"/>
      <c r="P124"/>
      <c r="Q124"/>
      <c r="R124"/>
      <c r="S124"/>
    </row>
    <row r="125" spans="1:19" s="576" customFormat="1" ht="15.75" customHeight="1" thickBot="1" x14ac:dyDescent="0.3">
      <c r="A125" s="67"/>
      <c r="B125" s="737" t="s">
        <v>212</v>
      </c>
      <c r="C125" s="354">
        <v>0</v>
      </c>
      <c r="D125" s="354">
        <v>0</v>
      </c>
      <c r="E125" s="354">
        <v>0</v>
      </c>
      <c r="F125" s="354">
        <v>0</v>
      </c>
      <c r="G125"/>
      <c r="H125"/>
      <c r="I125"/>
      <c r="J125"/>
      <c r="K125"/>
      <c r="L125"/>
      <c r="M125"/>
      <c r="N125"/>
      <c r="O125"/>
      <c r="P125"/>
      <c r="Q125"/>
      <c r="R125"/>
      <c r="S125"/>
    </row>
    <row r="126" spans="1:19" s="576" customFormat="1" ht="15.75" customHeight="1" thickBot="1" x14ac:dyDescent="0.3">
      <c r="A126" s="67"/>
      <c r="B126" s="737" t="s">
        <v>213</v>
      </c>
      <c r="C126" s="354">
        <v>0</v>
      </c>
      <c r="D126" s="354">
        <v>0</v>
      </c>
      <c r="E126" s="354">
        <v>0</v>
      </c>
      <c r="F126" s="354">
        <v>0</v>
      </c>
      <c r="G126"/>
      <c r="H126"/>
      <c r="I126"/>
      <c r="J126"/>
      <c r="K126"/>
      <c r="L126"/>
      <c r="M126"/>
      <c r="N126"/>
      <c r="O126"/>
      <c r="P126"/>
      <c r="Q126"/>
      <c r="R126"/>
      <c r="S126"/>
    </row>
    <row r="127" spans="1:19" s="576" customFormat="1" ht="12.75" customHeight="1" thickBot="1" x14ac:dyDescent="0.3">
      <c r="A127" s="67"/>
      <c r="B127" s="738" t="s">
        <v>25</v>
      </c>
      <c r="C127" s="739">
        <v>25000</v>
      </c>
      <c r="D127" s="740">
        <v>22000</v>
      </c>
      <c r="E127" s="739">
        <v>25000</v>
      </c>
      <c r="F127" s="740">
        <v>25000</v>
      </c>
      <c r="G127"/>
      <c r="H127"/>
      <c r="I127"/>
      <c r="J127"/>
      <c r="K127"/>
      <c r="L127"/>
      <c r="M127"/>
      <c r="N127"/>
      <c r="O127"/>
      <c r="P127"/>
      <c r="Q127"/>
      <c r="R127"/>
      <c r="S127"/>
    </row>
    <row r="128" spans="1:19" s="576" customFormat="1" ht="14.25" customHeight="1" thickBot="1" x14ac:dyDescent="0.3">
      <c r="A128" s="67"/>
      <c r="B128" s="737" t="s">
        <v>212</v>
      </c>
      <c r="C128" s="353">
        <v>25000</v>
      </c>
      <c r="D128" s="354">
        <v>22000</v>
      </c>
      <c r="E128" s="353">
        <v>25000</v>
      </c>
      <c r="F128" s="354">
        <v>25000</v>
      </c>
      <c r="G128"/>
      <c r="H128"/>
      <c r="I128"/>
      <c r="J128"/>
      <c r="K128"/>
      <c r="L128"/>
      <c r="M128"/>
      <c r="N128"/>
      <c r="O128"/>
      <c r="P128"/>
      <c r="Q128"/>
      <c r="R128"/>
      <c r="S128"/>
    </row>
    <row r="129" spans="1:19" s="576" customFormat="1" ht="15.75" customHeight="1" thickBot="1" x14ac:dyDescent="0.3">
      <c r="A129" s="67"/>
      <c r="B129" s="737" t="s">
        <v>213</v>
      </c>
      <c r="C129" s="353">
        <v>0</v>
      </c>
      <c r="D129" s="354">
        <v>0</v>
      </c>
      <c r="E129" s="354">
        <v>0</v>
      </c>
      <c r="F129" s="354">
        <v>0</v>
      </c>
      <c r="G129"/>
      <c r="H129"/>
      <c r="I129"/>
      <c r="J129"/>
      <c r="K129"/>
      <c r="L129"/>
      <c r="M129"/>
      <c r="N129"/>
      <c r="O129"/>
      <c r="P129"/>
      <c r="Q129"/>
      <c r="R129"/>
      <c r="S129"/>
    </row>
    <row r="130" spans="1:19" s="576" customFormat="1" ht="16.5" thickBot="1" x14ac:dyDescent="0.3">
      <c r="A130" s="67"/>
      <c r="B130" s="736" t="s">
        <v>26</v>
      </c>
      <c r="C130" s="353">
        <v>0</v>
      </c>
      <c r="D130" s="354">
        <v>0</v>
      </c>
      <c r="E130" s="354">
        <v>0</v>
      </c>
      <c r="F130" s="354">
        <v>0</v>
      </c>
      <c r="G130"/>
      <c r="H130"/>
      <c r="I130"/>
      <c r="J130"/>
      <c r="K130"/>
      <c r="L130"/>
      <c r="M130"/>
      <c r="N130"/>
      <c r="O130"/>
      <c r="P130"/>
      <c r="Q130"/>
      <c r="R130"/>
      <c r="S130"/>
    </row>
    <row r="131" spans="1:19" s="576" customFormat="1" ht="16.5" thickBot="1" x14ac:dyDescent="0.3">
      <c r="A131" s="67"/>
      <c r="B131" s="737" t="s">
        <v>212</v>
      </c>
      <c r="C131" s="353">
        <v>0</v>
      </c>
      <c r="D131" s="354">
        <v>0</v>
      </c>
      <c r="E131" s="354">
        <v>0</v>
      </c>
      <c r="F131" s="354">
        <v>0</v>
      </c>
      <c r="G131"/>
      <c r="H131"/>
      <c r="I131"/>
      <c r="J131"/>
      <c r="K131"/>
      <c r="L131"/>
      <c r="M131"/>
      <c r="N131"/>
      <c r="O131"/>
      <c r="P131"/>
      <c r="Q131"/>
      <c r="R131"/>
      <c r="S131"/>
    </row>
    <row r="132" spans="1:19" s="576" customFormat="1" ht="16.5" thickBot="1" x14ac:dyDescent="0.3">
      <c r="A132" s="67"/>
      <c r="B132" s="737" t="s">
        <v>213</v>
      </c>
      <c r="C132" s="353">
        <v>0</v>
      </c>
      <c r="D132" s="354">
        <v>0</v>
      </c>
      <c r="E132" s="354">
        <v>0</v>
      </c>
      <c r="F132" s="354">
        <v>0</v>
      </c>
      <c r="G132"/>
      <c r="H132"/>
      <c r="I132"/>
      <c r="J132"/>
      <c r="K132"/>
      <c r="L132"/>
      <c r="M132"/>
      <c r="N132"/>
      <c r="O132"/>
      <c r="P132"/>
      <c r="Q132"/>
      <c r="R132"/>
      <c r="S132"/>
    </row>
    <row r="133" spans="1:19" s="576" customFormat="1" ht="16.5" thickBot="1" x14ac:dyDescent="0.3">
      <c r="A133" s="67"/>
      <c r="B133" s="736" t="s">
        <v>27</v>
      </c>
      <c r="C133" s="353">
        <v>0</v>
      </c>
      <c r="D133" s="354">
        <v>0</v>
      </c>
      <c r="E133" s="354">
        <v>0</v>
      </c>
      <c r="F133" s="354">
        <v>0</v>
      </c>
      <c r="G133"/>
      <c r="H133"/>
      <c r="I133"/>
      <c r="J133"/>
      <c r="K133"/>
      <c r="L133"/>
      <c r="M133"/>
      <c r="N133"/>
      <c r="O133"/>
      <c r="P133"/>
      <c r="Q133"/>
      <c r="R133"/>
      <c r="S133"/>
    </row>
    <row r="134" spans="1:19" s="576" customFormat="1" ht="16.5" thickBot="1" x14ac:dyDescent="0.3">
      <c r="A134" s="67"/>
      <c r="B134" s="737" t="s">
        <v>212</v>
      </c>
      <c r="C134" s="353">
        <v>0</v>
      </c>
      <c r="D134" s="354">
        <v>0</v>
      </c>
      <c r="E134" s="354">
        <v>0</v>
      </c>
      <c r="F134" s="354">
        <v>0</v>
      </c>
      <c r="G134"/>
      <c r="H134"/>
      <c r="I134"/>
      <c r="J134"/>
      <c r="K134"/>
      <c r="L134"/>
      <c r="M134"/>
      <c r="N134"/>
      <c r="O134"/>
      <c r="P134"/>
      <c r="Q134"/>
      <c r="R134"/>
      <c r="S134"/>
    </row>
    <row r="135" spans="1:19" s="576" customFormat="1" ht="12.75" customHeight="1" thickBot="1" x14ac:dyDescent="0.3">
      <c r="A135" s="67"/>
      <c r="B135" s="737" t="s">
        <v>213</v>
      </c>
      <c r="C135" s="353">
        <v>0</v>
      </c>
      <c r="D135" s="354">
        <v>0</v>
      </c>
      <c r="E135" s="354">
        <v>0</v>
      </c>
      <c r="F135" s="354">
        <v>0</v>
      </c>
      <c r="G135"/>
      <c r="H135"/>
      <c r="I135"/>
      <c r="J135"/>
      <c r="K135"/>
      <c r="L135"/>
      <c r="M135"/>
      <c r="N135"/>
      <c r="O135"/>
      <c r="P135"/>
      <c r="Q135"/>
      <c r="R135"/>
      <c r="S135"/>
    </row>
    <row r="136" spans="1:19" s="576" customFormat="1" ht="15.75" customHeight="1" thickBot="1" x14ac:dyDescent="0.3">
      <c r="A136" s="67"/>
      <c r="B136" s="736" t="s">
        <v>28</v>
      </c>
      <c r="C136" s="353">
        <v>0</v>
      </c>
      <c r="D136" s="354">
        <v>0</v>
      </c>
      <c r="E136" s="354">
        <v>0</v>
      </c>
      <c r="F136" s="354">
        <v>0</v>
      </c>
      <c r="G136"/>
      <c r="H136"/>
      <c r="I136"/>
      <c r="J136"/>
      <c r="K136"/>
      <c r="L136"/>
      <c r="M136"/>
      <c r="N136"/>
      <c r="O136"/>
      <c r="P136"/>
      <c r="Q136"/>
      <c r="R136"/>
      <c r="S136"/>
    </row>
    <row r="137" spans="1:19" s="576" customFormat="1" ht="15.75" customHeight="1" thickBot="1" x14ac:dyDescent="0.3">
      <c r="A137" s="67"/>
      <c r="B137" s="737" t="s">
        <v>212</v>
      </c>
      <c r="C137" s="353">
        <v>0</v>
      </c>
      <c r="D137" s="354">
        <v>0</v>
      </c>
      <c r="E137" s="354">
        <v>0</v>
      </c>
      <c r="F137" s="354">
        <v>0</v>
      </c>
      <c r="G137"/>
      <c r="H137"/>
      <c r="I137"/>
      <c r="J137"/>
      <c r="K137"/>
      <c r="L137"/>
      <c r="M137"/>
      <c r="N137"/>
      <c r="O137"/>
      <c r="P137"/>
      <c r="Q137"/>
      <c r="R137"/>
      <c r="S137"/>
    </row>
    <row r="138" spans="1:19" s="576" customFormat="1" ht="12.75" customHeight="1" thickBot="1" x14ac:dyDescent="0.3">
      <c r="A138" s="67"/>
      <c r="B138" s="737" t="s">
        <v>213</v>
      </c>
      <c r="C138" s="353">
        <v>0</v>
      </c>
      <c r="D138" s="354">
        <v>0</v>
      </c>
      <c r="E138" s="354">
        <v>0</v>
      </c>
      <c r="F138" s="354">
        <v>0</v>
      </c>
      <c r="G138"/>
      <c r="H138"/>
      <c r="I138"/>
      <c r="J138"/>
      <c r="K138"/>
      <c r="L138"/>
      <c r="M138"/>
      <c r="N138"/>
      <c r="O138"/>
      <c r="P138"/>
      <c r="Q138"/>
      <c r="R138"/>
      <c r="S138"/>
    </row>
    <row r="139" spans="1:19" s="576" customFormat="1" ht="15" customHeight="1" thickBot="1" x14ac:dyDescent="0.3">
      <c r="A139" s="67"/>
      <c r="B139" s="736" t="s">
        <v>29</v>
      </c>
      <c r="C139" s="353">
        <v>0</v>
      </c>
      <c r="D139" s="354">
        <v>0</v>
      </c>
      <c r="E139" s="354">
        <v>0</v>
      </c>
      <c r="F139" s="354">
        <v>0</v>
      </c>
      <c r="G139"/>
      <c r="H139"/>
      <c r="I139"/>
      <c r="J139"/>
      <c r="K139"/>
      <c r="L139"/>
      <c r="M139"/>
      <c r="N139"/>
      <c r="O139"/>
      <c r="P139"/>
      <c r="Q139"/>
      <c r="R139"/>
      <c r="S139"/>
    </row>
    <row r="140" spans="1:19" s="576" customFormat="1" ht="16.5" thickBot="1" x14ac:dyDescent="0.3">
      <c r="A140" s="67"/>
      <c r="B140" s="737" t="s">
        <v>212</v>
      </c>
      <c r="C140" s="353">
        <v>0</v>
      </c>
      <c r="D140" s="354">
        <v>0</v>
      </c>
      <c r="E140" s="354">
        <v>0</v>
      </c>
      <c r="F140" s="354">
        <v>0</v>
      </c>
      <c r="G140"/>
      <c r="H140"/>
      <c r="I140"/>
      <c r="J140"/>
      <c r="K140"/>
      <c r="L140"/>
      <c r="M140"/>
      <c r="N140"/>
      <c r="O140"/>
      <c r="P140"/>
      <c r="Q140"/>
      <c r="R140"/>
      <c r="S140"/>
    </row>
    <row r="141" spans="1:19" s="576" customFormat="1" ht="16.5" thickBot="1" x14ac:dyDescent="0.3">
      <c r="A141" s="67"/>
      <c r="B141" s="737" t="s">
        <v>213</v>
      </c>
      <c r="C141" s="353">
        <v>0</v>
      </c>
      <c r="D141" s="354">
        <v>0</v>
      </c>
      <c r="E141" s="354">
        <v>0</v>
      </c>
      <c r="F141" s="354">
        <v>0</v>
      </c>
      <c r="G141"/>
      <c r="H141"/>
      <c r="I141"/>
      <c r="J141"/>
      <c r="K141"/>
      <c r="L141"/>
      <c r="M141"/>
      <c r="N141"/>
      <c r="O141"/>
      <c r="P141"/>
      <c r="Q141"/>
      <c r="R141"/>
      <c r="S141"/>
    </row>
    <row r="142" spans="1:19" s="576" customFormat="1" ht="16.5" thickBot="1" x14ac:dyDescent="0.3">
      <c r="A142" s="67"/>
      <c r="B142" s="741" t="s">
        <v>52</v>
      </c>
      <c r="C142" s="353">
        <v>25000</v>
      </c>
      <c r="D142" s="353">
        <v>22000</v>
      </c>
      <c r="E142" s="353">
        <v>25000</v>
      </c>
      <c r="F142" s="353">
        <v>25000</v>
      </c>
      <c r="G142"/>
      <c r="H142"/>
      <c r="I142"/>
      <c r="J142"/>
      <c r="K142"/>
      <c r="L142"/>
      <c r="M142"/>
      <c r="N142"/>
      <c r="O142"/>
      <c r="P142"/>
      <c r="Q142"/>
      <c r="R142"/>
      <c r="S142"/>
    </row>
    <row r="143" spans="1:19" s="576" customFormat="1" ht="16.5" thickBot="1" x14ac:dyDescent="0.3">
      <c r="A143" s="67"/>
      <c r="B143" s="742" t="s">
        <v>31</v>
      </c>
      <c r="C143" s="740">
        <f>IF(C142-C113=0,0,"Error")</f>
        <v>0</v>
      </c>
      <c r="D143" s="740">
        <f>IF(D142-D113=0,0,"Error")</f>
        <v>0</v>
      </c>
      <c r="E143" s="740">
        <f>IF(E142-E113=0,0,"Error")</f>
        <v>0</v>
      </c>
      <c r="F143" s="740">
        <f>IF(F142-F113=0,0,"Error")</f>
        <v>0</v>
      </c>
      <c r="G143"/>
      <c r="H143"/>
      <c r="I143"/>
      <c r="J143"/>
      <c r="K143"/>
      <c r="L143"/>
      <c r="M143"/>
      <c r="N143"/>
      <c r="O143"/>
      <c r="P143"/>
      <c r="Q143"/>
      <c r="R143"/>
      <c r="S143"/>
    </row>
    <row r="144" spans="1:19" s="576" customFormat="1" ht="16.5" thickBot="1" x14ac:dyDescent="0.3">
      <c r="A144" s="67"/>
      <c r="B144" s="730" t="s">
        <v>1021</v>
      </c>
      <c r="C144" s="1277" t="s">
        <v>977</v>
      </c>
      <c r="D144" s="1278"/>
      <c r="E144" s="1278"/>
      <c r="F144" s="1279"/>
      <c r="G144"/>
      <c r="H144"/>
      <c r="I144"/>
      <c r="J144"/>
      <c r="K144"/>
      <c r="L144"/>
      <c r="M144"/>
      <c r="N144"/>
      <c r="O144"/>
      <c r="P144"/>
      <c r="Q144"/>
      <c r="R144"/>
      <c r="S144"/>
    </row>
    <row r="145" spans="2:19" s="67" customFormat="1" ht="16.5" thickBot="1" x14ac:dyDescent="0.3">
      <c r="B145" s="731" t="s">
        <v>14</v>
      </c>
      <c r="C145" s="1277" t="s">
        <v>978</v>
      </c>
      <c r="D145" s="1278"/>
      <c r="E145" s="1278"/>
      <c r="F145" s="1279"/>
      <c r="G145"/>
      <c r="H145"/>
      <c r="I145"/>
      <c r="J145"/>
      <c r="K145"/>
      <c r="L145"/>
      <c r="M145"/>
      <c r="N145"/>
      <c r="O145"/>
      <c r="P145"/>
      <c r="Q145"/>
      <c r="R145"/>
      <c r="S145"/>
    </row>
    <row r="146" spans="2:19" s="67" customFormat="1" ht="16.5" thickBot="1" x14ac:dyDescent="0.3">
      <c r="B146" s="731" t="s">
        <v>15</v>
      </c>
      <c r="C146" s="1277" t="s">
        <v>979</v>
      </c>
      <c r="D146" s="1278"/>
      <c r="E146" s="1278"/>
      <c r="F146" s="1279"/>
      <c r="G146"/>
      <c r="H146"/>
      <c r="I146"/>
      <c r="J146"/>
      <c r="K146"/>
      <c r="L146"/>
      <c r="M146"/>
      <c r="N146"/>
      <c r="O146"/>
      <c r="P146"/>
      <c r="Q146"/>
      <c r="R146"/>
      <c r="S146"/>
    </row>
    <row r="147" spans="2:19" s="67" customFormat="1" ht="15.75" x14ac:dyDescent="0.25">
      <c r="B147" s="1266"/>
      <c r="C147" s="732">
        <v>2019</v>
      </c>
      <c r="D147" s="732">
        <v>2020</v>
      </c>
      <c r="E147" s="732">
        <v>2021</v>
      </c>
      <c r="F147" s="732">
        <v>2022</v>
      </c>
      <c r="G147"/>
      <c r="H147"/>
      <c r="I147"/>
      <c r="J147"/>
      <c r="K147"/>
      <c r="L147"/>
      <c r="M147"/>
      <c r="N147"/>
      <c r="O147"/>
      <c r="P147"/>
      <c r="Q147"/>
      <c r="R147"/>
      <c r="S147"/>
    </row>
    <row r="148" spans="2:19" s="67" customFormat="1" ht="16.5" thickBot="1" x14ac:dyDescent="0.3">
      <c r="B148" s="1267"/>
      <c r="C148" s="733" t="s">
        <v>7</v>
      </c>
      <c r="D148" s="733" t="s">
        <v>8</v>
      </c>
      <c r="E148" s="733" t="s">
        <v>8</v>
      </c>
      <c r="F148" s="733" t="s">
        <v>8</v>
      </c>
      <c r="G148"/>
      <c r="H148"/>
      <c r="I148"/>
      <c r="J148"/>
      <c r="K148"/>
      <c r="L148"/>
      <c r="M148"/>
      <c r="N148"/>
      <c r="O148"/>
      <c r="P148"/>
      <c r="Q148"/>
      <c r="R148"/>
      <c r="S148"/>
    </row>
    <row r="149" spans="2:19" s="67" customFormat="1" ht="16.5" thickBot="1" x14ac:dyDescent="0.3">
      <c r="B149" s="731" t="s">
        <v>16</v>
      </c>
      <c r="C149" s="352">
        <v>4</v>
      </c>
      <c r="D149" s="352">
        <v>4</v>
      </c>
      <c r="E149" s="352">
        <v>4</v>
      </c>
      <c r="F149" s="352">
        <v>4</v>
      </c>
      <c r="G149"/>
      <c r="H149"/>
      <c r="I149"/>
      <c r="J149"/>
      <c r="K149"/>
      <c r="L149"/>
      <c r="M149"/>
      <c r="N149"/>
      <c r="O149"/>
      <c r="P149"/>
      <c r="Q149"/>
      <c r="R149"/>
      <c r="S149"/>
    </row>
    <row r="150" spans="2:19" s="67" customFormat="1" ht="16.5" thickBot="1" x14ac:dyDescent="0.3">
      <c r="B150" s="731" t="s">
        <v>17</v>
      </c>
      <c r="C150" s="352">
        <f>C179</f>
        <v>5000</v>
      </c>
      <c r="D150" s="352">
        <v>3000</v>
      </c>
      <c r="E150" s="352">
        <f t="shared" ref="E150:F150" si="16">E179</f>
        <v>5000</v>
      </c>
      <c r="F150" s="352">
        <f t="shared" si="16"/>
        <v>5000</v>
      </c>
      <c r="G150"/>
      <c r="H150"/>
      <c r="I150"/>
      <c r="J150"/>
      <c r="K150"/>
      <c r="L150"/>
      <c r="M150"/>
      <c r="N150"/>
      <c r="O150"/>
      <c r="P150"/>
      <c r="Q150"/>
      <c r="R150"/>
      <c r="S150"/>
    </row>
    <row r="151" spans="2:19" s="67" customFormat="1" ht="16.5" thickBot="1" x14ac:dyDescent="0.3">
      <c r="B151" s="731" t="s">
        <v>18</v>
      </c>
      <c r="C151" s="352">
        <f>C150/C149</f>
        <v>1250</v>
      </c>
      <c r="D151" s="352">
        <f>D150/D149</f>
        <v>750</v>
      </c>
      <c r="E151" s="352">
        <f>E150/E149</f>
        <v>1250</v>
      </c>
      <c r="F151" s="352">
        <f>F150/F149</f>
        <v>1250</v>
      </c>
      <c r="G151"/>
      <c r="H151"/>
      <c r="I151"/>
      <c r="J151"/>
      <c r="K151"/>
      <c r="L151"/>
      <c r="M151"/>
      <c r="N151"/>
      <c r="O151"/>
      <c r="P151"/>
      <c r="Q151"/>
      <c r="R151"/>
      <c r="S151"/>
    </row>
    <row r="152" spans="2:19" s="67" customFormat="1" ht="16.5" thickBot="1" x14ac:dyDescent="0.3">
      <c r="B152" s="731" t="s">
        <v>19</v>
      </c>
      <c r="C152" s="734"/>
      <c r="D152" s="735">
        <f>D149/C149-1</f>
        <v>0</v>
      </c>
      <c r="E152" s="735">
        <f>E149/D149-1</f>
        <v>0</v>
      </c>
      <c r="F152" s="735">
        <f>F149/E149-1</f>
        <v>0</v>
      </c>
      <c r="G152"/>
      <c r="H152"/>
      <c r="I152"/>
      <c r="J152"/>
      <c r="K152"/>
      <c r="L152"/>
      <c r="M152"/>
      <c r="N152"/>
      <c r="O152"/>
      <c r="P152"/>
      <c r="Q152"/>
      <c r="R152"/>
      <c r="S152"/>
    </row>
    <row r="153" spans="2:19" s="67" customFormat="1" ht="16.5" thickBot="1" x14ac:dyDescent="0.3">
      <c r="B153" s="731" t="s">
        <v>21</v>
      </c>
      <c r="C153" s="734"/>
      <c r="D153" s="735"/>
      <c r="E153" s="735">
        <f t="shared" ref="E153:F154" si="17">E150/D150-1</f>
        <v>0.66666666666666674</v>
      </c>
      <c r="F153" s="735">
        <f t="shared" si="17"/>
        <v>0</v>
      </c>
      <c r="G153"/>
      <c r="H153"/>
      <c r="I153"/>
      <c r="J153"/>
      <c r="K153"/>
      <c r="L153"/>
      <c r="M153"/>
      <c r="N153"/>
      <c r="O153"/>
      <c r="P153"/>
      <c r="Q153"/>
      <c r="R153"/>
      <c r="S153"/>
    </row>
    <row r="154" spans="2:19" s="67" customFormat="1" ht="15.75" customHeight="1" thickBot="1" x14ac:dyDescent="0.3">
      <c r="B154" s="731" t="s">
        <v>22</v>
      </c>
      <c r="C154" s="734"/>
      <c r="D154" s="735"/>
      <c r="E154" s="735">
        <f t="shared" si="17"/>
        <v>0.66666666666666674</v>
      </c>
      <c r="F154" s="735">
        <f t="shared" si="17"/>
        <v>0</v>
      </c>
      <c r="G154"/>
      <c r="H154"/>
      <c r="I154"/>
      <c r="J154"/>
      <c r="K154"/>
      <c r="L154"/>
      <c r="M154"/>
      <c r="N154"/>
      <c r="O154"/>
      <c r="P154"/>
      <c r="Q154"/>
      <c r="R154"/>
      <c r="S154"/>
    </row>
    <row r="155" spans="2:19" s="67" customFormat="1" ht="16.5" thickBot="1" x14ac:dyDescent="0.3">
      <c r="B155" s="1274" t="s">
        <v>632</v>
      </c>
      <c r="C155" s="1275"/>
      <c r="D155" s="1275"/>
      <c r="E155" s="1275"/>
      <c r="F155" s="1276"/>
      <c r="G155"/>
      <c r="H155"/>
      <c r="I155"/>
      <c r="J155"/>
      <c r="K155"/>
      <c r="L155"/>
      <c r="M155"/>
      <c r="N155"/>
      <c r="O155"/>
      <c r="P155"/>
      <c r="Q155"/>
      <c r="R155"/>
      <c r="S155"/>
    </row>
    <row r="156" spans="2:19" s="67" customFormat="1" ht="12.75" customHeight="1" x14ac:dyDescent="0.25">
      <c r="B156" s="1266"/>
      <c r="C156" s="732">
        <v>2019</v>
      </c>
      <c r="D156" s="732">
        <v>2020</v>
      </c>
      <c r="E156" s="732">
        <v>2021</v>
      </c>
      <c r="F156" s="732">
        <v>2022</v>
      </c>
      <c r="G156"/>
      <c r="H156"/>
      <c r="I156"/>
      <c r="J156"/>
      <c r="K156"/>
      <c r="L156"/>
      <c r="M156"/>
      <c r="N156"/>
      <c r="O156"/>
      <c r="P156"/>
      <c r="Q156"/>
      <c r="R156"/>
      <c r="S156"/>
    </row>
    <row r="157" spans="2:19" s="67" customFormat="1" ht="22.5" customHeight="1" thickBot="1" x14ac:dyDescent="0.3">
      <c r="B157" s="1267"/>
      <c r="C157" s="733" t="s">
        <v>7</v>
      </c>
      <c r="D157" s="733" t="s">
        <v>8</v>
      </c>
      <c r="E157" s="733" t="s">
        <v>8</v>
      </c>
      <c r="F157" s="733" t="s">
        <v>8</v>
      </c>
      <c r="G157"/>
      <c r="H157"/>
      <c r="I157"/>
      <c r="J157"/>
      <c r="K157"/>
      <c r="L157"/>
      <c r="M157"/>
      <c r="N157"/>
      <c r="O157"/>
      <c r="P157"/>
      <c r="Q157"/>
      <c r="R157"/>
      <c r="S157"/>
    </row>
    <row r="158" spans="2:19" s="67" customFormat="1" ht="22.5" customHeight="1" thickBot="1" x14ac:dyDescent="0.3">
      <c r="B158" s="736" t="s">
        <v>23</v>
      </c>
      <c r="C158" s="354">
        <v>0</v>
      </c>
      <c r="D158" s="354">
        <v>0</v>
      </c>
      <c r="E158" s="354">
        <v>0</v>
      </c>
      <c r="F158" s="354">
        <v>0</v>
      </c>
      <c r="G158"/>
      <c r="H158"/>
      <c r="I158"/>
      <c r="J158"/>
      <c r="K158"/>
      <c r="L158"/>
      <c r="M158"/>
      <c r="N158"/>
      <c r="O158"/>
      <c r="P158"/>
      <c r="Q158"/>
      <c r="R158"/>
      <c r="S158"/>
    </row>
    <row r="159" spans="2:19" s="67" customFormat="1" ht="22.5" customHeight="1" thickBot="1" x14ac:dyDescent="0.3">
      <c r="B159" s="737" t="s">
        <v>212</v>
      </c>
      <c r="C159" s="354">
        <v>0</v>
      </c>
      <c r="D159" s="354">
        <v>0</v>
      </c>
      <c r="E159" s="354">
        <v>0</v>
      </c>
      <c r="F159" s="354">
        <v>0</v>
      </c>
      <c r="G159"/>
      <c r="H159"/>
      <c r="I159"/>
      <c r="J159"/>
      <c r="K159"/>
      <c r="L159"/>
      <c r="M159"/>
      <c r="N159"/>
      <c r="O159"/>
      <c r="P159"/>
      <c r="Q159"/>
      <c r="R159"/>
      <c r="S159"/>
    </row>
    <row r="160" spans="2:19" s="67" customFormat="1" ht="22.5" customHeight="1" thickBot="1" x14ac:dyDescent="0.3">
      <c r="B160" s="737" t="s">
        <v>213</v>
      </c>
      <c r="C160" s="354">
        <v>0</v>
      </c>
      <c r="D160" s="354">
        <v>0</v>
      </c>
      <c r="E160" s="354">
        <v>0</v>
      </c>
      <c r="F160" s="354">
        <v>0</v>
      </c>
      <c r="G160"/>
      <c r="H160"/>
      <c r="I160"/>
      <c r="J160"/>
      <c r="K160"/>
      <c r="L160"/>
      <c r="M160"/>
      <c r="N160"/>
      <c r="O160"/>
      <c r="P160"/>
      <c r="Q160"/>
      <c r="R160"/>
      <c r="S160"/>
    </row>
    <row r="161" spans="2:19" s="67" customFormat="1" ht="22.5" customHeight="1" thickBot="1" x14ac:dyDescent="0.3">
      <c r="B161" s="736" t="s">
        <v>24</v>
      </c>
      <c r="C161" s="354">
        <v>0</v>
      </c>
      <c r="D161" s="354">
        <v>0</v>
      </c>
      <c r="E161" s="354">
        <v>0</v>
      </c>
      <c r="F161" s="354">
        <v>0</v>
      </c>
      <c r="G161"/>
      <c r="H161"/>
      <c r="I161"/>
      <c r="J161"/>
      <c r="K161"/>
      <c r="L161"/>
      <c r="M161"/>
      <c r="N161"/>
      <c r="O161"/>
      <c r="P161"/>
      <c r="Q161"/>
      <c r="R161"/>
      <c r="S161"/>
    </row>
    <row r="162" spans="2:19" s="67" customFormat="1" ht="22.5" customHeight="1" thickBot="1" x14ac:dyDescent="0.3">
      <c r="B162" s="737" t="s">
        <v>212</v>
      </c>
      <c r="C162" s="354">
        <v>0</v>
      </c>
      <c r="D162" s="354">
        <v>0</v>
      </c>
      <c r="E162" s="354">
        <v>0</v>
      </c>
      <c r="F162" s="354">
        <v>0</v>
      </c>
      <c r="G162"/>
      <c r="H162"/>
      <c r="I162"/>
      <c r="J162"/>
      <c r="K162"/>
      <c r="L162"/>
      <c r="M162"/>
      <c r="N162"/>
      <c r="O162"/>
      <c r="P162"/>
      <c r="Q162"/>
      <c r="R162"/>
      <c r="S162"/>
    </row>
    <row r="163" spans="2:19" s="67" customFormat="1" ht="22.5" customHeight="1" thickBot="1" x14ac:dyDescent="0.3">
      <c r="B163" s="737" t="s">
        <v>213</v>
      </c>
      <c r="C163" s="354">
        <v>0</v>
      </c>
      <c r="D163" s="354">
        <v>0</v>
      </c>
      <c r="E163" s="354">
        <v>0</v>
      </c>
      <c r="F163" s="354">
        <v>0</v>
      </c>
      <c r="G163"/>
      <c r="H163"/>
      <c r="I163"/>
      <c r="J163"/>
      <c r="K163"/>
      <c r="L163"/>
      <c r="M163"/>
      <c r="N163"/>
      <c r="O163"/>
      <c r="P163"/>
      <c r="Q163"/>
      <c r="R163"/>
      <c r="S163"/>
    </row>
    <row r="164" spans="2:19" s="67" customFormat="1" ht="22.5" customHeight="1" thickBot="1" x14ac:dyDescent="0.3">
      <c r="B164" s="738" t="s">
        <v>25</v>
      </c>
      <c r="C164" s="739">
        <f>C165</f>
        <v>5000</v>
      </c>
      <c r="D164" s="739">
        <f t="shared" ref="D164:F164" si="18">D165</f>
        <v>3000</v>
      </c>
      <c r="E164" s="739">
        <f t="shared" si="18"/>
        <v>5000</v>
      </c>
      <c r="F164" s="739">
        <f t="shared" si="18"/>
        <v>5000</v>
      </c>
      <c r="G164"/>
      <c r="H164"/>
      <c r="I164"/>
      <c r="J164"/>
      <c r="K164"/>
      <c r="L164"/>
      <c r="M164"/>
      <c r="N164"/>
      <c r="O164"/>
      <c r="P164"/>
      <c r="Q164"/>
      <c r="R164"/>
      <c r="S164"/>
    </row>
    <row r="165" spans="2:19" s="67" customFormat="1" ht="22.5" customHeight="1" thickBot="1" x14ac:dyDescent="0.3">
      <c r="B165" s="737" t="s">
        <v>212</v>
      </c>
      <c r="C165" s="354">
        <v>5000</v>
      </c>
      <c r="D165" s="354">
        <v>3000</v>
      </c>
      <c r="E165" s="354">
        <v>5000</v>
      </c>
      <c r="F165" s="354">
        <v>5000</v>
      </c>
      <c r="G165"/>
      <c r="H165"/>
      <c r="I165"/>
      <c r="J165"/>
      <c r="K165"/>
      <c r="L165"/>
      <c r="M165"/>
      <c r="N165"/>
      <c r="O165"/>
      <c r="P165"/>
      <c r="Q165"/>
      <c r="R165"/>
      <c r="S165"/>
    </row>
    <row r="166" spans="2:19" s="67" customFormat="1" ht="22.5" customHeight="1" thickBot="1" x14ac:dyDescent="0.3">
      <c r="B166" s="737" t="s">
        <v>213</v>
      </c>
      <c r="C166" s="354">
        <v>0</v>
      </c>
      <c r="D166" s="354">
        <v>0</v>
      </c>
      <c r="E166" s="354">
        <v>0</v>
      </c>
      <c r="F166" s="354">
        <v>0</v>
      </c>
      <c r="G166"/>
      <c r="H166"/>
      <c r="I166"/>
      <c r="J166"/>
      <c r="K166"/>
      <c r="L166"/>
      <c r="M166"/>
      <c r="N166"/>
      <c r="O166"/>
      <c r="P166"/>
      <c r="Q166"/>
      <c r="R166"/>
      <c r="S166"/>
    </row>
    <row r="167" spans="2:19" s="67" customFormat="1" ht="22.5" customHeight="1" thickBot="1" x14ac:dyDescent="0.3">
      <c r="B167" s="736" t="s">
        <v>26</v>
      </c>
      <c r="C167" s="354">
        <v>0</v>
      </c>
      <c r="D167" s="354">
        <v>0</v>
      </c>
      <c r="E167" s="354">
        <v>0</v>
      </c>
      <c r="F167" s="354">
        <v>0</v>
      </c>
      <c r="G167"/>
      <c r="H167"/>
      <c r="I167"/>
      <c r="J167"/>
      <c r="K167"/>
      <c r="L167"/>
      <c r="M167"/>
      <c r="N167"/>
      <c r="O167"/>
      <c r="P167"/>
      <c r="Q167"/>
      <c r="R167"/>
      <c r="S167"/>
    </row>
    <row r="168" spans="2:19" s="67" customFormat="1" ht="22.5" customHeight="1" thickBot="1" x14ac:dyDescent="0.3">
      <c r="B168" s="737" t="s">
        <v>212</v>
      </c>
      <c r="C168" s="354">
        <v>0</v>
      </c>
      <c r="D168" s="354">
        <v>0</v>
      </c>
      <c r="E168" s="354">
        <v>0</v>
      </c>
      <c r="F168" s="354">
        <v>0</v>
      </c>
      <c r="G168"/>
      <c r="H168"/>
      <c r="I168"/>
      <c r="J168"/>
      <c r="K168"/>
      <c r="L168"/>
      <c r="M168"/>
      <c r="N168"/>
      <c r="O168"/>
      <c r="P168"/>
      <c r="Q168"/>
      <c r="R168"/>
      <c r="S168"/>
    </row>
    <row r="169" spans="2:19" s="67" customFormat="1" ht="22.5" customHeight="1" thickBot="1" x14ac:dyDescent="0.3">
      <c r="B169" s="737" t="s">
        <v>213</v>
      </c>
      <c r="C169" s="354">
        <v>0</v>
      </c>
      <c r="D169" s="354">
        <v>0</v>
      </c>
      <c r="E169" s="354">
        <v>0</v>
      </c>
      <c r="F169" s="354">
        <v>0</v>
      </c>
      <c r="G169"/>
      <c r="H169"/>
      <c r="I169"/>
      <c r="J169"/>
      <c r="K169"/>
      <c r="L169"/>
      <c r="M169"/>
      <c r="N169"/>
      <c r="O169"/>
      <c r="P169"/>
      <c r="Q169"/>
      <c r="R169"/>
      <c r="S169"/>
    </row>
    <row r="170" spans="2:19" s="67" customFormat="1" ht="22.5" customHeight="1" thickBot="1" x14ac:dyDescent="0.3">
      <c r="B170" s="736" t="s">
        <v>27</v>
      </c>
      <c r="C170" s="354">
        <v>0</v>
      </c>
      <c r="D170" s="354">
        <v>0</v>
      </c>
      <c r="E170" s="354">
        <v>0</v>
      </c>
      <c r="F170" s="354">
        <v>0</v>
      </c>
      <c r="G170"/>
      <c r="H170"/>
      <c r="I170"/>
      <c r="J170"/>
      <c r="K170"/>
      <c r="L170"/>
      <c r="M170"/>
      <c r="N170"/>
      <c r="O170"/>
      <c r="P170"/>
      <c r="Q170"/>
      <c r="R170"/>
      <c r="S170"/>
    </row>
    <row r="171" spans="2:19" s="67" customFormat="1" ht="22.5" customHeight="1" thickBot="1" x14ac:dyDescent="0.3">
      <c r="B171" s="737" t="s">
        <v>212</v>
      </c>
      <c r="C171" s="354">
        <v>0</v>
      </c>
      <c r="D171" s="354">
        <v>0</v>
      </c>
      <c r="E171" s="354">
        <v>0</v>
      </c>
      <c r="F171" s="354">
        <v>0</v>
      </c>
      <c r="G171"/>
      <c r="H171"/>
      <c r="I171"/>
      <c r="J171"/>
      <c r="K171"/>
      <c r="L171"/>
      <c r="M171"/>
      <c r="N171"/>
      <c r="O171"/>
      <c r="P171"/>
      <c r="Q171"/>
      <c r="R171"/>
      <c r="S171"/>
    </row>
    <row r="172" spans="2:19" s="67" customFormat="1" ht="22.5" customHeight="1" thickBot="1" x14ac:dyDescent="0.3">
      <c r="B172" s="737" t="s">
        <v>213</v>
      </c>
      <c r="C172" s="354">
        <v>0</v>
      </c>
      <c r="D172" s="354">
        <v>0</v>
      </c>
      <c r="E172" s="354">
        <v>0</v>
      </c>
      <c r="F172" s="354">
        <v>0</v>
      </c>
      <c r="G172"/>
      <c r="H172"/>
      <c r="I172"/>
      <c r="J172"/>
      <c r="K172"/>
      <c r="L172"/>
      <c r="M172"/>
      <c r="N172"/>
      <c r="O172"/>
      <c r="P172"/>
      <c r="Q172"/>
      <c r="R172"/>
      <c r="S172"/>
    </row>
    <row r="173" spans="2:19" s="67" customFormat="1" ht="22.5" customHeight="1" thickBot="1" x14ac:dyDescent="0.3">
      <c r="B173" s="736" t="s">
        <v>28</v>
      </c>
      <c r="C173" s="354">
        <v>0</v>
      </c>
      <c r="D173" s="354">
        <v>0</v>
      </c>
      <c r="E173" s="354">
        <v>0</v>
      </c>
      <c r="F173" s="354">
        <v>0</v>
      </c>
      <c r="G173"/>
      <c r="H173"/>
      <c r="I173"/>
      <c r="J173"/>
      <c r="K173"/>
      <c r="L173"/>
      <c r="M173"/>
      <c r="N173"/>
      <c r="O173"/>
      <c r="P173"/>
      <c r="Q173"/>
      <c r="R173"/>
      <c r="S173"/>
    </row>
    <row r="174" spans="2:19" s="67" customFormat="1" ht="22.5" customHeight="1" thickBot="1" x14ac:dyDescent="0.3">
      <c r="B174" s="737" t="s">
        <v>212</v>
      </c>
      <c r="C174" s="354">
        <v>0</v>
      </c>
      <c r="D174" s="354">
        <v>0</v>
      </c>
      <c r="E174" s="354">
        <v>0</v>
      </c>
      <c r="F174" s="354">
        <v>0</v>
      </c>
      <c r="G174"/>
      <c r="H174"/>
      <c r="I174"/>
      <c r="J174"/>
      <c r="K174"/>
      <c r="L174"/>
      <c r="M174"/>
      <c r="N174"/>
      <c r="O174"/>
      <c r="P174"/>
      <c r="Q174"/>
      <c r="R174"/>
      <c r="S174"/>
    </row>
    <row r="175" spans="2:19" s="67" customFormat="1" ht="22.5" customHeight="1" thickBot="1" x14ac:dyDescent="0.3">
      <c r="B175" s="737" t="s">
        <v>213</v>
      </c>
      <c r="C175" s="354">
        <v>0</v>
      </c>
      <c r="D175" s="354">
        <v>0</v>
      </c>
      <c r="E175" s="354">
        <v>0</v>
      </c>
      <c r="F175" s="354">
        <v>0</v>
      </c>
    </row>
    <row r="176" spans="2:19" s="67" customFormat="1" ht="22.5" customHeight="1" thickBot="1" x14ac:dyDescent="0.3">
      <c r="B176" s="736" t="s">
        <v>29</v>
      </c>
      <c r="C176" s="354">
        <v>0</v>
      </c>
      <c r="D176" s="354">
        <v>0</v>
      </c>
      <c r="E176" s="354">
        <v>0</v>
      </c>
      <c r="F176" s="354">
        <v>0</v>
      </c>
    </row>
    <row r="177" spans="2:6" s="67" customFormat="1" ht="22.5" customHeight="1" thickBot="1" x14ac:dyDescent="0.3">
      <c r="B177" s="737" t="s">
        <v>212</v>
      </c>
      <c r="C177" s="354">
        <v>0</v>
      </c>
      <c r="D177" s="354">
        <v>0</v>
      </c>
      <c r="E177" s="354">
        <v>0</v>
      </c>
      <c r="F177" s="354">
        <v>0</v>
      </c>
    </row>
    <row r="178" spans="2:6" s="67" customFormat="1" ht="22.5" customHeight="1" thickBot="1" x14ac:dyDescent="0.3">
      <c r="B178" s="737" t="s">
        <v>213</v>
      </c>
      <c r="C178" s="354">
        <v>0</v>
      </c>
      <c r="D178" s="354">
        <v>0</v>
      </c>
      <c r="E178" s="354">
        <v>0</v>
      </c>
      <c r="F178" s="354">
        <v>0</v>
      </c>
    </row>
    <row r="179" spans="2:6" s="67" customFormat="1" ht="22.5" customHeight="1" thickBot="1" x14ac:dyDescent="0.3">
      <c r="B179" s="741" t="s">
        <v>52</v>
      </c>
      <c r="C179" s="353">
        <v>5000</v>
      </c>
      <c r="D179" s="353">
        <v>3000</v>
      </c>
      <c r="E179" s="353">
        <v>5000</v>
      </c>
      <c r="F179" s="353">
        <v>5000</v>
      </c>
    </row>
    <row r="180" spans="2:6" s="67" customFormat="1" ht="22.5" customHeight="1" thickBot="1" x14ac:dyDescent="0.3">
      <c r="B180" s="742" t="s">
        <v>31</v>
      </c>
      <c r="C180" s="740">
        <f>IF(C179-C150=0,0,"Error")</f>
        <v>0</v>
      </c>
      <c r="D180" s="740">
        <f>IF(D179-D150=0,0,"Error")</f>
        <v>0</v>
      </c>
      <c r="E180" s="740">
        <f>IF(E179-E150=0,0,"Error")</f>
        <v>0</v>
      </c>
      <c r="F180" s="740">
        <f>IF(F179-F150=0,0,"Error")</f>
        <v>0</v>
      </c>
    </row>
    <row r="181" spans="2:6" ht="22.5" customHeight="1" thickBot="1" x14ac:dyDescent="0.3">
      <c r="B181" s="1248" t="s">
        <v>38</v>
      </c>
      <c r="C181" s="1249"/>
      <c r="D181" s="1249"/>
      <c r="E181" s="1249"/>
      <c r="F181" s="1250"/>
    </row>
    <row r="182" spans="2:6" ht="33.75" customHeight="1" thickBot="1" x14ac:dyDescent="0.3">
      <c r="B182" s="1248" t="s">
        <v>39</v>
      </c>
      <c r="C182" s="1249"/>
      <c r="D182" s="1249"/>
      <c r="E182" s="1249"/>
      <c r="F182" s="1250"/>
    </row>
    <row r="183" spans="2:6" ht="32.25" customHeight="1" thickBot="1" x14ac:dyDescent="0.3">
      <c r="B183" s="334" t="s">
        <v>55</v>
      </c>
      <c r="C183" s="1280" t="s">
        <v>980</v>
      </c>
      <c r="D183" s="1281"/>
      <c r="E183" s="1282"/>
      <c r="F183" s="1283"/>
    </row>
    <row r="184" spans="2:6" ht="55.5" customHeight="1" thickBot="1" x14ac:dyDescent="0.3">
      <c r="B184" s="334" t="s">
        <v>79</v>
      </c>
      <c r="C184" s="616" t="s">
        <v>981</v>
      </c>
      <c r="D184" s="583" t="s">
        <v>217</v>
      </c>
      <c r="E184" s="1284"/>
      <c r="F184" s="1285"/>
    </row>
    <row r="185" spans="2:6" ht="23.25" customHeight="1" thickBot="1" x14ac:dyDescent="0.3">
      <c r="B185" s="427"/>
      <c r="C185" s="1286"/>
      <c r="D185" s="1287"/>
      <c r="E185" s="1284"/>
      <c r="F185" s="1285"/>
    </row>
    <row r="186" spans="2:6" ht="33" customHeight="1" thickBot="1" x14ac:dyDescent="0.3">
      <c r="B186" s="335" t="s">
        <v>14</v>
      </c>
      <c r="C186" s="1215" t="s">
        <v>982</v>
      </c>
      <c r="D186" s="1216"/>
      <c r="E186" s="1216"/>
      <c r="F186" s="1217"/>
    </row>
    <row r="187" spans="2:6" ht="30" customHeight="1" thickBot="1" x14ac:dyDescent="0.3">
      <c r="B187" s="335" t="s">
        <v>15</v>
      </c>
      <c r="C187" s="1254" t="s">
        <v>51</v>
      </c>
      <c r="D187" s="1255"/>
      <c r="E187" s="1255"/>
      <c r="F187" s="1256"/>
    </row>
    <row r="188" spans="2:6" ht="28.5" customHeight="1" x14ac:dyDescent="0.25">
      <c r="B188" s="1223"/>
      <c r="C188" s="336">
        <v>2019</v>
      </c>
      <c r="D188" s="336">
        <v>2020</v>
      </c>
      <c r="E188" s="336">
        <v>2021</v>
      </c>
      <c r="F188" s="336">
        <v>2022</v>
      </c>
    </row>
    <row r="189" spans="2:6" ht="27" customHeight="1" thickBot="1" x14ac:dyDescent="0.3">
      <c r="B189" s="1224"/>
      <c r="C189" s="337" t="s">
        <v>7</v>
      </c>
      <c r="D189" s="337" t="s">
        <v>8</v>
      </c>
      <c r="E189" s="337" t="s">
        <v>8</v>
      </c>
      <c r="F189" s="337" t="s">
        <v>8</v>
      </c>
    </row>
    <row r="190" spans="2:6" ht="23.25" customHeight="1" thickBot="1" x14ac:dyDescent="0.3">
      <c r="B190" s="335" t="s">
        <v>16</v>
      </c>
      <c r="C190" s="338">
        <v>75</v>
      </c>
      <c r="D190" s="338">
        <v>10</v>
      </c>
      <c r="E190" s="338">
        <v>10</v>
      </c>
      <c r="F190" s="338">
        <v>10</v>
      </c>
    </row>
    <row r="191" spans="2:6" ht="24" customHeight="1" thickBot="1" x14ac:dyDescent="0.3">
      <c r="B191" s="335" t="s">
        <v>17</v>
      </c>
      <c r="C191" s="338">
        <f>C209</f>
        <v>300</v>
      </c>
      <c r="D191" s="338">
        <v>100</v>
      </c>
      <c r="E191" s="338">
        <v>100</v>
      </c>
      <c r="F191" s="338">
        <v>100</v>
      </c>
    </row>
    <row r="192" spans="2:6" ht="24" customHeight="1" thickBot="1" x14ac:dyDescent="0.3">
      <c r="B192" s="335" t="s">
        <v>18</v>
      </c>
      <c r="C192" s="338">
        <f>C191/C190</f>
        <v>4</v>
      </c>
      <c r="D192" s="338">
        <f t="shared" ref="D192:F192" si="19">D191/D190</f>
        <v>10</v>
      </c>
      <c r="E192" s="338">
        <f t="shared" si="19"/>
        <v>10</v>
      </c>
      <c r="F192" s="338">
        <f t="shared" si="19"/>
        <v>10</v>
      </c>
    </row>
    <row r="193" spans="2:6" ht="16.5" thickBot="1" x14ac:dyDescent="0.3">
      <c r="B193" s="335" t="s">
        <v>19</v>
      </c>
      <c r="C193" s="697" t="s">
        <v>20</v>
      </c>
      <c r="D193" s="339">
        <f>D190/C190-1</f>
        <v>-0.8666666666666667</v>
      </c>
      <c r="E193" s="339">
        <f t="shared" ref="E193:F195" si="20">E190/D190-1</f>
        <v>0</v>
      </c>
      <c r="F193" s="339">
        <f t="shared" si="20"/>
        <v>0</v>
      </c>
    </row>
    <row r="194" spans="2:6" ht="24.75" customHeight="1" thickBot="1" x14ac:dyDescent="0.3">
      <c r="B194" s="335" t="s">
        <v>21</v>
      </c>
      <c r="C194" s="697" t="s">
        <v>20</v>
      </c>
      <c r="D194" s="339">
        <f>D191/C191-1</f>
        <v>-0.66666666666666674</v>
      </c>
      <c r="E194" s="339">
        <f t="shared" si="20"/>
        <v>0</v>
      </c>
      <c r="F194" s="339">
        <f t="shared" si="20"/>
        <v>0</v>
      </c>
    </row>
    <row r="195" spans="2:6" ht="26.25" customHeight="1" thickBot="1" x14ac:dyDescent="0.3">
      <c r="B195" s="335" t="s">
        <v>22</v>
      </c>
      <c r="C195" s="697" t="s">
        <v>20</v>
      </c>
      <c r="D195" s="339">
        <f>D192/C192-1</f>
        <v>1.5</v>
      </c>
      <c r="E195" s="339">
        <f t="shared" si="20"/>
        <v>0</v>
      </c>
      <c r="F195" s="339">
        <f t="shared" si="20"/>
        <v>0</v>
      </c>
    </row>
    <row r="196" spans="2:6" ht="16.5" thickBot="1" x14ac:dyDescent="0.3">
      <c r="B196" s="1257" t="s">
        <v>570</v>
      </c>
      <c r="C196" s="1258"/>
      <c r="D196" s="1258"/>
      <c r="E196" s="1258"/>
      <c r="F196" s="1259"/>
    </row>
    <row r="197" spans="2:6" ht="15.75" x14ac:dyDescent="0.25">
      <c r="B197" s="1223"/>
      <c r="C197" s="336">
        <v>2019</v>
      </c>
      <c r="D197" s="336">
        <v>2020</v>
      </c>
      <c r="E197" s="336">
        <v>2021</v>
      </c>
      <c r="F197" s="336">
        <v>2022</v>
      </c>
    </row>
    <row r="198" spans="2:6" ht="16.5" thickBot="1" x14ac:dyDescent="0.3">
      <c r="B198" s="1224"/>
      <c r="C198" s="337" t="s">
        <v>7</v>
      </c>
      <c r="D198" s="337" t="s">
        <v>8</v>
      </c>
      <c r="E198" s="337" t="s">
        <v>8</v>
      </c>
      <c r="F198" s="337" t="s">
        <v>8</v>
      </c>
    </row>
    <row r="199" spans="2:6" ht="24.75" customHeight="1" thickBot="1" x14ac:dyDescent="0.3">
      <c r="B199" s="340" t="s">
        <v>41</v>
      </c>
      <c r="C199" s="306">
        <f>C200+C201+C202+C203</f>
        <v>0</v>
      </c>
      <c r="D199" s="306">
        <f t="shared" ref="D199:F199" si="21">D200+D201+D202+D203</f>
        <v>0</v>
      </c>
      <c r="E199" s="306">
        <f t="shared" si="21"/>
        <v>0</v>
      </c>
      <c r="F199" s="306">
        <f t="shared" si="21"/>
        <v>0</v>
      </c>
    </row>
    <row r="200" spans="2:6" ht="16.5" thickBot="1" x14ac:dyDescent="0.3">
      <c r="B200" s="341" t="s">
        <v>212</v>
      </c>
      <c r="C200" s="306"/>
      <c r="D200" s="306"/>
      <c r="E200" s="306"/>
      <c r="F200" s="306"/>
    </row>
    <row r="201" spans="2:6" ht="16.5" thickBot="1" x14ac:dyDescent="0.3">
      <c r="B201" s="341" t="s">
        <v>222</v>
      </c>
      <c r="C201" s="306"/>
      <c r="D201" s="306"/>
      <c r="E201" s="306"/>
      <c r="F201" s="306"/>
    </row>
    <row r="202" spans="2:6" ht="23.25" customHeight="1" thickBot="1" x14ac:dyDescent="0.3">
      <c r="B202" s="341" t="s">
        <v>223</v>
      </c>
      <c r="C202" s="306"/>
      <c r="D202" s="306"/>
      <c r="E202" s="306"/>
      <c r="F202" s="306"/>
    </row>
    <row r="203" spans="2:6" ht="15.75" customHeight="1" thickBot="1" x14ac:dyDescent="0.3">
      <c r="B203" s="341" t="s">
        <v>224</v>
      </c>
      <c r="C203" s="306"/>
      <c r="D203" s="306"/>
      <c r="E203" s="306"/>
      <c r="F203" s="306"/>
    </row>
    <row r="204" spans="2:6" ht="15.75" customHeight="1" thickBot="1" x14ac:dyDescent="0.3">
      <c r="B204" s="340" t="s">
        <v>42</v>
      </c>
      <c r="C204" s="307">
        <f>C205+C206+C207+C208</f>
        <v>300</v>
      </c>
      <c r="D204" s="307">
        <f t="shared" ref="D204:F204" si="22">D205+D206+D207+D208</f>
        <v>100</v>
      </c>
      <c r="E204" s="307">
        <f t="shared" si="22"/>
        <v>100</v>
      </c>
      <c r="F204" s="307">
        <f t="shared" si="22"/>
        <v>100</v>
      </c>
    </row>
    <row r="205" spans="2:6" ht="16.5" thickBot="1" x14ac:dyDescent="0.3">
      <c r="B205" s="341" t="s">
        <v>212</v>
      </c>
      <c r="C205" s="306">
        <v>300</v>
      </c>
      <c r="D205" s="354">
        <v>100</v>
      </c>
      <c r="E205" s="354">
        <v>100</v>
      </c>
      <c r="F205" s="354">
        <v>100</v>
      </c>
    </row>
    <row r="206" spans="2:6" ht="12.75" customHeight="1" thickBot="1" x14ac:dyDescent="0.3">
      <c r="B206" s="341" t="s">
        <v>222</v>
      </c>
      <c r="C206" s="307"/>
      <c r="D206" s="306"/>
      <c r="E206" s="306"/>
      <c r="F206" s="306"/>
    </row>
    <row r="207" spans="2:6" ht="16.5" thickBot="1" x14ac:dyDescent="0.3">
      <c r="B207" s="341" t="s">
        <v>223</v>
      </c>
      <c r="C207" s="307"/>
      <c r="D207" s="306"/>
      <c r="E207" s="306"/>
      <c r="F207" s="306"/>
    </row>
    <row r="208" spans="2:6" ht="16.5" thickBot="1" x14ac:dyDescent="0.3">
      <c r="B208" s="341" t="s">
        <v>224</v>
      </c>
      <c r="C208" s="307"/>
      <c r="D208" s="306"/>
      <c r="E208" s="306"/>
      <c r="F208" s="306"/>
    </row>
    <row r="209" spans="2:6" ht="16.5" thickBot="1" x14ac:dyDescent="0.3">
      <c r="B209" s="584" t="s">
        <v>30</v>
      </c>
      <c r="C209" s="307">
        <f>C199+C204</f>
        <v>300</v>
      </c>
      <c r="D209" s="307">
        <f t="shared" ref="D209:F209" si="23">D199+D204</f>
        <v>100</v>
      </c>
      <c r="E209" s="307">
        <f t="shared" si="23"/>
        <v>100</v>
      </c>
      <c r="F209" s="307">
        <f t="shared" si="23"/>
        <v>100</v>
      </c>
    </row>
    <row r="210" spans="2:6" ht="32.25" thickBot="1" x14ac:dyDescent="0.3">
      <c r="B210" s="334" t="s">
        <v>32</v>
      </c>
      <c r="C210" s="743" t="s">
        <v>983</v>
      </c>
      <c r="D210" s="583" t="s">
        <v>217</v>
      </c>
      <c r="E210" s="1284"/>
      <c r="F210" s="1285"/>
    </row>
    <row r="211" spans="2:6" ht="48" thickBot="1" x14ac:dyDescent="0.3">
      <c r="B211" s="335" t="s">
        <v>14</v>
      </c>
      <c r="C211" s="743" t="s">
        <v>984</v>
      </c>
      <c r="D211" s="428" t="s">
        <v>217</v>
      </c>
      <c r="E211" s="361"/>
      <c r="F211" s="92"/>
    </row>
    <row r="212" spans="2:6" ht="16.5" thickBot="1" x14ac:dyDescent="0.3">
      <c r="B212" s="335" t="s">
        <v>15</v>
      </c>
      <c r="C212" s="1215" t="s">
        <v>51</v>
      </c>
      <c r="D212" s="1216"/>
      <c r="E212" s="1216"/>
      <c r="F212" s="1217"/>
    </row>
    <row r="213" spans="2:6" ht="24.75" customHeight="1" x14ac:dyDescent="0.25">
      <c r="B213" s="1223"/>
      <c r="C213" s="336">
        <v>2019</v>
      </c>
      <c r="D213" s="336">
        <v>2020</v>
      </c>
      <c r="E213" s="336">
        <v>2021</v>
      </c>
      <c r="F213" s="336">
        <v>2022</v>
      </c>
    </row>
    <row r="214" spans="2:6" ht="20.25" customHeight="1" thickBot="1" x14ac:dyDescent="0.3">
      <c r="B214" s="1224"/>
      <c r="C214" s="337" t="s">
        <v>7</v>
      </c>
      <c r="D214" s="337" t="s">
        <v>8</v>
      </c>
      <c r="E214" s="337" t="s">
        <v>8</v>
      </c>
      <c r="F214" s="337" t="s">
        <v>8</v>
      </c>
    </row>
    <row r="215" spans="2:6" ht="18" customHeight="1" thickBot="1" x14ac:dyDescent="0.3">
      <c r="B215" s="335" t="s">
        <v>16</v>
      </c>
      <c r="C215" s="335">
        <v>1</v>
      </c>
      <c r="D215" s="697">
        <v>0</v>
      </c>
      <c r="E215" s="697">
        <v>0</v>
      </c>
      <c r="F215" s="697">
        <v>0</v>
      </c>
    </row>
    <row r="216" spans="2:6" ht="24.75" customHeight="1" thickBot="1" x14ac:dyDescent="0.3">
      <c r="B216" s="335" t="s">
        <v>17</v>
      </c>
      <c r="C216" s="338">
        <v>300</v>
      </c>
      <c r="D216" s="338">
        <f>D234</f>
        <v>0</v>
      </c>
      <c r="E216" s="338">
        <f t="shared" ref="E216:F216" si="24">E234</f>
        <v>0</v>
      </c>
      <c r="F216" s="338">
        <f t="shared" si="24"/>
        <v>0</v>
      </c>
    </row>
    <row r="217" spans="2:6" ht="24.75" customHeight="1" thickBot="1" x14ac:dyDescent="0.3">
      <c r="B217" s="335" t="s">
        <v>18</v>
      </c>
      <c r="C217" s="338">
        <f>C216/C215</f>
        <v>300</v>
      </c>
      <c r="D217" s="338" t="e">
        <f t="shared" ref="D217:F217" si="25">D216/D215</f>
        <v>#DIV/0!</v>
      </c>
      <c r="E217" s="338" t="e">
        <f t="shared" si="25"/>
        <v>#DIV/0!</v>
      </c>
      <c r="F217" s="338" t="e">
        <f t="shared" si="25"/>
        <v>#DIV/0!</v>
      </c>
    </row>
    <row r="218" spans="2:6" ht="24.75" customHeight="1" thickBot="1" x14ac:dyDescent="0.3">
      <c r="B218" s="335" t="s">
        <v>19</v>
      </c>
      <c r="C218" s="697" t="s">
        <v>20</v>
      </c>
      <c r="D218" s="339">
        <f>D215/C215-1</f>
        <v>-1</v>
      </c>
      <c r="E218" s="339" t="e">
        <f t="shared" ref="E218:F220" si="26">E215/D215-1</f>
        <v>#DIV/0!</v>
      </c>
      <c r="F218" s="339" t="e">
        <f t="shared" si="26"/>
        <v>#DIV/0!</v>
      </c>
    </row>
    <row r="219" spans="2:6" ht="16.5" thickBot="1" x14ac:dyDescent="0.3">
      <c r="B219" s="335" t="s">
        <v>21</v>
      </c>
      <c r="C219" s="697" t="s">
        <v>20</v>
      </c>
      <c r="D219" s="339">
        <f>D216/C216-1</f>
        <v>-1</v>
      </c>
      <c r="E219" s="339" t="e">
        <f t="shared" si="26"/>
        <v>#DIV/0!</v>
      </c>
      <c r="F219" s="339" t="e">
        <f t="shared" si="26"/>
        <v>#DIV/0!</v>
      </c>
    </row>
    <row r="220" spans="2:6" ht="16.5" thickBot="1" x14ac:dyDescent="0.3">
      <c r="B220" s="335" t="s">
        <v>22</v>
      </c>
      <c r="C220" s="697" t="s">
        <v>20</v>
      </c>
      <c r="D220" s="339" t="e">
        <f>D217/C217-1</f>
        <v>#DIV/0!</v>
      </c>
      <c r="E220" s="339" t="e">
        <f t="shared" si="26"/>
        <v>#DIV/0!</v>
      </c>
      <c r="F220" s="339" t="e">
        <f t="shared" si="26"/>
        <v>#DIV/0!</v>
      </c>
    </row>
    <row r="221" spans="2:6" ht="16.5" thickBot="1" x14ac:dyDescent="0.3">
      <c r="B221" s="1257" t="s">
        <v>839</v>
      </c>
      <c r="C221" s="1258"/>
      <c r="D221" s="1258"/>
      <c r="E221" s="1258"/>
      <c r="F221" s="1259"/>
    </row>
    <row r="222" spans="2:6" ht="15.75" x14ac:dyDescent="0.25">
      <c r="B222" s="1223"/>
      <c r="C222" s="336">
        <v>2019</v>
      </c>
      <c r="D222" s="336">
        <v>2020</v>
      </c>
      <c r="E222" s="336">
        <v>2021</v>
      </c>
      <c r="F222" s="336">
        <v>2022</v>
      </c>
    </row>
    <row r="223" spans="2:6" ht="16.5" thickBot="1" x14ac:dyDescent="0.3">
      <c r="B223" s="1224"/>
      <c r="C223" s="337" t="s">
        <v>7</v>
      </c>
      <c r="D223" s="337" t="s">
        <v>8</v>
      </c>
      <c r="E223" s="337" t="s">
        <v>8</v>
      </c>
      <c r="F223" s="337" t="s">
        <v>8</v>
      </c>
    </row>
    <row r="224" spans="2:6" ht="21" customHeight="1" thickBot="1" x14ac:dyDescent="0.3">
      <c r="B224" s="340" t="s">
        <v>41</v>
      </c>
      <c r="C224" s="306">
        <f>C225+C226+C227+C228</f>
        <v>0</v>
      </c>
      <c r="D224" s="306">
        <f t="shared" ref="D224:F224" si="27">D225+D226+D227+D228</f>
        <v>0</v>
      </c>
      <c r="E224" s="306">
        <f t="shared" si="27"/>
        <v>0</v>
      </c>
      <c r="F224" s="306">
        <f t="shared" si="27"/>
        <v>0</v>
      </c>
    </row>
    <row r="225" spans="2:6" ht="21" customHeight="1" thickBot="1" x14ac:dyDescent="0.3">
      <c r="B225" s="341" t="s">
        <v>212</v>
      </c>
      <c r="C225" s="306">
        <v>0</v>
      </c>
      <c r="D225" s="306">
        <v>0</v>
      </c>
      <c r="E225" s="306">
        <v>0</v>
      </c>
      <c r="F225" s="306">
        <v>0</v>
      </c>
    </row>
    <row r="226" spans="2:6" ht="21" customHeight="1" thickBot="1" x14ac:dyDescent="0.3">
      <c r="B226" s="341" t="s">
        <v>222</v>
      </c>
      <c r="C226" s="306">
        <v>0</v>
      </c>
      <c r="D226" s="306">
        <v>0</v>
      </c>
      <c r="E226" s="306">
        <v>0</v>
      </c>
      <c r="F226" s="306">
        <v>0</v>
      </c>
    </row>
    <row r="227" spans="2:6" ht="21" customHeight="1" thickBot="1" x14ac:dyDescent="0.3">
      <c r="B227" s="341" t="s">
        <v>223</v>
      </c>
      <c r="C227" s="306">
        <v>0</v>
      </c>
      <c r="D227" s="306">
        <v>0</v>
      </c>
      <c r="E227" s="306">
        <v>0</v>
      </c>
      <c r="F227" s="306">
        <v>0</v>
      </c>
    </row>
    <row r="228" spans="2:6" ht="21" customHeight="1" thickBot="1" x14ac:dyDescent="0.3">
      <c r="B228" s="341" t="s">
        <v>224</v>
      </c>
      <c r="C228" s="306">
        <v>0</v>
      </c>
      <c r="D228" s="306">
        <v>0</v>
      </c>
      <c r="E228" s="306">
        <v>0</v>
      </c>
      <c r="F228" s="306">
        <v>0</v>
      </c>
    </row>
    <row r="229" spans="2:6" ht="21" customHeight="1" thickBot="1" x14ac:dyDescent="0.3">
      <c r="B229" s="340" t="s">
        <v>42</v>
      </c>
      <c r="C229" s="307">
        <f>C230+C231+C232+C233</f>
        <v>300</v>
      </c>
      <c r="D229" s="307">
        <f t="shared" ref="D229:F229" si="28">D230+D231+D232+D233</f>
        <v>0</v>
      </c>
      <c r="E229" s="307">
        <f t="shared" si="28"/>
        <v>0</v>
      </c>
      <c r="F229" s="307">
        <f t="shared" si="28"/>
        <v>0</v>
      </c>
    </row>
    <row r="230" spans="2:6" ht="21" customHeight="1" thickBot="1" x14ac:dyDescent="0.3">
      <c r="B230" s="341" t="s">
        <v>212</v>
      </c>
      <c r="C230" s="307">
        <v>300</v>
      </c>
      <c r="D230" s="343">
        <v>0</v>
      </c>
      <c r="E230" s="343">
        <v>0</v>
      </c>
      <c r="F230" s="343">
        <v>0</v>
      </c>
    </row>
    <row r="231" spans="2:6" ht="21" customHeight="1" thickBot="1" x14ac:dyDescent="0.3">
      <c r="B231" s="341" t="s">
        <v>222</v>
      </c>
      <c r="C231" s="306">
        <v>0</v>
      </c>
      <c r="D231" s="306">
        <v>0</v>
      </c>
      <c r="E231" s="306">
        <v>0</v>
      </c>
      <c r="F231" s="306">
        <v>0</v>
      </c>
    </row>
    <row r="232" spans="2:6" ht="21" customHeight="1" thickBot="1" x14ac:dyDescent="0.3">
      <c r="B232" s="341" t="s">
        <v>223</v>
      </c>
      <c r="C232" s="306">
        <v>0</v>
      </c>
      <c r="D232" s="306">
        <v>0</v>
      </c>
      <c r="E232" s="306">
        <v>0</v>
      </c>
      <c r="F232" s="306">
        <v>0</v>
      </c>
    </row>
    <row r="233" spans="2:6" ht="21" customHeight="1" thickBot="1" x14ac:dyDescent="0.3">
      <c r="B233" s="341" t="s">
        <v>224</v>
      </c>
      <c r="C233" s="306">
        <v>0</v>
      </c>
      <c r="D233" s="306">
        <v>0</v>
      </c>
      <c r="E233" s="306">
        <v>0</v>
      </c>
      <c r="F233" s="306">
        <v>0</v>
      </c>
    </row>
    <row r="234" spans="2:6" ht="21" customHeight="1" thickBot="1" x14ac:dyDescent="0.3">
      <c r="B234" s="584" t="s">
        <v>226</v>
      </c>
      <c r="C234" s="307">
        <f>C224+C229</f>
        <v>300</v>
      </c>
      <c r="D234" s="307">
        <f t="shared" ref="D234:F234" si="29">D224+D229</f>
        <v>0</v>
      </c>
      <c r="E234" s="307">
        <f t="shared" si="29"/>
        <v>0</v>
      </c>
      <c r="F234" s="307">
        <f t="shared" si="29"/>
        <v>0</v>
      </c>
    </row>
    <row r="235" spans="2:6" ht="51.75" customHeight="1" thickBot="1" x14ac:dyDescent="0.3">
      <c r="B235" s="334" t="s">
        <v>73</v>
      </c>
      <c r="C235" s="743" t="s">
        <v>1022</v>
      </c>
      <c r="D235" s="428" t="s">
        <v>217</v>
      </c>
      <c r="E235" s="361"/>
      <c r="F235" s="362"/>
    </row>
    <row r="236" spans="2:6" ht="23.25" customHeight="1" thickBot="1" x14ac:dyDescent="0.3">
      <c r="B236" s="335" t="s">
        <v>14</v>
      </c>
      <c r="C236" s="1254" t="s">
        <v>985</v>
      </c>
      <c r="D236" s="1255"/>
      <c r="E236" s="1255"/>
      <c r="F236" s="1256"/>
    </row>
    <row r="237" spans="2:6" ht="21" customHeight="1" thickBot="1" x14ac:dyDescent="0.3">
      <c r="B237" s="335" t="s">
        <v>15</v>
      </c>
      <c r="C237" s="1254"/>
      <c r="D237" s="1255"/>
      <c r="E237" s="1255"/>
      <c r="F237" s="1256"/>
    </row>
    <row r="238" spans="2:6" ht="21" customHeight="1" x14ac:dyDescent="0.25">
      <c r="B238" s="1223"/>
      <c r="C238" s="336">
        <v>2019</v>
      </c>
      <c r="D238" s="336">
        <v>2020</v>
      </c>
      <c r="E238" s="336">
        <v>2021</v>
      </c>
      <c r="F238" s="336">
        <v>2022</v>
      </c>
    </row>
    <row r="239" spans="2:6" ht="21" customHeight="1" thickBot="1" x14ac:dyDescent="0.3">
      <c r="B239" s="1224"/>
      <c r="C239" s="337" t="s">
        <v>7</v>
      </c>
      <c r="D239" s="337" t="s">
        <v>8</v>
      </c>
      <c r="E239" s="337" t="s">
        <v>8</v>
      </c>
      <c r="F239" s="337" t="s">
        <v>8</v>
      </c>
    </row>
    <row r="240" spans="2:6" ht="21" customHeight="1" thickBot="1" x14ac:dyDescent="0.3">
      <c r="B240" s="335" t="s">
        <v>16</v>
      </c>
      <c r="C240" s="335">
        <v>1</v>
      </c>
      <c r="D240" s="335"/>
      <c r="E240" s="335"/>
      <c r="F240" s="335"/>
    </row>
    <row r="241" spans="2:6" ht="21" customHeight="1" thickBot="1" x14ac:dyDescent="0.3">
      <c r="B241" s="335" t="s">
        <v>17</v>
      </c>
      <c r="C241" s="338">
        <v>300</v>
      </c>
      <c r="D241" s="338">
        <f t="shared" ref="D241:F241" si="30">D259</f>
        <v>0</v>
      </c>
      <c r="E241" s="338">
        <f t="shared" si="30"/>
        <v>0</v>
      </c>
      <c r="F241" s="338">
        <f t="shared" si="30"/>
        <v>0</v>
      </c>
    </row>
    <row r="242" spans="2:6" ht="21" customHeight="1" thickBot="1" x14ac:dyDescent="0.3">
      <c r="B242" s="335" t="s">
        <v>18</v>
      </c>
      <c r="C242" s="338">
        <f>C241/C240</f>
        <v>300</v>
      </c>
      <c r="D242" s="338" t="e">
        <f t="shared" ref="D242:F242" si="31">D241/D240</f>
        <v>#DIV/0!</v>
      </c>
      <c r="E242" s="338" t="e">
        <f t="shared" si="31"/>
        <v>#DIV/0!</v>
      </c>
      <c r="F242" s="338" t="e">
        <f t="shared" si="31"/>
        <v>#DIV/0!</v>
      </c>
    </row>
    <row r="243" spans="2:6" ht="21" customHeight="1" thickBot="1" x14ac:dyDescent="0.3">
      <c r="B243" s="335" t="s">
        <v>19</v>
      </c>
      <c r="C243" s="697" t="s">
        <v>20</v>
      </c>
      <c r="D243" s="339">
        <f>D240/C240-1</f>
        <v>-1</v>
      </c>
      <c r="E243" s="339" t="e">
        <f t="shared" ref="E243:F245" si="32">E240/D240-1</f>
        <v>#DIV/0!</v>
      </c>
      <c r="F243" s="339" t="e">
        <f t="shared" si="32"/>
        <v>#DIV/0!</v>
      </c>
    </row>
    <row r="244" spans="2:6" ht="21" customHeight="1" thickBot="1" x14ac:dyDescent="0.3">
      <c r="B244" s="335" t="s">
        <v>21</v>
      </c>
      <c r="C244" s="697" t="s">
        <v>20</v>
      </c>
      <c r="D244" s="339">
        <f>D241/C241-1</f>
        <v>-1</v>
      </c>
      <c r="E244" s="339" t="e">
        <f t="shared" si="32"/>
        <v>#DIV/0!</v>
      </c>
      <c r="F244" s="339" t="e">
        <f t="shared" si="32"/>
        <v>#DIV/0!</v>
      </c>
    </row>
    <row r="245" spans="2:6" ht="21" customHeight="1" thickBot="1" x14ac:dyDescent="0.3">
      <c r="B245" s="335" t="s">
        <v>22</v>
      </c>
      <c r="C245" s="697" t="s">
        <v>20</v>
      </c>
      <c r="D245" s="339" t="e">
        <f>D242/C242-1</f>
        <v>#DIV/0!</v>
      </c>
      <c r="E245" s="339" t="e">
        <f t="shared" si="32"/>
        <v>#DIV/0!</v>
      </c>
      <c r="F245" s="339" t="e">
        <f t="shared" si="32"/>
        <v>#DIV/0!</v>
      </c>
    </row>
    <row r="246" spans="2:6" ht="21" customHeight="1" thickBot="1" x14ac:dyDescent="0.3">
      <c r="B246" s="1257" t="s">
        <v>840</v>
      </c>
      <c r="C246" s="1258"/>
      <c r="D246" s="1258"/>
      <c r="E246" s="1258"/>
      <c r="F246" s="1259"/>
    </row>
    <row r="247" spans="2:6" ht="21" customHeight="1" x14ac:dyDescent="0.25">
      <c r="B247" s="1223"/>
      <c r="C247" s="336">
        <v>2019</v>
      </c>
      <c r="D247" s="336">
        <v>2020</v>
      </c>
      <c r="E247" s="336">
        <v>2021</v>
      </c>
      <c r="F247" s="336">
        <v>2022</v>
      </c>
    </row>
    <row r="248" spans="2:6" ht="21" customHeight="1" thickBot="1" x14ac:dyDescent="0.3">
      <c r="B248" s="1224"/>
      <c r="C248" s="337" t="s">
        <v>7</v>
      </c>
      <c r="D248" s="337" t="s">
        <v>8</v>
      </c>
      <c r="E248" s="337" t="s">
        <v>8</v>
      </c>
      <c r="F248" s="337" t="s">
        <v>8</v>
      </c>
    </row>
    <row r="249" spans="2:6" ht="21" customHeight="1" thickBot="1" x14ac:dyDescent="0.3">
      <c r="B249" s="340" t="s">
        <v>41</v>
      </c>
      <c r="C249" s="306">
        <f>C250+C251+C252+C253</f>
        <v>0</v>
      </c>
      <c r="D249" s="306">
        <f t="shared" ref="D249:F249" si="33">D250+D251+D252+D253</f>
        <v>0</v>
      </c>
      <c r="E249" s="306">
        <f t="shared" si="33"/>
        <v>0</v>
      </c>
      <c r="F249" s="306">
        <f t="shared" si="33"/>
        <v>0</v>
      </c>
    </row>
    <row r="250" spans="2:6" ht="21" customHeight="1" thickBot="1" x14ac:dyDescent="0.3">
      <c r="B250" s="341" t="s">
        <v>212</v>
      </c>
      <c r="C250" s="306">
        <v>0</v>
      </c>
      <c r="D250" s="306"/>
      <c r="E250" s="306"/>
      <c r="F250" s="306"/>
    </row>
    <row r="251" spans="2:6" ht="21" customHeight="1" thickBot="1" x14ac:dyDescent="0.3">
      <c r="B251" s="341" t="s">
        <v>222</v>
      </c>
      <c r="C251" s="306"/>
      <c r="D251" s="306"/>
      <c r="E251" s="306"/>
      <c r="F251" s="306"/>
    </row>
    <row r="252" spans="2:6" ht="21" customHeight="1" thickBot="1" x14ac:dyDescent="0.3">
      <c r="B252" s="341" t="s">
        <v>223</v>
      </c>
      <c r="C252" s="306"/>
      <c r="D252" s="306"/>
      <c r="E252" s="306"/>
      <c r="F252" s="306"/>
    </row>
    <row r="253" spans="2:6" ht="21" customHeight="1" thickBot="1" x14ac:dyDescent="0.3">
      <c r="B253" s="341" t="s">
        <v>224</v>
      </c>
      <c r="C253" s="306"/>
      <c r="D253" s="306"/>
      <c r="E253" s="306"/>
      <c r="F253" s="306"/>
    </row>
    <row r="254" spans="2:6" ht="21" customHeight="1" thickBot="1" x14ac:dyDescent="0.3">
      <c r="B254" s="340" t="s">
        <v>42</v>
      </c>
      <c r="C254" s="307">
        <f>C255+C256+C257+C258</f>
        <v>300</v>
      </c>
      <c r="D254" s="307">
        <f t="shared" ref="D254:F254" si="34">D255+D256+D257+D258</f>
        <v>0</v>
      </c>
      <c r="E254" s="307">
        <f t="shared" si="34"/>
        <v>0</v>
      </c>
      <c r="F254" s="307">
        <f t="shared" si="34"/>
        <v>0</v>
      </c>
    </row>
    <row r="255" spans="2:6" ht="21" customHeight="1" thickBot="1" x14ac:dyDescent="0.3">
      <c r="B255" s="341" t="s">
        <v>212</v>
      </c>
      <c r="C255" s="307">
        <v>300</v>
      </c>
      <c r="D255" s="306"/>
      <c r="E255" s="306"/>
      <c r="F255" s="306"/>
    </row>
    <row r="256" spans="2:6" ht="21" customHeight="1" thickBot="1" x14ac:dyDescent="0.3">
      <c r="B256" s="341" t="s">
        <v>222</v>
      </c>
      <c r="C256" s="307"/>
      <c r="D256" s="306"/>
      <c r="E256" s="306"/>
      <c r="F256" s="306"/>
    </row>
    <row r="257" spans="2:6" ht="21" customHeight="1" thickBot="1" x14ac:dyDescent="0.3">
      <c r="B257" s="341" t="s">
        <v>223</v>
      </c>
      <c r="C257" s="307"/>
      <c r="D257" s="306"/>
      <c r="E257" s="306"/>
      <c r="F257" s="306"/>
    </row>
    <row r="258" spans="2:6" ht="21" customHeight="1" thickBot="1" x14ac:dyDescent="0.3">
      <c r="B258" s="341" t="s">
        <v>224</v>
      </c>
      <c r="C258" s="307"/>
      <c r="D258" s="306"/>
      <c r="E258" s="306"/>
      <c r="F258" s="306"/>
    </row>
    <row r="259" spans="2:6" ht="21" customHeight="1" thickBot="1" x14ac:dyDescent="0.3">
      <c r="B259" s="346" t="s">
        <v>236</v>
      </c>
      <c r="C259" s="307">
        <f>C249+C254</f>
        <v>300</v>
      </c>
      <c r="D259" s="307">
        <f t="shared" ref="D259:F259" si="35">D249+D254</f>
        <v>0</v>
      </c>
      <c r="E259" s="307">
        <f t="shared" si="35"/>
        <v>0</v>
      </c>
      <c r="F259" s="307">
        <f t="shared" si="35"/>
        <v>0</v>
      </c>
    </row>
    <row r="260" spans="2:6" ht="30" customHeight="1" thickBot="1" x14ac:dyDescent="0.3">
      <c r="B260" s="358" t="s">
        <v>44</v>
      </c>
      <c r="C260" s="1286"/>
      <c r="D260" s="1284"/>
      <c r="E260" s="1284"/>
      <c r="F260" s="1285"/>
    </row>
    <row r="261" spans="2:6" ht="52.5" customHeight="1" thickBot="1" x14ac:dyDescent="0.3">
      <c r="B261" s="334" t="s">
        <v>163</v>
      </c>
      <c r="C261" s="698" t="s">
        <v>986</v>
      </c>
      <c r="D261" s="360" t="s">
        <v>217</v>
      </c>
      <c r="E261" s="361"/>
      <c r="F261" s="362"/>
    </row>
    <row r="262" spans="2:6" ht="27" customHeight="1" thickBot="1" x14ac:dyDescent="0.3">
      <c r="B262" s="335" t="s">
        <v>14</v>
      </c>
      <c r="C262" s="1215" t="s">
        <v>168</v>
      </c>
      <c r="D262" s="1288"/>
      <c r="E262" s="1216"/>
      <c r="F262" s="1217"/>
    </row>
    <row r="263" spans="2:6" ht="25.5" customHeight="1" thickBot="1" x14ac:dyDescent="0.3">
      <c r="B263" s="335" t="s">
        <v>15</v>
      </c>
      <c r="C263" s="1289" t="s">
        <v>51</v>
      </c>
      <c r="D263" s="1255"/>
      <c r="E263" s="1255"/>
      <c r="F263" s="1256"/>
    </row>
    <row r="264" spans="2:6" ht="27.75" customHeight="1" x14ac:dyDescent="0.25">
      <c r="B264" s="1223"/>
      <c r="C264" s="336">
        <v>2019</v>
      </c>
      <c r="D264" s="336">
        <v>2020</v>
      </c>
      <c r="E264" s="336">
        <v>2021</v>
      </c>
      <c r="F264" s="336">
        <v>2022</v>
      </c>
    </row>
    <row r="265" spans="2:6" ht="20.25" customHeight="1" thickBot="1" x14ac:dyDescent="0.3">
      <c r="B265" s="1224"/>
      <c r="C265" s="337" t="s">
        <v>7</v>
      </c>
      <c r="D265" s="337" t="s">
        <v>8</v>
      </c>
      <c r="E265" s="337" t="s">
        <v>8</v>
      </c>
      <c r="F265" s="337" t="s">
        <v>8</v>
      </c>
    </row>
    <row r="266" spans="2:6" ht="21.75" customHeight="1" thickBot="1" x14ac:dyDescent="0.3">
      <c r="B266" s="335" t="s">
        <v>16</v>
      </c>
      <c r="C266" s="338">
        <v>20</v>
      </c>
      <c r="D266" s="697">
        <v>10</v>
      </c>
      <c r="E266" s="697">
        <v>10</v>
      </c>
      <c r="F266" s="697">
        <v>10</v>
      </c>
    </row>
    <row r="267" spans="2:6" ht="21.75" customHeight="1" thickBot="1" x14ac:dyDescent="0.3">
      <c r="B267" s="335" t="s">
        <v>17</v>
      </c>
      <c r="C267" s="338">
        <v>1100</v>
      </c>
      <c r="D267" s="352">
        <v>900</v>
      </c>
      <c r="E267" s="352">
        <v>900</v>
      </c>
      <c r="F267" s="352">
        <v>900</v>
      </c>
    </row>
    <row r="268" spans="2:6" ht="21.75" customHeight="1" thickBot="1" x14ac:dyDescent="0.3">
      <c r="B268" s="335" t="s">
        <v>18</v>
      </c>
      <c r="C268" s="338">
        <f>C267/C266</f>
        <v>55</v>
      </c>
      <c r="D268" s="338">
        <f t="shared" ref="D268:F268" si="36">D267/D266</f>
        <v>90</v>
      </c>
      <c r="E268" s="338">
        <f t="shared" si="36"/>
        <v>90</v>
      </c>
      <c r="F268" s="338">
        <f t="shared" si="36"/>
        <v>90</v>
      </c>
    </row>
    <row r="269" spans="2:6" ht="21.75" customHeight="1" thickBot="1" x14ac:dyDescent="0.3">
      <c r="B269" s="335" t="s">
        <v>19</v>
      </c>
      <c r="C269" s="697" t="s">
        <v>20</v>
      </c>
      <c r="D269" s="339">
        <f>D266/C266-1</f>
        <v>-0.5</v>
      </c>
      <c r="E269" s="339">
        <f t="shared" ref="E269:F271" si="37">E266/D266-1</f>
        <v>0</v>
      </c>
      <c r="F269" s="339">
        <f t="shared" si="37"/>
        <v>0</v>
      </c>
    </row>
    <row r="270" spans="2:6" ht="21.75" customHeight="1" thickBot="1" x14ac:dyDescent="0.3">
      <c r="B270" s="335" t="s">
        <v>21</v>
      </c>
      <c r="C270" s="697" t="s">
        <v>20</v>
      </c>
      <c r="D270" s="339">
        <f>D267/C267-1</f>
        <v>-0.18181818181818177</v>
      </c>
      <c r="E270" s="339">
        <f t="shared" si="37"/>
        <v>0</v>
      </c>
      <c r="F270" s="339">
        <f t="shared" si="37"/>
        <v>0</v>
      </c>
    </row>
    <row r="271" spans="2:6" ht="29.25" customHeight="1" thickBot="1" x14ac:dyDescent="0.3">
      <c r="B271" s="335" t="s">
        <v>22</v>
      </c>
      <c r="C271" s="697" t="s">
        <v>20</v>
      </c>
      <c r="D271" s="339">
        <f>D268/C268-1</f>
        <v>0.63636363636363646</v>
      </c>
      <c r="E271" s="339">
        <f t="shared" si="37"/>
        <v>0</v>
      </c>
      <c r="F271" s="339">
        <f t="shared" si="37"/>
        <v>0</v>
      </c>
    </row>
    <row r="272" spans="2:6" ht="21.75" customHeight="1" thickBot="1" x14ac:dyDescent="0.3">
      <c r="B272" s="1257" t="s">
        <v>841</v>
      </c>
      <c r="C272" s="1258"/>
      <c r="D272" s="1258"/>
      <c r="E272" s="1258"/>
      <c r="F272" s="1259"/>
    </row>
    <row r="273" spans="2:6" ht="23.25" customHeight="1" x14ac:dyDescent="0.25">
      <c r="B273" s="1223"/>
      <c r="C273" s="336">
        <v>2019</v>
      </c>
      <c r="D273" s="336">
        <v>2020</v>
      </c>
      <c r="E273" s="336">
        <v>2021</v>
      </c>
      <c r="F273" s="336">
        <v>2022</v>
      </c>
    </row>
    <row r="274" spans="2:6" ht="23.25" customHeight="1" thickBot="1" x14ac:dyDescent="0.3">
      <c r="B274" s="1224"/>
      <c r="C274" s="337" t="s">
        <v>7</v>
      </c>
      <c r="D274" s="337" t="s">
        <v>8</v>
      </c>
      <c r="E274" s="337" t="s">
        <v>8</v>
      </c>
      <c r="F274" s="337" t="s">
        <v>8</v>
      </c>
    </row>
    <row r="275" spans="2:6" ht="23.25" customHeight="1" thickBot="1" x14ac:dyDescent="0.3">
      <c r="B275" s="340" t="s">
        <v>41</v>
      </c>
      <c r="C275" s="306">
        <f>C276+C277+C278+C279</f>
        <v>0</v>
      </c>
      <c r="D275" s="306">
        <f t="shared" ref="D275:F275" si="38">D276+D277+D278+D279</f>
        <v>0</v>
      </c>
      <c r="E275" s="306">
        <f t="shared" si="38"/>
        <v>0</v>
      </c>
      <c r="F275" s="306">
        <f t="shared" si="38"/>
        <v>0</v>
      </c>
    </row>
    <row r="276" spans="2:6" ht="18.75" customHeight="1" thickBot="1" x14ac:dyDescent="0.3">
      <c r="B276" s="341" t="s">
        <v>212</v>
      </c>
      <c r="C276" s="307">
        <v>0</v>
      </c>
      <c r="D276" s="307">
        <v>0</v>
      </c>
      <c r="E276" s="307">
        <v>0</v>
      </c>
      <c r="F276" s="307">
        <v>0</v>
      </c>
    </row>
    <row r="277" spans="2:6" ht="18.75" customHeight="1" thickBot="1" x14ac:dyDescent="0.3">
      <c r="B277" s="341" t="s">
        <v>222</v>
      </c>
      <c r="C277" s="307">
        <v>0</v>
      </c>
      <c r="D277" s="307">
        <v>0</v>
      </c>
      <c r="E277" s="307">
        <v>0</v>
      </c>
      <c r="F277" s="307">
        <v>0</v>
      </c>
    </row>
    <row r="278" spans="2:6" ht="18.75" customHeight="1" thickBot="1" x14ac:dyDescent="0.3">
      <c r="B278" s="341" t="s">
        <v>223</v>
      </c>
      <c r="C278" s="307">
        <v>0</v>
      </c>
      <c r="D278" s="307">
        <v>0</v>
      </c>
      <c r="E278" s="307">
        <v>0</v>
      </c>
      <c r="F278" s="307">
        <v>0</v>
      </c>
    </row>
    <row r="279" spans="2:6" ht="18.75" customHeight="1" thickBot="1" x14ac:dyDescent="0.3">
      <c r="B279" s="341" t="s">
        <v>224</v>
      </c>
      <c r="C279" s="307">
        <v>0</v>
      </c>
      <c r="D279" s="307">
        <v>0</v>
      </c>
      <c r="E279" s="307">
        <v>0</v>
      </c>
      <c r="F279" s="307">
        <v>0</v>
      </c>
    </row>
    <row r="280" spans="2:6" ht="18.75" customHeight="1" thickBot="1" x14ac:dyDescent="0.3">
      <c r="B280" s="340" t="s">
        <v>42</v>
      </c>
      <c r="C280" s="307">
        <f>C281+C282+C283+C284</f>
        <v>1100</v>
      </c>
      <c r="D280" s="307">
        <f t="shared" ref="D280:F280" si="39">D281+D282+D283+D284</f>
        <v>900</v>
      </c>
      <c r="E280" s="307">
        <f t="shared" si="39"/>
        <v>900</v>
      </c>
      <c r="F280" s="307">
        <f t="shared" si="39"/>
        <v>900</v>
      </c>
    </row>
    <row r="281" spans="2:6" ht="18.75" customHeight="1" thickBot="1" x14ac:dyDescent="0.3">
      <c r="B281" s="341" t="s">
        <v>212</v>
      </c>
      <c r="C281" s="307">
        <v>1100</v>
      </c>
      <c r="D281" s="307">
        <v>900</v>
      </c>
      <c r="E281" s="307">
        <v>900</v>
      </c>
      <c r="F281" s="307">
        <v>900</v>
      </c>
    </row>
    <row r="282" spans="2:6" ht="18.75" customHeight="1" thickBot="1" x14ac:dyDescent="0.3">
      <c r="B282" s="341" t="s">
        <v>222</v>
      </c>
      <c r="C282" s="307">
        <v>0</v>
      </c>
      <c r="D282" s="307">
        <v>0</v>
      </c>
      <c r="E282" s="307">
        <v>0</v>
      </c>
      <c r="F282" s="307">
        <v>0</v>
      </c>
    </row>
    <row r="283" spans="2:6" ht="18.75" customHeight="1" thickBot="1" x14ac:dyDescent="0.3">
      <c r="B283" s="341" t="s">
        <v>223</v>
      </c>
      <c r="C283" s="307">
        <v>0</v>
      </c>
      <c r="D283" s="307">
        <v>0</v>
      </c>
      <c r="E283" s="307">
        <v>0</v>
      </c>
      <c r="F283" s="307">
        <v>0</v>
      </c>
    </row>
    <row r="284" spans="2:6" ht="18.75" customHeight="1" thickBot="1" x14ac:dyDescent="0.3">
      <c r="B284" s="341" t="s">
        <v>224</v>
      </c>
      <c r="C284" s="307">
        <v>0</v>
      </c>
      <c r="D284" s="307">
        <v>0</v>
      </c>
      <c r="E284" s="307">
        <v>0</v>
      </c>
      <c r="F284" s="307">
        <v>0</v>
      </c>
    </row>
    <row r="285" spans="2:6" ht="16.5" thickBot="1" x14ac:dyDescent="0.3">
      <c r="B285" s="346" t="s">
        <v>52</v>
      </c>
      <c r="C285" s="307">
        <f>C275+C280</f>
        <v>1100</v>
      </c>
      <c r="D285" s="307">
        <f t="shared" ref="D285:F285" si="40">D275+D280</f>
        <v>900</v>
      </c>
      <c r="E285" s="307">
        <f t="shared" si="40"/>
        <v>900</v>
      </c>
      <c r="F285" s="307">
        <f t="shared" si="40"/>
        <v>900</v>
      </c>
    </row>
    <row r="286" spans="2:6" ht="16.5" thickBot="1" x14ac:dyDescent="0.3">
      <c r="B286" s="1248" t="s">
        <v>45</v>
      </c>
      <c r="C286" s="1249"/>
      <c r="D286" s="1249"/>
      <c r="E286" s="1249"/>
      <c r="F286" s="1250"/>
    </row>
    <row r="287" spans="2:6" ht="16.5" thickBot="1" x14ac:dyDescent="0.3">
      <c r="B287" s="1248" t="s">
        <v>46</v>
      </c>
      <c r="C287" s="1249"/>
      <c r="D287" s="1249"/>
      <c r="E287" s="1249"/>
      <c r="F287" s="1250"/>
    </row>
    <row r="288" spans="2:6" ht="53.25" hidden="1" customHeight="1" thickBot="1" x14ac:dyDescent="0.3">
      <c r="B288" s="340" t="s">
        <v>42</v>
      </c>
      <c r="C288" s="307">
        <f>C289+C290+C291+C292</f>
        <v>0</v>
      </c>
      <c r="D288" s="307">
        <f t="shared" ref="D288:F288" si="41">D289+D290+D291+D292</f>
        <v>0</v>
      </c>
      <c r="E288" s="307">
        <f t="shared" si="41"/>
        <v>0</v>
      </c>
      <c r="F288" s="307">
        <f t="shared" si="41"/>
        <v>0</v>
      </c>
    </row>
    <row r="289" spans="2:6" ht="53.25" hidden="1" customHeight="1" x14ac:dyDescent="0.25">
      <c r="B289" s="341" t="s">
        <v>212</v>
      </c>
      <c r="C289" s="307"/>
      <c r="D289" s="307"/>
      <c r="E289" s="307"/>
      <c r="F289" s="307"/>
    </row>
    <row r="290" spans="2:6" ht="53.25" hidden="1" customHeight="1" thickBot="1" x14ac:dyDescent="0.3">
      <c r="B290" s="341" t="s">
        <v>222</v>
      </c>
      <c r="C290" s="307"/>
      <c r="D290" s="307"/>
      <c r="E290" s="307"/>
      <c r="F290" s="307"/>
    </row>
    <row r="291" spans="2:6" ht="53.25" hidden="1" customHeight="1" thickBot="1" x14ac:dyDescent="0.3">
      <c r="B291" s="341" t="s">
        <v>223</v>
      </c>
      <c r="C291" s="307"/>
      <c r="D291" s="307"/>
      <c r="E291" s="307"/>
      <c r="F291" s="307"/>
    </row>
    <row r="292" spans="2:6" ht="53.25" hidden="1" customHeight="1" thickBot="1" x14ac:dyDescent="0.3">
      <c r="B292" s="341" t="s">
        <v>224</v>
      </c>
      <c r="C292" s="307"/>
      <c r="D292" s="307"/>
      <c r="E292" s="307"/>
      <c r="F292" s="307"/>
    </row>
    <row r="293" spans="2:6" ht="53.25" hidden="1" customHeight="1" thickBot="1" x14ac:dyDescent="0.3">
      <c r="B293" s="346" t="s">
        <v>52</v>
      </c>
      <c r="C293" s="307" t="e">
        <f>#REF!+C288</f>
        <v>#REF!</v>
      </c>
      <c r="D293" s="307" t="e">
        <f>#REF!+D288</f>
        <v>#REF!</v>
      </c>
      <c r="E293" s="307" t="e">
        <f>#REF!+E288</f>
        <v>#REF!</v>
      </c>
      <c r="F293" s="307" t="e">
        <f>#REF!+F288</f>
        <v>#REF!</v>
      </c>
    </row>
    <row r="294" spans="2:6" ht="28.5" customHeight="1" thickBot="1" x14ac:dyDescent="0.3">
      <c r="B294" s="363"/>
      <c r="C294" s="364"/>
      <c r="D294" s="364"/>
      <c r="E294" s="364"/>
      <c r="F294" s="364"/>
    </row>
    <row r="295" spans="2:6" ht="42.75" customHeight="1" thickBot="1" x14ac:dyDescent="0.3">
      <c r="B295" s="330" t="s">
        <v>56</v>
      </c>
      <c r="C295" s="365">
        <f>+C267+C191+C69+C32+C216+C113+C241+C150</f>
        <v>111000</v>
      </c>
      <c r="D295" s="365">
        <f t="shared" ref="D295:F295" si="42">+D267+D191+D69+D32+D216+D113+D241+D150</f>
        <v>106000</v>
      </c>
      <c r="E295" s="365">
        <f t="shared" si="42"/>
        <v>112000</v>
      </c>
      <c r="F295" s="365">
        <f t="shared" si="42"/>
        <v>112500</v>
      </c>
    </row>
    <row r="296" spans="2:6" ht="36" customHeight="1" thickBot="1" x14ac:dyDescent="0.3">
      <c r="B296" s="330" t="s">
        <v>57</v>
      </c>
      <c r="C296" s="365">
        <f>C297+C300+C303+C309+C312+C315+C323</f>
        <v>111000</v>
      </c>
      <c r="D296" s="365">
        <f t="shared" ref="D296:F296" si="43">D297+D300+D303+D309+D312+D315+D323</f>
        <v>106000</v>
      </c>
      <c r="E296" s="365">
        <f t="shared" si="43"/>
        <v>112000</v>
      </c>
      <c r="F296" s="365">
        <f t="shared" si="43"/>
        <v>112500</v>
      </c>
    </row>
    <row r="297" spans="2:6" ht="20.25" customHeight="1" thickBot="1" x14ac:dyDescent="0.3">
      <c r="B297" s="340" t="s">
        <v>23</v>
      </c>
      <c r="C297" s="366">
        <f>C298+C299</f>
        <v>30000</v>
      </c>
      <c r="D297" s="366">
        <f t="shared" ref="D297:F297" si="44">D298+D299</f>
        <v>30000</v>
      </c>
      <c r="E297" s="366">
        <f t="shared" si="44"/>
        <v>30000</v>
      </c>
      <c r="F297" s="366">
        <f t="shared" si="44"/>
        <v>30000</v>
      </c>
    </row>
    <row r="298" spans="2:6" ht="20.25" customHeight="1" thickBot="1" x14ac:dyDescent="0.3">
      <c r="B298" s="341" t="s">
        <v>212</v>
      </c>
      <c r="C298" s="307">
        <f t="shared" ref="C298:F299" si="45">C41+C78+C122</f>
        <v>30000</v>
      </c>
      <c r="D298" s="307">
        <f t="shared" si="45"/>
        <v>30000</v>
      </c>
      <c r="E298" s="307">
        <f t="shared" si="45"/>
        <v>30000</v>
      </c>
      <c r="F298" s="307">
        <f t="shared" si="45"/>
        <v>30000</v>
      </c>
    </row>
    <row r="299" spans="2:6" ht="20.25" customHeight="1" thickBot="1" x14ac:dyDescent="0.3">
      <c r="B299" s="341" t="s">
        <v>230</v>
      </c>
      <c r="C299" s="307">
        <f t="shared" si="45"/>
        <v>0</v>
      </c>
      <c r="D299" s="307">
        <f t="shared" si="45"/>
        <v>0</v>
      </c>
      <c r="E299" s="307">
        <f t="shared" si="45"/>
        <v>0</v>
      </c>
      <c r="F299" s="307">
        <f t="shared" si="45"/>
        <v>0</v>
      </c>
    </row>
    <row r="300" spans="2:6" ht="27.75" customHeight="1" thickBot="1" x14ac:dyDescent="0.3">
      <c r="B300" s="340" t="s">
        <v>24</v>
      </c>
      <c r="C300" s="366">
        <f>C301+C302</f>
        <v>4500</v>
      </c>
      <c r="D300" s="366">
        <f t="shared" ref="D300:F300" si="46">D301+D302</f>
        <v>4500</v>
      </c>
      <c r="E300" s="366">
        <f t="shared" si="46"/>
        <v>4500</v>
      </c>
      <c r="F300" s="366">
        <f t="shared" si="46"/>
        <v>4500</v>
      </c>
    </row>
    <row r="301" spans="2:6" ht="20.25" customHeight="1" thickBot="1" x14ac:dyDescent="0.3">
      <c r="B301" s="341" t="s">
        <v>212</v>
      </c>
      <c r="C301" s="306">
        <f>C44+C81+C125</f>
        <v>4500</v>
      </c>
      <c r="D301" s="306">
        <f>D44+D81+D125</f>
        <v>4500</v>
      </c>
      <c r="E301" s="306">
        <f>E44+E81+E125</f>
        <v>4500</v>
      </c>
      <c r="F301" s="306">
        <f>F44+F81+F125</f>
        <v>4500</v>
      </c>
    </row>
    <row r="302" spans="2:6" ht="20.25" customHeight="1" thickBot="1" x14ac:dyDescent="0.3">
      <c r="B302" s="341" t="s">
        <v>230</v>
      </c>
      <c r="C302" s="307">
        <f>C45+C82+C123</f>
        <v>0</v>
      </c>
      <c r="D302" s="307">
        <f>D45+D82+D123</f>
        <v>0</v>
      </c>
      <c r="E302" s="307">
        <f>E45+E82+E123</f>
        <v>0</v>
      </c>
      <c r="F302" s="307">
        <f>F45+F82+F123</f>
        <v>0</v>
      </c>
    </row>
    <row r="303" spans="2:6" ht="20.25" customHeight="1" thickBot="1" x14ac:dyDescent="0.3">
      <c r="B303" s="340" t="s">
        <v>25</v>
      </c>
      <c r="C303" s="366">
        <f>C304+C305</f>
        <v>43100</v>
      </c>
      <c r="D303" s="366">
        <f>D304+D305</f>
        <v>39100</v>
      </c>
      <c r="E303" s="366">
        <f t="shared" ref="E303:F303" si="47">E304+E305</f>
        <v>45100</v>
      </c>
      <c r="F303" s="366">
        <f t="shared" si="47"/>
        <v>45600</v>
      </c>
    </row>
    <row r="304" spans="2:6" ht="16.5" thickBot="1" x14ac:dyDescent="0.3">
      <c r="B304" s="341" t="s">
        <v>212</v>
      </c>
      <c r="C304" s="307">
        <f>C47+C84+C128+C165</f>
        <v>42050</v>
      </c>
      <c r="D304" s="307">
        <f>D47+D84+D128+D165</f>
        <v>38050</v>
      </c>
      <c r="E304" s="307">
        <f>E47+E84+E128+E165</f>
        <v>44050</v>
      </c>
      <c r="F304" s="307">
        <f>F47+F84+F128+F165</f>
        <v>44550</v>
      </c>
    </row>
    <row r="305" spans="2:6" ht="16.5" thickBot="1" x14ac:dyDescent="0.3">
      <c r="B305" s="341" t="s">
        <v>230</v>
      </c>
      <c r="C305" s="307">
        <f>C48+C85+C129</f>
        <v>1050</v>
      </c>
      <c r="D305" s="307">
        <f>D48+D85+D129</f>
        <v>1050</v>
      </c>
      <c r="E305" s="307">
        <f>E48+E85+E129</f>
        <v>1050</v>
      </c>
      <c r="F305" s="307">
        <f>F48+F85+F129</f>
        <v>1050</v>
      </c>
    </row>
    <row r="306" spans="2:6" ht="16.5" thickBot="1" x14ac:dyDescent="0.3">
      <c r="B306" s="340" t="s">
        <v>26</v>
      </c>
      <c r="C306" s="366">
        <f>C307+C308</f>
        <v>0</v>
      </c>
      <c r="D306" s="366">
        <f t="shared" ref="D306:F306" si="48">D307+D308</f>
        <v>0</v>
      </c>
      <c r="E306" s="366">
        <f t="shared" si="48"/>
        <v>0</v>
      </c>
      <c r="F306" s="366">
        <f t="shared" si="48"/>
        <v>0</v>
      </c>
    </row>
    <row r="307" spans="2:6" ht="16.5" thickBot="1" x14ac:dyDescent="0.3">
      <c r="B307" s="341" t="s">
        <v>212</v>
      </c>
      <c r="C307" s="306">
        <f t="shared" ref="C307:F308" si="49">C50+C87+C131</f>
        <v>0</v>
      </c>
      <c r="D307" s="306">
        <f t="shared" si="49"/>
        <v>0</v>
      </c>
      <c r="E307" s="306">
        <f t="shared" si="49"/>
        <v>0</v>
      </c>
      <c r="F307" s="306">
        <f t="shared" si="49"/>
        <v>0</v>
      </c>
    </row>
    <row r="308" spans="2:6" ht="15.75" customHeight="1" thickBot="1" x14ac:dyDescent="0.3">
      <c r="B308" s="341" t="s">
        <v>230</v>
      </c>
      <c r="C308" s="307">
        <f t="shared" si="49"/>
        <v>0</v>
      </c>
      <c r="D308" s="307">
        <f t="shared" si="49"/>
        <v>0</v>
      </c>
      <c r="E308" s="307">
        <f t="shared" si="49"/>
        <v>0</v>
      </c>
      <c r="F308" s="307">
        <f t="shared" si="49"/>
        <v>0</v>
      </c>
    </row>
    <row r="309" spans="2:6" ht="15.75" customHeight="1" thickBot="1" x14ac:dyDescent="0.3">
      <c r="B309" s="340" t="s">
        <v>27</v>
      </c>
      <c r="C309" s="366">
        <f>C310+C311</f>
        <v>1000</v>
      </c>
      <c r="D309" s="366">
        <f t="shared" ref="D309:F309" si="50">D310+D311</f>
        <v>1000</v>
      </c>
      <c r="E309" s="366">
        <f t="shared" si="50"/>
        <v>1000</v>
      </c>
      <c r="F309" s="366">
        <f t="shared" si="50"/>
        <v>1000</v>
      </c>
    </row>
    <row r="310" spans="2:6" ht="21" customHeight="1" thickBot="1" x14ac:dyDescent="0.3">
      <c r="B310" s="341" t="s">
        <v>212</v>
      </c>
      <c r="C310" s="306">
        <f t="shared" ref="C310:F311" si="51">C53+C90+C134</f>
        <v>1000</v>
      </c>
      <c r="D310" s="306">
        <f t="shared" si="51"/>
        <v>1000</v>
      </c>
      <c r="E310" s="306">
        <f t="shared" si="51"/>
        <v>1000</v>
      </c>
      <c r="F310" s="306">
        <f t="shared" si="51"/>
        <v>1000</v>
      </c>
    </row>
    <row r="311" spans="2:6" ht="15.75" customHeight="1" thickBot="1" x14ac:dyDescent="0.3">
      <c r="B311" s="341" t="s">
        <v>230</v>
      </c>
      <c r="C311" s="307">
        <f t="shared" si="51"/>
        <v>0</v>
      </c>
      <c r="D311" s="307">
        <f t="shared" si="51"/>
        <v>0</v>
      </c>
      <c r="E311" s="307">
        <f t="shared" si="51"/>
        <v>0</v>
      </c>
      <c r="F311" s="307">
        <f t="shared" si="51"/>
        <v>0</v>
      </c>
    </row>
    <row r="312" spans="2:6" ht="23.25" customHeight="1" thickBot="1" x14ac:dyDescent="0.3">
      <c r="B312" s="340" t="s">
        <v>28</v>
      </c>
      <c r="C312" s="366">
        <f>C313+C314</f>
        <v>400</v>
      </c>
      <c r="D312" s="366">
        <f>D313+D314</f>
        <v>400</v>
      </c>
      <c r="E312" s="366">
        <f t="shared" ref="E312:F312" si="52">E313+E314</f>
        <v>400</v>
      </c>
      <c r="F312" s="366">
        <f t="shared" si="52"/>
        <v>400</v>
      </c>
    </row>
    <row r="313" spans="2:6" ht="23.25" customHeight="1" thickBot="1" x14ac:dyDescent="0.3">
      <c r="B313" s="341" t="s">
        <v>212</v>
      </c>
      <c r="C313" s="306">
        <f t="shared" ref="C313:F314" si="53">C56+C93+C137</f>
        <v>400</v>
      </c>
      <c r="D313" s="306">
        <f t="shared" si="53"/>
        <v>400</v>
      </c>
      <c r="E313" s="306">
        <f t="shared" si="53"/>
        <v>400</v>
      </c>
      <c r="F313" s="306">
        <f t="shared" si="53"/>
        <v>400</v>
      </c>
    </row>
    <row r="314" spans="2:6" ht="23.25" customHeight="1" thickBot="1" x14ac:dyDescent="0.3">
      <c r="B314" s="341" t="s">
        <v>230</v>
      </c>
      <c r="C314" s="307">
        <f t="shared" si="53"/>
        <v>0</v>
      </c>
      <c r="D314" s="307">
        <f t="shared" si="53"/>
        <v>0</v>
      </c>
      <c r="E314" s="307">
        <f t="shared" si="53"/>
        <v>0</v>
      </c>
      <c r="F314" s="307">
        <f t="shared" si="53"/>
        <v>0</v>
      </c>
    </row>
    <row r="315" spans="2:6" ht="31.5" customHeight="1" thickBot="1" x14ac:dyDescent="0.3">
      <c r="B315" s="340" t="s">
        <v>29</v>
      </c>
      <c r="C315" s="366">
        <f>C95+C58</f>
        <v>30000</v>
      </c>
      <c r="D315" s="366">
        <f>D95+D58</f>
        <v>30000</v>
      </c>
      <c r="E315" s="366">
        <f>E95+E58</f>
        <v>30000</v>
      </c>
      <c r="F315" s="366">
        <f>F95+F58</f>
        <v>30000</v>
      </c>
    </row>
    <row r="316" spans="2:6" ht="15" customHeight="1" thickBot="1" x14ac:dyDescent="0.3">
      <c r="B316" s="341" t="s">
        <v>212</v>
      </c>
      <c r="C316" s="306">
        <f t="shared" ref="C316:F317" si="54">C59+C96+C140</f>
        <v>30000</v>
      </c>
      <c r="D316" s="306">
        <f t="shared" si="54"/>
        <v>30000</v>
      </c>
      <c r="E316" s="306">
        <f t="shared" si="54"/>
        <v>30000</v>
      </c>
      <c r="F316" s="306">
        <f t="shared" si="54"/>
        <v>30000</v>
      </c>
    </row>
    <row r="317" spans="2:6" ht="26.25" customHeight="1" thickBot="1" x14ac:dyDescent="0.3">
      <c r="B317" s="341" t="s">
        <v>230</v>
      </c>
      <c r="C317" s="307">
        <f t="shared" si="54"/>
        <v>0</v>
      </c>
      <c r="D317" s="307">
        <f t="shared" si="54"/>
        <v>0</v>
      </c>
      <c r="E317" s="307">
        <f t="shared" si="54"/>
        <v>0</v>
      </c>
      <c r="F317" s="307">
        <f t="shared" si="54"/>
        <v>0</v>
      </c>
    </row>
    <row r="318" spans="2:6" ht="22.5" customHeight="1" thickBot="1" x14ac:dyDescent="0.3">
      <c r="B318" s="340" t="s">
        <v>58</v>
      </c>
      <c r="C318" s="366">
        <f>C319+C320+C321+C322</f>
        <v>0</v>
      </c>
      <c r="D318" s="366">
        <f t="shared" ref="D318:F318" si="55">D319+D320+D321+D322</f>
        <v>0</v>
      </c>
      <c r="E318" s="366">
        <f t="shared" si="55"/>
        <v>0</v>
      </c>
      <c r="F318" s="366">
        <f t="shared" si="55"/>
        <v>0</v>
      </c>
    </row>
    <row r="319" spans="2:6" ht="15.75" customHeight="1" thickBot="1" x14ac:dyDescent="0.3">
      <c r="B319" s="341" t="s">
        <v>212</v>
      </c>
      <c r="C319" s="306">
        <f>C200+C225+C250+C276</f>
        <v>0</v>
      </c>
      <c r="D319" s="306">
        <f t="shared" ref="D319:F319" si="56">D200+D225+D250+D276</f>
        <v>0</v>
      </c>
      <c r="E319" s="306">
        <f t="shared" si="56"/>
        <v>0</v>
      </c>
      <c r="F319" s="306">
        <f t="shared" si="56"/>
        <v>0</v>
      </c>
    </row>
    <row r="320" spans="2:6" ht="12.75" customHeight="1" thickBot="1" x14ac:dyDescent="0.3">
      <c r="B320" s="341" t="s">
        <v>231</v>
      </c>
      <c r="C320" s="306">
        <f t="shared" ref="C320:F327" si="57">C201+C226+C251+C277</f>
        <v>0</v>
      </c>
      <c r="D320" s="306">
        <f t="shared" si="57"/>
        <v>0</v>
      </c>
      <c r="E320" s="306">
        <f t="shared" si="57"/>
        <v>0</v>
      </c>
      <c r="F320" s="306">
        <f t="shared" si="57"/>
        <v>0</v>
      </c>
    </row>
    <row r="321" spans="1:6" ht="16.5" thickBot="1" x14ac:dyDescent="0.3">
      <c r="B321" s="341" t="s">
        <v>223</v>
      </c>
      <c r="C321" s="306">
        <f t="shared" si="57"/>
        <v>0</v>
      </c>
      <c r="D321" s="306">
        <f t="shared" si="57"/>
        <v>0</v>
      </c>
      <c r="E321" s="306">
        <f t="shared" si="57"/>
        <v>0</v>
      </c>
      <c r="F321" s="306">
        <f t="shared" si="57"/>
        <v>0</v>
      </c>
    </row>
    <row r="322" spans="1:6" ht="15.75" customHeight="1" thickBot="1" x14ac:dyDescent="0.3">
      <c r="B322" s="341" t="s">
        <v>224</v>
      </c>
      <c r="C322" s="306">
        <f t="shared" si="57"/>
        <v>0</v>
      </c>
      <c r="D322" s="306">
        <f t="shared" si="57"/>
        <v>0</v>
      </c>
      <c r="E322" s="306">
        <f t="shared" si="57"/>
        <v>0</v>
      </c>
      <c r="F322" s="306">
        <f t="shared" si="57"/>
        <v>0</v>
      </c>
    </row>
    <row r="323" spans="1:6" ht="16.5" thickBot="1" x14ac:dyDescent="0.3">
      <c r="B323" s="340" t="s">
        <v>59</v>
      </c>
      <c r="C323" s="306">
        <f t="shared" si="57"/>
        <v>2000</v>
      </c>
      <c r="D323" s="306">
        <f t="shared" si="57"/>
        <v>1000</v>
      </c>
      <c r="E323" s="306">
        <f t="shared" si="57"/>
        <v>1000</v>
      </c>
      <c r="F323" s="306">
        <f t="shared" si="57"/>
        <v>1000</v>
      </c>
    </row>
    <row r="324" spans="1:6" ht="16.5" thickBot="1" x14ac:dyDescent="0.3">
      <c r="B324" s="341" t="s">
        <v>212</v>
      </c>
      <c r="C324" s="306">
        <f t="shared" si="57"/>
        <v>2000</v>
      </c>
      <c r="D324" s="306">
        <f t="shared" si="57"/>
        <v>1000</v>
      </c>
      <c r="E324" s="306">
        <f t="shared" si="57"/>
        <v>1000</v>
      </c>
      <c r="F324" s="306">
        <f t="shared" si="57"/>
        <v>1000</v>
      </c>
    </row>
    <row r="325" spans="1:6" ht="16.5" thickBot="1" x14ac:dyDescent="0.3">
      <c r="B325" s="341" t="s">
        <v>231</v>
      </c>
      <c r="C325" s="306">
        <f t="shared" si="57"/>
        <v>0</v>
      </c>
      <c r="D325" s="306">
        <f t="shared" si="57"/>
        <v>0</v>
      </c>
      <c r="E325" s="306">
        <f t="shared" si="57"/>
        <v>0</v>
      </c>
      <c r="F325" s="306">
        <f t="shared" si="57"/>
        <v>0</v>
      </c>
    </row>
    <row r="326" spans="1:6" ht="16.5" thickBot="1" x14ac:dyDescent="0.3">
      <c r="B326" s="341" t="s">
        <v>223</v>
      </c>
      <c r="C326" s="306">
        <f t="shared" si="57"/>
        <v>0</v>
      </c>
      <c r="D326" s="306">
        <f t="shared" si="57"/>
        <v>0</v>
      </c>
      <c r="E326" s="306">
        <f t="shared" si="57"/>
        <v>0</v>
      </c>
      <c r="F326" s="306">
        <f t="shared" si="57"/>
        <v>0</v>
      </c>
    </row>
    <row r="327" spans="1:6" ht="16.5" thickBot="1" x14ac:dyDescent="0.3">
      <c r="B327" s="341" t="s">
        <v>224</v>
      </c>
      <c r="C327" s="306">
        <f t="shared" si="57"/>
        <v>0</v>
      </c>
      <c r="D327" s="306">
        <f t="shared" si="57"/>
        <v>0</v>
      </c>
      <c r="E327" s="306">
        <f t="shared" si="57"/>
        <v>0</v>
      </c>
      <c r="F327" s="306">
        <f t="shared" si="57"/>
        <v>0</v>
      </c>
    </row>
    <row r="328" spans="1:6" ht="12.75" customHeight="1" thickBot="1" x14ac:dyDescent="0.3">
      <c r="B328" s="347" t="s">
        <v>31</v>
      </c>
      <c r="C328" s="348">
        <f>IF(C296-C295=0,0,"Error")</f>
        <v>0</v>
      </c>
      <c r="D328" s="348">
        <f>IF(D296-D295=0,0,"Error")</f>
        <v>0</v>
      </c>
      <c r="E328" s="348">
        <f>IF(E296-E295=0,0,"Error")</f>
        <v>0</v>
      </c>
      <c r="F328" s="348">
        <f>IF(F296-F295=0,0,"Error")</f>
        <v>0</v>
      </c>
    </row>
    <row r="329" spans="1:6" ht="9" customHeight="1" thickBot="1" x14ac:dyDescent="0.3">
      <c r="B329" s="27"/>
      <c r="C329" s="28"/>
      <c r="D329" s="28"/>
      <c r="E329" s="28"/>
      <c r="F329" s="28"/>
    </row>
    <row r="330" spans="1:6" ht="15.75" customHeight="1" x14ac:dyDescent="0.25">
      <c r="A330" s="577" t="s">
        <v>532</v>
      </c>
      <c r="B330" s="585"/>
      <c r="D330" s="1290" t="s">
        <v>533</v>
      </c>
      <c r="E330" s="577" t="s">
        <v>532</v>
      </c>
      <c r="F330" s="585"/>
    </row>
    <row r="331" spans="1:6" ht="12.75" customHeight="1" x14ac:dyDescent="0.25">
      <c r="A331" s="578" t="s">
        <v>531</v>
      </c>
      <c r="B331" s="586"/>
      <c r="D331" s="1291"/>
      <c r="E331" s="578" t="s">
        <v>531</v>
      </c>
      <c r="F331" s="586"/>
    </row>
    <row r="332" spans="1:6" ht="15.75" thickBot="1" x14ac:dyDescent="0.3">
      <c r="A332" s="579" t="s">
        <v>530</v>
      </c>
      <c r="B332" s="587"/>
      <c r="D332" s="1292"/>
      <c r="E332" s="579" t="s">
        <v>530</v>
      </c>
      <c r="F332" s="587"/>
    </row>
    <row r="333" spans="1:6" x14ac:dyDescent="0.25">
      <c r="A333" s="260"/>
      <c r="B333" s="260"/>
      <c r="C333" s="575"/>
      <c r="D333" s="702"/>
      <c r="E333" s="260"/>
      <c r="F333" s="260"/>
    </row>
    <row r="345" ht="54" customHeight="1" x14ac:dyDescent="0.25"/>
    <row r="347" ht="12.75" customHeight="1" x14ac:dyDescent="0.25"/>
    <row r="382" ht="24.75" customHeight="1" x14ac:dyDescent="0.25"/>
    <row r="386" ht="27" customHeight="1" x14ac:dyDescent="0.25"/>
    <row r="411" ht="15" customHeight="1" x14ac:dyDescent="0.25"/>
    <row r="413" ht="19.5" customHeight="1" x14ac:dyDescent="0.25"/>
    <row r="416" ht="39.75" customHeight="1" x14ac:dyDescent="0.25"/>
    <row r="417" ht="40.5" customHeight="1" x14ac:dyDescent="0.25"/>
    <row r="418" ht="28.5" customHeight="1" x14ac:dyDescent="0.25"/>
    <row r="419" ht="18" customHeight="1" x14ac:dyDescent="0.25"/>
    <row r="420" ht="36" customHeight="1" x14ac:dyDescent="0.25"/>
    <row r="421" ht="27" customHeight="1" x14ac:dyDescent="0.25"/>
    <row r="422" ht="47.25" customHeight="1" x14ac:dyDescent="0.25"/>
  </sheetData>
  <mergeCells count="71">
    <mergeCell ref="B272:F272"/>
    <mergeCell ref="B273:B274"/>
    <mergeCell ref="B286:F286"/>
    <mergeCell ref="B287:F287"/>
    <mergeCell ref="D330:D332"/>
    <mergeCell ref="B264:B265"/>
    <mergeCell ref="B213:B214"/>
    <mergeCell ref="B221:F221"/>
    <mergeCell ref="B222:B223"/>
    <mergeCell ref="C236:F236"/>
    <mergeCell ref="C237:F237"/>
    <mergeCell ref="B238:B239"/>
    <mergeCell ref="B246:F246"/>
    <mergeCell ref="B247:B248"/>
    <mergeCell ref="C260:F260"/>
    <mergeCell ref="C262:F262"/>
    <mergeCell ref="C263:F263"/>
    <mergeCell ref="C212:F212"/>
    <mergeCell ref="B181:F181"/>
    <mergeCell ref="B182:F182"/>
    <mergeCell ref="C183:F183"/>
    <mergeCell ref="E184:F184"/>
    <mergeCell ref="C185:F185"/>
    <mergeCell ref="C186:F186"/>
    <mergeCell ref="C187:F187"/>
    <mergeCell ref="B188:B189"/>
    <mergeCell ref="B196:F196"/>
    <mergeCell ref="B197:B198"/>
    <mergeCell ref="E210:F210"/>
    <mergeCell ref="B156:B157"/>
    <mergeCell ref="C107:F107"/>
    <mergeCell ref="C108:F108"/>
    <mergeCell ref="C109:F109"/>
    <mergeCell ref="B110:B111"/>
    <mergeCell ref="B118:F118"/>
    <mergeCell ref="B119:B120"/>
    <mergeCell ref="C144:F144"/>
    <mergeCell ref="C145:F145"/>
    <mergeCell ref="C146:F146"/>
    <mergeCell ref="B147:B148"/>
    <mergeCell ref="B155:F155"/>
    <mergeCell ref="B106:F106"/>
    <mergeCell ref="B37:F37"/>
    <mergeCell ref="B38:B39"/>
    <mergeCell ref="C63:F63"/>
    <mergeCell ref="C64:F64"/>
    <mergeCell ref="C65:F65"/>
    <mergeCell ref="B66:B67"/>
    <mergeCell ref="B74:F74"/>
    <mergeCell ref="B75:B76"/>
    <mergeCell ref="C100:F100"/>
    <mergeCell ref="B101:F101"/>
    <mergeCell ref="B105:F105"/>
    <mergeCell ref="B29:B30"/>
    <mergeCell ref="B8:F8"/>
    <mergeCell ref="B9:F11"/>
    <mergeCell ref="C12:F12"/>
    <mergeCell ref="B13:B14"/>
    <mergeCell ref="C17:F17"/>
    <mergeCell ref="B18:F18"/>
    <mergeCell ref="B24:F24"/>
    <mergeCell ref="B25:F25"/>
    <mergeCell ref="C26:F26"/>
    <mergeCell ref="C27:F27"/>
    <mergeCell ref="C28:F28"/>
    <mergeCell ref="C7:F7"/>
    <mergeCell ref="B1:G1"/>
    <mergeCell ref="A2:F2"/>
    <mergeCell ref="B3:F3"/>
    <mergeCell ref="C5:F5"/>
    <mergeCell ref="C6:F6"/>
  </mergeCells>
  <printOptions horizontalCentered="1" verticalCentered="1"/>
  <pageMargins left="0" right="0" top="0.75" bottom="0.75" header="0.3" footer="0.3"/>
  <pageSetup scale="57" orientation="portrait" r:id="rId1"/>
  <rowBreaks count="4" manualBreakCount="4">
    <brk id="69" max="16383" man="1"/>
    <brk id="125" max="16383" man="1"/>
    <brk id="194" max="16383" man="1"/>
    <brk id="26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0"/>
  <sheetViews>
    <sheetView topLeftCell="A273" zoomScale="110" zoomScaleNormal="110" workbookViewId="0">
      <selection activeCell="K279" sqref="K279"/>
    </sheetView>
  </sheetViews>
  <sheetFormatPr defaultRowHeight="15" x14ac:dyDescent="0.25"/>
  <cols>
    <col min="1" max="1" width="25" customWidth="1"/>
    <col min="2" max="2" width="18" customWidth="1"/>
    <col min="3" max="3" width="20.7109375" customWidth="1"/>
    <col min="4" max="4" width="17.28515625" customWidth="1"/>
    <col min="5" max="5" width="18" customWidth="1"/>
  </cols>
  <sheetData>
    <row r="1" spans="1:5" x14ac:dyDescent="0.25">
      <c r="A1" s="1143" t="s">
        <v>1258</v>
      </c>
      <c r="B1" s="1143"/>
      <c r="C1" s="1143"/>
      <c r="D1" s="1143"/>
      <c r="E1" s="1143"/>
    </row>
    <row r="2" spans="1:5" ht="18" customHeight="1" x14ac:dyDescent="0.25">
      <c r="A2" s="1145" t="s">
        <v>537</v>
      </c>
      <c r="B2" s="1145"/>
      <c r="C2" s="1145"/>
      <c r="D2" s="1145"/>
      <c r="E2" s="1145"/>
    </row>
    <row r="3" spans="1:5" ht="18" customHeight="1" x14ac:dyDescent="0.25">
      <c r="A3" s="1028" t="s">
        <v>536</v>
      </c>
      <c r="B3" s="1028"/>
      <c r="C3" s="1028"/>
      <c r="D3" s="1028"/>
      <c r="E3" s="1028"/>
    </row>
    <row r="4" spans="1:5" ht="15.75" thickBot="1" x14ac:dyDescent="0.3">
      <c r="E4" t="s">
        <v>625</v>
      </c>
    </row>
    <row r="5" spans="1:5" ht="26.25" thickBot="1" x14ac:dyDescent="0.3">
      <c r="A5" s="2" t="s">
        <v>0</v>
      </c>
      <c r="B5" s="1078" t="s">
        <v>208</v>
      </c>
      <c r="C5" s="1078"/>
      <c r="D5" s="1078"/>
      <c r="E5" s="1078"/>
    </row>
    <row r="6" spans="1:5" ht="39" thickBot="1" x14ac:dyDescent="0.3">
      <c r="A6" s="2" t="s">
        <v>1</v>
      </c>
      <c r="B6" s="1079" t="s">
        <v>207</v>
      </c>
      <c r="C6" s="1080"/>
      <c r="D6" s="1080"/>
      <c r="E6" s="1081"/>
    </row>
    <row r="7" spans="1:5" ht="26.25" thickBot="1" x14ac:dyDescent="0.3">
      <c r="A7" s="2" t="s">
        <v>3</v>
      </c>
      <c r="B7" s="1082" t="s">
        <v>535</v>
      </c>
      <c r="C7" s="1083"/>
      <c r="D7" s="1083"/>
      <c r="E7" s="1084"/>
    </row>
    <row r="8" spans="1:5" ht="15.75" thickBot="1" x14ac:dyDescent="0.3">
      <c r="A8" s="1085" t="s">
        <v>4</v>
      </c>
      <c r="B8" s="1086"/>
      <c r="C8" s="1086"/>
      <c r="D8" s="1086"/>
      <c r="E8" s="1087"/>
    </row>
    <row r="9" spans="1:5" ht="15.75" thickBot="1" x14ac:dyDescent="0.3">
      <c r="A9" s="1149" t="s">
        <v>208</v>
      </c>
      <c r="B9" s="1150"/>
      <c r="C9" s="1150"/>
      <c r="D9" s="1150"/>
      <c r="E9" s="1151"/>
    </row>
    <row r="10" spans="1:5" ht="21" customHeight="1" thickBot="1" x14ac:dyDescent="0.3">
      <c r="A10" s="1149"/>
      <c r="B10" s="1150"/>
      <c r="C10" s="1150"/>
      <c r="D10" s="1150"/>
      <c r="E10" s="1151"/>
    </row>
    <row r="11" spans="1:5" ht="15.75" hidden="1" customHeight="1" thickBot="1" x14ac:dyDescent="0.3">
      <c r="A11" s="1149"/>
      <c r="B11" s="1150"/>
      <c r="C11" s="1150"/>
      <c r="D11" s="1150"/>
      <c r="E11" s="1151"/>
    </row>
    <row r="12" spans="1:5" ht="91.5" customHeight="1" thickBot="1" x14ac:dyDescent="0.3">
      <c r="A12" s="326" t="s">
        <v>5</v>
      </c>
      <c r="B12" s="983" t="s">
        <v>626</v>
      </c>
      <c r="C12" s="1293"/>
      <c r="D12" s="1293"/>
      <c r="E12" s="1294"/>
    </row>
    <row r="13" spans="1:5" ht="23.25" customHeight="1" x14ac:dyDescent="0.25">
      <c r="A13" s="1223" t="s">
        <v>6</v>
      </c>
      <c r="B13" s="327">
        <v>2019</v>
      </c>
      <c r="C13" s="327">
        <v>2020</v>
      </c>
      <c r="D13" s="327">
        <v>2021</v>
      </c>
      <c r="E13" s="327">
        <v>2022</v>
      </c>
    </row>
    <row r="14" spans="1:5" ht="16.5" thickBot="1" x14ac:dyDescent="0.3">
      <c r="A14" s="1224"/>
      <c r="B14" s="756" t="s">
        <v>7</v>
      </c>
      <c r="C14" s="756" t="s">
        <v>8</v>
      </c>
      <c r="D14" s="756" t="s">
        <v>8</v>
      </c>
      <c r="E14" s="756" t="s">
        <v>8</v>
      </c>
    </row>
    <row r="15" spans="1:5" ht="216.75" thickBot="1" x14ac:dyDescent="0.3">
      <c r="A15" s="328" t="s">
        <v>627</v>
      </c>
      <c r="B15" s="329">
        <v>0.56999999999999995</v>
      </c>
      <c r="C15" s="329">
        <v>0.59</v>
      </c>
      <c r="D15" s="329">
        <v>0.6</v>
      </c>
      <c r="E15" s="329">
        <v>0.61</v>
      </c>
    </row>
    <row r="16" spans="1:5" ht="39" customHeight="1" thickBot="1" x14ac:dyDescent="0.3">
      <c r="A16" s="330" t="s">
        <v>9</v>
      </c>
      <c r="B16" s="1295" t="s">
        <v>628</v>
      </c>
      <c r="C16" s="1296"/>
      <c r="D16" s="1296"/>
      <c r="E16" s="1297"/>
    </row>
    <row r="17" spans="1:5" ht="23.25" customHeight="1" thickBot="1" x14ac:dyDescent="0.3">
      <c r="A17" s="1215" t="s">
        <v>10</v>
      </c>
      <c r="B17" s="1216"/>
      <c r="C17" s="1216"/>
      <c r="D17" s="1216"/>
      <c r="E17" s="1217"/>
    </row>
    <row r="18" spans="1:5" ht="16.5" thickBot="1" x14ac:dyDescent="0.3">
      <c r="A18" s="331"/>
      <c r="B18" s="332" t="s">
        <v>459</v>
      </c>
      <c r="C18" s="329" t="s">
        <v>129</v>
      </c>
      <c r="D18" s="329" t="s">
        <v>129</v>
      </c>
      <c r="E18" s="329" t="s">
        <v>129</v>
      </c>
    </row>
    <row r="19" spans="1:5" ht="52.5" customHeight="1" thickBot="1" x14ac:dyDescent="0.3">
      <c r="A19" s="317" t="s">
        <v>629</v>
      </c>
      <c r="B19" s="333"/>
      <c r="C19" s="333">
        <v>2.5999999999999999E-2</v>
      </c>
      <c r="D19" s="333">
        <v>5.1999999999999998E-2</v>
      </c>
      <c r="E19" s="333">
        <v>0.08</v>
      </c>
    </row>
    <row r="20" spans="1:5" ht="16.5" thickBot="1" x14ac:dyDescent="0.3">
      <c r="A20" s="1248" t="s">
        <v>11</v>
      </c>
      <c r="B20" s="1249"/>
      <c r="C20" s="1249"/>
      <c r="D20" s="1249"/>
      <c r="E20" s="1250"/>
    </row>
    <row r="21" spans="1:5" ht="16.5" thickBot="1" x14ac:dyDescent="0.3">
      <c r="A21" s="1248" t="s">
        <v>12</v>
      </c>
      <c r="B21" s="1249"/>
      <c r="C21" s="1249"/>
      <c r="D21" s="1249"/>
      <c r="E21" s="1250"/>
    </row>
    <row r="22" spans="1:5" ht="18.75" customHeight="1" thickBot="1" x14ac:dyDescent="0.3">
      <c r="A22" s="334" t="s">
        <v>13</v>
      </c>
      <c r="B22" s="1215" t="s">
        <v>263</v>
      </c>
      <c r="C22" s="1255"/>
      <c r="D22" s="1255"/>
      <c r="E22" s="1256"/>
    </row>
    <row r="23" spans="1:5" ht="31.5" customHeight="1" thickBot="1" x14ac:dyDescent="0.3">
      <c r="A23" s="335" t="s">
        <v>14</v>
      </c>
      <c r="B23" s="1298" t="s">
        <v>630</v>
      </c>
      <c r="C23" s="1299"/>
      <c r="D23" s="1299"/>
      <c r="E23" s="1300"/>
    </row>
    <row r="24" spans="1:5" ht="16.5" thickBot="1" x14ac:dyDescent="0.3">
      <c r="A24" s="335" t="s">
        <v>15</v>
      </c>
      <c r="B24" s="1254"/>
      <c r="C24" s="1255"/>
      <c r="D24" s="1255"/>
      <c r="E24" s="1256"/>
    </row>
    <row r="25" spans="1:5" ht="12.75" customHeight="1" x14ac:dyDescent="0.25">
      <c r="A25" s="1223"/>
      <c r="B25" s="336">
        <v>2019</v>
      </c>
      <c r="C25" s="336">
        <v>2020</v>
      </c>
      <c r="D25" s="336">
        <v>2021</v>
      </c>
      <c r="E25" s="336">
        <v>2022</v>
      </c>
    </row>
    <row r="26" spans="1:5" ht="16.5" customHeight="1" thickBot="1" x14ac:dyDescent="0.3">
      <c r="A26" s="1224"/>
      <c r="B26" s="337" t="s">
        <v>7</v>
      </c>
      <c r="C26" s="337" t="s">
        <v>8</v>
      </c>
      <c r="D26" s="337" t="s">
        <v>8</v>
      </c>
      <c r="E26" s="337" t="s">
        <v>8</v>
      </c>
    </row>
    <row r="27" spans="1:5" ht="16.5" thickBot="1" x14ac:dyDescent="0.3">
      <c r="A27" s="335" t="s">
        <v>16</v>
      </c>
      <c r="B27" s="338">
        <v>151</v>
      </c>
      <c r="C27" s="338">
        <v>155</v>
      </c>
      <c r="D27" s="338">
        <v>159</v>
      </c>
      <c r="E27" s="338">
        <v>163</v>
      </c>
    </row>
    <row r="28" spans="1:5" ht="32.25" thickBot="1" x14ac:dyDescent="0.3">
      <c r="A28" s="335" t="s">
        <v>17</v>
      </c>
      <c r="B28" s="338">
        <f>B57</f>
        <v>399100</v>
      </c>
      <c r="C28" s="338">
        <f t="shared" ref="C28:E28" si="0">C57</f>
        <v>397000</v>
      </c>
      <c r="D28" s="338">
        <f t="shared" si="0"/>
        <v>398500</v>
      </c>
      <c r="E28" s="338">
        <f t="shared" si="0"/>
        <v>399000</v>
      </c>
    </row>
    <row r="29" spans="1:5" ht="32.25" thickBot="1" x14ac:dyDescent="0.3">
      <c r="A29" s="335" t="s">
        <v>18</v>
      </c>
      <c r="B29" s="338">
        <f>B28/B27</f>
        <v>2643.0463576158941</v>
      </c>
      <c r="C29" s="338">
        <f t="shared" ref="C29:E29" si="1">C28/C27</f>
        <v>2561.2903225806454</v>
      </c>
      <c r="D29" s="338">
        <f t="shared" si="1"/>
        <v>2506.2893081761008</v>
      </c>
      <c r="E29" s="338">
        <f t="shared" si="1"/>
        <v>2447.8527607361962</v>
      </c>
    </row>
    <row r="30" spans="1:5" ht="16.5" thickBot="1" x14ac:dyDescent="0.3">
      <c r="A30" s="335" t="s">
        <v>19</v>
      </c>
      <c r="B30" s="754" t="s">
        <v>20</v>
      </c>
      <c r="C30" s="339">
        <f>C27/B27-1</f>
        <v>2.6490066225165476E-2</v>
      </c>
      <c r="D30" s="339">
        <f t="shared" ref="D30:E32" si="2">D27/C27-1</f>
        <v>2.5806451612903292E-2</v>
      </c>
      <c r="E30" s="339">
        <f t="shared" si="2"/>
        <v>2.515723270440251E-2</v>
      </c>
    </row>
    <row r="31" spans="1:5" ht="32.25" thickBot="1" x14ac:dyDescent="0.3">
      <c r="A31" s="335" t="s">
        <v>21</v>
      </c>
      <c r="B31" s="754" t="s">
        <v>20</v>
      </c>
      <c r="C31" s="339">
        <f>C28/B28-1</f>
        <v>-5.2618391380606644E-3</v>
      </c>
      <c r="D31" s="339">
        <f t="shared" si="2"/>
        <v>3.7783375314861534E-3</v>
      </c>
      <c r="E31" s="339">
        <f t="shared" si="2"/>
        <v>1.2547051442910462E-3</v>
      </c>
    </row>
    <row r="32" spans="1:5" ht="32.25" thickBot="1" x14ac:dyDescent="0.3">
      <c r="A32" s="335" t="s">
        <v>22</v>
      </c>
      <c r="B32" s="754" t="s">
        <v>20</v>
      </c>
      <c r="C32" s="339">
        <f>C29/B29-1</f>
        <v>-3.0932501353852504E-2</v>
      </c>
      <c r="D32" s="339">
        <f t="shared" si="2"/>
        <v>-2.1473947689431783E-2</v>
      </c>
      <c r="E32" s="339">
        <f t="shared" si="2"/>
        <v>-2.3315962466611939E-2</v>
      </c>
    </row>
    <row r="33" spans="1:5" ht="16.5" customHeight="1" thickBot="1" x14ac:dyDescent="0.3">
      <c r="A33" s="1257" t="s">
        <v>565</v>
      </c>
      <c r="B33" s="1258"/>
      <c r="C33" s="1258"/>
      <c r="D33" s="1258"/>
      <c r="E33" s="1259"/>
    </row>
    <row r="34" spans="1:5" ht="12.75" customHeight="1" x14ac:dyDescent="0.25">
      <c r="A34" s="1223"/>
      <c r="B34" s="336">
        <v>2019</v>
      </c>
      <c r="C34" s="336">
        <v>2020</v>
      </c>
      <c r="D34" s="336">
        <v>2021</v>
      </c>
      <c r="E34" s="336">
        <v>2022</v>
      </c>
    </row>
    <row r="35" spans="1:5" ht="19.5" customHeight="1" thickBot="1" x14ac:dyDescent="0.3">
      <c r="A35" s="1224"/>
      <c r="B35" s="337" t="s">
        <v>7</v>
      </c>
      <c r="C35" s="337" t="s">
        <v>8</v>
      </c>
      <c r="D35" s="337" t="s">
        <v>8</v>
      </c>
      <c r="E35" s="337" t="s">
        <v>8</v>
      </c>
    </row>
    <row r="36" spans="1:5" ht="32.25" thickBot="1" x14ac:dyDescent="0.3">
      <c r="A36" s="340" t="s">
        <v>23</v>
      </c>
      <c r="B36" s="306">
        <f>B37</f>
        <v>260600</v>
      </c>
      <c r="C36" s="306">
        <f t="shared" ref="C36:E36" si="3">C37</f>
        <v>274000</v>
      </c>
      <c r="D36" s="306">
        <f t="shared" si="3"/>
        <v>274000</v>
      </c>
      <c r="E36" s="306">
        <f t="shared" si="3"/>
        <v>274000</v>
      </c>
    </row>
    <row r="37" spans="1:5" ht="32.25" thickBot="1" x14ac:dyDescent="0.3">
      <c r="A37" s="341" t="s">
        <v>212</v>
      </c>
      <c r="B37" s="307">
        <v>260600</v>
      </c>
      <c r="C37" s="307">
        <v>274000</v>
      </c>
      <c r="D37" s="307">
        <v>274000</v>
      </c>
      <c r="E37" s="307">
        <v>274000</v>
      </c>
    </row>
    <row r="38" spans="1:5" ht="32.25" thickBot="1" x14ac:dyDescent="0.3">
      <c r="A38" s="341" t="s">
        <v>213</v>
      </c>
      <c r="B38" s="307">
        <v>0</v>
      </c>
      <c r="C38" s="342">
        <v>0</v>
      </c>
      <c r="D38" s="342">
        <v>0</v>
      </c>
      <c r="E38" s="342">
        <v>0</v>
      </c>
    </row>
    <row r="39" spans="1:5" ht="48" thickBot="1" x14ac:dyDescent="0.3">
      <c r="A39" s="340" t="s">
        <v>24</v>
      </c>
      <c r="B39" s="306">
        <f>B40</f>
        <v>46300</v>
      </c>
      <c r="C39" s="306">
        <f t="shared" ref="C39:E39" si="4">C40</f>
        <v>42000</v>
      </c>
      <c r="D39" s="306">
        <f t="shared" si="4"/>
        <v>42000</v>
      </c>
      <c r="E39" s="306">
        <f t="shared" si="4"/>
        <v>42000</v>
      </c>
    </row>
    <row r="40" spans="1:5" ht="32.25" thickBot="1" x14ac:dyDescent="0.3">
      <c r="A40" s="341" t="s">
        <v>212</v>
      </c>
      <c r="B40" s="307">
        <v>46300</v>
      </c>
      <c r="C40" s="306">
        <v>42000</v>
      </c>
      <c r="D40" s="306">
        <v>42000</v>
      </c>
      <c r="E40" s="306">
        <v>42000</v>
      </c>
    </row>
    <row r="41" spans="1:5" ht="32.25" thickBot="1" x14ac:dyDescent="0.3">
      <c r="A41" s="341" t="s">
        <v>213</v>
      </c>
      <c r="B41" s="307">
        <v>0</v>
      </c>
      <c r="C41" s="306">
        <v>0</v>
      </c>
      <c r="D41" s="306">
        <v>0</v>
      </c>
      <c r="E41" s="306">
        <v>0</v>
      </c>
    </row>
    <row r="42" spans="1:5" ht="32.25" thickBot="1" x14ac:dyDescent="0.3">
      <c r="A42" s="340" t="s">
        <v>25</v>
      </c>
      <c r="B42" s="307">
        <f>B43</f>
        <v>90850</v>
      </c>
      <c r="C42" s="307">
        <f t="shared" ref="C42:E42" si="5">C43</f>
        <v>80850</v>
      </c>
      <c r="D42" s="307">
        <f t="shared" si="5"/>
        <v>82350</v>
      </c>
      <c r="E42" s="307">
        <f t="shared" si="5"/>
        <v>82850</v>
      </c>
    </row>
    <row r="43" spans="1:5" ht="32.25" thickBot="1" x14ac:dyDescent="0.3">
      <c r="A43" s="341" t="s">
        <v>212</v>
      </c>
      <c r="B43" s="307">
        <v>90850</v>
      </c>
      <c r="C43" s="306">
        <v>80850</v>
      </c>
      <c r="D43" s="343">
        <v>82350</v>
      </c>
      <c r="E43" s="306">
        <v>82850</v>
      </c>
    </row>
    <row r="44" spans="1:5" ht="32.25" thickBot="1" x14ac:dyDescent="0.3">
      <c r="A44" s="341" t="s">
        <v>213</v>
      </c>
      <c r="B44" s="307">
        <v>0</v>
      </c>
      <c r="C44" s="306">
        <v>0</v>
      </c>
      <c r="D44" s="306">
        <v>0</v>
      </c>
      <c r="E44" s="306">
        <v>0</v>
      </c>
    </row>
    <row r="45" spans="1:5" ht="63.75" thickBot="1" x14ac:dyDescent="0.3">
      <c r="A45" s="340" t="s">
        <v>26</v>
      </c>
      <c r="B45" s="307"/>
      <c r="C45" s="306"/>
      <c r="D45" s="306"/>
      <c r="E45" s="306"/>
    </row>
    <row r="46" spans="1:5" ht="32.25" thickBot="1" x14ac:dyDescent="0.3">
      <c r="A46" s="341" t="s">
        <v>212</v>
      </c>
      <c r="B46" s="307"/>
      <c r="C46" s="306"/>
      <c r="D46" s="306"/>
      <c r="E46" s="306"/>
    </row>
    <row r="47" spans="1:5" ht="32.25" thickBot="1" x14ac:dyDescent="0.3">
      <c r="A47" s="341" t="s">
        <v>213</v>
      </c>
      <c r="B47" s="307"/>
      <c r="C47" s="306"/>
      <c r="D47" s="306"/>
      <c r="E47" s="306"/>
    </row>
    <row r="48" spans="1:5" ht="32.25" thickBot="1" x14ac:dyDescent="0.3">
      <c r="A48" s="340" t="s">
        <v>27</v>
      </c>
      <c r="B48" s="307"/>
      <c r="C48" s="306"/>
      <c r="D48" s="306"/>
      <c r="E48" s="306"/>
    </row>
    <row r="49" spans="1:5" ht="32.25" thickBot="1" x14ac:dyDescent="0.3">
      <c r="A49" s="341" t="s">
        <v>212</v>
      </c>
      <c r="B49" s="307"/>
      <c r="C49" s="306"/>
      <c r="D49" s="306"/>
      <c r="E49" s="306"/>
    </row>
    <row r="50" spans="1:5" ht="32.25" thickBot="1" x14ac:dyDescent="0.3">
      <c r="A50" s="341" t="s">
        <v>213</v>
      </c>
      <c r="B50" s="307"/>
      <c r="C50" s="306"/>
      <c r="D50" s="306"/>
      <c r="E50" s="306"/>
    </row>
    <row r="51" spans="1:5" ht="32.25" thickBot="1" x14ac:dyDescent="0.3">
      <c r="A51" s="340" t="s">
        <v>28</v>
      </c>
      <c r="B51" s="307">
        <f>B52</f>
        <v>150</v>
      </c>
      <c r="C51" s="307">
        <f t="shared" ref="C51:D51" si="6">C52</f>
        <v>150</v>
      </c>
      <c r="D51" s="307">
        <f t="shared" si="6"/>
        <v>150</v>
      </c>
      <c r="E51" s="307">
        <f>E52</f>
        <v>150</v>
      </c>
    </row>
    <row r="52" spans="1:5" ht="32.25" thickBot="1" x14ac:dyDescent="0.3">
      <c r="A52" s="341" t="s">
        <v>212</v>
      </c>
      <c r="B52" s="307">
        <v>150</v>
      </c>
      <c r="C52" s="306">
        <v>150</v>
      </c>
      <c r="D52" s="306">
        <v>150</v>
      </c>
      <c r="E52" s="306">
        <v>150</v>
      </c>
    </row>
    <row r="53" spans="1:5" ht="32.25" thickBot="1" x14ac:dyDescent="0.3">
      <c r="A53" s="341" t="s">
        <v>213</v>
      </c>
      <c r="B53" s="307"/>
      <c r="C53" s="306"/>
      <c r="D53" s="306"/>
      <c r="E53" s="306"/>
    </row>
    <row r="54" spans="1:5" ht="32.25" thickBot="1" x14ac:dyDescent="0.3">
      <c r="A54" s="340" t="s">
        <v>29</v>
      </c>
      <c r="B54" s="307">
        <f>B55</f>
        <v>1200</v>
      </c>
      <c r="C54" s="307">
        <f t="shared" ref="C54:E54" si="7">C55</f>
        <v>0</v>
      </c>
      <c r="D54" s="307">
        <f t="shared" si="7"/>
        <v>0</v>
      </c>
      <c r="E54" s="307">
        <f t="shared" si="7"/>
        <v>0</v>
      </c>
    </row>
    <row r="55" spans="1:5" ht="32.25" thickBot="1" x14ac:dyDescent="0.3">
      <c r="A55" s="341" t="s">
        <v>212</v>
      </c>
      <c r="B55" s="307">
        <v>1200</v>
      </c>
      <c r="C55" s="344"/>
      <c r="D55" s="344"/>
      <c r="E55" s="344"/>
    </row>
    <row r="56" spans="1:5" ht="32.25" thickBot="1" x14ac:dyDescent="0.3">
      <c r="A56" s="341" t="s">
        <v>213</v>
      </c>
      <c r="B56" s="307"/>
      <c r="C56" s="345"/>
      <c r="D56" s="344"/>
      <c r="E56" s="344"/>
    </row>
    <row r="57" spans="1:5" ht="95.25" thickBot="1" x14ac:dyDescent="0.3">
      <c r="A57" s="346" t="s">
        <v>30</v>
      </c>
      <c r="B57" s="307">
        <f>B54+B51+B48+B45+B42+B39+B36</f>
        <v>399100</v>
      </c>
      <c r="C57" s="307">
        <f t="shared" ref="C57:E57" si="8">C54+C51+C48+C45+C42+C39+C36</f>
        <v>397000</v>
      </c>
      <c r="D57" s="307">
        <f t="shared" si="8"/>
        <v>398500</v>
      </c>
      <c r="E57" s="307">
        <f t="shared" si="8"/>
        <v>399000</v>
      </c>
    </row>
    <row r="58" spans="1:5" ht="32.25" thickBot="1" x14ac:dyDescent="0.3">
      <c r="A58" s="347" t="s">
        <v>31</v>
      </c>
      <c r="B58" s="348">
        <f>IF(B57-B28=0,0,"Error")</f>
        <v>0</v>
      </c>
      <c r="C58" s="348">
        <f>IF(C57-C28=0,0,"Error")</f>
        <v>0</v>
      </c>
      <c r="D58" s="348">
        <f>IF(D57-D28=0,0,"Error")</f>
        <v>0</v>
      </c>
      <c r="E58" s="348">
        <f>IF(E57-E28=0,0,"Error")</f>
        <v>0</v>
      </c>
    </row>
    <row r="59" spans="1:5" ht="32.25" hidden="1" customHeight="1" thickBot="1" x14ac:dyDescent="0.3">
      <c r="A59" s="349" t="s">
        <v>631</v>
      </c>
      <c r="B59" s="1301"/>
      <c r="C59" s="1293"/>
      <c r="D59" s="1293"/>
      <c r="E59" s="1294"/>
    </row>
    <row r="60" spans="1:5" ht="26.25" hidden="1" customHeight="1" thickBot="1" x14ac:dyDescent="0.3">
      <c r="A60" s="335" t="s">
        <v>14</v>
      </c>
      <c r="B60" s="1215"/>
      <c r="C60" s="1216"/>
      <c r="D60" s="1216"/>
      <c r="E60" s="1217"/>
    </row>
    <row r="61" spans="1:5" ht="16.5" hidden="1" customHeight="1" thickBot="1" x14ac:dyDescent="0.3">
      <c r="A61" s="1223"/>
      <c r="B61" s="336">
        <v>2018</v>
      </c>
      <c r="C61" s="336">
        <v>2019</v>
      </c>
      <c r="D61" s="336">
        <v>2020</v>
      </c>
      <c r="E61" s="336">
        <v>2021</v>
      </c>
    </row>
    <row r="62" spans="1:5" ht="12.75" hidden="1" customHeight="1" x14ac:dyDescent="0.3">
      <c r="A62" s="1224"/>
      <c r="B62" s="337" t="s">
        <v>7</v>
      </c>
      <c r="C62" s="337" t="s">
        <v>8</v>
      </c>
      <c r="D62" s="337" t="s">
        <v>8</v>
      </c>
      <c r="E62" s="337" t="s">
        <v>8</v>
      </c>
    </row>
    <row r="63" spans="1:5" ht="9" hidden="1" customHeight="1" thickBot="1" x14ac:dyDescent="0.3">
      <c r="A63" s="335" t="s">
        <v>16</v>
      </c>
      <c r="B63" s="335"/>
      <c r="C63" s="335"/>
      <c r="D63" s="335"/>
      <c r="E63" s="335"/>
    </row>
    <row r="64" spans="1:5" ht="16.5" hidden="1" customHeight="1" thickBot="1" x14ac:dyDescent="0.3">
      <c r="A64" s="335" t="s">
        <v>17</v>
      </c>
      <c r="B64" s="338">
        <f>B93</f>
        <v>0</v>
      </c>
      <c r="C64" s="338">
        <f t="shared" ref="C64:E64" si="9">C93</f>
        <v>0</v>
      </c>
      <c r="D64" s="338">
        <f t="shared" si="9"/>
        <v>0</v>
      </c>
      <c r="E64" s="338">
        <f t="shared" si="9"/>
        <v>0</v>
      </c>
    </row>
    <row r="65" spans="1:5" ht="16.5" hidden="1" customHeight="1" thickBot="1" x14ac:dyDescent="0.3">
      <c r="A65" s="335" t="s">
        <v>18</v>
      </c>
      <c r="B65" s="338" t="e">
        <f>B64/B63</f>
        <v>#DIV/0!</v>
      </c>
      <c r="C65" s="338" t="e">
        <f>C64/C63</f>
        <v>#DIV/0!</v>
      </c>
      <c r="D65" s="338" t="e">
        <f>D64/D63</f>
        <v>#DIV/0!</v>
      </c>
      <c r="E65" s="338" t="e">
        <f>E64/E63</f>
        <v>#DIV/0!</v>
      </c>
    </row>
    <row r="66" spans="1:5" ht="16.5" hidden="1" customHeight="1" thickBot="1" x14ac:dyDescent="0.3">
      <c r="A66" s="335" t="s">
        <v>19</v>
      </c>
      <c r="B66" s="754"/>
      <c r="C66" s="339" t="e">
        <f>C63/B63-1</f>
        <v>#DIV/0!</v>
      </c>
      <c r="D66" s="339" t="e">
        <f>D63/C63-1</f>
        <v>#DIV/0!</v>
      </c>
      <c r="E66" s="339" t="e">
        <f>E63/D63-1</f>
        <v>#DIV/0!</v>
      </c>
    </row>
    <row r="67" spans="1:5" ht="16.5" hidden="1" customHeight="1" thickBot="1" x14ac:dyDescent="0.3">
      <c r="A67" s="335" t="s">
        <v>21</v>
      </c>
      <c r="B67" s="754"/>
      <c r="C67" s="339" t="e">
        <f>C64/B64-1</f>
        <v>#DIV/0!</v>
      </c>
      <c r="D67" s="339" t="e">
        <f t="shared" ref="D67:E68" si="10">D64/C64-1</f>
        <v>#DIV/0!</v>
      </c>
      <c r="E67" s="339" t="e">
        <f t="shared" si="10"/>
        <v>#DIV/0!</v>
      </c>
    </row>
    <row r="68" spans="1:5" ht="16.5" hidden="1" customHeight="1" thickBot="1" x14ac:dyDescent="0.3">
      <c r="A68" s="335" t="s">
        <v>22</v>
      </c>
      <c r="B68" s="754"/>
      <c r="C68" s="339" t="e">
        <f>C65/B65-1</f>
        <v>#DIV/0!</v>
      </c>
      <c r="D68" s="339" t="e">
        <f t="shared" si="10"/>
        <v>#DIV/0!</v>
      </c>
      <c r="E68" s="339" t="e">
        <f t="shared" si="10"/>
        <v>#DIV/0!</v>
      </c>
    </row>
    <row r="69" spans="1:5" ht="32.25" hidden="1" customHeight="1" thickBot="1" x14ac:dyDescent="0.3">
      <c r="A69" s="1257" t="s">
        <v>632</v>
      </c>
      <c r="B69" s="1258"/>
      <c r="C69" s="1258"/>
      <c r="D69" s="1258"/>
      <c r="E69" s="1259"/>
    </row>
    <row r="70" spans="1:5" ht="24.75" hidden="1" customHeight="1" thickBot="1" x14ac:dyDescent="0.3">
      <c r="A70" s="1223"/>
      <c r="B70" s="336">
        <v>2018</v>
      </c>
      <c r="C70" s="336">
        <v>2019</v>
      </c>
      <c r="D70" s="336">
        <v>2020</v>
      </c>
      <c r="E70" s="336">
        <v>2021</v>
      </c>
    </row>
    <row r="71" spans="1:5" ht="12.75" hidden="1" customHeight="1" x14ac:dyDescent="0.3">
      <c r="A71" s="1224"/>
      <c r="B71" s="337" t="s">
        <v>7</v>
      </c>
      <c r="C71" s="337" t="s">
        <v>8</v>
      </c>
      <c r="D71" s="337" t="s">
        <v>8</v>
      </c>
      <c r="E71" s="337" t="s">
        <v>8</v>
      </c>
    </row>
    <row r="72" spans="1:5" ht="9" hidden="1" customHeight="1" thickBot="1" x14ac:dyDescent="0.3">
      <c r="A72" s="340" t="s">
        <v>23</v>
      </c>
      <c r="B72" s="306"/>
      <c r="C72" s="306"/>
      <c r="D72" s="306"/>
      <c r="E72" s="306"/>
    </row>
    <row r="73" spans="1:5" ht="24.75" hidden="1" customHeight="1" thickBot="1" x14ac:dyDescent="0.3">
      <c r="A73" s="341" t="s">
        <v>212</v>
      </c>
      <c r="B73" s="307"/>
      <c r="C73" s="350"/>
      <c r="D73" s="350"/>
      <c r="E73" s="350"/>
    </row>
    <row r="74" spans="1:5" ht="38.25" hidden="1" customHeight="1" thickBot="1" x14ac:dyDescent="0.3">
      <c r="A74" s="341" t="s">
        <v>213</v>
      </c>
      <c r="B74" s="307"/>
      <c r="C74" s="350"/>
      <c r="D74" s="350"/>
      <c r="E74" s="350"/>
    </row>
    <row r="75" spans="1:5" ht="24.75" hidden="1" customHeight="1" thickBot="1" x14ac:dyDescent="0.3">
      <c r="A75" s="340" t="s">
        <v>24</v>
      </c>
      <c r="B75" s="306"/>
      <c r="C75" s="306"/>
      <c r="D75" s="306"/>
      <c r="E75" s="306"/>
    </row>
    <row r="76" spans="1:5" ht="24.75" hidden="1" customHeight="1" thickBot="1" x14ac:dyDescent="0.3">
      <c r="A76" s="341" t="s">
        <v>212</v>
      </c>
      <c r="B76" s="307"/>
      <c r="C76" s="306"/>
      <c r="D76" s="306"/>
      <c r="E76" s="306"/>
    </row>
    <row r="77" spans="1:5" ht="16.5" hidden="1" customHeight="1" thickBot="1" x14ac:dyDescent="0.3">
      <c r="A77" s="341" t="s">
        <v>213</v>
      </c>
      <c r="B77" s="307"/>
      <c r="C77" s="306"/>
      <c r="D77" s="306"/>
      <c r="E77" s="306"/>
    </row>
    <row r="78" spans="1:5" ht="16.5" hidden="1" customHeight="1" thickBot="1" x14ac:dyDescent="0.3">
      <c r="A78" s="340" t="s">
        <v>25</v>
      </c>
      <c r="B78" s="307">
        <v>0</v>
      </c>
      <c r="C78" s="306">
        <v>0</v>
      </c>
      <c r="D78" s="306">
        <v>0</v>
      </c>
      <c r="E78" s="306">
        <v>0</v>
      </c>
    </row>
    <row r="79" spans="1:5" ht="24.75" hidden="1" customHeight="1" thickBot="1" x14ac:dyDescent="0.3">
      <c r="A79" s="341" t="s">
        <v>212</v>
      </c>
      <c r="B79" s="307"/>
      <c r="C79" s="306"/>
      <c r="D79" s="306"/>
      <c r="E79" s="306"/>
    </row>
    <row r="80" spans="1:5" ht="16.5" hidden="1" customHeight="1" thickBot="1" x14ac:dyDescent="0.3">
      <c r="A80" s="341" t="s">
        <v>213</v>
      </c>
      <c r="B80" s="307"/>
      <c r="C80" s="306"/>
      <c r="D80" s="306"/>
      <c r="E80" s="306"/>
    </row>
    <row r="81" spans="1:5" ht="16.5" hidden="1" customHeight="1" thickBot="1" x14ac:dyDescent="0.3">
      <c r="A81" s="340" t="s">
        <v>26</v>
      </c>
      <c r="B81" s="307"/>
      <c r="C81" s="306"/>
      <c r="D81" s="306"/>
      <c r="E81" s="306"/>
    </row>
    <row r="82" spans="1:5" ht="16.5" hidden="1" customHeight="1" thickBot="1" x14ac:dyDescent="0.3">
      <c r="A82" s="341" t="s">
        <v>212</v>
      </c>
      <c r="B82" s="307"/>
      <c r="C82" s="306"/>
      <c r="D82" s="306"/>
      <c r="E82" s="306"/>
    </row>
    <row r="83" spans="1:5" ht="16.5" hidden="1" customHeight="1" thickBot="1" x14ac:dyDescent="0.3">
      <c r="A83" s="341" t="s">
        <v>213</v>
      </c>
      <c r="B83" s="307"/>
      <c r="C83" s="306"/>
      <c r="D83" s="306"/>
      <c r="E83" s="306"/>
    </row>
    <row r="84" spans="1:5" ht="16.5" hidden="1" customHeight="1" thickBot="1" x14ac:dyDescent="0.3">
      <c r="A84" s="340" t="s">
        <v>27</v>
      </c>
      <c r="B84" s="307"/>
      <c r="C84" s="306"/>
      <c r="D84" s="306"/>
      <c r="E84" s="306"/>
    </row>
    <row r="85" spans="1:5" ht="16.5" hidden="1" customHeight="1" thickBot="1" x14ac:dyDescent="0.3">
      <c r="A85" s="341" t="s">
        <v>212</v>
      </c>
      <c r="B85" s="307"/>
      <c r="C85" s="306"/>
      <c r="D85" s="306"/>
      <c r="E85" s="306"/>
    </row>
    <row r="86" spans="1:5" ht="16.5" hidden="1" customHeight="1" thickBot="1" x14ac:dyDescent="0.3">
      <c r="A86" s="341" t="s">
        <v>213</v>
      </c>
      <c r="B86" s="307"/>
      <c r="C86" s="306"/>
      <c r="D86" s="306"/>
      <c r="E86" s="306"/>
    </row>
    <row r="87" spans="1:5" ht="16.5" hidden="1" customHeight="1" thickBot="1" x14ac:dyDescent="0.3">
      <c r="A87" s="340" t="s">
        <v>28</v>
      </c>
      <c r="B87" s="307"/>
      <c r="C87" s="306"/>
      <c r="D87" s="306"/>
      <c r="E87" s="306"/>
    </row>
    <row r="88" spans="1:5" ht="16.5" hidden="1" customHeight="1" thickBot="1" x14ac:dyDescent="0.3">
      <c r="A88" s="341" t="s">
        <v>212</v>
      </c>
      <c r="B88" s="307"/>
      <c r="C88" s="306"/>
      <c r="D88" s="306"/>
      <c r="E88" s="306"/>
    </row>
    <row r="89" spans="1:5" ht="16.5" hidden="1" customHeight="1" thickBot="1" x14ac:dyDescent="0.3">
      <c r="A89" s="341" t="s">
        <v>213</v>
      </c>
      <c r="B89" s="307"/>
      <c r="C89" s="306"/>
      <c r="D89" s="306"/>
      <c r="E89" s="306"/>
    </row>
    <row r="90" spans="1:5" ht="16.5" hidden="1" customHeight="1" thickBot="1" x14ac:dyDescent="0.3">
      <c r="A90" s="340" t="s">
        <v>29</v>
      </c>
      <c r="B90" s="307"/>
      <c r="C90" s="306"/>
      <c r="D90" s="306"/>
      <c r="E90" s="306"/>
    </row>
    <row r="91" spans="1:5" ht="32.25" hidden="1" customHeight="1" thickBot="1" x14ac:dyDescent="0.3">
      <c r="A91" s="341" t="s">
        <v>212</v>
      </c>
      <c r="B91" s="307"/>
      <c r="C91" s="306"/>
      <c r="D91" s="306"/>
      <c r="E91" s="306"/>
    </row>
    <row r="92" spans="1:5" ht="16.5" hidden="1" customHeight="1" thickBot="1" x14ac:dyDescent="0.3">
      <c r="A92" s="341" t="s">
        <v>213</v>
      </c>
      <c r="B92" s="307"/>
      <c r="C92" s="306"/>
      <c r="D92" s="306"/>
      <c r="E92" s="306"/>
    </row>
    <row r="93" spans="1:5" ht="16.5" hidden="1" customHeight="1" thickBot="1" x14ac:dyDescent="0.3">
      <c r="A93" s="351" t="s">
        <v>52</v>
      </c>
      <c r="B93" s="307">
        <f>B90+B87+B84+B81+B78+B75+B72</f>
        <v>0</v>
      </c>
      <c r="C93" s="307">
        <f t="shared" ref="C93:E93" si="11">C90+C87+C84+C81+C78+C75+C72</f>
        <v>0</v>
      </c>
      <c r="D93" s="307">
        <f t="shared" si="11"/>
        <v>0</v>
      </c>
      <c r="E93" s="307">
        <f t="shared" si="11"/>
        <v>0</v>
      </c>
    </row>
    <row r="94" spans="1:5" ht="16.5" hidden="1" customHeight="1" thickBot="1" x14ac:dyDescent="0.3">
      <c r="A94" s="347" t="s">
        <v>31</v>
      </c>
      <c r="B94" s="348">
        <f>IF(B93-B64=0,0,"Error")</f>
        <v>0</v>
      </c>
      <c r="C94" s="348">
        <f>IF(C93-C64=0,0,"Error")</f>
        <v>0</v>
      </c>
      <c r="D94" s="348">
        <f>IF(D93-D64=0,0,"Error")</f>
        <v>0</v>
      </c>
      <c r="E94" s="348">
        <f>IF(E93-E64=0,0,"Error")</f>
        <v>0</v>
      </c>
    </row>
    <row r="95" spans="1:5" ht="17.25" hidden="1" customHeight="1" thickBot="1" x14ac:dyDescent="0.3">
      <c r="A95" s="349" t="s">
        <v>633</v>
      </c>
      <c r="B95" s="1301"/>
      <c r="C95" s="1293"/>
      <c r="D95" s="1293"/>
      <c r="E95" s="1294"/>
    </row>
    <row r="96" spans="1:5" ht="32.25" hidden="1" customHeight="1" thickBot="1" x14ac:dyDescent="0.3">
      <c r="A96" s="335" t="s">
        <v>14</v>
      </c>
      <c r="B96" s="1215"/>
      <c r="C96" s="1216"/>
      <c r="D96" s="1216"/>
      <c r="E96" s="1217"/>
    </row>
    <row r="97" spans="1:5" ht="26.25" hidden="1" customHeight="1" thickBot="1" x14ac:dyDescent="0.3">
      <c r="A97" s="335" t="s">
        <v>15</v>
      </c>
      <c r="B97" s="1254"/>
      <c r="C97" s="1255"/>
      <c r="D97" s="1255"/>
      <c r="E97" s="1256"/>
    </row>
    <row r="98" spans="1:5" ht="16.5" hidden="1" customHeight="1" thickBot="1" x14ac:dyDescent="0.3">
      <c r="A98" s="1223"/>
      <c r="B98" s="336">
        <v>2018</v>
      </c>
      <c r="C98" s="336">
        <v>2019</v>
      </c>
      <c r="D98" s="336">
        <v>2020</v>
      </c>
      <c r="E98" s="336">
        <v>2021</v>
      </c>
    </row>
    <row r="99" spans="1:5" ht="12.75" hidden="1" customHeight="1" x14ac:dyDescent="0.3">
      <c r="A99" s="1224"/>
      <c r="B99" s="337" t="s">
        <v>7</v>
      </c>
      <c r="C99" s="337" t="s">
        <v>8</v>
      </c>
      <c r="D99" s="337" t="s">
        <v>8</v>
      </c>
      <c r="E99" s="337" t="s">
        <v>8</v>
      </c>
    </row>
    <row r="100" spans="1:5" ht="9" hidden="1" customHeight="1" thickBot="1" x14ac:dyDescent="0.3">
      <c r="A100" s="335" t="s">
        <v>16</v>
      </c>
      <c r="B100" s="352"/>
      <c r="C100" s="352"/>
      <c r="D100" s="352"/>
      <c r="E100" s="352"/>
    </row>
    <row r="101" spans="1:5" ht="16.5" hidden="1" customHeight="1" thickBot="1" x14ac:dyDescent="0.3">
      <c r="A101" s="335" t="s">
        <v>17</v>
      </c>
      <c r="B101" s="338">
        <f>B130</f>
        <v>0</v>
      </c>
      <c r="C101" s="338">
        <f t="shared" ref="C101:E101" si="12">C130</f>
        <v>0</v>
      </c>
      <c r="D101" s="338">
        <f t="shared" si="12"/>
        <v>0</v>
      </c>
      <c r="E101" s="338">
        <f t="shared" si="12"/>
        <v>0</v>
      </c>
    </row>
    <row r="102" spans="1:5" ht="16.5" hidden="1" customHeight="1" thickBot="1" x14ac:dyDescent="0.3">
      <c r="A102" s="335" t="s">
        <v>18</v>
      </c>
      <c r="B102" s="338" t="e">
        <f>B101/B100</f>
        <v>#DIV/0!</v>
      </c>
      <c r="C102" s="338" t="e">
        <f>C101/C100</f>
        <v>#DIV/0!</v>
      </c>
      <c r="D102" s="338" t="e">
        <f>D101/D100</f>
        <v>#DIV/0!</v>
      </c>
      <c r="E102" s="338" t="e">
        <f>E101/E100</f>
        <v>#DIV/0!</v>
      </c>
    </row>
    <row r="103" spans="1:5" ht="16.5" hidden="1" customHeight="1" thickBot="1" x14ac:dyDescent="0.3">
      <c r="A103" s="335" t="s">
        <v>19</v>
      </c>
      <c r="B103" s="754"/>
      <c r="C103" s="339" t="e">
        <f>C100/B100-1</f>
        <v>#DIV/0!</v>
      </c>
      <c r="D103" s="339" t="e">
        <f>D100/C100-1</f>
        <v>#DIV/0!</v>
      </c>
      <c r="E103" s="339" t="e">
        <f>E100/D100-1</f>
        <v>#DIV/0!</v>
      </c>
    </row>
    <row r="104" spans="1:5" ht="16.5" hidden="1" customHeight="1" thickBot="1" x14ac:dyDescent="0.3">
      <c r="A104" s="335" t="s">
        <v>21</v>
      </c>
      <c r="B104" s="754"/>
      <c r="C104" s="339" t="e">
        <f>C101/B101-1</f>
        <v>#DIV/0!</v>
      </c>
      <c r="D104" s="339" t="e">
        <f t="shared" ref="D104:E105" si="13">D101/C101-1</f>
        <v>#DIV/0!</v>
      </c>
      <c r="E104" s="339" t="e">
        <f t="shared" si="13"/>
        <v>#DIV/0!</v>
      </c>
    </row>
    <row r="105" spans="1:5" ht="16.5" hidden="1" customHeight="1" thickBot="1" x14ac:dyDescent="0.3">
      <c r="A105" s="335" t="s">
        <v>22</v>
      </c>
      <c r="B105" s="754"/>
      <c r="C105" s="339" t="e">
        <f>C102/B102-1</f>
        <v>#DIV/0!</v>
      </c>
      <c r="D105" s="339" t="e">
        <f t="shared" si="13"/>
        <v>#DIV/0!</v>
      </c>
      <c r="E105" s="339" t="e">
        <f t="shared" si="13"/>
        <v>#DIV/0!</v>
      </c>
    </row>
    <row r="106" spans="1:5" ht="32.25" hidden="1" customHeight="1" thickBot="1" x14ac:dyDescent="0.3">
      <c r="A106" s="1257" t="s">
        <v>632</v>
      </c>
      <c r="B106" s="1258"/>
      <c r="C106" s="1258"/>
      <c r="D106" s="1258"/>
      <c r="E106" s="1259"/>
    </row>
    <row r="107" spans="1:5" ht="24.75" hidden="1" customHeight="1" thickBot="1" x14ac:dyDescent="0.3">
      <c r="A107" s="1223"/>
      <c r="B107" s="336">
        <v>2018</v>
      </c>
      <c r="C107" s="336">
        <v>2019</v>
      </c>
      <c r="D107" s="336">
        <v>2020</v>
      </c>
      <c r="E107" s="336">
        <v>2021</v>
      </c>
    </row>
    <row r="108" spans="1:5" ht="12.75" hidden="1" customHeight="1" x14ac:dyDescent="0.3">
      <c r="A108" s="1224"/>
      <c r="B108" s="337" t="s">
        <v>7</v>
      </c>
      <c r="C108" s="337" t="s">
        <v>8</v>
      </c>
      <c r="D108" s="337" t="s">
        <v>8</v>
      </c>
      <c r="E108" s="337" t="s">
        <v>8</v>
      </c>
    </row>
    <row r="109" spans="1:5" ht="9" hidden="1" customHeight="1" thickBot="1" x14ac:dyDescent="0.3">
      <c r="A109" s="340" t="s">
        <v>23</v>
      </c>
      <c r="B109" s="306"/>
      <c r="C109" s="306"/>
      <c r="D109" s="306"/>
      <c r="E109" s="306"/>
    </row>
    <row r="110" spans="1:5" ht="24.75" hidden="1" customHeight="1" thickBot="1" x14ac:dyDescent="0.3">
      <c r="A110" s="341" t="s">
        <v>212</v>
      </c>
      <c r="B110" s="307"/>
      <c r="C110" s="350"/>
      <c r="D110" s="350"/>
      <c r="E110" s="350"/>
    </row>
    <row r="111" spans="1:5" ht="16.5" hidden="1" customHeight="1" thickBot="1" x14ac:dyDescent="0.3">
      <c r="A111" s="341" t="s">
        <v>213</v>
      </c>
      <c r="B111" s="307"/>
      <c r="C111" s="350"/>
      <c r="D111" s="350"/>
      <c r="E111" s="350"/>
    </row>
    <row r="112" spans="1:5" ht="16.5" hidden="1" customHeight="1" thickBot="1" x14ac:dyDescent="0.3">
      <c r="A112" s="340" t="s">
        <v>24</v>
      </c>
      <c r="B112" s="306"/>
      <c r="C112" s="306"/>
      <c r="D112" s="306"/>
      <c r="E112" s="306"/>
    </row>
    <row r="113" spans="1:5" ht="24.75" hidden="1" customHeight="1" thickBot="1" x14ac:dyDescent="0.3">
      <c r="A113" s="341" t="s">
        <v>212</v>
      </c>
      <c r="B113" s="307"/>
      <c r="C113" s="306"/>
      <c r="D113" s="306"/>
      <c r="E113" s="306"/>
    </row>
    <row r="114" spans="1:5" ht="16.5" hidden="1" customHeight="1" thickBot="1" x14ac:dyDescent="0.3">
      <c r="A114" s="341" t="s">
        <v>213</v>
      </c>
      <c r="B114" s="307"/>
      <c r="C114" s="306"/>
      <c r="D114" s="306"/>
      <c r="E114" s="306"/>
    </row>
    <row r="115" spans="1:5" ht="16.5" hidden="1" customHeight="1" thickBot="1" x14ac:dyDescent="0.3">
      <c r="A115" s="340" t="s">
        <v>25</v>
      </c>
      <c r="B115" s="353">
        <v>0</v>
      </c>
      <c r="C115" s="354">
        <v>0</v>
      </c>
      <c r="D115" s="354">
        <v>0</v>
      </c>
      <c r="E115" s="354">
        <v>0</v>
      </c>
    </row>
    <row r="116" spans="1:5" ht="24.75" hidden="1" customHeight="1" thickBot="1" x14ac:dyDescent="0.3">
      <c r="A116" s="341" t="s">
        <v>212</v>
      </c>
      <c r="B116" s="307"/>
      <c r="C116" s="306"/>
      <c r="D116" s="306"/>
      <c r="E116" s="306"/>
    </row>
    <row r="117" spans="1:5" ht="16.5" hidden="1" customHeight="1" thickBot="1" x14ac:dyDescent="0.3">
      <c r="A117" s="341" t="s">
        <v>213</v>
      </c>
      <c r="B117" s="307"/>
      <c r="C117" s="306"/>
      <c r="D117" s="306"/>
      <c r="E117" s="306"/>
    </row>
    <row r="118" spans="1:5" ht="16.5" hidden="1" customHeight="1" thickBot="1" x14ac:dyDescent="0.3">
      <c r="A118" s="340" t="s">
        <v>26</v>
      </c>
      <c r="B118" s="307"/>
      <c r="C118" s="306"/>
      <c r="D118" s="306"/>
      <c r="E118" s="306"/>
    </row>
    <row r="119" spans="1:5" ht="16.5" hidden="1" customHeight="1" thickBot="1" x14ac:dyDescent="0.3">
      <c r="A119" s="341" t="s">
        <v>212</v>
      </c>
      <c r="B119" s="307"/>
      <c r="C119" s="306"/>
      <c r="D119" s="306"/>
      <c r="E119" s="306"/>
    </row>
    <row r="120" spans="1:5" ht="16.5" hidden="1" customHeight="1" thickBot="1" x14ac:dyDescent="0.3">
      <c r="A120" s="341" t="s">
        <v>213</v>
      </c>
      <c r="B120" s="307"/>
      <c r="C120" s="306"/>
      <c r="D120" s="306"/>
      <c r="E120" s="306"/>
    </row>
    <row r="121" spans="1:5" ht="16.5" hidden="1" customHeight="1" thickBot="1" x14ac:dyDescent="0.3">
      <c r="A121" s="340" t="s">
        <v>27</v>
      </c>
      <c r="B121" s="307"/>
      <c r="C121" s="306"/>
      <c r="D121" s="306"/>
      <c r="E121" s="306"/>
    </row>
    <row r="122" spans="1:5" ht="16.5" hidden="1" customHeight="1" thickBot="1" x14ac:dyDescent="0.3">
      <c r="A122" s="341" t="s">
        <v>212</v>
      </c>
      <c r="B122" s="307"/>
      <c r="C122" s="306"/>
      <c r="D122" s="306"/>
      <c r="E122" s="306"/>
    </row>
    <row r="123" spans="1:5" ht="16.5" hidden="1" customHeight="1" thickBot="1" x14ac:dyDescent="0.3">
      <c r="A123" s="341" t="s">
        <v>213</v>
      </c>
      <c r="B123" s="307"/>
      <c r="C123" s="306"/>
      <c r="D123" s="306"/>
      <c r="E123" s="306"/>
    </row>
    <row r="124" spans="1:5" ht="15" hidden="1" customHeight="1" thickBot="1" x14ac:dyDescent="0.3">
      <c r="A124" s="340" t="s">
        <v>28</v>
      </c>
      <c r="B124" s="307">
        <v>0</v>
      </c>
      <c r="C124" s="306">
        <v>0</v>
      </c>
      <c r="D124" s="306">
        <v>0</v>
      </c>
      <c r="E124" s="306">
        <v>0</v>
      </c>
    </row>
    <row r="125" spans="1:5" ht="16.5" hidden="1" customHeight="1" thickBot="1" x14ac:dyDescent="0.3">
      <c r="A125" s="341" t="s">
        <v>212</v>
      </c>
      <c r="B125" s="307"/>
      <c r="C125" s="306"/>
      <c r="D125" s="306"/>
      <c r="E125" s="306"/>
    </row>
    <row r="126" spans="1:5" ht="16.5" hidden="1" customHeight="1" thickBot="1" x14ac:dyDescent="0.3">
      <c r="A126" s="341" t="s">
        <v>213</v>
      </c>
      <c r="B126" s="307"/>
      <c r="C126" s="306"/>
      <c r="D126" s="306"/>
      <c r="E126" s="306"/>
    </row>
    <row r="127" spans="1:5" ht="16.5" hidden="1" customHeight="1" thickBot="1" x14ac:dyDescent="0.3">
      <c r="A127" s="340" t="s">
        <v>29</v>
      </c>
      <c r="B127" s="307"/>
      <c r="C127" s="306"/>
      <c r="D127" s="306"/>
      <c r="E127" s="306"/>
    </row>
    <row r="128" spans="1:5" ht="32.25" hidden="1" customHeight="1" thickBot="1" x14ac:dyDescent="0.3">
      <c r="A128" s="341" t="s">
        <v>212</v>
      </c>
      <c r="B128" s="307"/>
      <c r="C128" s="306"/>
      <c r="D128" s="306"/>
      <c r="E128" s="306"/>
    </row>
    <row r="129" spans="1:5" ht="16.5" hidden="1" customHeight="1" thickBot="1" x14ac:dyDescent="0.3">
      <c r="A129" s="341" t="s">
        <v>213</v>
      </c>
      <c r="B129" s="307"/>
      <c r="C129" s="306"/>
      <c r="D129" s="306"/>
      <c r="E129" s="306"/>
    </row>
    <row r="130" spans="1:5" ht="16.5" hidden="1" customHeight="1" thickBot="1" x14ac:dyDescent="0.3">
      <c r="A130" s="351" t="s">
        <v>52</v>
      </c>
      <c r="B130" s="307">
        <f>B127+B124+B121+B118+B115+B112+B109</f>
        <v>0</v>
      </c>
      <c r="C130" s="307">
        <f t="shared" ref="C130:E130" si="14">C127+C124+C121+C118+C115+C112+C109</f>
        <v>0</v>
      </c>
      <c r="D130" s="307">
        <f t="shared" si="14"/>
        <v>0</v>
      </c>
      <c r="E130" s="307">
        <f t="shared" si="14"/>
        <v>0</v>
      </c>
    </row>
    <row r="131" spans="1:5" ht="16.5" hidden="1" customHeight="1" thickBot="1" x14ac:dyDescent="0.3">
      <c r="A131" s="347" t="s">
        <v>31</v>
      </c>
      <c r="B131" s="348">
        <f>IF(B130-B101=0,0,"Error")</f>
        <v>0</v>
      </c>
      <c r="C131" s="348">
        <f>IF(C130-C101=0,0,"Error")</f>
        <v>0</v>
      </c>
      <c r="D131" s="348">
        <f>IF(D130-D101=0,0,"Error")</f>
        <v>0</v>
      </c>
      <c r="E131" s="348">
        <f>IF(E130-E101=0,0,"Error")</f>
        <v>0</v>
      </c>
    </row>
    <row r="132" spans="1:5" ht="17.25" hidden="1" customHeight="1" thickBot="1" x14ac:dyDescent="0.3">
      <c r="A132" s="1248" t="s">
        <v>38</v>
      </c>
      <c r="B132" s="1249"/>
      <c r="C132" s="1249"/>
      <c r="D132" s="1249"/>
      <c r="E132" s="1250"/>
    </row>
    <row r="133" spans="1:5" ht="16.5" thickBot="1" x14ac:dyDescent="0.3">
      <c r="A133" s="1248" t="s">
        <v>39</v>
      </c>
      <c r="B133" s="1249"/>
      <c r="C133" s="1249"/>
      <c r="D133" s="1249"/>
      <c r="E133" s="1250"/>
    </row>
    <row r="134" spans="1:5" ht="32.25" thickBot="1" x14ac:dyDescent="0.3">
      <c r="A134" s="334" t="s">
        <v>55</v>
      </c>
      <c r="B134" s="1302" t="s">
        <v>255</v>
      </c>
      <c r="C134" s="1303"/>
      <c r="D134" s="1304"/>
      <c r="E134" s="1305"/>
    </row>
    <row r="135" spans="1:5" ht="30" customHeight="1" thickBot="1" x14ac:dyDescent="0.3">
      <c r="A135" s="334" t="s">
        <v>79</v>
      </c>
      <c r="B135" s="334" t="s">
        <v>1259</v>
      </c>
      <c r="C135" s="583" t="s">
        <v>217</v>
      </c>
      <c r="D135" s="1284" t="s">
        <v>210</v>
      </c>
      <c r="E135" s="1285"/>
    </row>
    <row r="136" spans="1:5" ht="30.75" customHeight="1" thickBot="1" x14ac:dyDescent="0.3">
      <c r="A136" s="335" t="s">
        <v>14</v>
      </c>
      <c r="B136" s="1215" t="s">
        <v>1260</v>
      </c>
      <c r="C136" s="1216"/>
      <c r="D136" s="1216"/>
      <c r="E136" s="1217"/>
    </row>
    <row r="137" spans="1:5" ht="16.5" thickBot="1" x14ac:dyDescent="0.3">
      <c r="A137" s="335" t="s">
        <v>15</v>
      </c>
      <c r="B137" s="1254" t="s">
        <v>256</v>
      </c>
      <c r="C137" s="1255"/>
      <c r="D137" s="1255"/>
      <c r="E137" s="1256"/>
    </row>
    <row r="138" spans="1:5" ht="17.25" customHeight="1" x14ac:dyDescent="0.25">
      <c r="A138" s="1223"/>
      <c r="B138" s="336">
        <v>2019</v>
      </c>
      <c r="C138" s="336">
        <v>2020</v>
      </c>
      <c r="D138" s="336">
        <v>2021</v>
      </c>
      <c r="E138" s="336">
        <v>2022</v>
      </c>
    </row>
    <row r="139" spans="1:5" ht="16.5" thickBot="1" x14ac:dyDescent="0.3">
      <c r="A139" s="1224"/>
      <c r="B139" s="337" t="s">
        <v>7</v>
      </c>
      <c r="C139" s="337" t="s">
        <v>8</v>
      </c>
      <c r="D139" s="337" t="s">
        <v>8</v>
      </c>
      <c r="E139" s="337" t="s">
        <v>8</v>
      </c>
    </row>
    <row r="140" spans="1:5" ht="12.75" customHeight="1" thickBot="1" x14ac:dyDescent="0.3">
      <c r="A140" s="335" t="s">
        <v>16</v>
      </c>
      <c r="B140" s="352">
        <v>6</v>
      </c>
      <c r="C140" s="338">
        <v>49</v>
      </c>
      <c r="D140" s="338">
        <v>43</v>
      </c>
      <c r="E140" s="338">
        <v>64</v>
      </c>
    </row>
    <row r="141" spans="1:5" ht="16.5" customHeight="1" thickBot="1" x14ac:dyDescent="0.3">
      <c r="A141" s="335" t="s">
        <v>17</v>
      </c>
      <c r="B141" s="338">
        <f>B159</f>
        <v>10000</v>
      </c>
      <c r="C141" s="338">
        <f t="shared" ref="C141:E141" si="15">C159</f>
        <v>16880</v>
      </c>
      <c r="D141" s="338">
        <f t="shared" si="15"/>
        <v>10700</v>
      </c>
      <c r="E141" s="338">
        <f t="shared" si="15"/>
        <v>10000</v>
      </c>
    </row>
    <row r="142" spans="1:5" ht="32.25" thickBot="1" x14ac:dyDescent="0.3">
      <c r="A142" s="335" t="s">
        <v>18</v>
      </c>
      <c r="B142" s="338">
        <f>B141/B140</f>
        <v>1666.6666666666667</v>
      </c>
      <c r="C142" s="338">
        <f t="shared" ref="C142:E142" si="16">C141/C140</f>
        <v>344.48979591836735</v>
      </c>
      <c r="D142" s="338">
        <f t="shared" si="16"/>
        <v>248.83720930232559</v>
      </c>
      <c r="E142" s="338">
        <f t="shared" si="16"/>
        <v>156.25</v>
      </c>
    </row>
    <row r="143" spans="1:5" ht="16.5" thickBot="1" x14ac:dyDescent="0.3">
      <c r="A143" s="335" t="s">
        <v>19</v>
      </c>
      <c r="B143" s="754" t="s">
        <v>20</v>
      </c>
      <c r="C143" s="339">
        <f>C140/B140-1</f>
        <v>7.1666666666666661</v>
      </c>
      <c r="D143" s="339">
        <f t="shared" ref="D143:E145" si="17">D140/C140-1</f>
        <v>-0.12244897959183676</v>
      </c>
      <c r="E143" s="339">
        <f t="shared" si="17"/>
        <v>0.48837209302325579</v>
      </c>
    </row>
    <row r="144" spans="1:5" ht="32.25" thickBot="1" x14ac:dyDescent="0.3">
      <c r="A144" s="335" t="s">
        <v>21</v>
      </c>
      <c r="B144" s="754" t="s">
        <v>20</v>
      </c>
      <c r="C144" s="339">
        <f>C141/B141-1</f>
        <v>0.68799999999999994</v>
      </c>
      <c r="D144" s="339">
        <f t="shared" si="17"/>
        <v>-0.36611374407582942</v>
      </c>
      <c r="E144" s="339">
        <f t="shared" si="17"/>
        <v>-6.5420560747663559E-2</v>
      </c>
    </row>
    <row r="145" spans="1:5" ht="32.25" thickBot="1" x14ac:dyDescent="0.3">
      <c r="A145" s="335" t="s">
        <v>22</v>
      </c>
      <c r="B145" s="754" t="s">
        <v>20</v>
      </c>
      <c r="C145" s="339">
        <f>C142/B142-1</f>
        <v>-0.79330612244897958</v>
      </c>
      <c r="D145" s="339">
        <f t="shared" si="17"/>
        <v>-0.27766449906315438</v>
      </c>
      <c r="E145" s="339">
        <f t="shared" si="17"/>
        <v>-0.37207943925233644</v>
      </c>
    </row>
    <row r="146" spans="1:5" ht="16.5" thickBot="1" x14ac:dyDescent="0.3">
      <c r="A146" s="1257" t="s">
        <v>565</v>
      </c>
      <c r="B146" s="1258"/>
      <c r="C146" s="1258"/>
      <c r="D146" s="1258"/>
      <c r="E146" s="1259"/>
    </row>
    <row r="147" spans="1:5" ht="15.75" x14ac:dyDescent="0.25">
      <c r="A147" s="1223"/>
      <c r="B147" s="336">
        <v>2019</v>
      </c>
      <c r="C147" s="336">
        <v>2020</v>
      </c>
      <c r="D147" s="336">
        <v>2021</v>
      </c>
      <c r="E147" s="336">
        <v>2022</v>
      </c>
    </row>
    <row r="148" spans="1:5" ht="16.5" customHeight="1" thickBot="1" x14ac:dyDescent="0.3">
      <c r="A148" s="1224"/>
      <c r="B148" s="337" t="s">
        <v>7</v>
      </c>
      <c r="C148" s="337" t="s">
        <v>8</v>
      </c>
      <c r="D148" s="337" t="s">
        <v>8</v>
      </c>
      <c r="E148" s="337" t="s">
        <v>8</v>
      </c>
    </row>
    <row r="149" spans="1:5" ht="12.75" customHeight="1" thickBot="1" x14ac:dyDescent="0.3">
      <c r="A149" s="12" t="s">
        <v>41</v>
      </c>
      <c r="B149" s="306">
        <f>B150+B151+B152+B153</f>
        <v>0</v>
      </c>
      <c r="C149" s="306">
        <f t="shared" ref="C149:E149" si="18">C150+C151+C152+C153</f>
        <v>0</v>
      </c>
      <c r="D149" s="306">
        <f t="shared" si="18"/>
        <v>0</v>
      </c>
      <c r="E149" s="306">
        <f t="shared" si="18"/>
        <v>0</v>
      </c>
    </row>
    <row r="150" spans="1:5" ht="15.75" customHeight="1" thickBot="1" x14ac:dyDescent="0.3">
      <c r="A150" s="25" t="s">
        <v>212</v>
      </c>
      <c r="B150" s="307"/>
      <c r="C150" s="306"/>
      <c r="D150" s="306"/>
      <c r="E150" s="306"/>
    </row>
    <row r="151" spans="1:5" ht="12.75" customHeight="1" thickBot="1" x14ac:dyDescent="0.3">
      <c r="A151" s="25" t="s">
        <v>222</v>
      </c>
      <c r="B151" s="306"/>
      <c r="C151" s="306"/>
      <c r="D151" s="306"/>
      <c r="E151" s="306"/>
    </row>
    <row r="152" spans="1:5" ht="15.75" customHeight="1" thickBot="1" x14ac:dyDescent="0.3">
      <c r="A152" s="25" t="s">
        <v>223</v>
      </c>
      <c r="B152" s="307"/>
      <c r="C152" s="306"/>
      <c r="D152" s="306"/>
      <c r="E152" s="306"/>
    </row>
    <row r="153" spans="1:5" ht="12.75" customHeight="1" thickBot="1" x14ac:dyDescent="0.3">
      <c r="A153" s="25" t="s">
        <v>224</v>
      </c>
      <c r="B153" s="306"/>
      <c r="C153" s="306"/>
      <c r="D153" s="306"/>
      <c r="E153" s="306"/>
    </row>
    <row r="154" spans="1:5" ht="15.75" customHeight="1" thickBot="1" x14ac:dyDescent="0.3">
      <c r="A154" s="12" t="s">
        <v>42</v>
      </c>
      <c r="B154" s="307">
        <f>B155+B156+B157+B158</f>
        <v>10000</v>
      </c>
      <c r="C154" s="307">
        <f t="shared" ref="C154:E154" si="19">C155+C156+C157+C158</f>
        <v>16880</v>
      </c>
      <c r="D154" s="307">
        <f t="shared" si="19"/>
        <v>10700</v>
      </c>
      <c r="E154" s="307">
        <f t="shared" si="19"/>
        <v>10000</v>
      </c>
    </row>
    <row r="155" spans="1:5" ht="12.75" customHeight="1" thickBot="1" x14ac:dyDescent="0.3">
      <c r="A155" s="25" t="s">
        <v>212</v>
      </c>
      <c r="B155" s="306">
        <v>10000</v>
      </c>
      <c r="C155" s="352">
        <v>16880</v>
      </c>
      <c r="D155" s="352">
        <v>10700</v>
      </c>
      <c r="E155" s="352">
        <v>10000</v>
      </c>
    </row>
    <row r="156" spans="1:5" ht="15.75" customHeight="1" thickBot="1" x14ac:dyDescent="0.3">
      <c r="A156" s="25" t="s">
        <v>222</v>
      </c>
      <c r="B156" s="307"/>
      <c r="C156" s="306"/>
      <c r="D156" s="306"/>
      <c r="E156" s="306"/>
    </row>
    <row r="157" spans="1:5" ht="15.75" customHeight="1" thickBot="1" x14ac:dyDescent="0.3">
      <c r="A157" s="25" t="s">
        <v>223</v>
      </c>
      <c r="B157" s="307"/>
      <c r="C157" s="306"/>
      <c r="D157" s="306"/>
      <c r="E157" s="306"/>
    </row>
    <row r="158" spans="1:5" ht="24.75" thickBot="1" x14ac:dyDescent="0.3">
      <c r="A158" s="25" t="s">
        <v>224</v>
      </c>
      <c r="B158" s="307"/>
      <c r="C158" s="306"/>
      <c r="D158" s="306"/>
      <c r="E158" s="306"/>
    </row>
    <row r="159" spans="1:5" ht="95.25" thickBot="1" x14ac:dyDescent="0.3">
      <c r="A159" s="913" t="s">
        <v>30</v>
      </c>
      <c r="B159" s="914">
        <f>B149+B154</f>
        <v>10000</v>
      </c>
      <c r="C159" s="914">
        <f t="shared" ref="C159:E159" si="20">C149+C154</f>
        <v>16880</v>
      </c>
      <c r="D159" s="914">
        <f t="shared" si="20"/>
        <v>10700</v>
      </c>
      <c r="E159" s="914">
        <f t="shared" si="20"/>
        <v>10000</v>
      </c>
    </row>
    <row r="160" spans="1:5" ht="33.75" customHeight="1" thickBot="1" x14ac:dyDescent="0.3">
      <c r="A160" s="915" t="s">
        <v>32</v>
      </c>
      <c r="B160" s="334" t="s">
        <v>1261</v>
      </c>
      <c r="C160" s="583" t="s">
        <v>217</v>
      </c>
      <c r="D160" s="1284" t="s">
        <v>257</v>
      </c>
      <c r="E160" s="1285"/>
    </row>
    <row r="161" spans="1:5" ht="26.25" customHeight="1" thickBot="1" x14ac:dyDescent="0.3">
      <c r="A161" s="335" t="s">
        <v>14</v>
      </c>
      <c r="B161" s="1306" t="s">
        <v>1262</v>
      </c>
      <c r="C161" s="1307"/>
      <c r="D161" s="1307"/>
      <c r="E161" s="1308"/>
    </row>
    <row r="162" spans="1:5" ht="22.5" customHeight="1" thickBot="1" x14ac:dyDescent="0.3">
      <c r="A162" s="335" t="s">
        <v>15</v>
      </c>
      <c r="B162" s="1254" t="s">
        <v>256</v>
      </c>
      <c r="C162" s="1255"/>
      <c r="D162" s="1255"/>
      <c r="E162" s="1256"/>
    </row>
    <row r="163" spans="1:5" ht="15.75" x14ac:dyDescent="0.25">
      <c r="A163" s="1223"/>
      <c r="B163" s="336">
        <v>2019</v>
      </c>
      <c r="C163" s="336">
        <v>2020</v>
      </c>
      <c r="D163" s="336">
        <v>2021</v>
      </c>
      <c r="E163" s="336">
        <v>2022</v>
      </c>
    </row>
    <row r="164" spans="1:5" ht="17.25" customHeight="1" thickBot="1" x14ac:dyDescent="0.3">
      <c r="A164" s="1224"/>
      <c r="B164" s="337" t="s">
        <v>7</v>
      </c>
      <c r="C164" s="337" t="s">
        <v>8</v>
      </c>
      <c r="D164" s="337" t="s">
        <v>8</v>
      </c>
      <c r="E164" s="337" t="s">
        <v>8</v>
      </c>
    </row>
    <row r="165" spans="1:5" ht="16.5" thickBot="1" x14ac:dyDescent="0.3">
      <c r="A165" s="335" t="s">
        <v>16</v>
      </c>
      <c r="B165" s="754">
        <v>22</v>
      </c>
      <c r="C165" s="754">
        <v>20</v>
      </c>
      <c r="D165" s="754">
        <v>20</v>
      </c>
      <c r="E165" s="754">
        <v>20</v>
      </c>
    </row>
    <row r="166" spans="1:5" ht="12.75" customHeight="1" thickBot="1" x14ac:dyDescent="0.3">
      <c r="A166" s="335" t="s">
        <v>17</v>
      </c>
      <c r="B166" s="338">
        <f>B184</f>
        <v>300</v>
      </c>
      <c r="C166" s="338">
        <f t="shared" ref="C166:E166" si="21">C184</f>
        <v>520</v>
      </c>
      <c r="D166" s="338">
        <f t="shared" si="21"/>
        <v>300</v>
      </c>
      <c r="E166" s="338">
        <f t="shared" si="21"/>
        <v>300</v>
      </c>
    </row>
    <row r="167" spans="1:5" ht="19.5" customHeight="1" thickBot="1" x14ac:dyDescent="0.3">
      <c r="A167" s="335" t="s">
        <v>18</v>
      </c>
      <c r="B167" s="338">
        <f>B166/B165</f>
        <v>13.636363636363637</v>
      </c>
      <c r="C167" s="338">
        <f t="shared" ref="C167:E167" si="22">C166/C165</f>
        <v>26</v>
      </c>
      <c r="D167" s="338">
        <f t="shared" si="22"/>
        <v>15</v>
      </c>
      <c r="E167" s="338">
        <f t="shared" si="22"/>
        <v>15</v>
      </c>
    </row>
    <row r="168" spans="1:5" ht="16.5" thickBot="1" x14ac:dyDescent="0.3">
      <c r="A168" s="335" t="s">
        <v>19</v>
      </c>
      <c r="B168" s="754" t="s">
        <v>20</v>
      </c>
      <c r="C168" s="339">
        <f>C165/B165-1</f>
        <v>-9.0909090909090939E-2</v>
      </c>
      <c r="D168" s="339">
        <f t="shared" ref="D168:E170" si="23">D165/C165-1</f>
        <v>0</v>
      </c>
      <c r="E168" s="339">
        <f t="shared" si="23"/>
        <v>0</v>
      </c>
    </row>
    <row r="169" spans="1:5" ht="32.25" thickBot="1" x14ac:dyDescent="0.3">
      <c r="A169" s="335" t="s">
        <v>21</v>
      </c>
      <c r="B169" s="754" t="s">
        <v>20</v>
      </c>
      <c r="C169" s="339">
        <f>C166/B166-1</f>
        <v>0.73333333333333339</v>
      </c>
      <c r="D169" s="339">
        <f t="shared" si="23"/>
        <v>-0.42307692307692313</v>
      </c>
      <c r="E169" s="339">
        <f t="shared" si="23"/>
        <v>0</v>
      </c>
    </row>
    <row r="170" spans="1:5" ht="32.25" thickBot="1" x14ac:dyDescent="0.3">
      <c r="A170" s="335" t="s">
        <v>22</v>
      </c>
      <c r="B170" s="754" t="s">
        <v>20</v>
      </c>
      <c r="C170" s="339">
        <f>C167/B167-1</f>
        <v>0.90666666666666673</v>
      </c>
      <c r="D170" s="339">
        <f t="shared" si="23"/>
        <v>-0.42307692307692313</v>
      </c>
      <c r="E170" s="339">
        <f t="shared" si="23"/>
        <v>0</v>
      </c>
    </row>
    <row r="171" spans="1:5" ht="16.5" thickBot="1" x14ac:dyDescent="0.3">
      <c r="A171" s="1257" t="s">
        <v>634</v>
      </c>
      <c r="B171" s="1258"/>
      <c r="C171" s="1258"/>
      <c r="D171" s="1258"/>
      <c r="E171" s="1259"/>
    </row>
    <row r="172" spans="1:5" ht="15.75" x14ac:dyDescent="0.25">
      <c r="A172" s="1223"/>
      <c r="B172" s="336">
        <v>2019</v>
      </c>
      <c r="C172" s="336">
        <v>2020</v>
      </c>
      <c r="D172" s="336">
        <v>2021</v>
      </c>
      <c r="E172" s="336">
        <v>2022</v>
      </c>
    </row>
    <row r="173" spans="1:5" ht="16.5" thickBot="1" x14ac:dyDescent="0.3">
      <c r="A173" s="1224"/>
      <c r="B173" s="337" t="s">
        <v>7</v>
      </c>
      <c r="C173" s="337" t="s">
        <v>8</v>
      </c>
      <c r="D173" s="337" t="s">
        <v>8</v>
      </c>
      <c r="E173" s="337" t="s">
        <v>8</v>
      </c>
    </row>
    <row r="174" spans="1:5" ht="16.5" customHeight="1" thickBot="1" x14ac:dyDescent="0.3">
      <c r="A174" s="340" t="s">
        <v>41</v>
      </c>
      <c r="B174" s="306">
        <f>B175+B176+B177+B178</f>
        <v>0</v>
      </c>
      <c r="C174" s="306">
        <f t="shared" ref="C174:E174" si="24">C175+C176+C177+C178</f>
        <v>0</v>
      </c>
      <c r="D174" s="306">
        <f t="shared" si="24"/>
        <v>0</v>
      </c>
      <c r="E174" s="306">
        <f t="shared" si="24"/>
        <v>0</v>
      </c>
    </row>
    <row r="175" spans="1:5" ht="12.75" customHeight="1" thickBot="1" x14ac:dyDescent="0.3">
      <c r="A175" s="341" t="s">
        <v>212</v>
      </c>
      <c r="B175" s="307"/>
      <c r="C175" s="306"/>
      <c r="D175" s="306"/>
      <c r="E175" s="306"/>
    </row>
    <row r="176" spans="1:5" ht="16.5" customHeight="1" thickBot="1" x14ac:dyDescent="0.3">
      <c r="A176" s="341" t="s">
        <v>222</v>
      </c>
      <c r="B176" s="306"/>
      <c r="C176" s="306"/>
      <c r="D176" s="306"/>
      <c r="E176" s="306"/>
    </row>
    <row r="177" spans="1:5" ht="12.75" customHeight="1" thickBot="1" x14ac:dyDescent="0.3">
      <c r="A177" s="341" t="s">
        <v>223</v>
      </c>
      <c r="B177" s="307"/>
      <c r="C177" s="306"/>
      <c r="D177" s="306"/>
      <c r="E177" s="306"/>
    </row>
    <row r="178" spans="1:5" ht="16.5" customHeight="1" thickBot="1" x14ac:dyDescent="0.3">
      <c r="A178" s="341" t="s">
        <v>224</v>
      </c>
      <c r="B178" s="306"/>
      <c r="C178" s="306"/>
      <c r="D178" s="306"/>
      <c r="E178" s="306"/>
    </row>
    <row r="179" spans="1:5" ht="12.75" customHeight="1" thickBot="1" x14ac:dyDescent="0.3">
      <c r="A179" s="340" t="s">
        <v>42</v>
      </c>
      <c r="B179" s="307">
        <f>B180+B181+B182+B183</f>
        <v>300</v>
      </c>
      <c r="C179" s="307">
        <f t="shared" ref="C179:E179" si="25">C180+C181+C182+C183</f>
        <v>520</v>
      </c>
      <c r="D179" s="307">
        <f t="shared" si="25"/>
        <v>300</v>
      </c>
      <c r="E179" s="307">
        <f t="shared" si="25"/>
        <v>300</v>
      </c>
    </row>
    <row r="180" spans="1:5" ht="16.5" customHeight="1" thickBot="1" x14ac:dyDescent="0.3">
      <c r="A180" s="341" t="s">
        <v>212</v>
      </c>
      <c r="B180" s="306">
        <v>300</v>
      </c>
      <c r="C180" s="306">
        <v>520</v>
      </c>
      <c r="D180" s="306">
        <v>300</v>
      </c>
      <c r="E180" s="306">
        <v>300</v>
      </c>
    </row>
    <row r="181" spans="1:5" ht="12.75" customHeight="1" thickBot="1" x14ac:dyDescent="0.3">
      <c r="A181" s="341" t="s">
        <v>222</v>
      </c>
      <c r="B181" s="307"/>
      <c r="C181" s="306"/>
      <c r="D181" s="306"/>
      <c r="E181" s="306"/>
    </row>
    <row r="182" spans="1:5" ht="16.5" customHeight="1" thickBot="1" x14ac:dyDescent="0.3">
      <c r="A182" s="341" t="s">
        <v>223</v>
      </c>
      <c r="B182" s="306"/>
      <c r="C182" s="306"/>
      <c r="D182" s="306"/>
      <c r="E182" s="306"/>
    </row>
    <row r="183" spans="1:5" ht="12.75" customHeight="1" thickBot="1" x14ac:dyDescent="0.3">
      <c r="A183" s="341" t="s">
        <v>224</v>
      </c>
      <c r="B183" s="307"/>
      <c r="C183" s="306"/>
      <c r="D183" s="306"/>
      <c r="E183" s="306"/>
    </row>
    <row r="184" spans="1:5" ht="20.25" customHeight="1" thickBot="1" x14ac:dyDescent="0.3">
      <c r="A184" s="346" t="s">
        <v>33</v>
      </c>
      <c r="B184" s="307">
        <f>B174+B179</f>
        <v>300</v>
      </c>
      <c r="C184" s="307">
        <f t="shared" ref="C184:E184" si="26">C174+C179</f>
        <v>520</v>
      </c>
      <c r="D184" s="307">
        <f t="shared" si="26"/>
        <v>300</v>
      </c>
      <c r="E184" s="307">
        <f t="shared" si="26"/>
        <v>300</v>
      </c>
    </row>
    <row r="185" spans="1:5" ht="16.5" thickBot="1" x14ac:dyDescent="0.3">
      <c r="A185" s="1248" t="s">
        <v>45</v>
      </c>
      <c r="B185" s="1249"/>
      <c r="C185" s="1249"/>
      <c r="D185" s="1249"/>
      <c r="E185" s="1250"/>
    </row>
    <row r="186" spans="1:5" ht="16.5" thickBot="1" x14ac:dyDescent="0.3">
      <c r="A186" s="1248" t="s">
        <v>46</v>
      </c>
      <c r="B186" s="1249"/>
      <c r="C186" s="1249"/>
      <c r="D186" s="1249"/>
      <c r="E186" s="1250"/>
    </row>
    <row r="187" spans="1:5" ht="32.25" thickBot="1" x14ac:dyDescent="0.3">
      <c r="A187" s="356" t="s">
        <v>44</v>
      </c>
      <c r="B187" s="1309" t="s">
        <v>259</v>
      </c>
      <c r="C187" s="1310"/>
      <c r="D187" s="1310"/>
      <c r="E187" s="1311"/>
    </row>
    <row r="188" spans="1:5" ht="48" thickBot="1" x14ac:dyDescent="0.3">
      <c r="A188" s="334" t="s">
        <v>13</v>
      </c>
      <c r="B188" s="357" t="s">
        <v>260</v>
      </c>
      <c r="C188" s="358" t="s">
        <v>217</v>
      </c>
      <c r="D188" s="1301" t="s">
        <v>209</v>
      </c>
      <c r="E188" s="1294"/>
    </row>
    <row r="189" spans="1:5" ht="16.5" thickBot="1" x14ac:dyDescent="0.3">
      <c r="A189" s="335" t="s">
        <v>14</v>
      </c>
      <c r="B189" s="1215" t="s">
        <v>261</v>
      </c>
      <c r="C189" s="1216"/>
      <c r="D189" s="1216"/>
      <c r="E189" s="1217"/>
    </row>
    <row r="190" spans="1:5" ht="25.5" customHeight="1" thickBot="1" x14ac:dyDescent="0.3">
      <c r="A190" s="335" t="s">
        <v>15</v>
      </c>
      <c r="B190" s="1254" t="s">
        <v>262</v>
      </c>
      <c r="C190" s="1255"/>
      <c r="D190" s="1255"/>
      <c r="E190" s="1256"/>
    </row>
    <row r="191" spans="1:5" ht="21" customHeight="1" x14ac:dyDescent="0.25">
      <c r="A191" s="1223"/>
      <c r="B191" s="336">
        <v>2019</v>
      </c>
      <c r="C191" s="336">
        <v>2020</v>
      </c>
      <c r="D191" s="336">
        <v>2021</v>
      </c>
      <c r="E191" s="336">
        <v>2022</v>
      </c>
    </row>
    <row r="192" spans="1:5" ht="12.75" customHeight="1" thickBot="1" x14ac:dyDescent="0.3">
      <c r="A192" s="1224"/>
      <c r="B192" s="337" t="s">
        <v>7</v>
      </c>
      <c r="C192" s="337" t="s">
        <v>8</v>
      </c>
      <c r="D192" s="337" t="s">
        <v>8</v>
      </c>
      <c r="E192" s="337" t="s">
        <v>8</v>
      </c>
    </row>
    <row r="193" spans="1:5" ht="16.5" thickBot="1" x14ac:dyDescent="0.3">
      <c r="A193" s="335" t="s">
        <v>16</v>
      </c>
      <c r="B193" s="338">
        <v>3</v>
      </c>
      <c r="C193" s="338">
        <v>1</v>
      </c>
      <c r="D193" s="338">
        <v>1</v>
      </c>
      <c r="E193" s="338">
        <v>1</v>
      </c>
    </row>
    <row r="194" spans="1:5" ht="12.75" customHeight="1" thickBot="1" x14ac:dyDescent="0.3">
      <c r="A194" s="335" t="s">
        <v>17</v>
      </c>
      <c r="B194" s="338">
        <f>B212</f>
        <v>9700</v>
      </c>
      <c r="C194" s="338">
        <f t="shared" ref="C194:E194" si="27">C212</f>
        <v>9700</v>
      </c>
      <c r="D194" s="338">
        <f t="shared" si="27"/>
        <v>8000</v>
      </c>
      <c r="E194" s="338">
        <f t="shared" si="27"/>
        <v>9700</v>
      </c>
    </row>
    <row r="195" spans="1:5" ht="17.25" customHeight="1" thickBot="1" x14ac:dyDescent="0.3">
      <c r="A195" s="335" t="s">
        <v>18</v>
      </c>
      <c r="B195" s="338">
        <f>B194/B193</f>
        <v>3233.3333333333335</v>
      </c>
      <c r="C195" s="338">
        <f t="shared" ref="C195:E195" si="28">C194/C193</f>
        <v>9700</v>
      </c>
      <c r="D195" s="338">
        <f t="shared" si="28"/>
        <v>8000</v>
      </c>
      <c r="E195" s="338">
        <f t="shared" si="28"/>
        <v>9700</v>
      </c>
    </row>
    <row r="196" spans="1:5" ht="16.5" thickBot="1" x14ac:dyDescent="0.3">
      <c r="A196" s="335" t="s">
        <v>19</v>
      </c>
      <c r="B196" s="754" t="s">
        <v>20</v>
      </c>
      <c r="C196" s="339">
        <f>C193/B193-1</f>
        <v>-0.66666666666666674</v>
      </c>
      <c r="D196" s="339">
        <f t="shared" ref="D196:E198" si="29">D193/C193-1</f>
        <v>0</v>
      </c>
      <c r="E196" s="339">
        <f t="shared" si="29"/>
        <v>0</v>
      </c>
    </row>
    <row r="197" spans="1:5" ht="32.25" thickBot="1" x14ac:dyDescent="0.3">
      <c r="A197" s="335" t="s">
        <v>21</v>
      </c>
      <c r="B197" s="754" t="s">
        <v>20</v>
      </c>
      <c r="C197" s="339">
        <f>C194/B194-1</f>
        <v>0</v>
      </c>
      <c r="D197" s="339">
        <f t="shared" si="29"/>
        <v>-0.17525773195876293</v>
      </c>
      <c r="E197" s="339"/>
    </row>
    <row r="198" spans="1:5" ht="32.25" thickBot="1" x14ac:dyDescent="0.3">
      <c r="A198" s="335" t="s">
        <v>22</v>
      </c>
      <c r="B198" s="754" t="s">
        <v>20</v>
      </c>
      <c r="C198" s="339">
        <f>C195/B195-1</f>
        <v>2</v>
      </c>
      <c r="D198" s="339">
        <f t="shared" si="29"/>
        <v>-0.17525773195876293</v>
      </c>
      <c r="E198" s="339"/>
    </row>
    <row r="199" spans="1:5" ht="16.5" thickBot="1" x14ac:dyDescent="0.3">
      <c r="A199" s="1257" t="s">
        <v>565</v>
      </c>
      <c r="B199" s="1258"/>
      <c r="C199" s="1258"/>
      <c r="D199" s="1258"/>
      <c r="E199" s="1259"/>
    </row>
    <row r="200" spans="1:5" ht="15.75" x14ac:dyDescent="0.25">
      <c r="A200" s="1223"/>
      <c r="B200" s="336">
        <v>2019</v>
      </c>
      <c r="C200" s="336">
        <v>2020</v>
      </c>
      <c r="D200" s="336">
        <v>2021</v>
      </c>
      <c r="E200" s="336">
        <v>2022</v>
      </c>
    </row>
    <row r="201" spans="1:5" ht="16.5" thickBot="1" x14ac:dyDescent="0.3">
      <c r="A201" s="1224"/>
      <c r="B201" s="337" t="s">
        <v>7</v>
      </c>
      <c r="C201" s="337" t="s">
        <v>8</v>
      </c>
      <c r="D201" s="337" t="s">
        <v>8</v>
      </c>
      <c r="E201" s="337" t="s">
        <v>8</v>
      </c>
    </row>
    <row r="202" spans="1:5" ht="16.5" customHeight="1" thickBot="1" x14ac:dyDescent="0.3">
      <c r="A202" s="340" t="s">
        <v>41</v>
      </c>
      <c r="B202" s="306">
        <f>B203+B204+B205+B206</f>
        <v>0</v>
      </c>
      <c r="C202" s="306">
        <f t="shared" ref="C202:E202" si="30">C203+C204+C205+C206</f>
        <v>0</v>
      </c>
      <c r="D202" s="306">
        <f t="shared" si="30"/>
        <v>0</v>
      </c>
      <c r="E202" s="306">
        <f t="shared" si="30"/>
        <v>0</v>
      </c>
    </row>
    <row r="203" spans="1:5" ht="12.75" customHeight="1" thickBot="1" x14ac:dyDescent="0.3">
      <c r="A203" s="341" t="s">
        <v>212</v>
      </c>
      <c r="B203" s="307"/>
      <c r="C203" s="306"/>
      <c r="D203" s="306"/>
      <c r="E203" s="306"/>
    </row>
    <row r="204" spans="1:5" ht="16.5" customHeight="1" thickBot="1" x14ac:dyDescent="0.3">
      <c r="A204" s="341" t="s">
        <v>222</v>
      </c>
      <c r="B204" s="306"/>
      <c r="C204" s="306"/>
      <c r="D204" s="306"/>
      <c r="E204" s="306"/>
    </row>
    <row r="205" spans="1:5" ht="12.75" customHeight="1" thickBot="1" x14ac:dyDescent="0.3">
      <c r="A205" s="341" t="s">
        <v>223</v>
      </c>
      <c r="B205" s="307"/>
      <c r="C205" s="306"/>
      <c r="D205" s="306"/>
      <c r="E205" s="306"/>
    </row>
    <row r="206" spans="1:5" ht="16.5" customHeight="1" thickBot="1" x14ac:dyDescent="0.3">
      <c r="A206" s="341" t="s">
        <v>224</v>
      </c>
      <c r="B206" s="306"/>
      <c r="C206" s="306"/>
      <c r="D206" s="306"/>
      <c r="E206" s="306"/>
    </row>
    <row r="207" spans="1:5" ht="12.75" customHeight="1" thickBot="1" x14ac:dyDescent="0.3">
      <c r="A207" s="340" t="s">
        <v>42</v>
      </c>
      <c r="B207" s="307">
        <f>B208+B209+B210+B211</f>
        <v>9700</v>
      </c>
      <c r="C207" s="307">
        <f t="shared" ref="C207:E207" si="31">C208+C209+C210+C211</f>
        <v>9700</v>
      </c>
      <c r="D207" s="307">
        <f t="shared" si="31"/>
        <v>8000</v>
      </c>
      <c r="E207" s="307">
        <f t="shared" si="31"/>
        <v>9700</v>
      </c>
    </row>
    <row r="208" spans="1:5" ht="16.5" customHeight="1" thickBot="1" x14ac:dyDescent="0.3">
      <c r="A208" s="341" t="s">
        <v>212</v>
      </c>
      <c r="B208" s="306">
        <v>9700</v>
      </c>
      <c r="C208" s="306">
        <v>9700</v>
      </c>
      <c r="D208" s="306">
        <v>8000</v>
      </c>
      <c r="E208" s="306">
        <v>9700</v>
      </c>
    </row>
    <row r="209" spans="1:5" ht="12.75" customHeight="1" thickBot="1" x14ac:dyDescent="0.3">
      <c r="A209" s="341" t="s">
        <v>222</v>
      </c>
      <c r="B209" s="307"/>
      <c r="C209" s="306"/>
      <c r="D209" s="306"/>
      <c r="E209" s="306"/>
    </row>
    <row r="210" spans="1:5" ht="16.5" customHeight="1" thickBot="1" x14ac:dyDescent="0.3">
      <c r="A210" s="341" t="s">
        <v>223</v>
      </c>
      <c r="B210" s="306"/>
      <c r="C210" s="306"/>
      <c r="D210" s="306"/>
      <c r="E210" s="306"/>
    </row>
    <row r="211" spans="1:5" ht="12.75" customHeight="1" thickBot="1" x14ac:dyDescent="0.3">
      <c r="A211" s="341" t="s">
        <v>224</v>
      </c>
      <c r="B211" s="307"/>
      <c r="C211" s="306"/>
      <c r="D211" s="306"/>
      <c r="E211" s="306"/>
    </row>
    <row r="212" spans="1:5" ht="18.75" customHeight="1" thickBot="1" x14ac:dyDescent="0.3">
      <c r="A212" s="346" t="s">
        <v>30</v>
      </c>
      <c r="B212" s="355">
        <f>B202+B207</f>
        <v>9700</v>
      </c>
      <c r="C212" s="355">
        <f t="shared" ref="C212:E212" si="32">C202+C207</f>
        <v>9700</v>
      </c>
      <c r="D212" s="355">
        <f t="shared" si="32"/>
        <v>8000</v>
      </c>
      <c r="E212" s="355">
        <f t="shared" si="32"/>
        <v>9700</v>
      </c>
    </row>
    <row r="213" spans="1:5" ht="36.75" customHeight="1" thickBot="1" x14ac:dyDescent="0.3">
      <c r="A213" s="916" t="s">
        <v>44</v>
      </c>
      <c r="B213" s="1312" t="s">
        <v>635</v>
      </c>
      <c r="C213" s="1313"/>
      <c r="D213" s="1313"/>
      <c r="E213" s="1314"/>
    </row>
    <row r="214" spans="1:5" ht="46.5" customHeight="1" thickBot="1" x14ac:dyDescent="0.3">
      <c r="A214" s="334" t="s">
        <v>13</v>
      </c>
      <c r="B214" s="357" t="s">
        <v>635</v>
      </c>
      <c r="C214" s="358" t="s">
        <v>217</v>
      </c>
      <c r="D214" s="1301" t="s">
        <v>1263</v>
      </c>
      <c r="E214" s="1294"/>
    </row>
    <row r="215" spans="1:5" ht="16.5" hidden="1" customHeight="1" thickBot="1" x14ac:dyDescent="0.3">
      <c r="A215" s="334" t="s">
        <v>13</v>
      </c>
      <c r="B215" s="357" t="s">
        <v>260</v>
      </c>
      <c r="C215" s="358" t="s">
        <v>217</v>
      </c>
      <c r="D215" s="1301" t="s">
        <v>209</v>
      </c>
      <c r="E215" s="1294"/>
    </row>
    <row r="216" spans="1:5" ht="48" hidden="1" customHeight="1" thickBot="1" x14ac:dyDescent="0.3">
      <c r="A216" s="1248" t="s">
        <v>46</v>
      </c>
      <c r="B216" s="1249"/>
      <c r="C216" s="1249"/>
      <c r="D216" s="1249"/>
      <c r="E216" s="1250"/>
    </row>
    <row r="217" spans="1:5" ht="17.25" hidden="1" customHeight="1" thickBot="1" x14ac:dyDescent="0.3">
      <c r="A217" s="335" t="s">
        <v>14</v>
      </c>
      <c r="B217" s="1215" t="s">
        <v>635</v>
      </c>
      <c r="C217" s="1216"/>
      <c r="D217" s="1216"/>
      <c r="E217" s="1217"/>
    </row>
    <row r="218" spans="1:5" ht="16.5" hidden="1" customHeight="1" thickBot="1" x14ac:dyDescent="0.3">
      <c r="A218" s="335" t="s">
        <v>15</v>
      </c>
      <c r="B218" s="1254" t="s">
        <v>636</v>
      </c>
      <c r="C218" s="1255"/>
      <c r="D218" s="1255"/>
      <c r="E218" s="1256"/>
    </row>
    <row r="219" spans="1:5" ht="12.75" hidden="1" customHeight="1" x14ac:dyDescent="0.3">
      <c r="A219" s="1223"/>
      <c r="B219" s="336">
        <v>2019</v>
      </c>
      <c r="C219" s="336">
        <v>2020</v>
      </c>
      <c r="D219" s="336">
        <v>2021</v>
      </c>
      <c r="E219" s="336">
        <v>2022</v>
      </c>
    </row>
    <row r="220" spans="1:5" ht="9" hidden="1" customHeight="1" thickBot="1" x14ac:dyDescent="0.3">
      <c r="A220" s="1224"/>
      <c r="B220" s="337" t="s">
        <v>7</v>
      </c>
      <c r="C220" s="337" t="s">
        <v>8</v>
      </c>
      <c r="D220" s="337" t="s">
        <v>8</v>
      </c>
      <c r="E220" s="337" t="s">
        <v>8</v>
      </c>
    </row>
    <row r="221" spans="1:5" ht="16.5" hidden="1" customHeight="1" thickBot="1" x14ac:dyDescent="0.3">
      <c r="A221" s="335" t="s">
        <v>16</v>
      </c>
      <c r="B221" s="338">
        <v>0</v>
      </c>
      <c r="C221" s="338">
        <v>1</v>
      </c>
      <c r="D221" s="338">
        <v>1</v>
      </c>
      <c r="E221" s="338"/>
    </row>
    <row r="222" spans="1:5" ht="26.25" customHeight="1" thickBot="1" x14ac:dyDescent="0.3">
      <c r="A222" s="335" t="s">
        <v>14</v>
      </c>
      <c r="B222" s="1215" t="s">
        <v>635</v>
      </c>
      <c r="C222" s="1216"/>
      <c r="D222" s="1216"/>
      <c r="E222" s="1217"/>
    </row>
    <row r="223" spans="1:5" ht="21.75" customHeight="1" thickBot="1" x14ac:dyDescent="0.3">
      <c r="A223" s="335" t="s">
        <v>15</v>
      </c>
      <c r="B223" s="1254" t="s">
        <v>1264</v>
      </c>
      <c r="C223" s="1255"/>
      <c r="D223" s="1255"/>
      <c r="E223" s="1256"/>
    </row>
    <row r="224" spans="1:5" ht="21" customHeight="1" x14ac:dyDescent="0.25">
      <c r="A224" s="1223"/>
      <c r="B224" s="336">
        <v>2019</v>
      </c>
      <c r="C224" s="336">
        <v>2020</v>
      </c>
      <c r="D224" s="336">
        <v>2021</v>
      </c>
      <c r="E224" s="336">
        <v>2022</v>
      </c>
    </row>
    <row r="225" spans="1:5" ht="12.75" customHeight="1" thickBot="1" x14ac:dyDescent="0.3">
      <c r="A225" s="1224"/>
      <c r="B225" s="337" t="s">
        <v>7</v>
      </c>
      <c r="C225" s="337" t="s">
        <v>8</v>
      </c>
      <c r="D225" s="337" t="s">
        <v>8</v>
      </c>
      <c r="E225" s="337" t="s">
        <v>8</v>
      </c>
    </row>
    <row r="226" spans="1:5" ht="16.5" thickBot="1" x14ac:dyDescent="0.3">
      <c r="A226" s="335" t="s">
        <v>16</v>
      </c>
      <c r="B226" s="338">
        <v>0</v>
      </c>
      <c r="C226" s="338">
        <v>1</v>
      </c>
      <c r="D226" s="338">
        <v>1</v>
      </c>
      <c r="E226" s="338">
        <v>0</v>
      </c>
    </row>
    <row r="227" spans="1:5" ht="32.25" thickBot="1" x14ac:dyDescent="0.3">
      <c r="A227" s="335" t="s">
        <v>17</v>
      </c>
      <c r="B227" s="338">
        <f>B245</f>
        <v>0</v>
      </c>
      <c r="C227" s="338">
        <f t="shared" ref="C227:E227" si="33">C245</f>
        <v>19936</v>
      </c>
      <c r="D227" s="338">
        <f t="shared" si="33"/>
        <v>9853</v>
      </c>
      <c r="E227" s="338">
        <f t="shared" si="33"/>
        <v>0</v>
      </c>
    </row>
    <row r="228" spans="1:5" ht="18.75" customHeight="1" thickBot="1" x14ac:dyDescent="0.3">
      <c r="A228" s="335" t="s">
        <v>18</v>
      </c>
      <c r="B228" s="338" t="e">
        <f>B227/B226</f>
        <v>#DIV/0!</v>
      </c>
      <c r="C228" s="338">
        <f t="shared" ref="C228:E228" si="34">C227/C226</f>
        <v>19936</v>
      </c>
      <c r="D228" s="338">
        <f t="shared" si="34"/>
        <v>9853</v>
      </c>
      <c r="E228" s="338" t="e">
        <f t="shared" si="34"/>
        <v>#DIV/0!</v>
      </c>
    </row>
    <row r="229" spans="1:5" ht="16.5" thickBot="1" x14ac:dyDescent="0.3">
      <c r="A229" s="335" t="s">
        <v>19</v>
      </c>
      <c r="B229" s="754" t="s">
        <v>20</v>
      </c>
      <c r="C229" s="339"/>
      <c r="D229" s="339">
        <f>D221/C221-1</f>
        <v>0</v>
      </c>
      <c r="E229" s="339"/>
    </row>
    <row r="230" spans="1:5" ht="32.25" thickBot="1" x14ac:dyDescent="0.3">
      <c r="A230" s="335" t="s">
        <v>21</v>
      </c>
      <c r="B230" s="754" t="s">
        <v>20</v>
      </c>
      <c r="C230" s="339"/>
      <c r="D230" s="339"/>
      <c r="E230" s="339"/>
    </row>
    <row r="231" spans="1:5" ht="32.25" thickBot="1" x14ac:dyDescent="0.3">
      <c r="A231" s="335" t="s">
        <v>22</v>
      </c>
      <c r="B231" s="754" t="s">
        <v>20</v>
      </c>
      <c r="C231" s="339"/>
      <c r="D231" s="339"/>
      <c r="E231" s="339"/>
    </row>
    <row r="232" spans="1:5" ht="16.5" thickBot="1" x14ac:dyDescent="0.3">
      <c r="A232" s="1257" t="s">
        <v>565</v>
      </c>
      <c r="B232" s="1258"/>
      <c r="C232" s="1258"/>
      <c r="D232" s="1258"/>
      <c r="E232" s="1259"/>
    </row>
    <row r="233" spans="1:5" ht="27.75" customHeight="1" x14ac:dyDescent="0.25">
      <c r="A233" s="1223"/>
      <c r="B233" s="336">
        <v>2019</v>
      </c>
      <c r="C233" s="336">
        <v>2020</v>
      </c>
      <c r="D233" s="336">
        <v>2021</v>
      </c>
      <c r="E233" s="336">
        <v>2022</v>
      </c>
    </row>
    <row r="234" spans="1:5" ht="16.5" thickBot="1" x14ac:dyDescent="0.3">
      <c r="A234" s="1224"/>
      <c r="B234" s="337" t="s">
        <v>7</v>
      </c>
      <c r="C234" s="337" t="s">
        <v>8</v>
      </c>
      <c r="D234" s="337" t="s">
        <v>8</v>
      </c>
      <c r="E234" s="337" t="s">
        <v>8</v>
      </c>
    </row>
    <row r="235" spans="1:5" ht="16.5" thickBot="1" x14ac:dyDescent="0.3">
      <c r="A235" s="12" t="s">
        <v>41</v>
      </c>
      <c r="B235" s="306">
        <f>B236+B237+B238+B239</f>
        <v>0</v>
      </c>
      <c r="C235" s="306">
        <f t="shared" ref="C235:E235" si="35">C236+C237+C238+C239</f>
        <v>0</v>
      </c>
      <c r="D235" s="306">
        <f t="shared" si="35"/>
        <v>0</v>
      </c>
      <c r="E235" s="306">
        <f t="shared" si="35"/>
        <v>0</v>
      </c>
    </row>
    <row r="236" spans="1:5" ht="24.75" thickBot="1" x14ac:dyDescent="0.3">
      <c r="A236" s="25" t="s">
        <v>212</v>
      </c>
      <c r="B236" s="307"/>
      <c r="C236" s="306"/>
      <c r="D236" s="306"/>
      <c r="E236" s="306"/>
    </row>
    <row r="237" spans="1:5" ht="24.75" thickBot="1" x14ac:dyDescent="0.3">
      <c r="A237" s="25" t="s">
        <v>222</v>
      </c>
      <c r="B237" s="306"/>
      <c r="C237" s="306"/>
      <c r="D237" s="306"/>
      <c r="E237" s="306"/>
    </row>
    <row r="238" spans="1:5" ht="24.75" thickBot="1" x14ac:dyDescent="0.3">
      <c r="A238" s="25" t="s">
        <v>223</v>
      </c>
      <c r="B238" s="307"/>
      <c r="C238" s="306"/>
      <c r="D238" s="306"/>
      <c r="E238" s="306"/>
    </row>
    <row r="239" spans="1:5" ht="24.75" thickBot="1" x14ac:dyDescent="0.3">
      <c r="A239" s="25" t="s">
        <v>224</v>
      </c>
      <c r="B239" s="306"/>
      <c r="C239" s="306"/>
      <c r="D239" s="306"/>
      <c r="E239" s="306"/>
    </row>
    <row r="240" spans="1:5" ht="16.5" thickBot="1" x14ac:dyDescent="0.3">
      <c r="A240" s="12" t="s">
        <v>42</v>
      </c>
      <c r="B240" s="307">
        <f>B241+B242+B243+B244</f>
        <v>0</v>
      </c>
      <c r="C240" s="307">
        <f t="shared" ref="C240:E240" si="36">C241+C242+C243+C244</f>
        <v>19936</v>
      </c>
      <c r="D240" s="307">
        <f t="shared" si="36"/>
        <v>9853</v>
      </c>
      <c r="E240" s="307">
        <f t="shared" si="36"/>
        <v>0</v>
      </c>
    </row>
    <row r="241" spans="1:5" ht="24.75" thickBot="1" x14ac:dyDescent="0.3">
      <c r="A241" s="25" t="s">
        <v>212</v>
      </c>
      <c r="B241" s="306"/>
      <c r="C241" s="306">
        <v>1900</v>
      </c>
      <c r="D241" s="306">
        <v>1000</v>
      </c>
      <c r="E241" s="306">
        <v>0</v>
      </c>
    </row>
    <row r="242" spans="1:5" ht="24.75" thickBot="1" x14ac:dyDescent="0.3">
      <c r="A242" s="25" t="s">
        <v>222</v>
      </c>
      <c r="B242" s="307"/>
      <c r="C242" s="306">
        <v>18036</v>
      </c>
      <c r="D242" s="306">
        <v>8853</v>
      </c>
      <c r="E242" s="306">
        <v>0</v>
      </c>
    </row>
    <row r="243" spans="1:5" ht="24.75" thickBot="1" x14ac:dyDescent="0.3">
      <c r="A243" s="25" t="s">
        <v>223</v>
      </c>
      <c r="B243" s="306"/>
      <c r="C243" s="306"/>
      <c r="D243" s="306"/>
      <c r="E243" s="306"/>
    </row>
    <row r="244" spans="1:5" ht="24.75" thickBot="1" x14ac:dyDescent="0.3">
      <c r="A244" s="25" t="s">
        <v>224</v>
      </c>
      <c r="B244" s="307"/>
      <c r="C244" s="306"/>
      <c r="D244" s="306">
        <v>0</v>
      </c>
      <c r="E244" s="306">
        <v>0</v>
      </c>
    </row>
    <row r="245" spans="1:5" ht="95.25" thickBot="1" x14ac:dyDescent="0.3">
      <c r="A245" s="346" t="s">
        <v>30</v>
      </c>
      <c r="B245" s="307">
        <f>B235+B240</f>
        <v>0</v>
      </c>
      <c r="C245" s="307">
        <f t="shared" ref="C245:E245" si="37">C235+C240</f>
        <v>19936</v>
      </c>
      <c r="D245" s="307">
        <f t="shared" si="37"/>
        <v>9853</v>
      </c>
      <c r="E245" s="307">
        <f t="shared" si="37"/>
        <v>0</v>
      </c>
    </row>
    <row r="246" spans="1:5" ht="16.5" thickBot="1" x14ac:dyDescent="0.3">
      <c r="A246" s="363"/>
      <c r="B246" s="364"/>
      <c r="C246" s="364"/>
      <c r="D246" s="364"/>
      <c r="E246" s="364"/>
    </row>
    <row r="247" spans="1:5" ht="48" customHeight="1" thickBot="1" x14ac:dyDescent="0.3">
      <c r="A247" s="330" t="s">
        <v>56</v>
      </c>
      <c r="B247" s="365">
        <f>B28+B141+B166+B194+B227</f>
        <v>419100</v>
      </c>
      <c r="C247" s="365">
        <f>C28+C141+C166+C194+C227</f>
        <v>444036</v>
      </c>
      <c r="D247" s="365">
        <f>D28+D141+D166+D194+D227</f>
        <v>427353</v>
      </c>
      <c r="E247" s="365">
        <f>E28+E141+E166+E194+E227</f>
        <v>419000</v>
      </c>
    </row>
    <row r="248" spans="1:5" ht="48" customHeight="1" thickBot="1" x14ac:dyDescent="0.3">
      <c r="A248" s="330" t="s">
        <v>57</v>
      </c>
      <c r="B248" s="365">
        <f>B245+B212+B184+B159+B57</f>
        <v>419100</v>
      </c>
      <c r="C248" s="365">
        <f>C245+C212+C184+C159+C57</f>
        <v>444036</v>
      </c>
      <c r="D248" s="365">
        <f>D245+D212+D184+D159+D57</f>
        <v>427353</v>
      </c>
      <c r="E248" s="365">
        <f>E245+E212+E184+E159+E57</f>
        <v>419000</v>
      </c>
    </row>
    <row r="249" spans="1:5" ht="32.25" thickBot="1" x14ac:dyDescent="0.3">
      <c r="A249" s="340" t="s">
        <v>23</v>
      </c>
      <c r="B249" s="366">
        <f>B250+B251</f>
        <v>260600</v>
      </c>
      <c r="C249" s="366">
        <f>C250+C251</f>
        <v>274000</v>
      </c>
      <c r="D249" s="366">
        <f>D250+D251</f>
        <v>274000</v>
      </c>
      <c r="E249" s="366">
        <f>E250+E251</f>
        <v>274000</v>
      </c>
    </row>
    <row r="250" spans="1:5" ht="32.25" thickBot="1" x14ac:dyDescent="0.3">
      <c r="A250" s="341" t="s">
        <v>212</v>
      </c>
      <c r="B250" s="307">
        <f t="shared" ref="B250:E251" si="38">B37+B73+B110</f>
        <v>260600</v>
      </c>
      <c r="C250" s="307">
        <f t="shared" si="38"/>
        <v>274000</v>
      </c>
      <c r="D250" s="307">
        <f t="shared" si="38"/>
        <v>274000</v>
      </c>
      <c r="E250" s="307">
        <f t="shared" si="38"/>
        <v>274000</v>
      </c>
    </row>
    <row r="251" spans="1:5" ht="16.5" customHeight="1" thickBot="1" x14ac:dyDescent="0.3">
      <c r="A251" s="341" t="s">
        <v>230</v>
      </c>
      <c r="B251" s="307">
        <f t="shared" si="38"/>
        <v>0</v>
      </c>
      <c r="C251" s="307">
        <f t="shared" si="38"/>
        <v>0</v>
      </c>
      <c r="D251" s="307">
        <f t="shared" si="38"/>
        <v>0</v>
      </c>
      <c r="E251" s="307">
        <f t="shared" si="38"/>
        <v>0</v>
      </c>
    </row>
    <row r="252" spans="1:5" ht="48" thickBot="1" x14ac:dyDescent="0.3">
      <c r="A252" s="340" t="s">
        <v>24</v>
      </c>
      <c r="B252" s="366">
        <f>B253+B254</f>
        <v>46300</v>
      </c>
      <c r="C252" s="366">
        <f t="shared" ref="C252:E252" si="39">C253+C254</f>
        <v>42000</v>
      </c>
      <c r="D252" s="366">
        <f t="shared" si="39"/>
        <v>42000</v>
      </c>
      <c r="E252" s="366">
        <f t="shared" si="39"/>
        <v>42000</v>
      </c>
    </row>
    <row r="253" spans="1:5" ht="32.25" thickBot="1" x14ac:dyDescent="0.3">
      <c r="A253" s="341" t="s">
        <v>212</v>
      </c>
      <c r="B253" s="306">
        <v>46300</v>
      </c>
      <c r="C253" s="306">
        <f>C40+C76+C113</f>
        <v>42000</v>
      </c>
      <c r="D253" s="306">
        <f>D40+D76+D113</f>
        <v>42000</v>
      </c>
      <c r="E253" s="306">
        <f>E40+E76+E113</f>
        <v>42000</v>
      </c>
    </row>
    <row r="254" spans="1:5" ht="32.25" thickBot="1" x14ac:dyDescent="0.3">
      <c r="A254" s="341" t="s">
        <v>230</v>
      </c>
      <c r="B254" s="307">
        <f>B41+B77+B111</f>
        <v>0</v>
      </c>
      <c r="C254" s="307">
        <f>C41+C77+C111</f>
        <v>0</v>
      </c>
      <c r="D254" s="307">
        <f>D41+D77+D111</f>
        <v>0</v>
      </c>
      <c r="E254" s="307">
        <f>E41+E77+E111</f>
        <v>0</v>
      </c>
    </row>
    <row r="255" spans="1:5" ht="16.5" customHeight="1" thickBot="1" x14ac:dyDescent="0.3">
      <c r="A255" s="340" t="s">
        <v>25</v>
      </c>
      <c r="B255" s="366">
        <f>B256+B257</f>
        <v>90850</v>
      </c>
      <c r="C255" s="366">
        <f t="shared" ref="C255:E255" si="40">C256+C257</f>
        <v>80850</v>
      </c>
      <c r="D255" s="366">
        <f t="shared" si="40"/>
        <v>82350</v>
      </c>
      <c r="E255" s="366">
        <f t="shared" si="40"/>
        <v>82850</v>
      </c>
    </row>
    <row r="256" spans="1:5" ht="15" customHeight="1" thickBot="1" x14ac:dyDescent="0.3">
      <c r="A256" s="341" t="s">
        <v>212</v>
      </c>
      <c r="B256" s="307">
        <f t="shared" ref="B256:E257" si="41">B43+B79+B116</f>
        <v>90850</v>
      </c>
      <c r="C256" s="307">
        <f t="shared" si="41"/>
        <v>80850</v>
      </c>
      <c r="D256" s="307">
        <f t="shared" si="41"/>
        <v>82350</v>
      </c>
      <c r="E256" s="307">
        <f t="shared" si="41"/>
        <v>82850</v>
      </c>
    </row>
    <row r="257" spans="1:5" ht="16.5" customHeight="1" thickBot="1" x14ac:dyDescent="0.3">
      <c r="A257" s="341" t="s">
        <v>230</v>
      </c>
      <c r="B257" s="307">
        <f t="shared" si="41"/>
        <v>0</v>
      </c>
      <c r="C257" s="307">
        <f t="shared" si="41"/>
        <v>0</v>
      </c>
      <c r="D257" s="307">
        <f t="shared" si="41"/>
        <v>0</v>
      </c>
      <c r="E257" s="307">
        <f t="shared" si="41"/>
        <v>0</v>
      </c>
    </row>
    <row r="258" spans="1:5" ht="19.5" customHeight="1" thickBot="1" x14ac:dyDescent="0.3">
      <c r="A258" s="340" t="s">
        <v>26</v>
      </c>
      <c r="B258" s="366">
        <f>B259+B260</f>
        <v>0</v>
      </c>
      <c r="C258" s="366">
        <f t="shared" ref="C258:E258" si="42">C259+C260</f>
        <v>0</v>
      </c>
      <c r="D258" s="366">
        <f t="shared" si="42"/>
        <v>0</v>
      </c>
      <c r="E258" s="366">
        <f t="shared" si="42"/>
        <v>0</v>
      </c>
    </row>
    <row r="259" spans="1:5" ht="32.25" thickBot="1" x14ac:dyDescent="0.3">
      <c r="A259" s="341" t="s">
        <v>212</v>
      </c>
      <c r="B259" s="306">
        <f t="shared" ref="B259:E260" si="43">B46+B82+B119</f>
        <v>0</v>
      </c>
      <c r="C259" s="306">
        <f t="shared" si="43"/>
        <v>0</v>
      </c>
      <c r="D259" s="306">
        <f t="shared" si="43"/>
        <v>0</v>
      </c>
      <c r="E259" s="306">
        <f t="shared" si="43"/>
        <v>0</v>
      </c>
    </row>
    <row r="260" spans="1:5" ht="15.75" customHeight="1" thickBot="1" x14ac:dyDescent="0.3">
      <c r="A260" s="341" t="s">
        <v>230</v>
      </c>
      <c r="B260" s="307">
        <f t="shared" si="43"/>
        <v>0</v>
      </c>
      <c r="C260" s="307">
        <f t="shared" si="43"/>
        <v>0</v>
      </c>
      <c r="D260" s="307">
        <f t="shared" si="43"/>
        <v>0</v>
      </c>
      <c r="E260" s="307">
        <f t="shared" si="43"/>
        <v>0</v>
      </c>
    </row>
    <row r="261" spans="1:5" ht="32.25" thickBot="1" x14ac:dyDescent="0.3">
      <c r="A261" s="340" t="s">
        <v>27</v>
      </c>
      <c r="B261" s="366">
        <f>B262+B263</f>
        <v>0</v>
      </c>
      <c r="C261" s="366">
        <f t="shared" ref="C261:E261" si="44">C262+C263</f>
        <v>0</v>
      </c>
      <c r="D261" s="366">
        <f t="shared" si="44"/>
        <v>0</v>
      </c>
      <c r="E261" s="366">
        <f t="shared" si="44"/>
        <v>0</v>
      </c>
    </row>
    <row r="262" spans="1:5" ht="32.25" thickBot="1" x14ac:dyDescent="0.3">
      <c r="A262" s="341" t="s">
        <v>212</v>
      </c>
      <c r="B262" s="306">
        <f t="shared" ref="B262:E263" si="45">B49+B85+B122</f>
        <v>0</v>
      </c>
      <c r="C262" s="306">
        <f t="shared" si="45"/>
        <v>0</v>
      </c>
      <c r="D262" s="306">
        <f t="shared" si="45"/>
        <v>0</v>
      </c>
      <c r="E262" s="306">
        <f t="shared" si="45"/>
        <v>0</v>
      </c>
    </row>
    <row r="263" spans="1:5" ht="32.25" thickBot="1" x14ac:dyDescent="0.3">
      <c r="A263" s="341" t="s">
        <v>230</v>
      </c>
      <c r="B263" s="307">
        <f t="shared" si="45"/>
        <v>0</v>
      </c>
      <c r="C263" s="307">
        <f t="shared" si="45"/>
        <v>0</v>
      </c>
      <c r="D263" s="307">
        <f t="shared" si="45"/>
        <v>0</v>
      </c>
      <c r="E263" s="307">
        <f t="shared" si="45"/>
        <v>0</v>
      </c>
    </row>
    <row r="264" spans="1:5" ht="32.25" thickBot="1" x14ac:dyDescent="0.3">
      <c r="A264" s="340" t="s">
        <v>28</v>
      </c>
      <c r="B264" s="366">
        <f>B265+B266</f>
        <v>150</v>
      </c>
      <c r="C264" s="366">
        <f>C265+C266</f>
        <v>150</v>
      </c>
      <c r="D264" s="366">
        <f t="shared" ref="D264:E264" si="46">D265+D266</f>
        <v>150</v>
      </c>
      <c r="E264" s="366">
        <f t="shared" si="46"/>
        <v>150</v>
      </c>
    </row>
    <row r="265" spans="1:5" ht="32.25" thickBot="1" x14ac:dyDescent="0.3">
      <c r="A265" s="341" t="s">
        <v>212</v>
      </c>
      <c r="B265" s="306">
        <f t="shared" ref="B265:E266" si="47">B52+B88+B125</f>
        <v>150</v>
      </c>
      <c r="C265" s="306">
        <f t="shared" si="47"/>
        <v>150</v>
      </c>
      <c r="D265" s="306">
        <f t="shared" si="47"/>
        <v>150</v>
      </c>
      <c r="E265" s="306">
        <f t="shared" si="47"/>
        <v>150</v>
      </c>
    </row>
    <row r="266" spans="1:5" ht="32.25" thickBot="1" x14ac:dyDescent="0.3">
      <c r="A266" s="341" t="s">
        <v>230</v>
      </c>
      <c r="B266" s="307">
        <f t="shared" si="47"/>
        <v>0</v>
      </c>
      <c r="C266" s="307">
        <f t="shared" si="47"/>
        <v>0</v>
      </c>
      <c r="D266" s="307">
        <f t="shared" si="47"/>
        <v>0</v>
      </c>
      <c r="E266" s="307">
        <f t="shared" si="47"/>
        <v>0</v>
      </c>
    </row>
    <row r="267" spans="1:5" ht="32.25" thickBot="1" x14ac:dyDescent="0.3">
      <c r="A267" s="340" t="s">
        <v>29</v>
      </c>
      <c r="B267" s="366">
        <f>B90+B54</f>
        <v>1200</v>
      </c>
      <c r="C267" s="366">
        <f>C90+C54</f>
        <v>0</v>
      </c>
      <c r="D267" s="366">
        <f>D90+D54</f>
        <v>0</v>
      </c>
      <c r="E267" s="366">
        <f>E90+E54</f>
        <v>0</v>
      </c>
    </row>
    <row r="268" spans="1:5" ht="32.25" thickBot="1" x14ac:dyDescent="0.3">
      <c r="A268" s="341" t="s">
        <v>212</v>
      </c>
      <c r="B268" s="306">
        <f t="shared" ref="B268:E269" si="48">B55+B91+B128</f>
        <v>1200</v>
      </c>
      <c r="C268" s="306">
        <f t="shared" si="48"/>
        <v>0</v>
      </c>
      <c r="D268" s="306">
        <f t="shared" si="48"/>
        <v>0</v>
      </c>
      <c r="E268" s="306">
        <f t="shared" si="48"/>
        <v>0</v>
      </c>
    </row>
    <row r="269" spans="1:5" ht="32.25" thickBot="1" x14ac:dyDescent="0.3">
      <c r="A269" s="341" t="s">
        <v>230</v>
      </c>
      <c r="B269" s="307">
        <f t="shared" si="48"/>
        <v>0</v>
      </c>
      <c r="C269" s="307">
        <f t="shared" si="48"/>
        <v>0</v>
      </c>
      <c r="D269" s="307">
        <f t="shared" si="48"/>
        <v>0</v>
      </c>
      <c r="E269" s="307">
        <f t="shared" si="48"/>
        <v>0</v>
      </c>
    </row>
    <row r="270" spans="1:5" ht="32.25" thickBot="1" x14ac:dyDescent="0.3">
      <c r="A270" s="340" t="s">
        <v>41</v>
      </c>
      <c r="B270" s="366">
        <f>B174+B202</f>
        <v>0</v>
      </c>
      <c r="C270" s="366">
        <v>19936</v>
      </c>
      <c r="D270" s="366">
        <v>9853</v>
      </c>
      <c r="E270" s="366">
        <f>E174+E202</f>
        <v>0</v>
      </c>
    </row>
    <row r="271" spans="1:5" ht="32.25" thickBot="1" x14ac:dyDescent="0.3">
      <c r="A271" s="341" t="s">
        <v>212</v>
      </c>
      <c r="B271" s="306"/>
      <c r="C271" s="306"/>
      <c r="D271" s="306"/>
      <c r="E271" s="306"/>
    </row>
    <row r="272" spans="1:5" ht="32.25" thickBot="1" x14ac:dyDescent="0.3">
      <c r="A272" s="341" t="s">
        <v>222</v>
      </c>
      <c r="B272" s="306"/>
      <c r="C272" s="306"/>
      <c r="D272" s="306"/>
      <c r="E272" s="306"/>
    </row>
    <row r="273" spans="1:5" ht="32.25" thickBot="1" x14ac:dyDescent="0.3">
      <c r="A273" s="341" t="s">
        <v>223</v>
      </c>
      <c r="B273" s="306"/>
      <c r="C273" s="306"/>
      <c r="D273" s="306"/>
      <c r="E273" s="306"/>
    </row>
    <row r="274" spans="1:5" ht="32.25" thickBot="1" x14ac:dyDescent="0.3">
      <c r="A274" s="341" t="s">
        <v>224</v>
      </c>
      <c r="B274" s="306"/>
      <c r="C274" s="306"/>
      <c r="D274" s="306"/>
      <c r="E274" s="306"/>
    </row>
    <row r="275" spans="1:5" ht="32.25" thickBot="1" x14ac:dyDescent="0.3">
      <c r="A275" s="340" t="s">
        <v>42</v>
      </c>
      <c r="B275" s="366">
        <f>B276+B277+B278+B279</f>
        <v>20000</v>
      </c>
      <c r="C275" s="366">
        <f t="shared" ref="C275:E275" si="49">C276+C277+C278+C279</f>
        <v>47036</v>
      </c>
      <c r="D275" s="366">
        <f t="shared" si="49"/>
        <v>28853</v>
      </c>
      <c r="E275" s="366">
        <f t="shared" si="49"/>
        <v>20000</v>
      </c>
    </row>
    <row r="276" spans="1:5" ht="32.25" thickBot="1" x14ac:dyDescent="0.3">
      <c r="A276" s="341" t="s">
        <v>212</v>
      </c>
      <c r="B276" s="306">
        <f>B241+B208+B180+B155</f>
        <v>20000</v>
      </c>
      <c r="C276" s="306">
        <f t="shared" ref="C276:E277" si="50">C241+C208+C180+C155</f>
        <v>29000</v>
      </c>
      <c r="D276" s="306">
        <f t="shared" si="50"/>
        <v>20000</v>
      </c>
      <c r="E276" s="306">
        <f t="shared" si="50"/>
        <v>20000</v>
      </c>
    </row>
    <row r="277" spans="1:5" ht="32.25" thickBot="1" x14ac:dyDescent="0.3">
      <c r="A277" s="341" t="s">
        <v>222</v>
      </c>
      <c r="B277" s="306">
        <f>B242+B209+B181+B156</f>
        <v>0</v>
      </c>
      <c r="C277" s="306">
        <f t="shared" si="50"/>
        <v>18036</v>
      </c>
      <c r="D277" s="306">
        <f t="shared" si="50"/>
        <v>8853</v>
      </c>
      <c r="E277" s="306">
        <f t="shared" si="50"/>
        <v>0</v>
      </c>
    </row>
    <row r="278" spans="1:5" ht="32.25" thickBot="1" x14ac:dyDescent="0.3">
      <c r="A278" s="341" t="s">
        <v>223</v>
      </c>
      <c r="B278" s="306"/>
      <c r="C278" s="306"/>
      <c r="D278" s="306"/>
      <c r="E278" s="306"/>
    </row>
    <row r="279" spans="1:5" ht="32.25" thickBot="1" x14ac:dyDescent="0.3">
      <c r="A279" s="341" t="s">
        <v>224</v>
      </c>
      <c r="B279" s="306"/>
      <c r="C279" s="306"/>
      <c r="D279" s="306"/>
      <c r="E279" s="306"/>
    </row>
    <row r="280" spans="1:5" ht="16.5" thickBot="1" x14ac:dyDescent="0.3">
      <c r="A280" s="347" t="s">
        <v>31</v>
      </c>
      <c r="B280" s="348">
        <f>IF(B248-B247=0,0,"Error")</f>
        <v>0</v>
      </c>
      <c r="C280" s="348">
        <f>IF(C248-C247=0,0,"Error")</f>
        <v>0</v>
      </c>
      <c r="D280" s="348">
        <f>IF(D248-D247=0,0,"Error")</f>
        <v>0</v>
      </c>
      <c r="E280" s="348">
        <f>IF(E248-E247=0,0,"Error")</f>
        <v>0</v>
      </c>
    </row>
  </sheetData>
  <mergeCells count="67">
    <mergeCell ref="A232:E232"/>
    <mergeCell ref="A233:A234"/>
    <mergeCell ref="A2:E2"/>
    <mergeCell ref="B217:E217"/>
    <mergeCell ref="B218:E218"/>
    <mergeCell ref="A219:A220"/>
    <mergeCell ref="B222:E222"/>
    <mergeCell ref="B223:E223"/>
    <mergeCell ref="A224:A225"/>
    <mergeCell ref="A199:E199"/>
    <mergeCell ref="A200:A201"/>
    <mergeCell ref="B213:E213"/>
    <mergeCell ref="D214:E214"/>
    <mergeCell ref="D215:E215"/>
    <mergeCell ref="A216:E216"/>
    <mergeCell ref="A186:E186"/>
    <mergeCell ref="B187:E187"/>
    <mergeCell ref="D188:E188"/>
    <mergeCell ref="B189:E189"/>
    <mergeCell ref="B190:E190"/>
    <mergeCell ref="A191:A192"/>
    <mergeCell ref="A185:E185"/>
    <mergeCell ref="B137:E137"/>
    <mergeCell ref="A138:A139"/>
    <mergeCell ref="A146:E146"/>
    <mergeCell ref="A147:A148"/>
    <mergeCell ref="D160:E160"/>
    <mergeCell ref="B161:E161"/>
    <mergeCell ref="B162:E162"/>
    <mergeCell ref="A163:A164"/>
    <mergeCell ref="A171:E171"/>
    <mergeCell ref="A172:A173"/>
    <mergeCell ref="B136:E136"/>
    <mergeCell ref="A70:A71"/>
    <mergeCell ref="B95:E95"/>
    <mergeCell ref="B96:E96"/>
    <mergeCell ref="B97:E97"/>
    <mergeCell ref="A98:A99"/>
    <mergeCell ref="A106:E106"/>
    <mergeCell ref="A107:A108"/>
    <mergeCell ref="A132:E132"/>
    <mergeCell ref="A133:E133"/>
    <mergeCell ref="B134:E134"/>
    <mergeCell ref="D135:E135"/>
    <mergeCell ref="A69:E69"/>
    <mergeCell ref="A20:E20"/>
    <mergeCell ref="A21:E21"/>
    <mergeCell ref="B22:E22"/>
    <mergeCell ref="B23:E23"/>
    <mergeCell ref="B24:E24"/>
    <mergeCell ref="A25:A26"/>
    <mergeCell ref="A33:E33"/>
    <mergeCell ref="A34:A35"/>
    <mergeCell ref="B59:E59"/>
    <mergeCell ref="B60:E60"/>
    <mergeCell ref="A61:A62"/>
    <mergeCell ref="A17:E17"/>
    <mergeCell ref="A1:E1"/>
    <mergeCell ref="A3:E3"/>
    <mergeCell ref="B5:E5"/>
    <mergeCell ref="B6:E6"/>
    <mergeCell ref="B7:E7"/>
    <mergeCell ref="A8:E8"/>
    <mergeCell ref="A9:E11"/>
    <mergeCell ref="B12:E12"/>
    <mergeCell ref="A13:A14"/>
    <mergeCell ref="B16:E16"/>
  </mergeCells>
  <pageMargins left="0.25" right="0.25" top="0.38" bottom="0.75" header="0.280000000000000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5"/>
  <sheetViews>
    <sheetView topLeftCell="A352" zoomScale="160" zoomScaleNormal="160" workbookViewId="0">
      <selection activeCell="I367" sqref="I367"/>
    </sheetView>
  </sheetViews>
  <sheetFormatPr defaultRowHeight="15" x14ac:dyDescent="0.25"/>
  <cols>
    <col min="1" max="1" width="28.5703125" customWidth="1"/>
    <col min="2" max="4" width="11.7109375" customWidth="1"/>
    <col min="5" max="5" width="16.140625" customWidth="1"/>
  </cols>
  <sheetData>
    <row r="1" spans="1:5" x14ac:dyDescent="0.25">
      <c r="A1" s="1145" t="s">
        <v>1092</v>
      </c>
      <c r="B1" s="1145"/>
      <c r="C1" s="1145"/>
      <c r="D1" s="1145"/>
      <c r="E1" s="1145"/>
    </row>
    <row r="2" spans="1:5" x14ac:dyDescent="0.25">
      <c r="A2" s="125"/>
      <c r="B2" s="125"/>
      <c r="C2" s="125"/>
      <c r="D2" s="125"/>
      <c r="E2" s="125"/>
    </row>
    <row r="3" spans="1:5" ht="18" customHeight="1" x14ac:dyDescent="0.25">
      <c r="A3" s="1366" t="s">
        <v>537</v>
      </c>
      <c r="B3" s="1366"/>
      <c r="C3" s="1366"/>
      <c r="D3" s="1366"/>
      <c r="E3" s="1366"/>
    </row>
    <row r="4" spans="1:5" ht="18" customHeight="1" x14ac:dyDescent="0.25">
      <c r="A4" s="1315" t="s">
        <v>536</v>
      </c>
      <c r="B4" s="1315"/>
      <c r="C4" s="1315"/>
      <c r="D4" s="1315"/>
      <c r="E4" s="1315"/>
    </row>
    <row r="5" spans="1:5" ht="15.75" thickBot="1" x14ac:dyDescent="0.3">
      <c r="A5" s="125"/>
      <c r="B5" s="125"/>
      <c r="C5" s="125"/>
      <c r="D5" s="125"/>
      <c r="E5" s="125"/>
    </row>
    <row r="6" spans="1:5" ht="15.75" thickBot="1" x14ac:dyDescent="0.3">
      <c r="A6" s="374" t="s">
        <v>0</v>
      </c>
      <c r="B6" s="1316" t="s">
        <v>328</v>
      </c>
      <c r="C6" s="1316"/>
      <c r="D6" s="1316"/>
      <c r="E6" s="1316"/>
    </row>
    <row r="7" spans="1:5" ht="15.75" thickBot="1" x14ac:dyDescent="0.3">
      <c r="A7" s="374" t="s">
        <v>1</v>
      </c>
      <c r="B7" s="1317" t="s">
        <v>2</v>
      </c>
      <c r="C7" s="1318"/>
      <c r="D7" s="1318"/>
      <c r="E7" s="1319"/>
    </row>
    <row r="8" spans="1:5" ht="15.75" thickBot="1" x14ac:dyDescent="0.3">
      <c r="A8" s="374" t="s">
        <v>3</v>
      </c>
      <c r="B8" s="1320" t="s">
        <v>535</v>
      </c>
      <c r="C8" s="1321"/>
      <c r="D8" s="1321"/>
      <c r="E8" s="1322"/>
    </row>
    <row r="9" spans="1:5" ht="15.75" thickBot="1" x14ac:dyDescent="0.3">
      <c r="A9" s="1323" t="s">
        <v>4</v>
      </c>
      <c r="B9" s="1324"/>
      <c r="C9" s="1324"/>
      <c r="D9" s="1324"/>
      <c r="E9" s="1325"/>
    </row>
    <row r="10" spans="1:5" ht="15.75" thickBot="1" x14ac:dyDescent="0.3">
      <c r="A10" s="1149" t="s">
        <v>329</v>
      </c>
      <c r="B10" s="1150"/>
      <c r="C10" s="1150"/>
      <c r="D10" s="1150"/>
      <c r="E10" s="1151"/>
    </row>
    <row r="11" spans="1:5" ht="36.75" customHeight="1" thickBot="1" x14ac:dyDescent="0.3">
      <c r="A11" s="1149"/>
      <c r="B11" s="1150"/>
      <c r="C11" s="1150"/>
      <c r="D11" s="1150"/>
      <c r="E11" s="1151"/>
    </row>
    <row r="12" spans="1:5" ht="15.75" thickBot="1" x14ac:dyDescent="0.3">
      <c r="A12" s="1149"/>
      <c r="B12" s="1150"/>
      <c r="C12" s="1150"/>
      <c r="D12" s="1150"/>
      <c r="E12" s="1151"/>
    </row>
    <row r="13" spans="1:5" ht="38.25" customHeight="1" thickBot="1" x14ac:dyDescent="0.3">
      <c r="A13" s="375" t="s">
        <v>5</v>
      </c>
      <c r="B13" s="1154" t="s">
        <v>330</v>
      </c>
      <c r="C13" s="1329"/>
      <c r="D13" s="1329"/>
      <c r="E13" s="1330"/>
    </row>
    <row r="14" spans="1:5" ht="23.25" customHeight="1" x14ac:dyDescent="0.25">
      <c r="A14" s="1331" t="s">
        <v>6</v>
      </c>
      <c r="B14" s="752">
        <v>2019</v>
      </c>
      <c r="C14" s="752">
        <v>2020</v>
      </c>
      <c r="D14" s="752">
        <v>2021</v>
      </c>
      <c r="E14" s="752">
        <v>2022</v>
      </c>
    </row>
    <row r="15" spans="1:5" ht="15.75" thickBot="1" x14ac:dyDescent="0.3">
      <c r="A15" s="1332"/>
      <c r="B15" s="753" t="s">
        <v>7</v>
      </c>
      <c r="C15" s="753" t="s">
        <v>8</v>
      </c>
      <c r="D15" s="753" t="s">
        <v>8</v>
      </c>
      <c r="E15" s="753" t="s">
        <v>8</v>
      </c>
    </row>
    <row r="16" spans="1:5" ht="15.75" thickBot="1" x14ac:dyDescent="0.3">
      <c r="A16" s="376" t="s">
        <v>331</v>
      </c>
      <c r="B16" s="381">
        <v>0.83</v>
      </c>
      <c r="C16" s="381">
        <v>0.88</v>
      </c>
      <c r="D16" s="381">
        <v>0.9</v>
      </c>
      <c r="E16" s="381">
        <v>0.95</v>
      </c>
    </row>
    <row r="17" spans="1:5" ht="24.75" customHeight="1" thickBot="1" x14ac:dyDescent="0.3">
      <c r="A17" s="6" t="s">
        <v>9</v>
      </c>
      <c r="B17" s="1153" t="s">
        <v>233</v>
      </c>
      <c r="C17" s="1154"/>
      <c r="D17" s="1154"/>
      <c r="E17" s="1155"/>
    </row>
    <row r="18" spans="1:5" ht="23.25" customHeight="1" thickBot="1" x14ac:dyDescent="0.3">
      <c r="A18" s="1333" t="s">
        <v>10</v>
      </c>
      <c r="B18" s="1334"/>
      <c r="C18" s="1334"/>
      <c r="D18" s="1334"/>
      <c r="E18" s="1335"/>
    </row>
    <row r="19" spans="1:5" ht="15.75" thickBot="1" x14ac:dyDescent="0.3">
      <c r="A19" s="380"/>
      <c r="B19" s="829"/>
      <c r="C19" s="381" t="s">
        <v>129</v>
      </c>
      <c r="D19" s="381" t="s">
        <v>129</v>
      </c>
      <c r="E19" s="381" t="s">
        <v>129</v>
      </c>
    </row>
    <row r="20" spans="1:5" ht="15.75" thickBot="1" x14ac:dyDescent="0.3">
      <c r="A20" s="830"/>
      <c r="B20" s="831"/>
      <c r="C20" s="392" t="s">
        <v>129</v>
      </c>
      <c r="D20" s="392" t="s">
        <v>129</v>
      </c>
      <c r="E20" s="392" t="s">
        <v>129</v>
      </c>
    </row>
    <row r="21" spans="1:5" ht="15.75" thickBot="1" x14ac:dyDescent="0.3">
      <c r="A21" s="1336" t="s">
        <v>11</v>
      </c>
      <c r="B21" s="1337"/>
      <c r="C21" s="1337"/>
      <c r="D21" s="1337"/>
      <c r="E21" s="1338"/>
    </row>
    <row r="22" spans="1:5" ht="15.75" thickBot="1" x14ac:dyDescent="0.3">
      <c r="A22" s="1336" t="s">
        <v>12</v>
      </c>
      <c r="B22" s="1337"/>
      <c r="C22" s="1337"/>
      <c r="D22" s="1337"/>
      <c r="E22" s="1338"/>
    </row>
    <row r="23" spans="1:5" ht="18.75" customHeight="1" thickBot="1" x14ac:dyDescent="0.3">
      <c r="A23" s="393" t="s">
        <v>13</v>
      </c>
      <c r="B23" s="1153" t="s">
        <v>332</v>
      </c>
      <c r="C23" s="1329"/>
      <c r="D23" s="1329"/>
      <c r="E23" s="1330"/>
    </row>
    <row r="24" spans="1:5" ht="31.5" customHeight="1" thickBot="1" x14ac:dyDescent="0.3">
      <c r="A24" s="378" t="s">
        <v>14</v>
      </c>
      <c r="B24" s="1339" t="s">
        <v>333</v>
      </c>
      <c r="C24" s="1340"/>
      <c r="D24" s="1340"/>
      <c r="E24" s="1341"/>
    </row>
    <row r="25" spans="1:5" ht="15.75" thickBot="1" x14ac:dyDescent="0.3">
      <c r="A25" s="378" t="s">
        <v>15</v>
      </c>
      <c r="B25" s="1342" t="s">
        <v>334</v>
      </c>
      <c r="C25" s="1343"/>
      <c r="D25" s="1343"/>
      <c r="E25" s="1344"/>
    </row>
    <row r="26" spans="1:5" ht="12.75" customHeight="1" x14ac:dyDescent="0.25">
      <c r="A26" s="1331"/>
      <c r="B26" s="395">
        <v>2019</v>
      </c>
      <c r="C26" s="395">
        <v>2020</v>
      </c>
      <c r="D26" s="395">
        <v>2021</v>
      </c>
      <c r="E26" s="395">
        <v>2022</v>
      </c>
    </row>
    <row r="27" spans="1:5" ht="9" customHeight="1" thickBot="1" x14ac:dyDescent="0.3">
      <c r="A27" s="1332"/>
      <c r="B27" s="396" t="s">
        <v>7</v>
      </c>
      <c r="C27" s="396" t="s">
        <v>8</v>
      </c>
      <c r="D27" s="396" t="s">
        <v>8</v>
      </c>
      <c r="E27" s="396" t="s">
        <v>8</v>
      </c>
    </row>
    <row r="28" spans="1:5" ht="15.75" thickBot="1" x14ac:dyDescent="0.3">
      <c r="A28" s="378" t="s">
        <v>335</v>
      </c>
      <c r="B28" s="397">
        <v>23700</v>
      </c>
      <c r="C28" s="397">
        <v>24000</v>
      </c>
      <c r="D28" s="397">
        <v>24100</v>
      </c>
      <c r="E28" s="397">
        <v>24200</v>
      </c>
    </row>
    <row r="29" spans="1:5" ht="15.75" thickBot="1" x14ac:dyDescent="0.3">
      <c r="A29" s="378" t="s">
        <v>17</v>
      </c>
      <c r="B29" s="397">
        <v>1622200</v>
      </c>
      <c r="C29" s="397">
        <v>2178800</v>
      </c>
      <c r="D29" s="397">
        <v>2230000</v>
      </c>
      <c r="E29" s="397">
        <v>2230000</v>
      </c>
    </row>
    <row r="30" spans="1:5" ht="15.75" thickBot="1" x14ac:dyDescent="0.3">
      <c r="A30" s="378" t="s">
        <v>18</v>
      </c>
      <c r="B30" s="397">
        <f>B29/B28</f>
        <v>68.447257383966246</v>
      </c>
      <c r="C30" s="397">
        <f t="shared" ref="C30:E30" si="0">C29/C28</f>
        <v>90.783333333333331</v>
      </c>
      <c r="D30" s="397">
        <f t="shared" si="0"/>
        <v>92.531120331950206</v>
      </c>
      <c r="E30" s="397">
        <f t="shared" si="0"/>
        <v>92.148760330578511</v>
      </c>
    </row>
    <row r="31" spans="1:5" ht="15.75" thickBot="1" x14ac:dyDescent="0.3">
      <c r="A31" s="378" t="s">
        <v>19</v>
      </c>
      <c r="B31" s="763" t="s">
        <v>20</v>
      </c>
      <c r="C31" s="398">
        <f>C28/B28-1</f>
        <v>1.2658227848101333E-2</v>
      </c>
      <c r="D31" s="398">
        <f t="shared" ref="D31:E33" si="1">D28/C28-1</f>
        <v>4.1666666666666519E-3</v>
      </c>
      <c r="E31" s="398">
        <f t="shared" si="1"/>
        <v>4.1493775933609811E-3</v>
      </c>
    </row>
    <row r="32" spans="1:5" ht="15.75" thickBot="1" x14ac:dyDescent="0.3">
      <c r="A32" s="378" t="s">
        <v>21</v>
      </c>
      <c r="B32" s="763" t="s">
        <v>20</v>
      </c>
      <c r="C32" s="398">
        <f>C29/B29-1</f>
        <v>0.34311428923683884</v>
      </c>
      <c r="D32" s="398">
        <f t="shared" si="1"/>
        <v>2.3499173857169042E-2</v>
      </c>
      <c r="E32" s="398">
        <f t="shared" si="1"/>
        <v>0</v>
      </c>
    </row>
    <row r="33" spans="1:5" ht="15.75" thickBot="1" x14ac:dyDescent="0.3">
      <c r="A33" s="378" t="s">
        <v>22</v>
      </c>
      <c r="B33" s="763" t="s">
        <v>20</v>
      </c>
      <c r="C33" s="398">
        <f>C30/B30-1</f>
        <v>0.32632536062137829</v>
      </c>
      <c r="D33" s="398">
        <f t="shared" si="1"/>
        <v>1.9252289318342664E-2</v>
      </c>
      <c r="E33" s="398">
        <f t="shared" si="1"/>
        <v>-4.1322314049586639E-3</v>
      </c>
    </row>
    <row r="34" spans="1:5" ht="15.75" thickBot="1" x14ac:dyDescent="0.3">
      <c r="A34" s="1326" t="s">
        <v>653</v>
      </c>
      <c r="B34" s="1327"/>
      <c r="C34" s="1327"/>
      <c r="D34" s="1327"/>
      <c r="E34" s="1328"/>
    </row>
    <row r="35" spans="1:5" ht="12.75" customHeight="1" x14ac:dyDescent="0.25">
      <c r="A35" s="1331"/>
      <c r="B35" s="395">
        <v>2019</v>
      </c>
      <c r="C35" s="395">
        <v>2020</v>
      </c>
      <c r="D35" s="395">
        <v>2021</v>
      </c>
      <c r="E35" s="395">
        <v>2022</v>
      </c>
    </row>
    <row r="36" spans="1:5" ht="9" customHeight="1" thickBot="1" x14ac:dyDescent="0.3">
      <c r="A36" s="1332"/>
      <c r="B36" s="396" t="s">
        <v>7</v>
      </c>
      <c r="C36" s="396" t="s">
        <v>8</v>
      </c>
      <c r="D36" s="396" t="s">
        <v>8</v>
      </c>
      <c r="E36" s="396" t="s">
        <v>8</v>
      </c>
    </row>
    <row r="37" spans="1:5" ht="15.75" thickBot="1" x14ac:dyDescent="0.3">
      <c r="A37" s="12" t="s">
        <v>23</v>
      </c>
      <c r="B37" s="408">
        <v>1062000</v>
      </c>
      <c r="C37" s="408">
        <v>1679055</v>
      </c>
      <c r="D37" s="408">
        <v>1679055</v>
      </c>
      <c r="E37" s="408">
        <v>1679055</v>
      </c>
    </row>
    <row r="38" spans="1:5" ht="15.75" thickBot="1" x14ac:dyDescent="0.3">
      <c r="A38" s="25" t="s">
        <v>212</v>
      </c>
      <c r="B38" s="408">
        <v>1062000</v>
      </c>
      <c r="C38" s="408">
        <v>1679055</v>
      </c>
      <c r="D38" s="408">
        <v>1679055</v>
      </c>
      <c r="E38" s="408">
        <v>1679055</v>
      </c>
    </row>
    <row r="39" spans="1:5" ht="15.75" thickBot="1" x14ac:dyDescent="0.3">
      <c r="A39" s="25" t="s">
        <v>213</v>
      </c>
      <c r="B39" s="407"/>
      <c r="C39" s="832"/>
      <c r="D39" s="832"/>
      <c r="E39" s="832"/>
    </row>
    <row r="40" spans="1:5" ht="24.75" thickBot="1" x14ac:dyDescent="0.3">
      <c r="A40" s="12" t="s">
        <v>24</v>
      </c>
      <c r="B40" s="408">
        <v>208000</v>
      </c>
      <c r="C40" s="408">
        <v>229595</v>
      </c>
      <c r="D40" s="408">
        <v>229595</v>
      </c>
      <c r="E40" s="408">
        <v>229595</v>
      </c>
    </row>
    <row r="41" spans="1:5" ht="15.75" thickBot="1" x14ac:dyDescent="0.3">
      <c r="A41" s="25" t="s">
        <v>212</v>
      </c>
      <c r="B41" s="408">
        <v>208000</v>
      </c>
      <c r="C41" s="408">
        <v>229595</v>
      </c>
      <c r="D41" s="408">
        <v>229595</v>
      </c>
      <c r="E41" s="408">
        <v>229595</v>
      </c>
    </row>
    <row r="42" spans="1:5" ht="15.75" thickBot="1" x14ac:dyDescent="0.3">
      <c r="A42" s="25" t="s">
        <v>213</v>
      </c>
      <c r="B42" s="407"/>
      <c r="C42" s="408"/>
      <c r="D42" s="408"/>
      <c r="E42" s="408"/>
    </row>
    <row r="43" spans="1:5" ht="15.75" thickBot="1" x14ac:dyDescent="0.3">
      <c r="A43" s="12" t="s">
        <v>25</v>
      </c>
      <c r="B43" s="407">
        <v>349850</v>
      </c>
      <c r="C43" s="408">
        <v>270000</v>
      </c>
      <c r="D43" s="408">
        <v>321200</v>
      </c>
      <c r="E43" s="408">
        <v>321200</v>
      </c>
    </row>
    <row r="44" spans="1:5" ht="15.75" thickBot="1" x14ac:dyDescent="0.3">
      <c r="A44" s="25" t="s">
        <v>212</v>
      </c>
      <c r="B44" s="407">
        <v>349850</v>
      </c>
      <c r="C44" s="408">
        <v>270000</v>
      </c>
      <c r="D44" s="408">
        <v>321200</v>
      </c>
      <c r="E44" s="408">
        <v>321200</v>
      </c>
    </row>
    <row r="45" spans="1:5" ht="15.75" thickBot="1" x14ac:dyDescent="0.3">
      <c r="A45" s="25" t="s">
        <v>213</v>
      </c>
      <c r="B45" s="407"/>
      <c r="C45" s="408"/>
      <c r="D45" s="408"/>
      <c r="E45" s="408"/>
    </row>
    <row r="46" spans="1:5" ht="15.75" thickBot="1" x14ac:dyDescent="0.3">
      <c r="A46" s="12" t="s">
        <v>26</v>
      </c>
      <c r="B46" s="407">
        <v>0</v>
      </c>
      <c r="C46" s="408">
        <v>0</v>
      </c>
      <c r="D46" s="408">
        <v>0</v>
      </c>
      <c r="E46" s="408">
        <v>0</v>
      </c>
    </row>
    <row r="47" spans="1:5" ht="15.75" thickBot="1" x14ac:dyDescent="0.3">
      <c r="A47" s="25" t="s">
        <v>212</v>
      </c>
      <c r="B47" s="407">
        <v>0</v>
      </c>
      <c r="C47" s="408"/>
      <c r="D47" s="408"/>
      <c r="E47" s="408"/>
    </row>
    <row r="48" spans="1:5" ht="15.75" thickBot="1" x14ac:dyDescent="0.3">
      <c r="A48" s="25" t="s">
        <v>213</v>
      </c>
      <c r="B48" s="407"/>
      <c r="C48" s="408"/>
      <c r="D48" s="408"/>
      <c r="E48" s="408"/>
    </row>
    <row r="49" spans="1:5" ht="15.75" thickBot="1" x14ac:dyDescent="0.3">
      <c r="A49" s="12" t="s">
        <v>27</v>
      </c>
      <c r="B49" s="407">
        <v>0</v>
      </c>
      <c r="C49" s="408">
        <v>0</v>
      </c>
      <c r="D49" s="408">
        <v>0</v>
      </c>
      <c r="E49" s="408">
        <v>0</v>
      </c>
    </row>
    <row r="50" spans="1:5" ht="15.75" thickBot="1" x14ac:dyDescent="0.3">
      <c r="A50" s="25" t="s">
        <v>212</v>
      </c>
      <c r="B50" s="407">
        <v>0</v>
      </c>
      <c r="C50" s="408"/>
      <c r="D50" s="408"/>
      <c r="E50" s="408"/>
    </row>
    <row r="51" spans="1:5" ht="15.75" thickBot="1" x14ac:dyDescent="0.3">
      <c r="A51" s="25" t="s">
        <v>213</v>
      </c>
      <c r="B51" s="407"/>
      <c r="C51" s="408"/>
      <c r="D51" s="408"/>
      <c r="E51" s="408"/>
    </row>
    <row r="52" spans="1:5" ht="15.75" thickBot="1" x14ac:dyDescent="0.3">
      <c r="A52" s="12" t="s">
        <v>28</v>
      </c>
      <c r="B52" s="407">
        <v>150</v>
      </c>
      <c r="C52" s="408">
        <v>150</v>
      </c>
      <c r="D52" s="408">
        <v>150</v>
      </c>
      <c r="E52" s="408">
        <v>150</v>
      </c>
    </row>
    <row r="53" spans="1:5" ht="15.75" thickBot="1" x14ac:dyDescent="0.3">
      <c r="A53" s="25" t="s">
        <v>212</v>
      </c>
      <c r="B53" s="407">
        <v>150</v>
      </c>
      <c r="C53" s="408">
        <v>150</v>
      </c>
      <c r="D53" s="408">
        <v>150</v>
      </c>
      <c r="E53" s="408">
        <v>150</v>
      </c>
    </row>
    <row r="54" spans="1:5" ht="15.75" thickBot="1" x14ac:dyDescent="0.3">
      <c r="A54" s="25" t="s">
        <v>213</v>
      </c>
      <c r="B54" s="407"/>
      <c r="C54" s="408"/>
      <c r="D54" s="408"/>
      <c r="E54" s="408"/>
    </row>
    <row r="55" spans="1:5" ht="24.75" thickBot="1" x14ac:dyDescent="0.3">
      <c r="A55" s="12" t="s">
        <v>29</v>
      </c>
      <c r="B55" s="407">
        <v>2200</v>
      </c>
      <c r="C55" s="408">
        <v>0</v>
      </c>
      <c r="D55" s="408">
        <f>C55*1.03*0.99</f>
        <v>0</v>
      </c>
      <c r="E55" s="408">
        <f>D55*1.03*0.99</f>
        <v>0</v>
      </c>
    </row>
    <row r="56" spans="1:5" ht="15.75" thickBot="1" x14ac:dyDescent="0.3">
      <c r="A56" s="25" t="s">
        <v>212</v>
      </c>
      <c r="B56" s="407">
        <v>2200</v>
      </c>
      <c r="C56" s="409"/>
      <c r="D56" s="409"/>
      <c r="E56" s="409"/>
    </row>
    <row r="57" spans="1:5" ht="15.75" thickBot="1" x14ac:dyDescent="0.3">
      <c r="A57" s="25" t="s">
        <v>213</v>
      </c>
      <c r="B57" s="407"/>
      <c r="C57" s="410"/>
      <c r="D57" s="409"/>
      <c r="E57" s="409"/>
    </row>
    <row r="58" spans="1:5" ht="15.75" thickBot="1" x14ac:dyDescent="0.3">
      <c r="A58" s="15" t="s">
        <v>30</v>
      </c>
      <c r="B58" s="407">
        <f>B55+B52+B49+B46+B43+B40+B37</f>
        <v>1622200</v>
      </c>
      <c r="C58" s="407">
        <f t="shared" ref="C58:E58" si="2">C55+C52+C49+C46+C43+C40+C37</f>
        <v>2178800</v>
      </c>
      <c r="D58" s="407">
        <f>D55+D52+D49+D46+D43+D40+D37</f>
        <v>2230000</v>
      </c>
      <c r="E58" s="407">
        <f t="shared" si="2"/>
        <v>2230000</v>
      </c>
    </row>
    <row r="59" spans="1:5" ht="15.75" thickBot="1" x14ac:dyDescent="0.3">
      <c r="A59" s="16" t="s">
        <v>31</v>
      </c>
      <c r="B59" s="411">
        <f>IF(B58-B29=0,0,"Error")</f>
        <v>0</v>
      </c>
      <c r="C59" s="411">
        <f>IF(C58-C29=0,0,"Error")</f>
        <v>0</v>
      </c>
      <c r="D59" s="411">
        <f>IF(D58-D29=0,0,"Error")</f>
        <v>0</v>
      </c>
      <c r="E59" s="411">
        <f>IF(E58-E29=0,0,"Error")</f>
        <v>0</v>
      </c>
    </row>
    <row r="60" spans="1:5" ht="15.75" thickBot="1" x14ac:dyDescent="0.3">
      <c r="A60" s="1336" t="s">
        <v>38</v>
      </c>
      <c r="B60" s="1337"/>
      <c r="C60" s="1337"/>
      <c r="D60" s="1337"/>
      <c r="E60" s="1338"/>
    </row>
    <row r="61" spans="1:5" ht="15.75" thickBot="1" x14ac:dyDescent="0.3">
      <c r="A61" s="1336" t="s">
        <v>39</v>
      </c>
      <c r="B61" s="1337"/>
      <c r="C61" s="1337"/>
      <c r="D61" s="1337"/>
      <c r="E61" s="1338"/>
    </row>
    <row r="62" spans="1:5" ht="15.75" thickBot="1" x14ac:dyDescent="0.3">
      <c r="A62" s="393" t="s">
        <v>336</v>
      </c>
      <c r="B62" s="1345" t="s">
        <v>337</v>
      </c>
      <c r="C62" s="1346"/>
      <c r="D62" s="1347"/>
      <c r="E62" s="1348"/>
    </row>
    <row r="63" spans="1:5" ht="30.75" customHeight="1" thickBot="1" x14ac:dyDescent="0.3">
      <c r="A63" s="393" t="s">
        <v>79</v>
      </c>
      <c r="B63" s="201" t="s">
        <v>338</v>
      </c>
      <c r="C63" s="419" t="s">
        <v>217</v>
      </c>
      <c r="D63" s="1347" t="s">
        <v>339</v>
      </c>
      <c r="E63" s="1348"/>
    </row>
    <row r="64" spans="1:5" ht="15.75" thickBot="1" x14ac:dyDescent="0.3">
      <c r="A64" s="420"/>
      <c r="B64" s="1345"/>
      <c r="C64" s="1349"/>
      <c r="D64" s="1347"/>
      <c r="E64" s="1348"/>
    </row>
    <row r="65" spans="1:5" ht="17.25" customHeight="1" thickBot="1" x14ac:dyDescent="0.3">
      <c r="A65" s="378" t="s">
        <v>14</v>
      </c>
      <c r="B65" s="1333" t="s">
        <v>340</v>
      </c>
      <c r="C65" s="1334"/>
      <c r="D65" s="1334"/>
      <c r="E65" s="1335"/>
    </row>
    <row r="66" spans="1:5" ht="15.75" thickBot="1" x14ac:dyDescent="0.3">
      <c r="A66" s="378" t="s">
        <v>15</v>
      </c>
      <c r="B66" s="1342" t="s">
        <v>51</v>
      </c>
      <c r="C66" s="1343"/>
      <c r="D66" s="1343"/>
      <c r="E66" s="1344"/>
    </row>
    <row r="67" spans="1:5" ht="12.75" customHeight="1" x14ac:dyDescent="0.25">
      <c r="A67" s="1331"/>
      <c r="B67" s="395">
        <v>2019</v>
      </c>
      <c r="C67" s="395">
        <v>2020</v>
      </c>
      <c r="D67" s="395">
        <v>2021</v>
      </c>
      <c r="E67" s="395">
        <v>2022</v>
      </c>
    </row>
    <row r="68" spans="1:5" ht="9" customHeight="1" thickBot="1" x14ac:dyDescent="0.3">
      <c r="A68" s="1332"/>
      <c r="B68" s="396" t="s">
        <v>7</v>
      </c>
      <c r="C68" s="396" t="s">
        <v>8</v>
      </c>
      <c r="D68" s="396" t="s">
        <v>8</v>
      </c>
      <c r="E68" s="396" t="s">
        <v>8</v>
      </c>
    </row>
    <row r="69" spans="1:5" ht="15.75" thickBot="1" x14ac:dyDescent="0.3">
      <c r="A69" s="378" t="s">
        <v>16</v>
      </c>
      <c r="B69" s="397">
        <v>580</v>
      </c>
      <c r="C69" s="397">
        <v>107</v>
      </c>
      <c r="D69" s="397">
        <v>490</v>
      </c>
      <c r="E69" s="397">
        <v>410</v>
      </c>
    </row>
    <row r="70" spans="1:5" ht="15.75" thickBot="1" x14ac:dyDescent="0.3">
      <c r="A70" s="378" t="s">
        <v>17</v>
      </c>
      <c r="B70" s="397">
        <v>57274</v>
      </c>
      <c r="C70" s="397">
        <v>51128.4</v>
      </c>
      <c r="D70" s="397">
        <v>46660</v>
      </c>
      <c r="E70" s="397">
        <v>51160</v>
      </c>
    </row>
    <row r="71" spans="1:5" ht="15.75" thickBot="1" x14ac:dyDescent="0.3">
      <c r="A71" s="378" t="s">
        <v>18</v>
      </c>
      <c r="B71" s="397">
        <f>B70/B69</f>
        <v>98.748275862068965</v>
      </c>
      <c r="C71" s="397">
        <f t="shared" ref="C71:E71" si="3">C70/C69</f>
        <v>477.83551401869158</v>
      </c>
      <c r="D71" s="397">
        <f t="shared" si="3"/>
        <v>95.224489795918373</v>
      </c>
      <c r="E71" s="397">
        <f t="shared" si="3"/>
        <v>124.78048780487805</v>
      </c>
    </row>
    <row r="72" spans="1:5" ht="15.75" thickBot="1" x14ac:dyDescent="0.3">
      <c r="A72" s="378" t="s">
        <v>19</v>
      </c>
      <c r="B72" s="763" t="s">
        <v>20</v>
      </c>
      <c r="C72" s="398">
        <f>C69/B69-1</f>
        <v>-0.81551724137931036</v>
      </c>
      <c r="D72" s="398">
        <f t="shared" ref="D72:E74" si="4">D69/C69-1</f>
        <v>3.5794392523364484</v>
      </c>
      <c r="E72" s="398">
        <f t="shared" si="4"/>
        <v>-0.16326530612244894</v>
      </c>
    </row>
    <row r="73" spans="1:5" ht="15.75" thickBot="1" x14ac:dyDescent="0.3">
      <c r="A73" s="378" t="s">
        <v>21</v>
      </c>
      <c r="B73" s="763" t="s">
        <v>20</v>
      </c>
      <c r="C73" s="398">
        <f>C70/B70-1</f>
        <v>-0.10730174250096025</v>
      </c>
      <c r="D73" s="398">
        <f t="shared" si="4"/>
        <v>-8.7395654861094796E-2</v>
      </c>
      <c r="E73" s="398">
        <f t="shared" si="4"/>
        <v>9.6442348906986775E-2</v>
      </c>
    </row>
    <row r="74" spans="1:5" ht="15.75" thickBot="1" x14ac:dyDescent="0.3">
      <c r="A74" s="378" t="s">
        <v>22</v>
      </c>
      <c r="B74" s="763" t="s">
        <v>20</v>
      </c>
      <c r="C74" s="398">
        <f>C71/B71-1</f>
        <v>3.8389251341069439</v>
      </c>
      <c r="D74" s="398">
        <f t="shared" si="4"/>
        <v>-0.80071701034721865</v>
      </c>
      <c r="E74" s="398">
        <f t="shared" si="4"/>
        <v>0.31038231942542316</v>
      </c>
    </row>
    <row r="75" spans="1:5" ht="15.75" thickBot="1" x14ac:dyDescent="0.3">
      <c r="A75" s="1326" t="s">
        <v>1093</v>
      </c>
      <c r="B75" s="1327"/>
      <c r="C75" s="1327"/>
      <c r="D75" s="1327"/>
      <c r="E75" s="1328"/>
    </row>
    <row r="76" spans="1:5" x14ac:dyDescent="0.25">
      <c r="A76" s="1331"/>
      <c r="B76" s="395">
        <v>2019</v>
      </c>
      <c r="C76" s="395">
        <v>2020</v>
      </c>
      <c r="D76" s="395">
        <v>2021</v>
      </c>
      <c r="E76" s="395">
        <v>2022</v>
      </c>
    </row>
    <row r="77" spans="1:5" ht="15.75" thickBot="1" x14ac:dyDescent="0.3">
      <c r="A77" s="1332"/>
      <c r="B77" s="396" t="s">
        <v>7</v>
      </c>
      <c r="C77" s="396" t="s">
        <v>8</v>
      </c>
      <c r="D77" s="396" t="s">
        <v>8</v>
      </c>
      <c r="E77" s="396" t="s">
        <v>8</v>
      </c>
    </row>
    <row r="78" spans="1:5" ht="15.75" thickBot="1" x14ac:dyDescent="0.3">
      <c r="A78" s="12" t="s">
        <v>41</v>
      </c>
      <c r="B78" s="408">
        <f>B79+B80+B81+B82</f>
        <v>0</v>
      </c>
      <c r="C78" s="408">
        <f t="shared" ref="C78:E78" si="5">C79+C80+C81+C82</f>
        <v>0</v>
      </c>
      <c r="D78" s="408">
        <f t="shared" si="5"/>
        <v>0</v>
      </c>
      <c r="E78" s="408">
        <f t="shared" si="5"/>
        <v>0</v>
      </c>
    </row>
    <row r="79" spans="1:5" ht="15.75" thickBot="1" x14ac:dyDescent="0.3">
      <c r="A79" s="25" t="s">
        <v>212</v>
      </c>
      <c r="B79" s="408"/>
      <c r="C79" s="408"/>
      <c r="D79" s="408"/>
      <c r="E79" s="408"/>
    </row>
    <row r="80" spans="1:5" ht="15.75" thickBot="1" x14ac:dyDescent="0.3">
      <c r="A80" s="25" t="s">
        <v>222</v>
      </c>
      <c r="B80" s="408"/>
      <c r="C80" s="408"/>
      <c r="D80" s="408"/>
      <c r="E80" s="408"/>
    </row>
    <row r="81" spans="1:5" ht="15.75" thickBot="1" x14ac:dyDescent="0.3">
      <c r="A81" s="25" t="s">
        <v>223</v>
      </c>
      <c r="B81" s="408"/>
      <c r="C81" s="408"/>
      <c r="D81" s="408"/>
      <c r="E81" s="408"/>
    </row>
    <row r="82" spans="1:5" ht="15.75" thickBot="1" x14ac:dyDescent="0.3">
      <c r="A82" s="25" t="s">
        <v>224</v>
      </c>
      <c r="B82" s="408"/>
      <c r="C82" s="408"/>
      <c r="D82" s="408"/>
      <c r="E82" s="408"/>
    </row>
    <row r="83" spans="1:5" ht="15.75" thickBot="1" x14ac:dyDescent="0.3">
      <c r="A83" s="12" t="s">
        <v>42</v>
      </c>
      <c r="B83" s="407">
        <f>B84+B85+B86+B87</f>
        <v>57274</v>
      </c>
      <c r="C83" s="407">
        <f>C84</f>
        <v>51128.4</v>
      </c>
      <c r="D83" s="407">
        <f t="shared" ref="D83:E83" si="6">D84+D85+D86+D87</f>
        <v>46660</v>
      </c>
      <c r="E83" s="407">
        <f t="shared" si="6"/>
        <v>51160</v>
      </c>
    </row>
    <row r="84" spans="1:5" ht="15.75" thickBot="1" x14ac:dyDescent="0.3">
      <c r="A84" s="25" t="s">
        <v>212</v>
      </c>
      <c r="B84" s="407">
        <v>57274</v>
      </c>
      <c r="C84" s="407">
        <v>51128.4</v>
      </c>
      <c r="D84" s="407">
        <v>46660</v>
      </c>
      <c r="E84" s="407">
        <v>51160</v>
      </c>
    </row>
    <row r="85" spans="1:5" ht="15.75" thickBot="1" x14ac:dyDescent="0.3">
      <c r="A85" s="25" t="s">
        <v>222</v>
      </c>
      <c r="B85" s="407"/>
      <c r="C85" s="407"/>
      <c r="D85" s="407"/>
      <c r="E85" s="407"/>
    </row>
    <row r="86" spans="1:5" ht="15.75" thickBot="1" x14ac:dyDescent="0.3">
      <c r="A86" s="25" t="s">
        <v>223</v>
      </c>
      <c r="B86" s="407"/>
      <c r="C86" s="407"/>
      <c r="D86" s="407"/>
      <c r="E86" s="407"/>
    </row>
    <row r="87" spans="1:5" ht="15.75" thickBot="1" x14ac:dyDescent="0.3">
      <c r="A87" s="25" t="s">
        <v>224</v>
      </c>
      <c r="B87" s="407"/>
      <c r="C87" s="407"/>
      <c r="D87" s="407"/>
      <c r="E87" s="407"/>
    </row>
    <row r="88" spans="1:5" ht="15.75" thickBot="1" x14ac:dyDescent="0.3">
      <c r="A88" s="87" t="s">
        <v>52</v>
      </c>
      <c r="B88" s="407">
        <f>B78+B83</f>
        <v>57274</v>
      </c>
      <c r="C88" s="407">
        <f t="shared" ref="C88:E88" si="7">C78+C83</f>
        <v>51128.4</v>
      </c>
      <c r="D88" s="407">
        <f t="shared" si="7"/>
        <v>46660</v>
      </c>
      <c r="E88" s="407">
        <f t="shared" si="7"/>
        <v>51160</v>
      </c>
    </row>
    <row r="89" spans="1:5" ht="48.75" thickBot="1" x14ac:dyDescent="0.3">
      <c r="A89" s="393" t="s">
        <v>32</v>
      </c>
      <c r="B89" s="201" t="s">
        <v>341</v>
      </c>
      <c r="C89" s="419" t="s">
        <v>217</v>
      </c>
      <c r="D89" s="1350" t="s">
        <v>743</v>
      </c>
      <c r="E89" s="1351"/>
    </row>
    <row r="90" spans="1:5" ht="17.25" customHeight="1" thickBot="1" x14ac:dyDescent="0.3">
      <c r="A90" s="378" t="s">
        <v>14</v>
      </c>
      <c r="B90" s="1333" t="s">
        <v>342</v>
      </c>
      <c r="C90" s="1334"/>
      <c r="D90" s="1334"/>
      <c r="E90" s="1335"/>
    </row>
    <row r="91" spans="1:5" ht="15.75" thickBot="1" x14ac:dyDescent="0.3">
      <c r="A91" s="378" t="s">
        <v>15</v>
      </c>
      <c r="B91" s="1342" t="s">
        <v>51</v>
      </c>
      <c r="C91" s="1343"/>
      <c r="D91" s="1343"/>
      <c r="E91" s="1344"/>
    </row>
    <row r="92" spans="1:5" ht="12.75" customHeight="1" x14ac:dyDescent="0.25">
      <c r="A92" s="1331"/>
      <c r="B92" s="395">
        <v>2019</v>
      </c>
      <c r="C92" s="395">
        <v>2020</v>
      </c>
      <c r="D92" s="395">
        <v>2021</v>
      </c>
      <c r="E92" s="395">
        <v>2022</v>
      </c>
    </row>
    <row r="93" spans="1:5" ht="9" customHeight="1" thickBot="1" x14ac:dyDescent="0.3">
      <c r="A93" s="1332"/>
      <c r="B93" s="396" t="s">
        <v>7</v>
      </c>
      <c r="C93" s="396" t="s">
        <v>8</v>
      </c>
      <c r="D93" s="396" t="s">
        <v>8</v>
      </c>
      <c r="E93" s="396" t="s">
        <v>8</v>
      </c>
    </row>
    <row r="94" spans="1:5" ht="15.75" thickBot="1" x14ac:dyDescent="0.3">
      <c r="A94" s="378" t="s">
        <v>16</v>
      </c>
      <c r="B94" s="763">
        <v>25</v>
      </c>
      <c r="C94" s="763">
        <v>13</v>
      </c>
      <c r="D94" s="763">
        <v>0</v>
      </c>
      <c r="E94" s="763">
        <v>0</v>
      </c>
    </row>
    <row r="95" spans="1:5" ht="15.75" thickBot="1" x14ac:dyDescent="0.3">
      <c r="A95" s="378" t="s">
        <v>17</v>
      </c>
      <c r="B95" s="397">
        <v>1380</v>
      </c>
      <c r="C95" s="397">
        <v>1360</v>
      </c>
      <c r="D95" s="397">
        <v>0</v>
      </c>
      <c r="E95" s="397">
        <v>0</v>
      </c>
    </row>
    <row r="96" spans="1:5" ht="15.75" thickBot="1" x14ac:dyDescent="0.3">
      <c r="A96" s="378" t="s">
        <v>18</v>
      </c>
      <c r="B96" s="397">
        <f>B95/B94</f>
        <v>55.2</v>
      </c>
      <c r="C96" s="397">
        <f t="shared" ref="C96:E96" si="8">C95/C94</f>
        <v>104.61538461538461</v>
      </c>
      <c r="D96" s="397" t="e">
        <f t="shared" si="8"/>
        <v>#DIV/0!</v>
      </c>
      <c r="E96" s="397" t="e">
        <f t="shared" si="8"/>
        <v>#DIV/0!</v>
      </c>
    </row>
    <row r="97" spans="1:5" ht="15.75" thickBot="1" x14ac:dyDescent="0.3">
      <c r="A97" s="378" t="s">
        <v>19</v>
      </c>
      <c r="B97" s="763" t="s">
        <v>20</v>
      </c>
      <c r="C97" s="398">
        <f>C94/B94-1</f>
        <v>-0.48</v>
      </c>
      <c r="D97" s="398">
        <f t="shared" ref="D97:E99" si="9">D94/C94-1</f>
        <v>-1</v>
      </c>
      <c r="E97" s="398" t="e">
        <f t="shared" si="9"/>
        <v>#DIV/0!</v>
      </c>
    </row>
    <row r="98" spans="1:5" ht="15.75" thickBot="1" x14ac:dyDescent="0.3">
      <c r="A98" s="378" t="s">
        <v>21</v>
      </c>
      <c r="B98" s="763" t="s">
        <v>20</v>
      </c>
      <c r="C98" s="398">
        <f>C95/B95-1</f>
        <v>-1.4492753623188359E-2</v>
      </c>
      <c r="D98" s="398">
        <f t="shared" si="9"/>
        <v>-1</v>
      </c>
      <c r="E98" s="398" t="e">
        <f t="shared" si="9"/>
        <v>#DIV/0!</v>
      </c>
    </row>
    <row r="99" spans="1:5" ht="15.75" thickBot="1" x14ac:dyDescent="0.3">
      <c r="A99" s="378" t="s">
        <v>22</v>
      </c>
      <c r="B99" s="763" t="s">
        <v>20</v>
      </c>
      <c r="C99" s="398">
        <f>C96/B96-1</f>
        <v>0.89520624303232976</v>
      </c>
      <c r="D99" s="398" t="e">
        <f t="shared" si="9"/>
        <v>#DIV/0!</v>
      </c>
      <c r="E99" s="398" t="e">
        <f t="shared" si="9"/>
        <v>#DIV/0!</v>
      </c>
    </row>
    <row r="100" spans="1:5" ht="15.75" thickBot="1" x14ac:dyDescent="0.3">
      <c r="A100" s="1326" t="s">
        <v>1093</v>
      </c>
      <c r="B100" s="1327"/>
      <c r="C100" s="1327"/>
      <c r="D100" s="1327"/>
      <c r="E100" s="1328"/>
    </row>
    <row r="101" spans="1:5" x14ac:dyDescent="0.25">
      <c r="A101" s="1331"/>
      <c r="B101" s="395">
        <v>2019</v>
      </c>
      <c r="C101" s="395">
        <v>2020</v>
      </c>
      <c r="D101" s="395">
        <v>2021</v>
      </c>
      <c r="E101" s="395">
        <v>2022</v>
      </c>
    </row>
    <row r="102" spans="1:5" ht="15.75" thickBot="1" x14ac:dyDescent="0.3">
      <c r="A102" s="1332"/>
      <c r="B102" s="396" t="s">
        <v>7</v>
      </c>
      <c r="C102" s="396" t="s">
        <v>8</v>
      </c>
      <c r="D102" s="396" t="s">
        <v>8</v>
      </c>
      <c r="E102" s="396" t="s">
        <v>8</v>
      </c>
    </row>
    <row r="103" spans="1:5" ht="15.75" thickBot="1" x14ac:dyDescent="0.3">
      <c r="A103" s="12" t="s">
        <v>41</v>
      </c>
      <c r="B103" s="408">
        <f>B104+B105+B106+B107</f>
        <v>0</v>
      </c>
      <c r="C103" s="408">
        <f t="shared" ref="C103:E103" si="10">C104+C105+C106+C107</f>
        <v>0</v>
      </c>
      <c r="D103" s="408">
        <f t="shared" si="10"/>
        <v>0</v>
      </c>
      <c r="E103" s="408">
        <f t="shared" si="10"/>
        <v>0</v>
      </c>
    </row>
    <row r="104" spans="1:5" ht="15.75" thickBot="1" x14ac:dyDescent="0.3">
      <c r="A104" s="25" t="s">
        <v>212</v>
      </c>
      <c r="B104" s="408"/>
      <c r="C104" s="408"/>
      <c r="D104" s="408"/>
      <c r="E104" s="408"/>
    </row>
    <row r="105" spans="1:5" ht="15.75" thickBot="1" x14ac:dyDescent="0.3">
      <c r="A105" s="25" t="s">
        <v>222</v>
      </c>
      <c r="B105" s="408"/>
      <c r="C105" s="408"/>
      <c r="D105" s="408"/>
      <c r="E105" s="408"/>
    </row>
    <row r="106" spans="1:5" ht="15.75" thickBot="1" x14ac:dyDescent="0.3">
      <c r="A106" s="25" t="s">
        <v>223</v>
      </c>
      <c r="B106" s="408"/>
      <c r="C106" s="408"/>
      <c r="D106" s="408"/>
      <c r="E106" s="408"/>
    </row>
    <row r="107" spans="1:5" ht="15.75" thickBot="1" x14ac:dyDescent="0.3">
      <c r="A107" s="25" t="s">
        <v>224</v>
      </c>
      <c r="B107" s="408"/>
      <c r="C107" s="408"/>
      <c r="D107" s="408"/>
      <c r="E107" s="408"/>
    </row>
    <row r="108" spans="1:5" ht="15.75" thickBot="1" x14ac:dyDescent="0.3">
      <c r="A108" s="12" t="s">
        <v>42</v>
      </c>
      <c r="B108" s="407">
        <f>B109+B110+B111+B112</f>
        <v>1380</v>
      </c>
      <c r="C108" s="407">
        <f>C109</f>
        <v>1360</v>
      </c>
      <c r="D108" s="407">
        <f t="shared" ref="D108:E108" si="11">D109+D110+D111+D112</f>
        <v>0</v>
      </c>
      <c r="E108" s="407">
        <f t="shared" si="11"/>
        <v>0</v>
      </c>
    </row>
    <row r="109" spans="1:5" ht="15.75" thickBot="1" x14ac:dyDescent="0.3">
      <c r="A109" s="25" t="s">
        <v>212</v>
      </c>
      <c r="B109" s="407">
        <v>1380</v>
      </c>
      <c r="C109" s="407">
        <v>1360</v>
      </c>
      <c r="D109" s="407">
        <v>0</v>
      </c>
      <c r="E109" s="407">
        <v>0</v>
      </c>
    </row>
    <row r="110" spans="1:5" ht="15.75" thickBot="1" x14ac:dyDescent="0.3">
      <c r="A110" s="25" t="s">
        <v>222</v>
      </c>
      <c r="B110" s="407"/>
      <c r="C110" s="407"/>
      <c r="D110" s="407"/>
      <c r="E110" s="407"/>
    </row>
    <row r="111" spans="1:5" ht="15.75" thickBot="1" x14ac:dyDescent="0.3">
      <c r="A111" s="25" t="s">
        <v>223</v>
      </c>
      <c r="B111" s="407"/>
      <c r="C111" s="407"/>
      <c r="D111" s="407"/>
      <c r="E111" s="407"/>
    </row>
    <row r="112" spans="1:5" ht="15.75" thickBot="1" x14ac:dyDescent="0.3">
      <c r="A112" s="25" t="s">
        <v>224</v>
      </c>
      <c r="B112" s="407"/>
      <c r="C112" s="407"/>
      <c r="D112" s="407"/>
      <c r="E112" s="407"/>
    </row>
    <row r="113" spans="1:5" ht="15.75" thickBot="1" x14ac:dyDescent="0.3">
      <c r="A113" s="87" t="s">
        <v>52</v>
      </c>
      <c r="B113" s="407">
        <f>B103+B108</f>
        <v>1380</v>
      </c>
      <c r="C113" s="407">
        <f t="shared" ref="C113:E113" si="12">C103+C108</f>
        <v>1360</v>
      </c>
      <c r="D113" s="407">
        <f t="shared" si="12"/>
        <v>0</v>
      </c>
      <c r="E113" s="407">
        <f t="shared" si="12"/>
        <v>0</v>
      </c>
    </row>
    <row r="114" spans="1:5" ht="48.75" thickBot="1" x14ac:dyDescent="0.3">
      <c r="A114" s="393" t="s">
        <v>34</v>
      </c>
      <c r="B114" s="201" t="s">
        <v>344</v>
      </c>
      <c r="C114" s="419" t="s">
        <v>217</v>
      </c>
      <c r="D114" s="1347" t="s">
        <v>345</v>
      </c>
      <c r="E114" s="1348"/>
    </row>
    <row r="115" spans="1:5" ht="15.75" customHeight="1" thickBot="1" x14ac:dyDescent="0.3">
      <c r="A115" s="378" t="s">
        <v>14</v>
      </c>
      <c r="B115" s="1333" t="s">
        <v>346</v>
      </c>
      <c r="C115" s="1334"/>
      <c r="D115" s="1334"/>
      <c r="E115" s="1335"/>
    </row>
    <row r="116" spans="1:5" ht="12.75" customHeight="1" thickBot="1" x14ac:dyDescent="0.3">
      <c r="A116" s="378" t="s">
        <v>15</v>
      </c>
      <c r="B116" s="1342" t="s">
        <v>744</v>
      </c>
      <c r="C116" s="1343"/>
      <c r="D116" s="1343"/>
      <c r="E116" s="1344"/>
    </row>
    <row r="117" spans="1:5" ht="9" customHeight="1" x14ac:dyDescent="0.25">
      <c r="A117" s="1331"/>
      <c r="B117" s="395">
        <v>2019</v>
      </c>
      <c r="C117" s="395">
        <v>2020</v>
      </c>
      <c r="D117" s="395">
        <v>2021</v>
      </c>
      <c r="E117" s="395">
        <v>2022</v>
      </c>
    </row>
    <row r="118" spans="1:5" ht="15.75" thickBot="1" x14ac:dyDescent="0.3">
      <c r="A118" s="1332"/>
      <c r="B118" s="396" t="s">
        <v>7</v>
      </c>
      <c r="C118" s="396" t="s">
        <v>8</v>
      </c>
      <c r="D118" s="396" t="s">
        <v>8</v>
      </c>
      <c r="E118" s="396" t="s">
        <v>8</v>
      </c>
    </row>
    <row r="119" spans="1:5" ht="15.75" thickBot="1" x14ac:dyDescent="0.3">
      <c r="A119" s="378" t="s">
        <v>16</v>
      </c>
      <c r="B119" s="763">
        <v>50</v>
      </c>
      <c r="C119" s="763">
        <v>70</v>
      </c>
      <c r="D119" s="763">
        <v>60</v>
      </c>
      <c r="E119" s="763">
        <v>60</v>
      </c>
    </row>
    <row r="120" spans="1:5" ht="15.75" thickBot="1" x14ac:dyDescent="0.3">
      <c r="A120" s="378" t="s">
        <v>17</v>
      </c>
      <c r="B120" s="397">
        <v>7404</v>
      </c>
      <c r="C120" s="397">
        <v>11761</v>
      </c>
      <c r="D120" s="397">
        <v>10000</v>
      </c>
      <c r="E120" s="397">
        <v>10000</v>
      </c>
    </row>
    <row r="121" spans="1:5" ht="15.75" thickBot="1" x14ac:dyDescent="0.3">
      <c r="A121" s="378" t="s">
        <v>18</v>
      </c>
      <c r="B121" s="397">
        <f>B120/B119</f>
        <v>148.08000000000001</v>
      </c>
      <c r="C121" s="397">
        <f t="shared" ref="C121:E121" si="13">C120/C119</f>
        <v>168.01428571428571</v>
      </c>
      <c r="D121" s="397">
        <f t="shared" si="13"/>
        <v>166.66666666666666</v>
      </c>
      <c r="E121" s="397">
        <f t="shared" si="13"/>
        <v>166.66666666666666</v>
      </c>
    </row>
    <row r="122" spans="1:5" ht="15.75" thickBot="1" x14ac:dyDescent="0.3">
      <c r="A122" s="378" t="s">
        <v>19</v>
      </c>
      <c r="B122" s="763" t="s">
        <v>20</v>
      </c>
      <c r="C122" s="398">
        <f>C119/B119-1</f>
        <v>0.39999999999999991</v>
      </c>
      <c r="D122" s="398">
        <f t="shared" ref="D122:E124" si="14">D119/C119-1</f>
        <v>-0.1428571428571429</v>
      </c>
      <c r="E122" s="398">
        <f t="shared" si="14"/>
        <v>0</v>
      </c>
    </row>
    <row r="123" spans="1:5" ht="17.25" customHeight="1" thickBot="1" x14ac:dyDescent="0.3">
      <c r="A123" s="378" t="s">
        <v>21</v>
      </c>
      <c r="B123" s="763" t="s">
        <v>20</v>
      </c>
      <c r="C123" s="398">
        <f>C120/B120-1</f>
        <v>0.58846569421934092</v>
      </c>
      <c r="D123" s="398">
        <f t="shared" si="14"/>
        <v>-0.14973216563217417</v>
      </c>
      <c r="E123" s="398">
        <f t="shared" si="14"/>
        <v>0</v>
      </c>
    </row>
    <row r="124" spans="1:5" ht="15.75" thickBot="1" x14ac:dyDescent="0.3">
      <c r="A124" s="378" t="s">
        <v>22</v>
      </c>
      <c r="B124" s="763" t="s">
        <v>20</v>
      </c>
      <c r="C124" s="398">
        <f>C121/B121-1</f>
        <v>0.13461835301381475</v>
      </c>
      <c r="D124" s="398">
        <f t="shared" si="14"/>
        <v>-8.0208599042032036E-3</v>
      </c>
      <c r="E124" s="398">
        <f t="shared" si="14"/>
        <v>0</v>
      </c>
    </row>
    <row r="125" spans="1:5" ht="15.75" thickBot="1" x14ac:dyDescent="0.3">
      <c r="A125" s="1326" t="s">
        <v>1093</v>
      </c>
      <c r="B125" s="1327"/>
      <c r="C125" s="1327"/>
      <c r="D125" s="1327"/>
      <c r="E125" s="1328"/>
    </row>
    <row r="126" spans="1:5" x14ac:dyDescent="0.25">
      <c r="A126" s="1331"/>
      <c r="B126" s="395">
        <v>2019</v>
      </c>
      <c r="C126" s="395">
        <v>2020</v>
      </c>
      <c r="D126" s="395">
        <v>2021</v>
      </c>
      <c r="E126" s="395">
        <v>2022</v>
      </c>
    </row>
    <row r="127" spans="1:5" ht="15.75" thickBot="1" x14ac:dyDescent="0.3">
      <c r="A127" s="1332"/>
      <c r="B127" s="396" t="s">
        <v>7</v>
      </c>
      <c r="C127" s="396" t="s">
        <v>8</v>
      </c>
      <c r="D127" s="396" t="s">
        <v>8</v>
      </c>
      <c r="E127" s="396" t="s">
        <v>8</v>
      </c>
    </row>
    <row r="128" spans="1:5" ht="15.75" thickBot="1" x14ac:dyDescent="0.3">
      <c r="A128" s="12" t="s">
        <v>41</v>
      </c>
      <c r="B128" s="408">
        <f>B129+B130+B131+B132</f>
        <v>0</v>
      </c>
      <c r="C128" s="408">
        <f t="shared" ref="C128:E128" si="15">C129+C130+C131+C132</f>
        <v>0</v>
      </c>
      <c r="D128" s="408">
        <f t="shared" si="15"/>
        <v>0</v>
      </c>
      <c r="E128" s="408">
        <f t="shared" si="15"/>
        <v>0</v>
      </c>
    </row>
    <row r="129" spans="1:5" ht="15.75" thickBot="1" x14ac:dyDescent="0.3">
      <c r="A129" s="25" t="s">
        <v>212</v>
      </c>
      <c r="B129" s="408"/>
      <c r="C129" s="408"/>
      <c r="D129" s="408"/>
      <c r="E129" s="408"/>
    </row>
    <row r="130" spans="1:5" ht="15.75" thickBot="1" x14ac:dyDescent="0.3">
      <c r="A130" s="25" t="s">
        <v>222</v>
      </c>
      <c r="B130" s="408"/>
      <c r="C130" s="408"/>
      <c r="D130" s="408"/>
      <c r="E130" s="408"/>
    </row>
    <row r="131" spans="1:5" ht="15.75" thickBot="1" x14ac:dyDescent="0.3">
      <c r="A131" s="25" t="s">
        <v>223</v>
      </c>
      <c r="B131" s="408"/>
      <c r="C131" s="408"/>
      <c r="D131" s="408"/>
      <c r="E131" s="408"/>
    </row>
    <row r="132" spans="1:5" ht="15.75" thickBot="1" x14ac:dyDescent="0.3">
      <c r="A132" s="25" t="s">
        <v>224</v>
      </c>
      <c r="B132" s="408"/>
      <c r="C132" s="408"/>
      <c r="D132" s="408"/>
      <c r="E132" s="408"/>
    </row>
    <row r="133" spans="1:5" ht="15.75" thickBot="1" x14ac:dyDescent="0.3">
      <c r="A133" s="12" t="s">
        <v>42</v>
      </c>
      <c r="B133" s="407">
        <f>B134+B135+B136+B137</f>
        <v>7404</v>
      </c>
      <c r="C133" s="407">
        <f>C134</f>
        <v>11761</v>
      </c>
      <c r="D133" s="407">
        <f t="shared" ref="D133:E133" si="16">D134+D135+D136+D137</f>
        <v>10000</v>
      </c>
      <c r="E133" s="407">
        <f t="shared" si="16"/>
        <v>10000</v>
      </c>
    </row>
    <row r="134" spans="1:5" ht="15.75" thickBot="1" x14ac:dyDescent="0.3">
      <c r="A134" s="25" t="s">
        <v>212</v>
      </c>
      <c r="B134" s="407">
        <v>7404</v>
      </c>
      <c r="C134" s="407">
        <v>11761</v>
      </c>
      <c r="D134" s="407">
        <v>10000</v>
      </c>
      <c r="E134" s="407">
        <v>10000</v>
      </c>
    </row>
    <row r="135" spans="1:5" ht="15.75" thickBot="1" x14ac:dyDescent="0.3">
      <c r="A135" s="25" t="s">
        <v>222</v>
      </c>
      <c r="B135" s="407"/>
      <c r="C135" s="407"/>
      <c r="D135" s="407"/>
      <c r="E135" s="407"/>
    </row>
    <row r="136" spans="1:5" ht="15.75" thickBot="1" x14ac:dyDescent="0.3">
      <c r="A136" s="25" t="s">
        <v>223</v>
      </c>
      <c r="B136" s="407"/>
      <c r="C136" s="407"/>
      <c r="D136" s="407"/>
      <c r="E136" s="407"/>
    </row>
    <row r="137" spans="1:5" ht="15.75" thickBot="1" x14ac:dyDescent="0.3">
      <c r="A137" s="25" t="s">
        <v>224</v>
      </c>
      <c r="B137" s="407"/>
      <c r="C137" s="407"/>
      <c r="D137" s="407"/>
      <c r="E137" s="407"/>
    </row>
    <row r="138" spans="1:5" ht="15.75" thickBot="1" x14ac:dyDescent="0.3">
      <c r="A138" s="87" t="s">
        <v>52</v>
      </c>
      <c r="B138" s="407">
        <f>B128+B133</f>
        <v>7404</v>
      </c>
      <c r="C138" s="407">
        <f t="shared" ref="C138:E138" si="17">C128+C133</f>
        <v>11761</v>
      </c>
      <c r="D138" s="407">
        <f t="shared" si="17"/>
        <v>10000</v>
      </c>
      <c r="E138" s="407">
        <f t="shared" si="17"/>
        <v>10000</v>
      </c>
    </row>
    <row r="139" spans="1:5" ht="48.75" thickBot="1" x14ac:dyDescent="0.3">
      <c r="A139" s="393" t="s">
        <v>36</v>
      </c>
      <c r="B139" s="201" t="s">
        <v>347</v>
      </c>
      <c r="C139" s="419" t="s">
        <v>217</v>
      </c>
      <c r="D139" s="1347" t="s">
        <v>348</v>
      </c>
      <c r="E139" s="1348"/>
    </row>
    <row r="140" spans="1:5" ht="15.75" thickBot="1" x14ac:dyDescent="0.3">
      <c r="A140" s="378" t="s">
        <v>14</v>
      </c>
      <c r="B140" s="1333" t="s">
        <v>349</v>
      </c>
      <c r="C140" s="1334"/>
      <c r="D140" s="1334"/>
      <c r="E140" s="1335"/>
    </row>
    <row r="141" spans="1:5" ht="15.75" thickBot="1" x14ac:dyDescent="0.3">
      <c r="A141" s="378" t="s">
        <v>15</v>
      </c>
      <c r="B141" s="1342" t="s">
        <v>51</v>
      </c>
      <c r="C141" s="1343"/>
      <c r="D141" s="1343"/>
      <c r="E141" s="1344"/>
    </row>
    <row r="142" spans="1:5" ht="12.75" customHeight="1" x14ac:dyDescent="0.25">
      <c r="A142" s="1331"/>
      <c r="B142" s="395">
        <v>2019</v>
      </c>
      <c r="C142" s="395">
        <v>2020</v>
      </c>
      <c r="D142" s="395">
        <v>2021</v>
      </c>
      <c r="E142" s="395">
        <v>2022</v>
      </c>
    </row>
    <row r="143" spans="1:5" ht="9" customHeight="1" thickBot="1" x14ac:dyDescent="0.3">
      <c r="A143" s="1332"/>
      <c r="B143" s="396" t="s">
        <v>7</v>
      </c>
      <c r="C143" s="396" t="s">
        <v>8</v>
      </c>
      <c r="D143" s="396" t="s">
        <v>8</v>
      </c>
      <c r="E143" s="396" t="s">
        <v>8</v>
      </c>
    </row>
    <row r="144" spans="1:5" ht="15.75" thickBot="1" x14ac:dyDescent="0.3">
      <c r="A144" s="378" t="s">
        <v>16</v>
      </c>
      <c r="B144" s="763">
        <v>3</v>
      </c>
      <c r="C144" s="763">
        <v>19</v>
      </c>
      <c r="D144" s="763">
        <v>35</v>
      </c>
      <c r="E144" s="763">
        <v>35</v>
      </c>
    </row>
    <row r="145" spans="1:5" ht="15.75" thickBot="1" x14ac:dyDescent="0.3">
      <c r="A145" s="378" t="s">
        <v>17</v>
      </c>
      <c r="B145" s="397">
        <v>960</v>
      </c>
      <c r="C145" s="397">
        <v>960</v>
      </c>
      <c r="D145" s="397">
        <v>3500</v>
      </c>
      <c r="E145" s="397">
        <v>3500</v>
      </c>
    </row>
    <row r="146" spans="1:5" ht="15.75" thickBot="1" x14ac:dyDescent="0.3">
      <c r="A146" s="378" t="s">
        <v>18</v>
      </c>
      <c r="B146" s="397">
        <f>B145/B144</f>
        <v>320</v>
      </c>
      <c r="C146" s="397">
        <f t="shared" ref="C146:E146" si="18">C145/C144</f>
        <v>50.526315789473685</v>
      </c>
      <c r="D146" s="397">
        <f t="shared" si="18"/>
        <v>100</v>
      </c>
      <c r="E146" s="397">
        <f t="shared" si="18"/>
        <v>100</v>
      </c>
    </row>
    <row r="147" spans="1:5" ht="15.75" thickBot="1" x14ac:dyDescent="0.3">
      <c r="A147" s="378" t="s">
        <v>19</v>
      </c>
      <c r="B147" s="763" t="s">
        <v>20</v>
      </c>
      <c r="C147" s="398">
        <f>C144/B144-1</f>
        <v>5.333333333333333</v>
      </c>
      <c r="D147" s="398">
        <f t="shared" ref="D147:E149" si="19">D144/C144-1</f>
        <v>0.84210526315789469</v>
      </c>
      <c r="E147" s="398">
        <f t="shared" si="19"/>
        <v>0</v>
      </c>
    </row>
    <row r="148" spans="1:5" ht="15.75" thickBot="1" x14ac:dyDescent="0.3">
      <c r="A148" s="378" t="s">
        <v>21</v>
      </c>
      <c r="B148" s="763" t="s">
        <v>20</v>
      </c>
      <c r="C148" s="398">
        <f>C145/B145-1</f>
        <v>0</v>
      </c>
      <c r="D148" s="398">
        <f t="shared" si="19"/>
        <v>2.6458333333333335</v>
      </c>
      <c r="E148" s="398">
        <f t="shared" si="19"/>
        <v>0</v>
      </c>
    </row>
    <row r="149" spans="1:5" ht="15.75" thickBot="1" x14ac:dyDescent="0.3">
      <c r="A149" s="378" t="s">
        <v>22</v>
      </c>
      <c r="B149" s="763" t="s">
        <v>20</v>
      </c>
      <c r="C149" s="398">
        <f>C146/B146-1</f>
        <v>-0.84210526315789469</v>
      </c>
      <c r="D149" s="398">
        <f t="shared" si="19"/>
        <v>0.97916666666666674</v>
      </c>
      <c r="E149" s="398">
        <f t="shared" si="19"/>
        <v>0</v>
      </c>
    </row>
    <row r="150" spans="1:5" ht="15.75" thickBot="1" x14ac:dyDescent="0.3">
      <c r="A150" s="1326" t="s">
        <v>1093</v>
      </c>
      <c r="B150" s="1327"/>
      <c r="C150" s="1327"/>
      <c r="D150" s="1327"/>
      <c r="E150" s="1328"/>
    </row>
    <row r="151" spans="1:5" x14ac:dyDescent="0.25">
      <c r="A151" s="1331"/>
      <c r="B151" s="395">
        <v>2019</v>
      </c>
      <c r="C151" s="395">
        <v>2020</v>
      </c>
      <c r="D151" s="395">
        <v>2021</v>
      </c>
      <c r="E151" s="395">
        <v>2022</v>
      </c>
    </row>
    <row r="152" spans="1:5" ht="15.75" thickBot="1" x14ac:dyDescent="0.3">
      <c r="A152" s="1332"/>
      <c r="B152" s="396" t="s">
        <v>7</v>
      </c>
      <c r="C152" s="396" t="s">
        <v>8</v>
      </c>
      <c r="D152" s="396" t="s">
        <v>8</v>
      </c>
      <c r="E152" s="396" t="s">
        <v>8</v>
      </c>
    </row>
    <row r="153" spans="1:5" ht="15.75" thickBot="1" x14ac:dyDescent="0.3">
      <c r="A153" s="12" t="s">
        <v>41</v>
      </c>
      <c r="B153" s="408">
        <f>B154+B155+B156+B157</f>
        <v>0</v>
      </c>
      <c r="C153" s="408">
        <f t="shared" ref="C153:E153" si="20">C154+C155+C156+C157</f>
        <v>0</v>
      </c>
      <c r="D153" s="408">
        <f t="shared" si="20"/>
        <v>0</v>
      </c>
      <c r="E153" s="408">
        <f t="shared" si="20"/>
        <v>0</v>
      </c>
    </row>
    <row r="154" spans="1:5" ht="15.75" thickBot="1" x14ac:dyDescent="0.3">
      <c r="A154" s="25" t="s">
        <v>212</v>
      </c>
      <c r="B154" s="408"/>
      <c r="C154" s="408"/>
      <c r="D154" s="408"/>
      <c r="E154" s="408"/>
    </row>
    <row r="155" spans="1:5" ht="15.75" thickBot="1" x14ac:dyDescent="0.3">
      <c r="A155" s="25" t="s">
        <v>222</v>
      </c>
      <c r="B155" s="408"/>
      <c r="C155" s="408"/>
      <c r="D155" s="408"/>
      <c r="E155" s="408"/>
    </row>
    <row r="156" spans="1:5" ht="15.75" thickBot="1" x14ac:dyDescent="0.3">
      <c r="A156" s="25" t="s">
        <v>223</v>
      </c>
      <c r="B156" s="408"/>
      <c r="C156" s="408"/>
      <c r="D156" s="408"/>
      <c r="E156" s="408"/>
    </row>
    <row r="157" spans="1:5" ht="15.75" thickBot="1" x14ac:dyDescent="0.3">
      <c r="A157" s="25" t="s">
        <v>224</v>
      </c>
      <c r="B157" s="408"/>
      <c r="C157" s="408"/>
      <c r="D157" s="408"/>
      <c r="E157" s="408"/>
    </row>
    <row r="158" spans="1:5" ht="15.75" thickBot="1" x14ac:dyDescent="0.3">
      <c r="A158" s="12" t="s">
        <v>42</v>
      </c>
      <c r="B158" s="407">
        <f>B159+B160+B161+B162</f>
        <v>960</v>
      </c>
      <c r="C158" s="407">
        <f>C159</f>
        <v>960</v>
      </c>
      <c r="D158" s="407">
        <f t="shared" ref="D158:E158" si="21">D159+D160+D161+D162</f>
        <v>3500</v>
      </c>
      <c r="E158" s="407">
        <f t="shared" si="21"/>
        <v>3500</v>
      </c>
    </row>
    <row r="159" spans="1:5" ht="15.75" thickBot="1" x14ac:dyDescent="0.3">
      <c r="A159" s="25" t="s">
        <v>212</v>
      </c>
      <c r="B159" s="407">
        <v>960</v>
      </c>
      <c r="C159" s="407">
        <v>960</v>
      </c>
      <c r="D159" s="407">
        <v>3500</v>
      </c>
      <c r="E159" s="407">
        <v>3500</v>
      </c>
    </row>
    <row r="160" spans="1:5" ht="15.75" thickBot="1" x14ac:dyDescent="0.3">
      <c r="A160" s="25" t="s">
        <v>222</v>
      </c>
      <c r="B160" s="407"/>
      <c r="C160" s="407"/>
      <c r="D160" s="407"/>
      <c r="E160" s="407"/>
    </row>
    <row r="161" spans="1:5" ht="15.75" thickBot="1" x14ac:dyDescent="0.3">
      <c r="A161" s="25" t="s">
        <v>223</v>
      </c>
      <c r="B161" s="407"/>
      <c r="C161" s="407"/>
      <c r="D161" s="407"/>
      <c r="E161" s="407"/>
    </row>
    <row r="162" spans="1:5" ht="15.75" thickBot="1" x14ac:dyDescent="0.3">
      <c r="A162" s="25" t="s">
        <v>224</v>
      </c>
      <c r="B162" s="407"/>
      <c r="C162" s="407"/>
      <c r="D162" s="407"/>
      <c r="E162" s="407"/>
    </row>
    <row r="163" spans="1:5" ht="15.75" thickBot="1" x14ac:dyDescent="0.3">
      <c r="A163" s="87" t="s">
        <v>52</v>
      </c>
      <c r="B163" s="407">
        <f>B153+B158</f>
        <v>960</v>
      </c>
      <c r="C163" s="407">
        <f t="shared" ref="C163:E163" si="22">C153+C158</f>
        <v>960</v>
      </c>
      <c r="D163" s="407">
        <f t="shared" si="22"/>
        <v>3500</v>
      </c>
      <c r="E163" s="407">
        <f t="shared" si="22"/>
        <v>3500</v>
      </c>
    </row>
    <row r="164" spans="1:5" ht="48.75" thickBot="1" x14ac:dyDescent="0.3">
      <c r="A164" s="393" t="s">
        <v>134</v>
      </c>
      <c r="B164" s="201" t="s">
        <v>350</v>
      </c>
      <c r="C164" s="419" t="s">
        <v>217</v>
      </c>
      <c r="D164" s="1347" t="s">
        <v>351</v>
      </c>
      <c r="E164" s="1348"/>
    </row>
    <row r="165" spans="1:5" ht="15.75" thickBot="1" x14ac:dyDescent="0.3">
      <c r="A165" s="378" t="s">
        <v>14</v>
      </c>
      <c r="B165" s="1333" t="s">
        <v>1094</v>
      </c>
      <c r="C165" s="1334"/>
      <c r="D165" s="1334"/>
      <c r="E165" s="1335"/>
    </row>
    <row r="166" spans="1:5" ht="15.75" thickBot="1" x14ac:dyDescent="0.3">
      <c r="A166" s="378" t="s">
        <v>15</v>
      </c>
      <c r="B166" s="1342" t="s">
        <v>51</v>
      </c>
      <c r="C166" s="1343"/>
      <c r="D166" s="1343"/>
      <c r="E166" s="1344"/>
    </row>
    <row r="167" spans="1:5" x14ac:dyDescent="0.25">
      <c r="A167" s="1331"/>
      <c r="B167" s="395">
        <v>2019</v>
      </c>
      <c r="C167" s="395">
        <v>2020</v>
      </c>
      <c r="D167" s="395">
        <v>2021</v>
      </c>
      <c r="E167" s="395">
        <v>2022</v>
      </c>
    </row>
    <row r="168" spans="1:5" ht="15.75" thickBot="1" x14ac:dyDescent="0.3">
      <c r="A168" s="1332"/>
      <c r="B168" s="396" t="s">
        <v>7</v>
      </c>
      <c r="C168" s="396" t="s">
        <v>8</v>
      </c>
      <c r="D168" s="396" t="s">
        <v>8</v>
      </c>
      <c r="E168" s="396" t="s">
        <v>8</v>
      </c>
    </row>
    <row r="169" spans="1:5" ht="15.75" thickBot="1" x14ac:dyDescent="0.3">
      <c r="A169" s="378" t="s">
        <v>16</v>
      </c>
      <c r="B169" s="763">
        <v>36</v>
      </c>
      <c r="C169" s="763">
        <v>10</v>
      </c>
      <c r="D169" s="763">
        <v>0</v>
      </c>
      <c r="E169" s="763">
        <v>0</v>
      </c>
    </row>
    <row r="170" spans="1:5" ht="15.75" thickBot="1" x14ac:dyDescent="0.3">
      <c r="A170" s="378" t="s">
        <v>17</v>
      </c>
      <c r="B170" s="397">
        <v>4351</v>
      </c>
      <c r="C170" s="397">
        <v>960</v>
      </c>
      <c r="D170" s="397">
        <v>0</v>
      </c>
      <c r="E170" s="397">
        <v>0</v>
      </c>
    </row>
    <row r="171" spans="1:5" ht="15.75" thickBot="1" x14ac:dyDescent="0.3">
      <c r="A171" s="378" t="s">
        <v>18</v>
      </c>
      <c r="B171" s="397">
        <f>B170/B169</f>
        <v>120.86111111111111</v>
      </c>
      <c r="C171" s="397">
        <f t="shared" ref="C171:E171" si="23">C170/C169</f>
        <v>96</v>
      </c>
      <c r="D171" s="397" t="e">
        <f t="shared" si="23"/>
        <v>#DIV/0!</v>
      </c>
      <c r="E171" s="397" t="e">
        <f t="shared" si="23"/>
        <v>#DIV/0!</v>
      </c>
    </row>
    <row r="172" spans="1:5" ht="15.75" thickBot="1" x14ac:dyDescent="0.3">
      <c r="A172" s="378" t="s">
        <v>19</v>
      </c>
      <c r="B172" s="763" t="s">
        <v>20</v>
      </c>
      <c r="C172" s="398">
        <f>C169/B169-1</f>
        <v>-0.72222222222222221</v>
      </c>
      <c r="D172" s="398">
        <f t="shared" ref="D172:E174" si="24">D169/C169-1</f>
        <v>-1</v>
      </c>
      <c r="E172" s="398" t="e">
        <f t="shared" si="24"/>
        <v>#DIV/0!</v>
      </c>
    </row>
    <row r="173" spans="1:5" ht="15.75" thickBot="1" x14ac:dyDescent="0.3">
      <c r="A173" s="378" t="s">
        <v>21</v>
      </c>
      <c r="B173" s="763" t="s">
        <v>20</v>
      </c>
      <c r="C173" s="398">
        <f>C170/B170-1</f>
        <v>-0.77936106642151226</v>
      </c>
      <c r="D173" s="398">
        <f t="shared" si="24"/>
        <v>-1</v>
      </c>
      <c r="E173" s="398" t="e">
        <f t="shared" si="24"/>
        <v>#DIV/0!</v>
      </c>
    </row>
    <row r="174" spans="1:5" ht="15.75" thickBot="1" x14ac:dyDescent="0.3">
      <c r="A174" s="378" t="s">
        <v>22</v>
      </c>
      <c r="B174" s="763" t="s">
        <v>20</v>
      </c>
      <c r="C174" s="398">
        <f>C171/B171-1</f>
        <v>-0.20569983911744427</v>
      </c>
      <c r="D174" s="398" t="e">
        <f t="shared" si="24"/>
        <v>#DIV/0!</v>
      </c>
      <c r="E174" s="398" t="e">
        <f t="shared" si="24"/>
        <v>#DIV/0!</v>
      </c>
    </row>
    <row r="175" spans="1:5" ht="15.75" thickBot="1" x14ac:dyDescent="0.3">
      <c r="A175" s="1326" t="s">
        <v>1093</v>
      </c>
      <c r="B175" s="1327"/>
      <c r="C175" s="1327"/>
      <c r="D175" s="1327"/>
      <c r="E175" s="1328"/>
    </row>
    <row r="176" spans="1:5" x14ac:dyDescent="0.25">
      <c r="A176" s="1331"/>
      <c r="B176" s="395">
        <v>2019</v>
      </c>
      <c r="C176" s="395">
        <v>2020</v>
      </c>
      <c r="D176" s="395">
        <v>2021</v>
      </c>
      <c r="E176" s="395">
        <v>2022</v>
      </c>
    </row>
    <row r="177" spans="1:5" ht="15.75" thickBot="1" x14ac:dyDescent="0.3">
      <c r="A177" s="1332"/>
      <c r="B177" s="396" t="s">
        <v>7</v>
      </c>
      <c r="C177" s="396" t="s">
        <v>8</v>
      </c>
      <c r="D177" s="396" t="s">
        <v>8</v>
      </c>
      <c r="E177" s="396" t="s">
        <v>8</v>
      </c>
    </row>
    <row r="178" spans="1:5" ht="15.75" thickBot="1" x14ac:dyDescent="0.3">
      <c r="A178" s="12" t="s">
        <v>41</v>
      </c>
      <c r="B178" s="408">
        <f>B179+B180+B181+B182</f>
        <v>0</v>
      </c>
      <c r="C178" s="408">
        <f t="shared" ref="C178:E178" si="25">C179+C180+C181+C182</f>
        <v>0</v>
      </c>
      <c r="D178" s="408">
        <f t="shared" si="25"/>
        <v>0</v>
      </c>
      <c r="E178" s="408">
        <f t="shared" si="25"/>
        <v>0</v>
      </c>
    </row>
    <row r="179" spans="1:5" ht="15.75" thickBot="1" x14ac:dyDescent="0.3">
      <c r="A179" s="25" t="s">
        <v>212</v>
      </c>
      <c r="B179" s="408"/>
      <c r="C179" s="408"/>
      <c r="D179" s="408"/>
      <c r="E179" s="408"/>
    </row>
    <row r="180" spans="1:5" ht="15.75" thickBot="1" x14ac:dyDescent="0.3">
      <c r="A180" s="25" t="s">
        <v>222</v>
      </c>
      <c r="B180" s="408"/>
      <c r="C180" s="408"/>
      <c r="D180" s="408"/>
      <c r="E180" s="408"/>
    </row>
    <row r="181" spans="1:5" ht="15.75" thickBot="1" x14ac:dyDescent="0.3">
      <c r="A181" s="25" t="s">
        <v>223</v>
      </c>
      <c r="B181" s="408"/>
      <c r="C181" s="408"/>
      <c r="D181" s="408"/>
      <c r="E181" s="408"/>
    </row>
    <row r="182" spans="1:5" ht="15.75" thickBot="1" x14ac:dyDescent="0.3">
      <c r="A182" s="25" t="s">
        <v>224</v>
      </c>
      <c r="B182" s="408"/>
      <c r="C182" s="408"/>
      <c r="D182" s="408"/>
      <c r="E182" s="408"/>
    </row>
    <row r="183" spans="1:5" ht="15.75" thickBot="1" x14ac:dyDescent="0.3">
      <c r="A183" s="12" t="s">
        <v>42</v>
      </c>
      <c r="B183" s="407">
        <f>B184+B185+B186+B187</f>
        <v>4351</v>
      </c>
      <c r="C183" s="407">
        <f>C184</f>
        <v>960</v>
      </c>
      <c r="D183" s="407">
        <f t="shared" ref="D183:E183" si="26">D184+D185+D186+D187</f>
        <v>0</v>
      </c>
      <c r="E183" s="407">
        <f t="shared" si="26"/>
        <v>0</v>
      </c>
    </row>
    <row r="184" spans="1:5" ht="15.75" thickBot="1" x14ac:dyDescent="0.3">
      <c r="A184" s="25" t="s">
        <v>212</v>
      </c>
      <c r="B184" s="407">
        <v>4351</v>
      </c>
      <c r="C184" s="407">
        <v>960</v>
      </c>
      <c r="D184" s="407">
        <v>0</v>
      </c>
      <c r="E184" s="407">
        <v>0</v>
      </c>
    </row>
    <row r="185" spans="1:5" ht="15.75" thickBot="1" x14ac:dyDescent="0.3">
      <c r="A185" s="25" t="s">
        <v>222</v>
      </c>
      <c r="B185" s="407"/>
      <c r="C185" s="407"/>
      <c r="D185" s="407"/>
      <c r="E185" s="407"/>
    </row>
    <row r="186" spans="1:5" ht="15.75" thickBot="1" x14ac:dyDescent="0.3">
      <c r="A186" s="25" t="s">
        <v>223</v>
      </c>
      <c r="B186" s="407"/>
      <c r="C186" s="407"/>
      <c r="D186" s="407"/>
      <c r="E186" s="407"/>
    </row>
    <row r="187" spans="1:5" ht="15.75" thickBot="1" x14ac:dyDescent="0.3">
      <c r="A187" s="25" t="s">
        <v>224</v>
      </c>
      <c r="B187" s="407"/>
      <c r="C187" s="407"/>
      <c r="D187" s="407"/>
      <c r="E187" s="407"/>
    </row>
    <row r="188" spans="1:5" ht="15.75" thickBot="1" x14ac:dyDescent="0.3">
      <c r="A188" s="87" t="s">
        <v>52</v>
      </c>
      <c r="B188" s="407">
        <f>B178+B183</f>
        <v>4351</v>
      </c>
      <c r="C188" s="407">
        <f t="shared" ref="C188:E188" si="27">C178+C183</f>
        <v>960</v>
      </c>
      <c r="D188" s="407">
        <f t="shared" si="27"/>
        <v>0</v>
      </c>
      <c r="E188" s="407">
        <f t="shared" si="27"/>
        <v>0</v>
      </c>
    </row>
    <row r="189" spans="1:5" ht="15.75" thickBot="1" x14ac:dyDescent="0.3">
      <c r="A189" s="421" t="s">
        <v>44</v>
      </c>
      <c r="B189" s="1352" t="s">
        <v>352</v>
      </c>
      <c r="C189" s="1350"/>
      <c r="D189" s="1350"/>
      <c r="E189" s="1351"/>
    </row>
    <row r="190" spans="1:5" ht="48.75" thickBot="1" x14ac:dyDescent="0.3">
      <c r="A190" s="393" t="s">
        <v>147</v>
      </c>
      <c r="B190" s="833" t="s">
        <v>353</v>
      </c>
      <c r="C190" s="834" t="s">
        <v>217</v>
      </c>
      <c r="D190" s="835" t="s">
        <v>354</v>
      </c>
      <c r="E190" s="836"/>
    </row>
    <row r="191" spans="1:5" ht="15.75" thickBot="1" x14ac:dyDescent="0.3">
      <c r="A191" s="378" t="s">
        <v>14</v>
      </c>
      <c r="B191" s="1333" t="s">
        <v>355</v>
      </c>
      <c r="C191" s="1334"/>
      <c r="D191" s="1334"/>
      <c r="E191" s="1335"/>
    </row>
    <row r="192" spans="1:5" ht="15.75" thickBot="1" x14ac:dyDescent="0.3">
      <c r="A192" s="378" t="s">
        <v>15</v>
      </c>
      <c r="B192" s="1342" t="s">
        <v>51</v>
      </c>
      <c r="C192" s="1343"/>
      <c r="D192" s="1343"/>
      <c r="E192" s="1344"/>
    </row>
    <row r="193" spans="1:5" x14ac:dyDescent="0.25">
      <c r="A193" s="1331"/>
      <c r="B193" s="395">
        <v>2019</v>
      </c>
      <c r="C193" s="395">
        <v>2020</v>
      </c>
      <c r="D193" s="395">
        <v>2021</v>
      </c>
      <c r="E193" s="395">
        <v>2022</v>
      </c>
    </row>
    <row r="194" spans="1:5" ht="15.75" thickBot="1" x14ac:dyDescent="0.3">
      <c r="A194" s="1332"/>
      <c r="B194" s="396" t="s">
        <v>7</v>
      </c>
      <c r="C194" s="396" t="s">
        <v>8</v>
      </c>
      <c r="D194" s="396" t="s">
        <v>8</v>
      </c>
      <c r="E194" s="396" t="s">
        <v>8</v>
      </c>
    </row>
    <row r="195" spans="1:5" ht="15.75" thickBot="1" x14ac:dyDescent="0.3">
      <c r="A195" s="378" t="s">
        <v>16</v>
      </c>
      <c r="B195" s="763">
        <v>0</v>
      </c>
      <c r="C195" s="763">
        <v>0</v>
      </c>
      <c r="D195" s="763">
        <v>10</v>
      </c>
      <c r="E195" s="763">
        <v>10</v>
      </c>
    </row>
    <row r="196" spans="1:5" ht="15.75" thickBot="1" x14ac:dyDescent="0.3">
      <c r="A196" s="378" t="s">
        <v>17</v>
      </c>
      <c r="B196" s="397">
        <v>0</v>
      </c>
      <c r="C196" s="397">
        <v>0</v>
      </c>
      <c r="D196" s="397">
        <v>25000</v>
      </c>
      <c r="E196" s="397">
        <v>25000</v>
      </c>
    </row>
    <row r="197" spans="1:5" ht="15.75" thickBot="1" x14ac:dyDescent="0.3">
      <c r="A197" s="378" t="s">
        <v>18</v>
      </c>
      <c r="B197" s="397" t="e">
        <f>B196/B195</f>
        <v>#DIV/0!</v>
      </c>
      <c r="C197" s="397" t="e">
        <f t="shared" ref="C197:E197" si="28">C196/C195</f>
        <v>#DIV/0!</v>
      </c>
      <c r="D197" s="397">
        <f t="shared" si="28"/>
        <v>2500</v>
      </c>
      <c r="E197" s="397">
        <f t="shared" si="28"/>
        <v>2500</v>
      </c>
    </row>
    <row r="198" spans="1:5" ht="15.75" thickBot="1" x14ac:dyDescent="0.3">
      <c r="A198" s="378" t="s">
        <v>19</v>
      </c>
      <c r="B198" s="763" t="s">
        <v>20</v>
      </c>
      <c r="C198" s="398" t="e">
        <f>C195/B195-1</f>
        <v>#DIV/0!</v>
      </c>
      <c r="D198" s="398" t="e">
        <f t="shared" ref="D198:E200" si="29">D195/C195-1</f>
        <v>#DIV/0!</v>
      </c>
      <c r="E198" s="398">
        <f t="shared" si="29"/>
        <v>0</v>
      </c>
    </row>
    <row r="199" spans="1:5" ht="15.75" thickBot="1" x14ac:dyDescent="0.3">
      <c r="A199" s="378" t="s">
        <v>21</v>
      </c>
      <c r="B199" s="763" t="s">
        <v>20</v>
      </c>
      <c r="C199" s="398" t="e">
        <f>C196/B196-1</f>
        <v>#DIV/0!</v>
      </c>
      <c r="D199" s="398" t="e">
        <f t="shared" si="29"/>
        <v>#DIV/0!</v>
      </c>
      <c r="E199" s="398">
        <f t="shared" si="29"/>
        <v>0</v>
      </c>
    </row>
    <row r="200" spans="1:5" ht="15.75" customHeight="1" thickBot="1" x14ac:dyDescent="0.3">
      <c r="A200" s="378" t="s">
        <v>22</v>
      </c>
      <c r="B200" s="763" t="s">
        <v>20</v>
      </c>
      <c r="C200" s="398" t="e">
        <f>C197/B197-1</f>
        <v>#DIV/0!</v>
      </c>
      <c r="D200" s="398" t="e">
        <f t="shared" si="29"/>
        <v>#DIV/0!</v>
      </c>
      <c r="E200" s="398">
        <f t="shared" si="29"/>
        <v>0</v>
      </c>
    </row>
    <row r="201" spans="1:5" ht="15.75" customHeight="1" thickBot="1" x14ac:dyDescent="0.3">
      <c r="A201" s="1326" t="s">
        <v>1093</v>
      </c>
      <c r="B201" s="1327"/>
      <c r="C201" s="1327"/>
      <c r="D201" s="1327"/>
      <c r="E201" s="1328"/>
    </row>
    <row r="202" spans="1:5" ht="12.75" customHeight="1" x14ac:dyDescent="0.25">
      <c r="A202" s="1353"/>
      <c r="B202" s="395">
        <v>2019</v>
      </c>
      <c r="C202" s="395">
        <v>2020</v>
      </c>
      <c r="D202" s="395">
        <v>2021</v>
      </c>
      <c r="E202" s="395">
        <v>2022</v>
      </c>
    </row>
    <row r="203" spans="1:5" ht="16.5" customHeight="1" thickBot="1" x14ac:dyDescent="0.3">
      <c r="A203" s="1332"/>
      <c r="B203" s="396" t="s">
        <v>7</v>
      </c>
      <c r="C203" s="396" t="s">
        <v>8</v>
      </c>
      <c r="D203" s="396" t="s">
        <v>8</v>
      </c>
      <c r="E203" s="396" t="s">
        <v>8</v>
      </c>
    </row>
    <row r="204" spans="1:5" ht="15.75" thickBot="1" x14ac:dyDescent="0.3">
      <c r="A204" s="12" t="s">
        <v>41</v>
      </c>
      <c r="B204" s="408">
        <v>0</v>
      </c>
      <c r="C204" s="408">
        <v>0</v>
      </c>
      <c r="D204" s="408">
        <v>0</v>
      </c>
      <c r="E204" s="408">
        <v>0</v>
      </c>
    </row>
    <row r="205" spans="1:5" ht="15.75" thickBot="1" x14ac:dyDescent="0.3">
      <c r="A205" s="25" t="s">
        <v>212</v>
      </c>
      <c r="B205" s="408"/>
      <c r="C205" s="408"/>
      <c r="D205" s="408"/>
      <c r="E205" s="408"/>
    </row>
    <row r="206" spans="1:5" ht="15.75" thickBot="1" x14ac:dyDescent="0.3">
      <c r="A206" s="25" t="s">
        <v>222</v>
      </c>
      <c r="B206" s="408"/>
      <c r="C206" s="408"/>
      <c r="D206" s="408"/>
      <c r="E206" s="408"/>
    </row>
    <row r="207" spans="1:5" ht="15.75" thickBot="1" x14ac:dyDescent="0.3">
      <c r="A207" s="25" t="s">
        <v>223</v>
      </c>
      <c r="B207" s="408"/>
      <c r="C207" s="408"/>
      <c r="D207" s="408"/>
      <c r="E207" s="408"/>
    </row>
    <row r="208" spans="1:5" ht="15.75" thickBot="1" x14ac:dyDescent="0.3">
      <c r="A208" s="25" t="s">
        <v>224</v>
      </c>
      <c r="B208" s="408"/>
      <c r="C208" s="408"/>
      <c r="D208" s="408"/>
      <c r="E208" s="408"/>
    </row>
    <row r="209" spans="1:5" ht="15.75" thickBot="1" x14ac:dyDescent="0.3">
      <c r="A209" s="12" t="s">
        <v>42</v>
      </c>
      <c r="B209" s="407">
        <v>0</v>
      </c>
      <c r="C209" s="407">
        <f>C210</f>
        <v>0</v>
      </c>
      <c r="D209" s="407">
        <f t="shared" ref="D209:E209" si="30">D210</f>
        <v>25000</v>
      </c>
      <c r="E209" s="407">
        <f t="shared" si="30"/>
        <v>25000</v>
      </c>
    </row>
    <row r="210" spans="1:5" ht="15.75" thickBot="1" x14ac:dyDescent="0.3">
      <c r="A210" s="25" t="s">
        <v>212</v>
      </c>
      <c r="B210" s="407">
        <v>0</v>
      </c>
      <c r="C210" s="407">
        <v>0</v>
      </c>
      <c r="D210" s="407">
        <v>25000</v>
      </c>
      <c r="E210" s="407">
        <v>25000</v>
      </c>
    </row>
    <row r="211" spans="1:5" ht="15.75" thickBot="1" x14ac:dyDescent="0.3">
      <c r="A211" s="25" t="s">
        <v>222</v>
      </c>
      <c r="B211" s="407"/>
      <c r="C211" s="407"/>
      <c r="D211" s="407"/>
      <c r="E211" s="407"/>
    </row>
    <row r="212" spans="1:5" ht="15.75" thickBot="1" x14ac:dyDescent="0.3">
      <c r="A212" s="25" t="s">
        <v>223</v>
      </c>
      <c r="B212" s="407"/>
      <c r="C212" s="407"/>
      <c r="D212" s="407"/>
      <c r="E212" s="407"/>
    </row>
    <row r="213" spans="1:5" x14ac:dyDescent="0.25">
      <c r="A213" s="104" t="s">
        <v>224</v>
      </c>
      <c r="B213" s="837"/>
      <c r="C213" s="837"/>
      <c r="D213" s="837"/>
      <c r="E213" s="837"/>
    </row>
    <row r="214" spans="1:5" ht="15.75" thickBot="1" x14ac:dyDescent="0.3">
      <c r="A214" s="838" t="s">
        <v>52</v>
      </c>
      <c r="B214" s="839">
        <f>B209+B204</f>
        <v>0</v>
      </c>
      <c r="C214" s="839">
        <f t="shared" ref="C214:E214" si="31">C209+C204</f>
        <v>0</v>
      </c>
      <c r="D214" s="839">
        <f t="shared" si="31"/>
        <v>25000</v>
      </c>
      <c r="E214" s="839">
        <f t="shared" si="31"/>
        <v>25000</v>
      </c>
    </row>
    <row r="215" spans="1:5" ht="15.75" thickBot="1" x14ac:dyDescent="0.3">
      <c r="A215" s="421" t="s">
        <v>44</v>
      </c>
      <c r="B215" s="1352" t="s">
        <v>1095</v>
      </c>
      <c r="C215" s="1350"/>
      <c r="D215" s="1350"/>
      <c r="E215" s="1351"/>
    </row>
    <row r="216" spans="1:5" ht="48.75" thickBot="1" x14ac:dyDescent="0.3">
      <c r="A216" s="393" t="s">
        <v>73</v>
      </c>
      <c r="B216" s="833" t="s">
        <v>1095</v>
      </c>
      <c r="C216" s="834" t="s">
        <v>217</v>
      </c>
      <c r="D216" s="835" t="s">
        <v>1096</v>
      </c>
      <c r="E216" s="836"/>
    </row>
    <row r="217" spans="1:5" ht="15.75" thickBot="1" x14ac:dyDescent="0.3">
      <c r="A217" s="378" t="s">
        <v>14</v>
      </c>
      <c r="B217" s="1333" t="s">
        <v>1097</v>
      </c>
      <c r="C217" s="1334"/>
      <c r="D217" s="1334"/>
      <c r="E217" s="1335"/>
    </row>
    <row r="218" spans="1:5" ht="15.75" thickBot="1" x14ac:dyDescent="0.3">
      <c r="A218" s="378" t="s">
        <v>15</v>
      </c>
      <c r="B218" s="1342" t="s">
        <v>51</v>
      </c>
      <c r="C218" s="1343"/>
      <c r="D218" s="1343"/>
      <c r="E218" s="1344"/>
    </row>
    <row r="219" spans="1:5" x14ac:dyDescent="0.25">
      <c r="A219" s="1331"/>
      <c r="B219" s="395">
        <v>2019</v>
      </c>
      <c r="C219" s="395">
        <v>2020</v>
      </c>
      <c r="D219" s="395">
        <v>2021</v>
      </c>
      <c r="E219" s="395">
        <v>2022</v>
      </c>
    </row>
    <row r="220" spans="1:5" ht="15.75" thickBot="1" x14ac:dyDescent="0.3">
      <c r="A220" s="1332"/>
      <c r="B220" s="396" t="s">
        <v>7</v>
      </c>
      <c r="C220" s="396" t="s">
        <v>8</v>
      </c>
      <c r="D220" s="396" t="s">
        <v>8</v>
      </c>
      <c r="E220" s="396" t="s">
        <v>8</v>
      </c>
    </row>
    <row r="221" spans="1:5" ht="15.75" thickBot="1" x14ac:dyDescent="0.3">
      <c r="A221" s="378" t="s">
        <v>16</v>
      </c>
      <c r="B221" s="763">
        <v>0</v>
      </c>
      <c r="C221" s="763">
        <v>3</v>
      </c>
      <c r="D221" s="378"/>
      <c r="E221" s="378"/>
    </row>
    <row r="222" spans="1:5" ht="15.75" thickBot="1" x14ac:dyDescent="0.3">
      <c r="A222" s="378" t="s">
        <v>17</v>
      </c>
      <c r="B222" s="397">
        <v>0</v>
      </c>
      <c r="C222" s="397">
        <v>58712.6</v>
      </c>
      <c r="D222" s="397">
        <f>D320</f>
        <v>0</v>
      </c>
      <c r="E222" s="397">
        <f>E320</f>
        <v>0</v>
      </c>
    </row>
    <row r="223" spans="1:5" ht="15.75" thickBot="1" x14ac:dyDescent="0.3">
      <c r="A223" s="378" t="s">
        <v>18</v>
      </c>
      <c r="B223" s="397" t="e">
        <f>B222/B221</f>
        <v>#DIV/0!</v>
      </c>
      <c r="C223" s="397">
        <f t="shared" ref="C223:E223" si="32">C222/C221</f>
        <v>19570.866666666665</v>
      </c>
      <c r="D223" s="397" t="e">
        <f t="shared" si="32"/>
        <v>#DIV/0!</v>
      </c>
      <c r="E223" s="397" t="e">
        <f t="shared" si="32"/>
        <v>#DIV/0!</v>
      </c>
    </row>
    <row r="224" spans="1:5" ht="15.75" thickBot="1" x14ac:dyDescent="0.3">
      <c r="A224" s="378" t="s">
        <v>19</v>
      </c>
      <c r="B224" s="763" t="s">
        <v>20</v>
      </c>
      <c r="C224" s="398" t="e">
        <f>C221/B221-1</f>
        <v>#DIV/0!</v>
      </c>
      <c r="D224" s="398">
        <f t="shared" ref="D224:E226" si="33">D221/C221-1</f>
        <v>-1</v>
      </c>
      <c r="E224" s="398" t="e">
        <f t="shared" si="33"/>
        <v>#DIV/0!</v>
      </c>
    </row>
    <row r="225" spans="1:5" ht="15.75" thickBot="1" x14ac:dyDescent="0.3">
      <c r="A225" s="378" t="s">
        <v>21</v>
      </c>
      <c r="B225" s="763" t="s">
        <v>20</v>
      </c>
      <c r="C225" s="398" t="e">
        <f>C222/B222-1</f>
        <v>#DIV/0!</v>
      </c>
      <c r="D225" s="398">
        <f t="shared" si="33"/>
        <v>-1</v>
      </c>
      <c r="E225" s="398" t="e">
        <f t="shared" si="33"/>
        <v>#DIV/0!</v>
      </c>
    </row>
    <row r="226" spans="1:5" ht="15.75" thickBot="1" x14ac:dyDescent="0.3">
      <c r="A226" s="378" t="s">
        <v>22</v>
      </c>
      <c r="B226" s="763" t="s">
        <v>20</v>
      </c>
      <c r="C226" s="398" t="e">
        <f>C223/B223-1</f>
        <v>#DIV/0!</v>
      </c>
      <c r="D226" s="398" t="e">
        <f t="shared" si="33"/>
        <v>#DIV/0!</v>
      </c>
      <c r="E226" s="398" t="e">
        <f t="shared" si="33"/>
        <v>#DIV/0!</v>
      </c>
    </row>
    <row r="227" spans="1:5" ht="15.75" thickBot="1" x14ac:dyDescent="0.3">
      <c r="A227" s="1326" t="s">
        <v>1093</v>
      </c>
      <c r="B227" s="1327"/>
      <c r="C227" s="1327"/>
      <c r="D227" s="1327"/>
      <c r="E227" s="1328"/>
    </row>
    <row r="228" spans="1:5" x14ac:dyDescent="0.25">
      <c r="A228" s="1353"/>
      <c r="B228" s="395">
        <v>2019</v>
      </c>
      <c r="C228" s="395">
        <v>2020</v>
      </c>
      <c r="D228" s="395">
        <v>2021</v>
      </c>
      <c r="E228" s="395">
        <v>2022</v>
      </c>
    </row>
    <row r="229" spans="1:5" ht="15.75" thickBot="1" x14ac:dyDescent="0.3">
      <c r="A229" s="1332"/>
      <c r="B229" s="396" t="s">
        <v>7</v>
      </c>
      <c r="C229" s="396" t="s">
        <v>8</v>
      </c>
      <c r="D229" s="396" t="s">
        <v>8</v>
      </c>
      <c r="E229" s="396" t="s">
        <v>8</v>
      </c>
    </row>
    <row r="230" spans="1:5" ht="15.75" thickBot="1" x14ac:dyDescent="0.3">
      <c r="A230" s="12" t="s">
        <v>41</v>
      </c>
      <c r="B230" s="408">
        <v>0</v>
      </c>
      <c r="C230" s="408">
        <v>0</v>
      </c>
      <c r="D230" s="408">
        <v>0</v>
      </c>
      <c r="E230" s="408">
        <v>0</v>
      </c>
    </row>
    <row r="231" spans="1:5" ht="15.75" thickBot="1" x14ac:dyDescent="0.3">
      <c r="A231" s="25" t="s">
        <v>212</v>
      </c>
      <c r="B231" s="408"/>
      <c r="C231" s="408"/>
      <c r="D231" s="408"/>
      <c r="E231" s="408"/>
    </row>
    <row r="232" spans="1:5" ht="15.75" thickBot="1" x14ac:dyDescent="0.3">
      <c r="A232" s="25" t="s">
        <v>222</v>
      </c>
      <c r="B232" s="408"/>
      <c r="C232" s="408"/>
      <c r="D232" s="408"/>
      <c r="E232" s="408"/>
    </row>
    <row r="233" spans="1:5" ht="15.75" thickBot="1" x14ac:dyDescent="0.3">
      <c r="A233" s="25" t="s">
        <v>223</v>
      </c>
      <c r="B233" s="408"/>
      <c r="C233" s="408"/>
      <c r="D233" s="408"/>
      <c r="E233" s="408"/>
    </row>
    <row r="234" spans="1:5" ht="15.75" thickBot="1" x14ac:dyDescent="0.3">
      <c r="A234" s="25" t="s">
        <v>224</v>
      </c>
      <c r="B234" s="408"/>
      <c r="C234" s="408"/>
      <c r="D234" s="408"/>
      <c r="E234" s="408"/>
    </row>
    <row r="235" spans="1:5" ht="15.75" thickBot="1" x14ac:dyDescent="0.3">
      <c r="A235" s="12" t="s">
        <v>42</v>
      </c>
      <c r="B235" s="407">
        <f>B236+B237+B238+B239</f>
        <v>0</v>
      </c>
      <c r="C235" s="407">
        <f>C236</f>
        <v>58712.6</v>
      </c>
      <c r="D235" s="407">
        <f t="shared" ref="D235:E235" si="34">D236+D237+D238+D239</f>
        <v>0</v>
      </c>
      <c r="E235" s="407">
        <f t="shared" si="34"/>
        <v>0</v>
      </c>
    </row>
    <row r="236" spans="1:5" ht="15.75" thickBot="1" x14ac:dyDescent="0.3">
      <c r="A236" s="25" t="s">
        <v>212</v>
      </c>
      <c r="B236" s="407">
        <v>0</v>
      </c>
      <c r="C236" s="407">
        <v>58712.6</v>
      </c>
      <c r="D236" s="407">
        <v>0</v>
      </c>
      <c r="E236" s="407">
        <v>0</v>
      </c>
    </row>
    <row r="237" spans="1:5" ht="15.75" thickBot="1" x14ac:dyDescent="0.3">
      <c r="A237" s="25" t="s">
        <v>222</v>
      </c>
      <c r="B237" s="407"/>
      <c r="C237" s="407"/>
      <c r="D237" s="407"/>
      <c r="E237" s="407"/>
    </row>
    <row r="238" spans="1:5" ht="15.75" thickBot="1" x14ac:dyDescent="0.3">
      <c r="A238" s="25" t="s">
        <v>223</v>
      </c>
      <c r="B238" s="407"/>
      <c r="C238" s="407"/>
      <c r="D238" s="407"/>
      <c r="E238" s="407"/>
    </row>
    <row r="239" spans="1:5" ht="13.5" customHeight="1" x14ac:dyDescent="0.25">
      <c r="A239" s="104" t="s">
        <v>224</v>
      </c>
      <c r="B239" s="837"/>
      <c r="C239" s="837"/>
      <c r="D239" s="837"/>
      <c r="E239" s="837"/>
    </row>
    <row r="240" spans="1:5" ht="15.75" thickBot="1" x14ac:dyDescent="0.3">
      <c r="A240" s="838" t="s">
        <v>52</v>
      </c>
      <c r="B240" s="839">
        <f>B235+B230</f>
        <v>0</v>
      </c>
      <c r="C240" s="839">
        <f t="shared" ref="C240:E240" si="35">C235+C230</f>
        <v>58712.6</v>
      </c>
      <c r="D240" s="839">
        <f t="shared" si="35"/>
        <v>0</v>
      </c>
      <c r="E240" s="839">
        <f t="shared" si="35"/>
        <v>0</v>
      </c>
    </row>
    <row r="241" spans="1:5" ht="15.75" thickBot="1" x14ac:dyDescent="0.3">
      <c r="A241" s="421" t="s">
        <v>44</v>
      </c>
      <c r="B241" s="1352" t="s">
        <v>356</v>
      </c>
      <c r="C241" s="1350"/>
      <c r="D241" s="1350"/>
      <c r="E241" s="1351"/>
    </row>
    <row r="242" spans="1:5" ht="48.75" thickBot="1" x14ac:dyDescent="0.3">
      <c r="A242" s="393" t="s">
        <v>149</v>
      </c>
      <c r="B242" s="833" t="s">
        <v>357</v>
      </c>
      <c r="C242" s="834" t="s">
        <v>217</v>
      </c>
      <c r="D242" s="835" t="s">
        <v>358</v>
      </c>
      <c r="E242" s="836"/>
    </row>
    <row r="243" spans="1:5" ht="15.75" thickBot="1" x14ac:dyDescent="0.3">
      <c r="A243" s="378" t="s">
        <v>14</v>
      </c>
      <c r="B243" s="1333" t="s">
        <v>359</v>
      </c>
      <c r="C243" s="1334"/>
      <c r="D243" s="1334"/>
      <c r="E243" s="1335"/>
    </row>
    <row r="244" spans="1:5" ht="15.75" thickBot="1" x14ac:dyDescent="0.3">
      <c r="A244" s="378" t="s">
        <v>15</v>
      </c>
      <c r="B244" s="1342" t="s">
        <v>343</v>
      </c>
      <c r="C244" s="1343"/>
      <c r="D244" s="1343"/>
      <c r="E244" s="1344"/>
    </row>
    <row r="245" spans="1:5" x14ac:dyDescent="0.25">
      <c r="A245" s="1331"/>
      <c r="B245" s="395">
        <v>2019</v>
      </c>
      <c r="C245" s="395">
        <v>2020</v>
      </c>
      <c r="D245" s="395">
        <v>2021</v>
      </c>
      <c r="E245" s="395">
        <v>2022</v>
      </c>
    </row>
    <row r="246" spans="1:5" ht="15.75" thickBot="1" x14ac:dyDescent="0.3">
      <c r="A246" s="1332"/>
      <c r="B246" s="396" t="s">
        <v>7</v>
      </c>
      <c r="C246" s="396" t="s">
        <v>8</v>
      </c>
      <c r="D246" s="396" t="s">
        <v>8</v>
      </c>
      <c r="E246" s="396" t="s">
        <v>8</v>
      </c>
    </row>
    <row r="247" spans="1:5" ht="15.75" thickBot="1" x14ac:dyDescent="0.3">
      <c r="A247" s="378" t="s">
        <v>16</v>
      </c>
      <c r="B247" s="763">
        <v>185</v>
      </c>
      <c r="C247" s="763">
        <v>0</v>
      </c>
      <c r="D247" s="763">
        <v>240</v>
      </c>
      <c r="E247" s="763">
        <v>240</v>
      </c>
    </row>
    <row r="248" spans="1:5" ht="15.75" thickBot="1" x14ac:dyDescent="0.3">
      <c r="A248" s="378" t="s">
        <v>17</v>
      </c>
      <c r="B248" s="397">
        <v>16483</v>
      </c>
      <c r="C248" s="397">
        <v>0</v>
      </c>
      <c r="D248" s="397">
        <v>20000</v>
      </c>
      <c r="E248" s="397">
        <v>20000</v>
      </c>
    </row>
    <row r="249" spans="1:5" ht="15.75" thickBot="1" x14ac:dyDescent="0.3">
      <c r="A249" s="378" t="s">
        <v>18</v>
      </c>
      <c r="B249" s="397">
        <f>B248/B247</f>
        <v>89.097297297297303</v>
      </c>
      <c r="C249" s="397" t="e">
        <f t="shared" ref="C249:E249" si="36">C248/C247</f>
        <v>#DIV/0!</v>
      </c>
      <c r="D249" s="397">
        <f t="shared" si="36"/>
        <v>83.333333333333329</v>
      </c>
      <c r="E249" s="397">
        <f t="shared" si="36"/>
        <v>83.333333333333329</v>
      </c>
    </row>
    <row r="250" spans="1:5" ht="15.75" thickBot="1" x14ac:dyDescent="0.3">
      <c r="A250" s="378" t="s">
        <v>19</v>
      </c>
      <c r="B250" s="763" t="s">
        <v>20</v>
      </c>
      <c r="C250" s="398">
        <f>C247/B247-1</f>
        <v>-1</v>
      </c>
      <c r="D250" s="398" t="e">
        <f t="shared" ref="D250:E252" si="37">D247/C247-1</f>
        <v>#DIV/0!</v>
      </c>
      <c r="E250" s="398">
        <f t="shared" si="37"/>
        <v>0</v>
      </c>
    </row>
    <row r="251" spans="1:5" ht="15.75" thickBot="1" x14ac:dyDescent="0.3">
      <c r="A251" s="378" t="s">
        <v>21</v>
      </c>
      <c r="B251" s="763" t="s">
        <v>20</v>
      </c>
      <c r="C251" s="398">
        <f>C248/B248-1</f>
        <v>-1</v>
      </c>
      <c r="D251" s="398" t="e">
        <f t="shared" si="37"/>
        <v>#DIV/0!</v>
      </c>
      <c r="E251" s="398">
        <f t="shared" si="37"/>
        <v>0</v>
      </c>
    </row>
    <row r="252" spans="1:5" ht="15.75" thickBot="1" x14ac:dyDescent="0.3">
      <c r="A252" s="378" t="s">
        <v>22</v>
      </c>
      <c r="B252" s="763" t="s">
        <v>20</v>
      </c>
      <c r="C252" s="398" t="e">
        <f>C249/B249-1</f>
        <v>#DIV/0!</v>
      </c>
      <c r="D252" s="398" t="e">
        <f t="shared" si="37"/>
        <v>#DIV/0!</v>
      </c>
      <c r="E252" s="398">
        <f t="shared" si="37"/>
        <v>0</v>
      </c>
    </row>
    <row r="253" spans="1:5" ht="15.75" thickBot="1" x14ac:dyDescent="0.3">
      <c r="A253" s="1326" t="s">
        <v>1093</v>
      </c>
      <c r="B253" s="1327"/>
      <c r="C253" s="1327"/>
      <c r="D253" s="1327"/>
      <c r="E253" s="1328"/>
    </row>
    <row r="254" spans="1:5" x14ac:dyDescent="0.25">
      <c r="A254" s="1353"/>
      <c r="B254" s="395">
        <v>2019</v>
      </c>
      <c r="C254" s="395">
        <v>2020</v>
      </c>
      <c r="D254" s="395">
        <v>2021</v>
      </c>
      <c r="E254" s="395">
        <v>2022</v>
      </c>
    </row>
    <row r="255" spans="1:5" ht="15.75" thickBot="1" x14ac:dyDescent="0.3">
      <c r="A255" s="1332"/>
      <c r="B255" s="396" t="s">
        <v>7</v>
      </c>
      <c r="C255" s="396" t="s">
        <v>8</v>
      </c>
      <c r="D255" s="396" t="s">
        <v>8</v>
      </c>
      <c r="E255" s="396" t="s">
        <v>8</v>
      </c>
    </row>
    <row r="256" spans="1:5" ht="15.75" thickBot="1" x14ac:dyDescent="0.3">
      <c r="A256" s="12" t="s">
        <v>41</v>
      </c>
      <c r="B256" s="408">
        <v>0</v>
      </c>
      <c r="C256" s="408">
        <v>0</v>
      </c>
      <c r="D256" s="408">
        <v>0</v>
      </c>
      <c r="E256" s="408">
        <v>0</v>
      </c>
    </row>
    <row r="257" spans="1:5" ht="15.75" thickBot="1" x14ac:dyDescent="0.3">
      <c r="A257" s="25" t="s">
        <v>212</v>
      </c>
      <c r="B257" s="408"/>
      <c r="C257" s="408"/>
      <c r="D257" s="408"/>
      <c r="E257" s="408"/>
    </row>
    <row r="258" spans="1:5" ht="15.75" thickBot="1" x14ac:dyDescent="0.3">
      <c r="A258" s="25" t="s">
        <v>222</v>
      </c>
      <c r="B258" s="408"/>
      <c r="C258" s="408"/>
      <c r="D258" s="408"/>
      <c r="E258" s="408"/>
    </row>
    <row r="259" spans="1:5" ht="15.75" thickBot="1" x14ac:dyDescent="0.3">
      <c r="A259" s="25" t="s">
        <v>223</v>
      </c>
      <c r="B259" s="408"/>
      <c r="C259" s="408"/>
      <c r="D259" s="408"/>
      <c r="E259" s="408"/>
    </row>
    <row r="260" spans="1:5" ht="15.75" thickBot="1" x14ac:dyDescent="0.3">
      <c r="A260" s="25" t="s">
        <v>224</v>
      </c>
      <c r="B260" s="408"/>
      <c r="C260" s="408"/>
      <c r="D260" s="408"/>
      <c r="E260" s="408"/>
    </row>
    <row r="261" spans="1:5" ht="15.75" thickBot="1" x14ac:dyDescent="0.3">
      <c r="A261" s="12" t="s">
        <v>42</v>
      </c>
      <c r="B261" s="407">
        <f>B262+B263+B264+B265</f>
        <v>16483</v>
      </c>
      <c r="C261" s="407">
        <f>C262</f>
        <v>0</v>
      </c>
      <c r="D261" s="407">
        <f t="shared" ref="D261:E261" si="38">D262+D263+D264+D265</f>
        <v>20000</v>
      </c>
      <c r="E261" s="407">
        <f t="shared" si="38"/>
        <v>20000</v>
      </c>
    </row>
    <row r="262" spans="1:5" ht="15.75" thickBot="1" x14ac:dyDescent="0.3">
      <c r="A262" s="25" t="s">
        <v>212</v>
      </c>
      <c r="B262" s="407">
        <v>16483</v>
      </c>
      <c r="C262" s="407">
        <v>0</v>
      </c>
      <c r="D262" s="407">
        <v>20000</v>
      </c>
      <c r="E262" s="407">
        <v>20000</v>
      </c>
    </row>
    <row r="263" spans="1:5" ht="15.75" thickBot="1" x14ac:dyDescent="0.3">
      <c r="A263" s="25" t="s">
        <v>222</v>
      </c>
      <c r="B263" s="407"/>
      <c r="C263" s="407"/>
      <c r="D263" s="407"/>
      <c r="E263" s="407"/>
    </row>
    <row r="264" spans="1:5" ht="15.75" thickBot="1" x14ac:dyDescent="0.3">
      <c r="A264" s="25" t="s">
        <v>223</v>
      </c>
      <c r="B264" s="407"/>
      <c r="C264" s="407"/>
      <c r="D264" s="407"/>
      <c r="E264" s="407"/>
    </row>
    <row r="265" spans="1:5" x14ac:dyDescent="0.25">
      <c r="A265" s="104" t="s">
        <v>224</v>
      </c>
      <c r="B265" s="837"/>
      <c r="C265" s="837"/>
      <c r="D265" s="837"/>
      <c r="E265" s="837"/>
    </row>
    <row r="266" spans="1:5" ht="15.75" thickBot="1" x14ac:dyDescent="0.3">
      <c r="A266" s="838" t="s">
        <v>52</v>
      </c>
      <c r="B266" s="839">
        <f>B261+B256</f>
        <v>16483</v>
      </c>
      <c r="C266" s="839">
        <f t="shared" ref="C266:E266" si="39">C261+C256</f>
        <v>0</v>
      </c>
      <c r="D266" s="839">
        <f t="shared" si="39"/>
        <v>20000</v>
      </c>
      <c r="E266" s="839">
        <f t="shared" si="39"/>
        <v>20000</v>
      </c>
    </row>
    <row r="267" spans="1:5" ht="15.75" thickBot="1" x14ac:dyDescent="0.3">
      <c r="A267" s="840" t="s">
        <v>745</v>
      </c>
      <c r="B267" s="1345" t="s">
        <v>360</v>
      </c>
      <c r="C267" s="1346"/>
      <c r="D267" s="1347"/>
      <c r="E267" s="1348"/>
    </row>
    <row r="268" spans="1:5" ht="48.75" thickBot="1" x14ac:dyDescent="0.3">
      <c r="A268" s="393" t="s">
        <v>13</v>
      </c>
      <c r="B268" s="841" t="s">
        <v>361</v>
      </c>
      <c r="C268" s="421" t="s">
        <v>217</v>
      </c>
      <c r="D268" s="835" t="s">
        <v>362</v>
      </c>
      <c r="E268" s="836"/>
    </row>
    <row r="269" spans="1:5" ht="17.25" customHeight="1" thickBot="1" x14ac:dyDescent="0.3">
      <c r="A269" s="378" t="s">
        <v>14</v>
      </c>
      <c r="B269" s="1333" t="s">
        <v>361</v>
      </c>
      <c r="C269" s="1367"/>
      <c r="D269" s="1334"/>
      <c r="E269" s="1335"/>
    </row>
    <row r="270" spans="1:5" ht="15.75" thickBot="1" x14ac:dyDescent="0.3">
      <c r="A270" s="378" t="s">
        <v>15</v>
      </c>
      <c r="B270" s="1342" t="s">
        <v>363</v>
      </c>
      <c r="C270" s="1343"/>
      <c r="D270" s="1343"/>
      <c r="E270" s="1344"/>
    </row>
    <row r="271" spans="1:5" ht="12.75" customHeight="1" x14ac:dyDescent="0.25">
      <c r="A271" s="1331"/>
      <c r="B271" s="395">
        <v>2019</v>
      </c>
      <c r="C271" s="395">
        <v>2020</v>
      </c>
      <c r="D271" s="395">
        <v>2021</v>
      </c>
      <c r="E271" s="395">
        <v>2022</v>
      </c>
    </row>
    <row r="272" spans="1:5" ht="9" customHeight="1" thickBot="1" x14ac:dyDescent="0.3">
      <c r="A272" s="1332"/>
      <c r="B272" s="396" t="s">
        <v>7</v>
      </c>
      <c r="C272" s="396" t="s">
        <v>8</v>
      </c>
      <c r="D272" s="396" t="s">
        <v>8</v>
      </c>
      <c r="E272" s="396" t="s">
        <v>8</v>
      </c>
    </row>
    <row r="273" spans="1:5" ht="15.75" thickBot="1" x14ac:dyDescent="0.3">
      <c r="A273" s="378" t="s">
        <v>16</v>
      </c>
      <c r="B273" s="397">
        <v>3</v>
      </c>
      <c r="C273" s="397">
        <v>11</v>
      </c>
      <c r="D273" s="397">
        <v>5</v>
      </c>
      <c r="E273" s="397">
        <v>4</v>
      </c>
    </row>
    <row r="274" spans="1:5" ht="15.75" thickBot="1" x14ac:dyDescent="0.3">
      <c r="A274" s="378" t="s">
        <v>17</v>
      </c>
      <c r="B274" s="397">
        <v>1485</v>
      </c>
      <c r="C274" s="397">
        <v>5118</v>
      </c>
      <c r="D274" s="397">
        <v>24840</v>
      </c>
      <c r="E274" s="397">
        <v>20340</v>
      </c>
    </row>
    <row r="275" spans="1:5" ht="15.75" thickBot="1" x14ac:dyDescent="0.3">
      <c r="A275" s="378" t="s">
        <v>18</v>
      </c>
      <c r="B275" s="397">
        <f>B274/B273</f>
        <v>495</v>
      </c>
      <c r="C275" s="397">
        <f t="shared" ref="C275:E275" si="40">C274/C273</f>
        <v>465.27272727272725</v>
      </c>
      <c r="D275" s="397">
        <f t="shared" si="40"/>
        <v>4968</v>
      </c>
      <c r="E275" s="397">
        <f t="shared" si="40"/>
        <v>5085</v>
      </c>
    </row>
    <row r="276" spans="1:5" ht="15.75" thickBot="1" x14ac:dyDescent="0.3">
      <c r="A276" s="378" t="s">
        <v>19</v>
      </c>
      <c r="B276" s="763" t="s">
        <v>20</v>
      </c>
      <c r="C276" s="398">
        <f>C273/B273-1</f>
        <v>2.6666666666666665</v>
      </c>
      <c r="D276" s="398">
        <f t="shared" ref="D276:E278" si="41">D273/C273-1</f>
        <v>-0.54545454545454541</v>
      </c>
      <c r="E276" s="398">
        <f t="shared" si="41"/>
        <v>-0.19999999999999996</v>
      </c>
    </row>
    <row r="277" spans="1:5" ht="15.75" thickBot="1" x14ac:dyDescent="0.3">
      <c r="A277" s="378" t="s">
        <v>21</v>
      </c>
      <c r="B277" s="763" t="s">
        <v>20</v>
      </c>
      <c r="C277" s="398">
        <f>C274/B274-1</f>
        <v>2.4464646464646465</v>
      </c>
      <c r="D277" s="398">
        <f t="shared" si="41"/>
        <v>3.8534583821805395</v>
      </c>
      <c r="E277" s="398">
        <f t="shared" si="41"/>
        <v>-0.1811594202898551</v>
      </c>
    </row>
    <row r="278" spans="1:5" ht="15.75" thickBot="1" x14ac:dyDescent="0.3">
      <c r="A278" s="378" t="s">
        <v>22</v>
      </c>
      <c r="B278" s="763" t="s">
        <v>20</v>
      </c>
      <c r="C278" s="398">
        <f>C275/B275-1</f>
        <v>-6.0055096418732856E-2</v>
      </c>
      <c r="D278" s="398">
        <f t="shared" si="41"/>
        <v>9.6776084407971865</v>
      </c>
      <c r="E278" s="398">
        <f t="shared" si="41"/>
        <v>2.3550724637681153E-2</v>
      </c>
    </row>
    <row r="279" spans="1:5" ht="15.75" customHeight="1" thickBot="1" x14ac:dyDescent="0.3">
      <c r="A279" s="1326" t="s">
        <v>653</v>
      </c>
      <c r="B279" s="1327"/>
      <c r="C279" s="1327"/>
      <c r="D279" s="1327"/>
      <c r="E279" s="1328"/>
    </row>
    <row r="280" spans="1:5" ht="12.75" customHeight="1" x14ac:dyDescent="0.25">
      <c r="A280" s="1331"/>
      <c r="B280" s="395">
        <v>2019</v>
      </c>
      <c r="C280" s="395">
        <v>2020</v>
      </c>
      <c r="D280" s="395">
        <v>2021</v>
      </c>
      <c r="E280" s="395">
        <v>2022</v>
      </c>
    </row>
    <row r="281" spans="1:5" ht="9" customHeight="1" thickBot="1" x14ac:dyDescent="0.3">
      <c r="A281" s="1332"/>
      <c r="B281" s="396" t="s">
        <v>7</v>
      </c>
      <c r="C281" s="396" t="s">
        <v>8</v>
      </c>
      <c r="D281" s="396" t="s">
        <v>8</v>
      </c>
      <c r="E281" s="396" t="s">
        <v>8</v>
      </c>
    </row>
    <row r="282" spans="1:5" ht="15.75" thickBot="1" x14ac:dyDescent="0.3">
      <c r="A282" s="12" t="s">
        <v>41</v>
      </c>
      <c r="B282" s="408">
        <v>0</v>
      </c>
      <c r="C282" s="408">
        <v>0</v>
      </c>
      <c r="D282" s="408">
        <v>0</v>
      </c>
      <c r="E282" s="408">
        <v>0</v>
      </c>
    </row>
    <row r="283" spans="1:5" ht="15.75" thickBot="1" x14ac:dyDescent="0.3">
      <c r="A283" s="25" t="s">
        <v>212</v>
      </c>
      <c r="B283" s="408"/>
      <c r="C283" s="408"/>
      <c r="D283" s="408"/>
      <c r="E283" s="408"/>
    </row>
    <row r="284" spans="1:5" ht="15.75" thickBot="1" x14ac:dyDescent="0.3">
      <c r="A284" s="25" t="s">
        <v>222</v>
      </c>
      <c r="B284" s="408"/>
      <c r="C284" s="408"/>
      <c r="D284" s="408"/>
      <c r="E284" s="408"/>
    </row>
    <row r="285" spans="1:5" ht="15.75" thickBot="1" x14ac:dyDescent="0.3">
      <c r="A285" s="25" t="s">
        <v>223</v>
      </c>
      <c r="B285" s="408"/>
      <c r="C285" s="408"/>
      <c r="D285" s="408"/>
      <c r="E285" s="408"/>
    </row>
    <row r="286" spans="1:5" ht="15.75" thickBot="1" x14ac:dyDescent="0.3">
      <c r="A286" s="25" t="s">
        <v>224</v>
      </c>
      <c r="B286" s="408"/>
      <c r="C286" s="408"/>
      <c r="D286" s="408"/>
      <c r="E286" s="408"/>
    </row>
    <row r="287" spans="1:5" ht="15.75" thickBot="1" x14ac:dyDescent="0.3">
      <c r="A287" s="12" t="s">
        <v>42</v>
      </c>
      <c r="B287" s="407">
        <f>B288+B289+B290+B291</f>
        <v>1485</v>
      </c>
      <c r="C287" s="407">
        <f>C288</f>
        <v>5118</v>
      </c>
      <c r="D287" s="407">
        <f t="shared" ref="D287:E287" si="42">D288+D289+D290+D291</f>
        <v>24840</v>
      </c>
      <c r="E287" s="407">
        <f t="shared" si="42"/>
        <v>20340</v>
      </c>
    </row>
    <row r="288" spans="1:5" ht="15.75" thickBot="1" x14ac:dyDescent="0.3">
      <c r="A288" s="25" t="s">
        <v>212</v>
      </c>
      <c r="B288" s="407">
        <v>1485</v>
      </c>
      <c r="C288" s="408">
        <v>5118</v>
      </c>
      <c r="D288" s="408">
        <v>24840</v>
      </c>
      <c r="E288" s="408">
        <v>20340</v>
      </c>
    </row>
    <row r="289" spans="1:5" ht="15.75" thickBot="1" x14ac:dyDescent="0.3">
      <c r="A289" s="25" t="s">
        <v>222</v>
      </c>
      <c r="B289" s="407"/>
      <c r="C289" s="408"/>
      <c r="D289" s="408"/>
      <c r="E289" s="408"/>
    </row>
    <row r="290" spans="1:5" ht="15.75" thickBot="1" x14ac:dyDescent="0.3">
      <c r="A290" s="25" t="s">
        <v>223</v>
      </c>
      <c r="B290" s="407"/>
      <c r="C290" s="408"/>
      <c r="D290" s="408"/>
      <c r="E290" s="408"/>
    </row>
    <row r="291" spans="1:5" ht="15.75" thickBot="1" x14ac:dyDescent="0.3">
      <c r="A291" s="25" t="s">
        <v>224</v>
      </c>
      <c r="B291" s="407"/>
      <c r="C291" s="408"/>
      <c r="D291" s="408"/>
      <c r="E291" s="408"/>
    </row>
    <row r="292" spans="1:5" ht="15.75" thickBot="1" x14ac:dyDescent="0.3">
      <c r="A292" s="15" t="s">
        <v>30</v>
      </c>
      <c r="B292" s="407">
        <f>B287+B282</f>
        <v>1485</v>
      </c>
      <c r="C292" s="407">
        <f t="shared" ref="C292:E292" si="43">C287+C282</f>
        <v>5118</v>
      </c>
      <c r="D292" s="407">
        <f t="shared" si="43"/>
        <v>24840</v>
      </c>
      <c r="E292" s="407">
        <f t="shared" si="43"/>
        <v>20340</v>
      </c>
    </row>
    <row r="293" spans="1:5" ht="15" customHeight="1" x14ac:dyDescent="0.25">
      <c r="A293" s="1354" t="s">
        <v>43</v>
      </c>
      <c r="B293" s="1357"/>
      <c r="C293" s="1358"/>
      <c r="D293" s="1358"/>
      <c r="E293" s="1359"/>
    </row>
    <row r="294" spans="1:5" x14ac:dyDescent="0.25">
      <c r="A294" s="1355"/>
      <c r="B294" s="1360"/>
      <c r="C294" s="1361"/>
      <c r="D294" s="1361"/>
      <c r="E294" s="1362"/>
    </row>
    <row r="295" spans="1:5" ht="15.75" thickBot="1" x14ac:dyDescent="0.3">
      <c r="A295" s="1356"/>
      <c r="B295" s="1363"/>
      <c r="C295" s="1364"/>
      <c r="D295" s="1364"/>
      <c r="E295" s="1365"/>
    </row>
    <row r="296" spans="1:5" ht="48.75" thickBot="1" x14ac:dyDescent="0.3">
      <c r="A296" s="393" t="s">
        <v>32</v>
      </c>
      <c r="B296" s="842" t="s">
        <v>364</v>
      </c>
      <c r="C296" s="843" t="s">
        <v>217</v>
      </c>
      <c r="D296" s="835" t="s">
        <v>364</v>
      </c>
      <c r="E296" s="836" t="s">
        <v>365</v>
      </c>
    </row>
    <row r="297" spans="1:5" ht="15.75" thickBot="1" x14ac:dyDescent="0.3">
      <c r="A297" s="378" t="s">
        <v>14</v>
      </c>
      <c r="B297" s="1333"/>
      <c r="C297" s="1367"/>
      <c r="D297" s="1334"/>
      <c r="E297" s="1335"/>
    </row>
    <row r="298" spans="1:5" ht="15.75" thickBot="1" x14ac:dyDescent="0.3">
      <c r="A298" s="378" t="s">
        <v>15</v>
      </c>
      <c r="B298" s="1342" t="s">
        <v>363</v>
      </c>
      <c r="C298" s="1343"/>
      <c r="D298" s="1343"/>
      <c r="E298" s="1344"/>
    </row>
    <row r="299" spans="1:5" x14ac:dyDescent="0.25">
      <c r="A299" s="1331"/>
      <c r="B299" s="395">
        <v>2019</v>
      </c>
      <c r="C299" s="395">
        <v>2020</v>
      </c>
      <c r="D299" s="395">
        <v>2021</v>
      </c>
      <c r="E299" s="395">
        <v>2022</v>
      </c>
    </row>
    <row r="300" spans="1:5" ht="15.75" thickBot="1" x14ac:dyDescent="0.3">
      <c r="A300" s="1332"/>
      <c r="B300" s="396" t="s">
        <v>7</v>
      </c>
      <c r="C300" s="396" t="s">
        <v>8</v>
      </c>
      <c r="D300" s="396" t="s">
        <v>8</v>
      </c>
      <c r="E300" s="396" t="s">
        <v>8</v>
      </c>
    </row>
    <row r="301" spans="1:5" ht="15.75" thickBot="1" x14ac:dyDescent="0.3">
      <c r="A301" s="378" t="s">
        <v>16</v>
      </c>
      <c r="B301" s="397">
        <v>1</v>
      </c>
      <c r="C301" s="397">
        <v>0</v>
      </c>
      <c r="D301" s="397"/>
      <c r="E301" s="397"/>
    </row>
    <row r="302" spans="1:5" ht="15.75" thickBot="1" x14ac:dyDescent="0.3">
      <c r="A302" s="378" t="s">
        <v>17</v>
      </c>
      <c r="B302" s="397">
        <v>40663</v>
      </c>
      <c r="C302" s="397">
        <v>0</v>
      </c>
      <c r="D302" s="397"/>
      <c r="E302" s="397"/>
    </row>
    <row r="303" spans="1:5" ht="15.75" thickBot="1" x14ac:dyDescent="0.3">
      <c r="A303" s="378" t="s">
        <v>18</v>
      </c>
      <c r="B303" s="397">
        <f>B302/B301</f>
        <v>40663</v>
      </c>
      <c r="C303" s="397"/>
      <c r="D303" s="397" t="e">
        <f t="shared" ref="D303:E303" si="44">D302/D301</f>
        <v>#DIV/0!</v>
      </c>
      <c r="E303" s="397" t="e">
        <f t="shared" si="44"/>
        <v>#DIV/0!</v>
      </c>
    </row>
    <row r="304" spans="1:5" ht="15.75" thickBot="1" x14ac:dyDescent="0.3">
      <c r="A304" s="378" t="s">
        <v>19</v>
      </c>
      <c r="B304" s="763" t="s">
        <v>20</v>
      </c>
      <c r="C304" s="398">
        <f>C301/B301-1</f>
        <v>-1</v>
      </c>
      <c r="D304" s="398" t="e">
        <f t="shared" ref="D304:E306" si="45">D301/C301-1</f>
        <v>#DIV/0!</v>
      </c>
      <c r="E304" s="398" t="e">
        <f t="shared" si="45"/>
        <v>#DIV/0!</v>
      </c>
    </row>
    <row r="305" spans="1:5" ht="15.75" thickBot="1" x14ac:dyDescent="0.3">
      <c r="A305" s="378" t="s">
        <v>21</v>
      </c>
      <c r="B305" s="763" t="s">
        <v>20</v>
      </c>
      <c r="C305" s="398">
        <f>C302/B302-1</f>
        <v>-1</v>
      </c>
      <c r="D305" s="398" t="e">
        <f t="shared" si="45"/>
        <v>#DIV/0!</v>
      </c>
      <c r="E305" s="398" t="e">
        <f t="shared" si="45"/>
        <v>#DIV/0!</v>
      </c>
    </row>
    <row r="306" spans="1:5" ht="15.75" customHeight="1" thickBot="1" x14ac:dyDescent="0.3">
      <c r="A306" s="378" t="s">
        <v>22</v>
      </c>
      <c r="B306" s="763" t="s">
        <v>20</v>
      </c>
      <c r="C306" s="398">
        <f>C303/B303-1</f>
        <v>-1</v>
      </c>
      <c r="D306" s="398" t="e">
        <f t="shared" si="45"/>
        <v>#DIV/0!</v>
      </c>
      <c r="E306" s="398" t="e">
        <f t="shared" si="45"/>
        <v>#DIV/0!</v>
      </c>
    </row>
    <row r="307" spans="1:5" ht="15.75" customHeight="1" thickBot="1" x14ac:dyDescent="0.3">
      <c r="A307" s="1326" t="s">
        <v>653</v>
      </c>
      <c r="B307" s="1327"/>
      <c r="C307" s="1327"/>
      <c r="D307" s="1327"/>
      <c r="E307" s="1328"/>
    </row>
    <row r="308" spans="1:5" ht="12.75" customHeight="1" x14ac:dyDescent="0.25">
      <c r="A308" s="1331"/>
      <c r="B308" s="395">
        <v>2019</v>
      </c>
      <c r="C308" s="395">
        <v>2020</v>
      </c>
      <c r="D308" s="395">
        <v>2021</v>
      </c>
      <c r="E308" s="395">
        <v>2022</v>
      </c>
    </row>
    <row r="309" spans="1:5" ht="9" customHeight="1" thickBot="1" x14ac:dyDescent="0.3">
      <c r="A309" s="1332"/>
      <c r="B309" s="396" t="s">
        <v>7</v>
      </c>
      <c r="C309" s="396" t="s">
        <v>8</v>
      </c>
      <c r="D309" s="396" t="s">
        <v>8</v>
      </c>
      <c r="E309" s="396" t="s">
        <v>8</v>
      </c>
    </row>
    <row r="310" spans="1:5" ht="15.75" thickBot="1" x14ac:dyDescent="0.3">
      <c r="A310" s="12" t="s">
        <v>41</v>
      </c>
      <c r="B310" s="408"/>
      <c r="C310" s="408"/>
      <c r="D310" s="408"/>
      <c r="E310" s="408"/>
    </row>
    <row r="311" spans="1:5" ht="15.75" thickBot="1" x14ac:dyDescent="0.3">
      <c r="A311" s="25" t="s">
        <v>212</v>
      </c>
      <c r="B311" s="408"/>
      <c r="C311" s="408"/>
      <c r="D311" s="408"/>
      <c r="E311" s="408"/>
    </row>
    <row r="312" spans="1:5" ht="15.75" thickBot="1" x14ac:dyDescent="0.3">
      <c r="A312" s="25" t="s">
        <v>222</v>
      </c>
      <c r="B312" s="408"/>
      <c r="C312" s="408"/>
      <c r="D312" s="408"/>
      <c r="E312" s="408"/>
    </row>
    <row r="313" spans="1:5" ht="15.75" thickBot="1" x14ac:dyDescent="0.3">
      <c r="A313" s="25" t="s">
        <v>223</v>
      </c>
      <c r="B313" s="408"/>
      <c r="C313" s="408"/>
      <c r="D313" s="408"/>
      <c r="E313" s="408"/>
    </row>
    <row r="314" spans="1:5" ht="15.75" thickBot="1" x14ac:dyDescent="0.3">
      <c r="A314" s="25" t="s">
        <v>224</v>
      </c>
      <c r="B314" s="408"/>
      <c r="C314" s="408"/>
      <c r="D314" s="408"/>
      <c r="E314" s="408"/>
    </row>
    <row r="315" spans="1:5" ht="15.75" thickBot="1" x14ac:dyDescent="0.3">
      <c r="A315" s="12" t="s">
        <v>42</v>
      </c>
      <c r="B315" s="407">
        <f>B316</f>
        <v>40663</v>
      </c>
      <c r="C315" s="408">
        <f>C316</f>
        <v>0</v>
      </c>
      <c r="D315" s="408">
        <f t="shared" ref="D315:E315" si="46">D316</f>
        <v>0</v>
      </c>
      <c r="E315" s="408">
        <f t="shared" si="46"/>
        <v>0</v>
      </c>
    </row>
    <row r="316" spans="1:5" ht="15.75" thickBot="1" x14ac:dyDescent="0.3">
      <c r="A316" s="25" t="s">
        <v>212</v>
      </c>
      <c r="B316" s="407">
        <v>40663</v>
      </c>
      <c r="C316" s="408">
        <v>0</v>
      </c>
      <c r="D316" s="408"/>
      <c r="E316" s="408"/>
    </row>
    <row r="317" spans="1:5" ht="15.75" thickBot="1" x14ac:dyDescent="0.3">
      <c r="A317" s="25" t="s">
        <v>222</v>
      </c>
      <c r="B317" s="407"/>
      <c r="C317" s="408"/>
      <c r="D317" s="408"/>
      <c r="E317" s="408"/>
    </row>
    <row r="318" spans="1:5" ht="15.75" thickBot="1" x14ac:dyDescent="0.3">
      <c r="A318" s="25" t="s">
        <v>223</v>
      </c>
      <c r="B318" s="407"/>
      <c r="C318" s="408"/>
      <c r="D318" s="408"/>
      <c r="E318" s="408"/>
    </row>
    <row r="319" spans="1:5" ht="15.75" thickBot="1" x14ac:dyDescent="0.3">
      <c r="A319" s="25" t="s">
        <v>224</v>
      </c>
      <c r="B319" s="407"/>
      <c r="C319" s="408"/>
      <c r="D319" s="408"/>
      <c r="E319" s="408"/>
    </row>
    <row r="320" spans="1:5" ht="15.75" thickBot="1" x14ac:dyDescent="0.3">
      <c r="A320" s="15" t="s">
        <v>52</v>
      </c>
      <c r="B320" s="407">
        <f>B315+B310</f>
        <v>40663</v>
      </c>
      <c r="C320" s="407">
        <f>C310+C315</f>
        <v>0</v>
      </c>
      <c r="D320" s="407">
        <f t="shared" ref="D320:E320" si="47">D315+D310</f>
        <v>0</v>
      </c>
      <c r="E320" s="407">
        <f t="shared" si="47"/>
        <v>0</v>
      </c>
    </row>
    <row r="321" spans="1:5" ht="15.75" thickBot="1" x14ac:dyDescent="0.3">
      <c r="A321" s="19"/>
      <c r="B321" s="424"/>
      <c r="C321" s="424"/>
      <c r="D321" s="424"/>
      <c r="E321" s="424"/>
    </row>
    <row r="322" spans="1:5" ht="27" customHeight="1" thickBot="1" x14ac:dyDescent="0.3">
      <c r="A322" s="6" t="s">
        <v>56</v>
      </c>
      <c r="B322" s="844">
        <f>B302+B274+B248+B222+B196+B170+B145+B120+B95+B70+B29</f>
        <v>1752200</v>
      </c>
      <c r="C322" s="844">
        <f t="shared" ref="C322:E322" si="48">C302+C274+C248+C222+C196+C170+C145+C120+C95+C70+C29</f>
        <v>2308800</v>
      </c>
      <c r="D322" s="844">
        <f t="shared" si="48"/>
        <v>2360000</v>
      </c>
      <c r="E322" s="844">
        <f t="shared" si="48"/>
        <v>2360000</v>
      </c>
    </row>
    <row r="323" spans="1:5" ht="24.75" thickBot="1" x14ac:dyDescent="0.3">
      <c r="A323" s="6" t="s">
        <v>57</v>
      </c>
      <c r="B323" s="844">
        <f>B320+B292+B266+B240+B214+B188+B163+B138+B113+B88+B58</f>
        <v>1752200</v>
      </c>
      <c r="C323" s="844">
        <f t="shared" ref="C323:E323" si="49">C320+C292+C266+C240+C214+C188+C163+C138+C113+C88+C58</f>
        <v>2308800</v>
      </c>
      <c r="D323" s="844">
        <f t="shared" si="49"/>
        <v>2360000</v>
      </c>
      <c r="E323" s="844">
        <f t="shared" si="49"/>
        <v>2360000</v>
      </c>
    </row>
    <row r="324" spans="1:5" ht="15.75" thickBot="1" x14ac:dyDescent="0.3">
      <c r="A324" s="12" t="s">
        <v>23</v>
      </c>
      <c r="B324" s="845">
        <f>B325+B326</f>
        <v>1062000</v>
      </c>
      <c r="C324" s="845">
        <f t="shared" ref="C324:E324" si="50">C325+C326</f>
        <v>1679055</v>
      </c>
      <c r="D324" s="845">
        <f t="shared" si="50"/>
        <v>1679055</v>
      </c>
      <c r="E324" s="845">
        <f t="shared" si="50"/>
        <v>1679055</v>
      </c>
    </row>
    <row r="325" spans="1:5" ht="15.75" thickBot="1" x14ac:dyDescent="0.3">
      <c r="A325" s="25" t="s">
        <v>212</v>
      </c>
      <c r="B325" s="407">
        <f t="shared" ref="B325:E326" si="51">B38</f>
        <v>1062000</v>
      </c>
      <c r="C325" s="407">
        <f t="shared" si="51"/>
        <v>1679055</v>
      </c>
      <c r="D325" s="407">
        <f t="shared" si="51"/>
        <v>1679055</v>
      </c>
      <c r="E325" s="407">
        <f t="shared" si="51"/>
        <v>1679055</v>
      </c>
    </row>
    <row r="326" spans="1:5" ht="15.75" thickBot="1" x14ac:dyDescent="0.3">
      <c r="A326" s="25" t="s">
        <v>230</v>
      </c>
      <c r="B326" s="407">
        <f t="shared" si="51"/>
        <v>0</v>
      </c>
      <c r="C326" s="407">
        <f t="shared" si="51"/>
        <v>0</v>
      </c>
      <c r="D326" s="407">
        <f t="shared" si="51"/>
        <v>0</v>
      </c>
      <c r="E326" s="407">
        <f t="shared" si="51"/>
        <v>0</v>
      </c>
    </row>
    <row r="327" spans="1:5" ht="24.75" thickBot="1" x14ac:dyDescent="0.3">
      <c r="A327" s="12" t="s">
        <v>24</v>
      </c>
      <c r="B327" s="845">
        <f>B328+B329</f>
        <v>208000</v>
      </c>
      <c r="C327" s="845">
        <f t="shared" ref="C327:E327" si="52">C328+C329</f>
        <v>229595</v>
      </c>
      <c r="D327" s="845">
        <f t="shared" si="52"/>
        <v>229595</v>
      </c>
      <c r="E327" s="845">
        <f t="shared" si="52"/>
        <v>229595</v>
      </c>
    </row>
    <row r="328" spans="1:5" ht="15.75" thickBot="1" x14ac:dyDescent="0.3">
      <c r="A328" s="25" t="s">
        <v>212</v>
      </c>
      <c r="B328" s="408">
        <f t="shared" ref="B328:E329" si="53">B41</f>
        <v>208000</v>
      </c>
      <c r="C328" s="408">
        <f t="shared" si="53"/>
        <v>229595</v>
      </c>
      <c r="D328" s="408">
        <f t="shared" si="53"/>
        <v>229595</v>
      </c>
      <c r="E328" s="408">
        <f t="shared" si="53"/>
        <v>229595</v>
      </c>
    </row>
    <row r="329" spans="1:5" ht="15.75" thickBot="1" x14ac:dyDescent="0.3">
      <c r="A329" s="25" t="s">
        <v>230</v>
      </c>
      <c r="B329" s="407">
        <f t="shared" si="53"/>
        <v>0</v>
      </c>
      <c r="C329" s="407">
        <f t="shared" si="53"/>
        <v>0</v>
      </c>
      <c r="D329" s="407">
        <f t="shared" si="53"/>
        <v>0</v>
      </c>
      <c r="E329" s="407">
        <f t="shared" si="53"/>
        <v>0</v>
      </c>
    </row>
    <row r="330" spans="1:5" ht="15.75" thickBot="1" x14ac:dyDescent="0.3">
      <c r="A330" s="12" t="s">
        <v>25</v>
      </c>
      <c r="B330" s="845">
        <f>B331+B332</f>
        <v>349850</v>
      </c>
      <c r="C330" s="845">
        <f t="shared" ref="C330:E330" si="54">C331+C332</f>
        <v>270000</v>
      </c>
      <c r="D330" s="845">
        <f t="shared" si="54"/>
        <v>321200</v>
      </c>
      <c r="E330" s="845">
        <f t="shared" si="54"/>
        <v>321200</v>
      </c>
    </row>
    <row r="331" spans="1:5" ht="15.75" thickBot="1" x14ac:dyDescent="0.3">
      <c r="A331" s="25" t="s">
        <v>212</v>
      </c>
      <c r="B331" s="407">
        <f t="shared" ref="B331:E332" si="55">B44</f>
        <v>349850</v>
      </c>
      <c r="C331" s="407">
        <f t="shared" si="55"/>
        <v>270000</v>
      </c>
      <c r="D331" s="407">
        <f t="shared" si="55"/>
        <v>321200</v>
      </c>
      <c r="E331" s="407">
        <f t="shared" si="55"/>
        <v>321200</v>
      </c>
    </row>
    <row r="332" spans="1:5" ht="15.75" thickBot="1" x14ac:dyDescent="0.3">
      <c r="A332" s="25" t="s">
        <v>230</v>
      </c>
      <c r="B332" s="407">
        <f t="shared" si="55"/>
        <v>0</v>
      </c>
      <c r="C332" s="407">
        <f t="shared" si="55"/>
        <v>0</v>
      </c>
      <c r="D332" s="407">
        <f t="shared" si="55"/>
        <v>0</v>
      </c>
      <c r="E332" s="407">
        <f t="shared" si="55"/>
        <v>0</v>
      </c>
    </row>
    <row r="333" spans="1:5" ht="15.75" thickBot="1" x14ac:dyDescent="0.3">
      <c r="A333" s="12" t="s">
        <v>26</v>
      </c>
      <c r="B333" s="845"/>
      <c r="C333" s="845"/>
      <c r="D333" s="845"/>
      <c r="E333" s="845"/>
    </row>
    <row r="334" spans="1:5" ht="15.75" thickBot="1" x14ac:dyDescent="0.3">
      <c r="A334" s="25" t="s">
        <v>212</v>
      </c>
      <c r="B334" s="408"/>
      <c r="C334" s="408"/>
      <c r="D334" s="408"/>
      <c r="E334" s="408"/>
    </row>
    <row r="335" spans="1:5" ht="15.75" thickBot="1" x14ac:dyDescent="0.3">
      <c r="A335" s="25" t="s">
        <v>230</v>
      </c>
      <c r="B335" s="407"/>
      <c r="C335" s="407"/>
      <c r="D335" s="407"/>
      <c r="E335" s="407"/>
    </row>
    <row r="336" spans="1:5" ht="15.75" thickBot="1" x14ac:dyDescent="0.3">
      <c r="A336" s="12" t="s">
        <v>27</v>
      </c>
      <c r="B336" s="845"/>
      <c r="C336" s="845"/>
      <c r="D336" s="845"/>
      <c r="E336" s="845"/>
    </row>
    <row r="337" spans="1:5" ht="15.75" thickBot="1" x14ac:dyDescent="0.3">
      <c r="A337" s="25" t="s">
        <v>212</v>
      </c>
      <c r="B337" s="408"/>
      <c r="C337" s="408"/>
      <c r="D337" s="408"/>
      <c r="E337" s="408"/>
    </row>
    <row r="338" spans="1:5" ht="15.75" thickBot="1" x14ac:dyDescent="0.3">
      <c r="A338" s="25" t="s">
        <v>230</v>
      </c>
      <c r="B338" s="407"/>
      <c r="C338" s="407"/>
      <c r="D338" s="407"/>
      <c r="E338" s="407"/>
    </row>
    <row r="339" spans="1:5" ht="15.75" thickBot="1" x14ac:dyDescent="0.3">
      <c r="A339" s="12" t="s">
        <v>28</v>
      </c>
      <c r="B339" s="845">
        <f>B340+B341</f>
        <v>150</v>
      </c>
      <c r="C339" s="845">
        <f>C340+C341</f>
        <v>150</v>
      </c>
      <c r="D339" s="845">
        <f t="shared" ref="D339:E339" si="56">D340+D341</f>
        <v>150</v>
      </c>
      <c r="E339" s="845">
        <f t="shared" si="56"/>
        <v>150</v>
      </c>
    </row>
    <row r="340" spans="1:5" ht="15.75" thickBot="1" x14ac:dyDescent="0.3">
      <c r="A340" s="25" t="s">
        <v>212</v>
      </c>
      <c r="B340" s="408">
        <f t="shared" ref="B340:E341" si="57">B53</f>
        <v>150</v>
      </c>
      <c r="C340" s="408">
        <f t="shared" si="57"/>
        <v>150</v>
      </c>
      <c r="D340" s="408">
        <f t="shared" si="57"/>
        <v>150</v>
      </c>
      <c r="E340" s="408">
        <f t="shared" si="57"/>
        <v>150</v>
      </c>
    </row>
    <row r="341" spans="1:5" ht="15.75" thickBot="1" x14ac:dyDescent="0.3">
      <c r="A341" s="25" t="s">
        <v>230</v>
      </c>
      <c r="B341" s="407">
        <f t="shared" si="57"/>
        <v>0</v>
      </c>
      <c r="C341" s="407">
        <f t="shared" si="57"/>
        <v>0</v>
      </c>
      <c r="D341" s="407">
        <f t="shared" si="57"/>
        <v>0</v>
      </c>
      <c r="E341" s="407">
        <f t="shared" si="57"/>
        <v>0</v>
      </c>
    </row>
    <row r="342" spans="1:5" ht="24.75" thickBot="1" x14ac:dyDescent="0.3">
      <c r="A342" s="12" t="s">
        <v>29</v>
      </c>
      <c r="B342" s="845">
        <f>+B55</f>
        <v>2200</v>
      </c>
      <c r="C342" s="845">
        <f>+C55</f>
        <v>0</v>
      </c>
      <c r="D342" s="845">
        <f>+D55</f>
        <v>0</v>
      </c>
      <c r="E342" s="845">
        <f>+E55</f>
        <v>0</v>
      </c>
    </row>
    <row r="343" spans="1:5" ht="15.75" thickBot="1" x14ac:dyDescent="0.3">
      <c r="A343" s="25" t="s">
        <v>212</v>
      </c>
      <c r="B343" s="408">
        <f t="shared" ref="B343:E344" si="58">B56</f>
        <v>2200</v>
      </c>
      <c r="C343" s="408">
        <f t="shared" si="58"/>
        <v>0</v>
      </c>
      <c r="D343" s="408">
        <f t="shared" si="58"/>
        <v>0</v>
      </c>
      <c r="E343" s="408">
        <f t="shared" si="58"/>
        <v>0</v>
      </c>
    </row>
    <row r="344" spans="1:5" ht="15.75" thickBot="1" x14ac:dyDescent="0.3">
      <c r="A344" s="25" t="s">
        <v>230</v>
      </c>
      <c r="B344" s="407">
        <f t="shared" si="58"/>
        <v>0</v>
      </c>
      <c r="C344" s="407">
        <f t="shared" si="58"/>
        <v>0</v>
      </c>
      <c r="D344" s="407">
        <f t="shared" si="58"/>
        <v>0</v>
      </c>
      <c r="E344" s="407">
        <f t="shared" si="58"/>
        <v>0</v>
      </c>
    </row>
    <row r="345" spans="1:5" ht="15.75" thickBot="1" x14ac:dyDescent="0.3">
      <c r="A345" s="12" t="s">
        <v>58</v>
      </c>
      <c r="B345" s="408">
        <f>B346+B347+B348+B349</f>
        <v>0</v>
      </c>
      <c r="C345" s="408">
        <f t="shared" ref="C345:E345" si="59">C346+C347+C348+C349</f>
        <v>0</v>
      </c>
      <c r="D345" s="408">
        <f t="shared" si="59"/>
        <v>0</v>
      </c>
      <c r="E345" s="408">
        <f t="shared" si="59"/>
        <v>0</v>
      </c>
    </row>
    <row r="346" spans="1:5" ht="15.75" thickBot="1" x14ac:dyDescent="0.3">
      <c r="A346" s="25" t="s">
        <v>212</v>
      </c>
      <c r="B346" s="408">
        <v>0</v>
      </c>
      <c r="C346" s="408">
        <v>0</v>
      </c>
      <c r="D346" s="408">
        <v>0</v>
      </c>
      <c r="E346" s="408">
        <v>0</v>
      </c>
    </row>
    <row r="347" spans="1:5" ht="15.75" thickBot="1" x14ac:dyDescent="0.3">
      <c r="A347" s="25" t="s">
        <v>222</v>
      </c>
      <c r="B347" s="408"/>
      <c r="C347" s="408"/>
      <c r="D347" s="408"/>
      <c r="E347" s="408"/>
    </row>
    <row r="348" spans="1:5" ht="15.75" thickBot="1" x14ac:dyDescent="0.3">
      <c r="A348" s="25" t="s">
        <v>223</v>
      </c>
      <c r="B348" s="408"/>
      <c r="C348" s="408"/>
      <c r="D348" s="408"/>
      <c r="E348" s="408"/>
    </row>
    <row r="349" spans="1:5" ht="15.75" thickBot="1" x14ac:dyDescent="0.3">
      <c r="A349" s="25" t="s">
        <v>224</v>
      </c>
      <c r="B349" s="408"/>
      <c r="C349" s="408"/>
      <c r="D349" s="408"/>
      <c r="E349" s="408"/>
    </row>
    <row r="350" spans="1:5" ht="15.75" thickBot="1" x14ac:dyDescent="0.3">
      <c r="A350" s="12" t="s">
        <v>59</v>
      </c>
      <c r="B350" s="408">
        <f>B351</f>
        <v>130000</v>
      </c>
      <c r="C350" s="408">
        <f>C351+C352+C353+C354</f>
        <v>130000</v>
      </c>
      <c r="D350" s="408">
        <f t="shared" ref="D350:E350" si="60">D351+D352+D353+D354</f>
        <v>130000</v>
      </c>
      <c r="E350" s="408">
        <f t="shared" si="60"/>
        <v>130000</v>
      </c>
    </row>
    <row r="351" spans="1:5" ht="15.75" thickBot="1" x14ac:dyDescent="0.3">
      <c r="A351" s="25" t="s">
        <v>212</v>
      </c>
      <c r="B351" s="408">
        <f>B316+B288+B262+B236+B184+B159+B134+B109+B84</f>
        <v>130000</v>
      </c>
      <c r="C351" s="408">
        <f>C84+C109+C134+C159+C184+C210+C236+C262+C288+C316</f>
        <v>130000</v>
      </c>
      <c r="D351" s="408">
        <f>D315+D288+D261+D235+D210+D184+D158+D133+D83</f>
        <v>130000</v>
      </c>
      <c r="E351" s="408">
        <f>E315+E288+E261+E235+E210+E184+E158+E133+E83</f>
        <v>130000</v>
      </c>
    </row>
    <row r="352" spans="1:5" ht="15.75" thickBot="1" x14ac:dyDescent="0.3">
      <c r="A352" s="25" t="s">
        <v>222</v>
      </c>
      <c r="B352" s="408"/>
      <c r="C352" s="408"/>
      <c r="D352" s="408"/>
      <c r="E352" s="408"/>
    </row>
    <row r="353" spans="1:5" ht="15.75" thickBot="1" x14ac:dyDescent="0.3">
      <c r="A353" s="25" t="s">
        <v>223</v>
      </c>
      <c r="B353" s="408"/>
      <c r="C353" s="408"/>
      <c r="D353" s="408"/>
      <c r="E353" s="408"/>
    </row>
    <row r="354" spans="1:5" ht="15.75" thickBot="1" x14ac:dyDescent="0.3">
      <c r="A354" s="25" t="s">
        <v>224</v>
      </c>
      <c r="B354" s="408"/>
      <c r="C354" s="408"/>
      <c r="D354" s="408"/>
      <c r="E354" s="408"/>
    </row>
    <row r="355" spans="1:5" ht="15.75" thickBot="1" x14ac:dyDescent="0.3">
      <c r="A355" s="16" t="s">
        <v>31</v>
      </c>
      <c r="B355" s="411">
        <f>IF(B323-B322=0,0,"Error")</f>
        <v>0</v>
      </c>
      <c r="C355" s="411">
        <f>IF(C323-C322=0,0,"Error")</f>
        <v>0</v>
      </c>
      <c r="D355" s="411">
        <f>IF(D323-D322=0,0,"Error")</f>
        <v>0</v>
      </c>
      <c r="E355" s="411">
        <f>IF(E323-E322=0,0,"Error")</f>
        <v>0</v>
      </c>
    </row>
  </sheetData>
  <mergeCells count="85">
    <mergeCell ref="A3:E3"/>
    <mergeCell ref="A1:E1"/>
    <mergeCell ref="B297:E297"/>
    <mergeCell ref="B298:E298"/>
    <mergeCell ref="A299:A300"/>
    <mergeCell ref="B244:E244"/>
    <mergeCell ref="A245:A246"/>
    <mergeCell ref="A253:E253"/>
    <mergeCell ref="A254:A255"/>
    <mergeCell ref="B267:E267"/>
    <mergeCell ref="B269:E269"/>
    <mergeCell ref="B218:E218"/>
    <mergeCell ref="A219:A220"/>
    <mergeCell ref="A227:E227"/>
    <mergeCell ref="A228:A229"/>
    <mergeCell ref="B241:E241"/>
    <mergeCell ref="A307:E307"/>
    <mergeCell ref="A308:A309"/>
    <mergeCell ref="B270:E270"/>
    <mergeCell ref="A271:A272"/>
    <mergeCell ref="A279:E279"/>
    <mergeCell ref="A280:A281"/>
    <mergeCell ref="A293:A295"/>
    <mergeCell ref="B293:E295"/>
    <mergeCell ref="B243:E243"/>
    <mergeCell ref="B192:E192"/>
    <mergeCell ref="A193:A194"/>
    <mergeCell ref="A201:E201"/>
    <mergeCell ref="A202:A203"/>
    <mergeCell ref="B215:E215"/>
    <mergeCell ref="B217:E217"/>
    <mergeCell ref="B191:E191"/>
    <mergeCell ref="B141:E141"/>
    <mergeCell ref="A142:A143"/>
    <mergeCell ref="A150:E150"/>
    <mergeCell ref="A151:A152"/>
    <mergeCell ref="D164:E164"/>
    <mergeCell ref="B165:E165"/>
    <mergeCell ref="B166:E166"/>
    <mergeCell ref="A167:A168"/>
    <mergeCell ref="A175:E175"/>
    <mergeCell ref="A176:A177"/>
    <mergeCell ref="B189:E189"/>
    <mergeCell ref="B140:E140"/>
    <mergeCell ref="B91:E91"/>
    <mergeCell ref="A92:A93"/>
    <mergeCell ref="A100:E100"/>
    <mergeCell ref="A101:A102"/>
    <mergeCell ref="D114:E114"/>
    <mergeCell ref="B115:E115"/>
    <mergeCell ref="B116:E116"/>
    <mergeCell ref="A117:A118"/>
    <mergeCell ref="A125:E125"/>
    <mergeCell ref="A126:A127"/>
    <mergeCell ref="D139:E139"/>
    <mergeCell ref="B90:E90"/>
    <mergeCell ref="A35:A36"/>
    <mergeCell ref="A60:E60"/>
    <mergeCell ref="A61:E61"/>
    <mergeCell ref="B62:E62"/>
    <mergeCell ref="D63:E63"/>
    <mergeCell ref="B64:E64"/>
    <mergeCell ref="B65:E65"/>
    <mergeCell ref="B66:E66"/>
    <mergeCell ref="A67:A68"/>
    <mergeCell ref="A75:E75"/>
    <mergeCell ref="A76:A77"/>
    <mergeCell ref="D89:E89"/>
    <mergeCell ref="A34:E34"/>
    <mergeCell ref="A10:E12"/>
    <mergeCell ref="B13:E13"/>
    <mergeCell ref="A14:A15"/>
    <mergeCell ref="B17:E17"/>
    <mergeCell ref="A18:E18"/>
    <mergeCell ref="A21:E21"/>
    <mergeCell ref="A22:E22"/>
    <mergeCell ref="B23:E23"/>
    <mergeCell ref="B24:E24"/>
    <mergeCell ref="B25:E25"/>
    <mergeCell ref="A26:A27"/>
    <mergeCell ref="A4:E4"/>
    <mergeCell ref="B6:E6"/>
    <mergeCell ref="B7:E7"/>
    <mergeCell ref="B8:E8"/>
    <mergeCell ref="A9:E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1"/>
  <sheetViews>
    <sheetView zoomScale="170" zoomScaleNormal="170" zoomScaleSheetLayoutView="150" workbookViewId="0">
      <selection activeCell="H8" sqref="H8"/>
    </sheetView>
  </sheetViews>
  <sheetFormatPr defaultRowHeight="15" x14ac:dyDescent="0.25"/>
  <cols>
    <col min="1" max="1" width="28.140625" customWidth="1"/>
    <col min="2" max="4" width="11.7109375" customWidth="1"/>
    <col min="5" max="5" width="14.28515625" customWidth="1"/>
    <col min="6" max="6" width="5.28515625" customWidth="1"/>
    <col min="7" max="7" width="11" customWidth="1"/>
    <col min="8" max="8" width="12.5703125" customWidth="1"/>
  </cols>
  <sheetData>
    <row r="1" spans="1:5" x14ac:dyDescent="0.25">
      <c r="A1" s="1143" t="s">
        <v>952</v>
      </c>
      <c r="B1" s="1143"/>
      <c r="C1" s="1143"/>
      <c r="D1" s="1143"/>
      <c r="E1" s="1143"/>
    </row>
    <row r="2" spans="1:5" s="591" customFormat="1" ht="18" customHeight="1" x14ac:dyDescent="0.2">
      <c r="A2" s="1433" t="s">
        <v>537</v>
      </c>
      <c r="B2" s="1433"/>
      <c r="C2" s="1433"/>
      <c r="D2" s="1433"/>
      <c r="E2" s="1433"/>
    </row>
    <row r="3" spans="1:5" ht="10.5" customHeight="1" x14ac:dyDescent="0.25">
      <c r="A3" s="755"/>
      <c r="B3" s="755"/>
      <c r="C3" s="755"/>
      <c r="D3" s="755"/>
      <c r="E3" s="755"/>
    </row>
    <row r="4" spans="1:5" ht="18" customHeight="1" thickBot="1" x14ac:dyDescent="0.3">
      <c r="A4" s="1028" t="s">
        <v>878</v>
      </c>
      <c r="B4" s="1028"/>
      <c r="C4" s="1028"/>
      <c r="D4" s="1028"/>
      <c r="E4" s="1028"/>
    </row>
    <row r="5" spans="1:5" ht="16.5" thickBot="1" x14ac:dyDescent="0.3">
      <c r="A5" s="440" t="s">
        <v>0</v>
      </c>
      <c r="B5" s="1368" t="s">
        <v>1023</v>
      </c>
      <c r="C5" s="1368"/>
      <c r="D5" s="1368"/>
      <c r="E5" s="1369"/>
    </row>
    <row r="6" spans="1:5" ht="16.5" thickBot="1" x14ac:dyDescent="0.3">
      <c r="A6" s="441" t="s">
        <v>1</v>
      </c>
      <c r="B6" s="1370" t="s">
        <v>81</v>
      </c>
      <c r="C6" s="1221"/>
      <c r="D6" s="1221"/>
      <c r="E6" s="1371"/>
    </row>
    <row r="7" spans="1:5" ht="16.5" thickBot="1" x14ac:dyDescent="0.3">
      <c r="A7" s="441" t="s">
        <v>3</v>
      </c>
      <c r="B7" s="1215" t="s">
        <v>535</v>
      </c>
      <c r="C7" s="1216"/>
      <c r="D7" s="1216"/>
      <c r="E7" s="1372"/>
    </row>
    <row r="8" spans="1:5" ht="15.75" thickBot="1" x14ac:dyDescent="0.3">
      <c r="A8" s="1373" t="s">
        <v>4</v>
      </c>
      <c r="B8" s="1086"/>
      <c r="C8" s="1086"/>
      <c r="D8" s="1086"/>
      <c r="E8" s="1374"/>
    </row>
    <row r="9" spans="1:5" x14ac:dyDescent="0.25">
      <c r="A9" s="1378" t="s">
        <v>82</v>
      </c>
      <c r="B9" s="1379"/>
      <c r="C9" s="1379"/>
      <c r="D9" s="1379"/>
      <c r="E9" s="1380"/>
    </row>
    <row r="10" spans="1:5" ht="36" customHeight="1" thickBot="1" x14ac:dyDescent="0.3">
      <c r="A10" s="1381"/>
      <c r="B10" s="1382"/>
      <c r="C10" s="1382"/>
      <c r="D10" s="1382"/>
      <c r="E10" s="1383"/>
    </row>
    <row r="11" spans="1:5" ht="7.15" hidden="1" customHeight="1" thickBot="1" x14ac:dyDescent="0.3">
      <c r="A11" s="1384"/>
      <c r="B11" s="1385"/>
      <c r="C11" s="1385"/>
      <c r="D11" s="1385"/>
      <c r="E11" s="1386"/>
    </row>
    <row r="12" spans="1:5" ht="168" customHeight="1" thickBot="1" x14ac:dyDescent="0.3">
      <c r="A12" s="442" t="s">
        <v>5</v>
      </c>
      <c r="B12" s="1387" t="s">
        <v>734</v>
      </c>
      <c r="C12" s="1211"/>
      <c r="D12" s="1211"/>
      <c r="E12" s="1388"/>
    </row>
    <row r="13" spans="1:5" ht="23.25" customHeight="1" x14ac:dyDescent="0.25">
      <c r="A13" s="1389" t="s">
        <v>6</v>
      </c>
      <c r="B13" s="761">
        <v>2019</v>
      </c>
      <c r="C13" s="761">
        <v>2020</v>
      </c>
      <c r="D13" s="761">
        <v>2021</v>
      </c>
      <c r="E13" s="443">
        <v>2022</v>
      </c>
    </row>
    <row r="14" spans="1:5" ht="15.75" thickBot="1" x14ac:dyDescent="0.3">
      <c r="A14" s="1390"/>
      <c r="B14" s="762" t="s">
        <v>7</v>
      </c>
      <c r="C14" s="762" t="s">
        <v>8</v>
      </c>
      <c r="D14" s="762" t="s">
        <v>8</v>
      </c>
      <c r="E14" s="444" t="s">
        <v>8</v>
      </c>
    </row>
    <row r="15" spans="1:5" ht="45.75" thickBot="1" x14ac:dyDescent="0.3">
      <c r="A15" s="445" t="s">
        <v>874</v>
      </c>
      <c r="B15" s="76">
        <v>0.9</v>
      </c>
      <c r="C15" s="76">
        <v>0.95</v>
      </c>
      <c r="D15" s="76">
        <v>0.96</v>
      </c>
      <c r="E15" s="446">
        <v>0.98</v>
      </c>
    </row>
    <row r="16" spans="1:5" ht="68.45" customHeight="1" thickBot="1" x14ac:dyDescent="0.3">
      <c r="A16" s="447" t="s">
        <v>9</v>
      </c>
      <c r="B16" s="1391" t="s">
        <v>875</v>
      </c>
      <c r="C16" s="983"/>
      <c r="D16" s="983"/>
      <c r="E16" s="1392"/>
    </row>
    <row r="17" spans="1:10" ht="23.25" customHeight="1" thickBot="1" x14ac:dyDescent="0.3">
      <c r="A17" s="1393" t="s">
        <v>10</v>
      </c>
      <c r="B17" s="1106"/>
      <c r="C17" s="1106"/>
      <c r="D17" s="1106"/>
      <c r="E17" s="1394"/>
      <c r="G17" s="29"/>
      <c r="I17" s="29"/>
    </row>
    <row r="18" spans="1:10" ht="15.75" thickBot="1" x14ac:dyDescent="0.3">
      <c r="A18" s="448"/>
      <c r="B18" s="89"/>
      <c r="C18" s="76" t="s">
        <v>129</v>
      </c>
      <c r="D18" s="76" t="s">
        <v>129</v>
      </c>
      <c r="E18" s="446" t="s">
        <v>129</v>
      </c>
      <c r="F18" s="79"/>
    </row>
    <row r="19" spans="1:10" ht="39" thickBot="1" x14ac:dyDescent="0.3">
      <c r="A19" s="617" t="s">
        <v>876</v>
      </c>
      <c r="B19" s="618">
        <v>50</v>
      </c>
      <c r="C19" s="319">
        <v>0.9</v>
      </c>
      <c r="D19" s="319">
        <v>0.95</v>
      </c>
      <c r="E19" s="619">
        <v>0.96</v>
      </c>
    </row>
    <row r="20" spans="1:10" ht="51.75" thickBot="1" x14ac:dyDescent="0.3">
      <c r="A20" s="617" t="s">
        <v>877</v>
      </c>
      <c r="B20" s="618">
        <v>45</v>
      </c>
      <c r="C20" s="319">
        <v>0.9</v>
      </c>
      <c r="D20" s="319">
        <v>1</v>
      </c>
      <c r="E20" s="619">
        <v>1</v>
      </c>
    </row>
    <row r="21" spans="1:10" ht="15.75" thickBot="1" x14ac:dyDescent="0.3">
      <c r="A21" s="1395" t="s">
        <v>11</v>
      </c>
      <c r="B21" s="1109"/>
      <c r="C21" s="1109"/>
      <c r="D21" s="1109"/>
      <c r="E21" s="1396"/>
    </row>
    <row r="22" spans="1:10" ht="15.75" thickBot="1" x14ac:dyDescent="0.3">
      <c r="A22" s="1397" t="s">
        <v>12</v>
      </c>
      <c r="B22" s="1112"/>
      <c r="C22" s="1112"/>
      <c r="D22" s="1112"/>
      <c r="E22" s="1398"/>
    </row>
    <row r="23" spans="1:10" ht="18.75" customHeight="1" thickBot="1" x14ac:dyDescent="0.3">
      <c r="A23" s="449" t="s">
        <v>13</v>
      </c>
      <c r="B23" s="1399" t="s">
        <v>92</v>
      </c>
      <c r="C23" s="984"/>
      <c r="D23" s="984"/>
      <c r="E23" s="1400"/>
    </row>
    <row r="24" spans="1:10" ht="51" customHeight="1" thickBot="1" x14ac:dyDescent="0.3">
      <c r="A24" s="454" t="s">
        <v>14</v>
      </c>
      <c r="B24" s="1401" t="s">
        <v>83</v>
      </c>
      <c r="C24" s="1402"/>
      <c r="D24" s="1402"/>
      <c r="E24" s="1403"/>
    </row>
    <row r="25" spans="1:10" ht="15.75" thickBot="1" x14ac:dyDescent="0.3">
      <c r="A25" s="620" t="s">
        <v>15</v>
      </c>
      <c r="B25" s="1404" t="s">
        <v>84</v>
      </c>
      <c r="C25" s="1405"/>
      <c r="D25" s="1405"/>
      <c r="E25" s="1406"/>
    </row>
    <row r="26" spans="1:10" ht="12.75" customHeight="1" x14ac:dyDescent="0.25">
      <c r="A26" s="1407"/>
      <c r="B26" s="621">
        <v>2019</v>
      </c>
      <c r="C26" s="621">
        <v>2020</v>
      </c>
      <c r="D26" s="621">
        <v>2021</v>
      </c>
      <c r="E26" s="622">
        <v>2022</v>
      </c>
    </row>
    <row r="27" spans="1:10" ht="13.9" customHeight="1" thickBot="1" x14ac:dyDescent="0.3">
      <c r="A27" s="1408"/>
      <c r="B27" s="623" t="s">
        <v>7</v>
      </c>
      <c r="C27" s="623" t="s">
        <v>8</v>
      </c>
      <c r="D27" s="623" t="s">
        <v>8</v>
      </c>
      <c r="E27" s="624" t="s">
        <v>8</v>
      </c>
    </row>
    <row r="28" spans="1:10" ht="15.75" thickBot="1" x14ac:dyDescent="0.3">
      <c r="A28" s="457" t="s">
        <v>16</v>
      </c>
      <c r="B28" s="458">
        <v>50</v>
      </c>
      <c r="C28" s="458">
        <v>100</v>
      </c>
      <c r="D28" s="458">
        <v>300</v>
      </c>
      <c r="E28" s="459">
        <v>300</v>
      </c>
    </row>
    <row r="29" spans="1:10" ht="15.75" thickBot="1" x14ac:dyDescent="0.3">
      <c r="A29" s="454" t="s">
        <v>17</v>
      </c>
      <c r="B29" s="455">
        <f>B58</f>
        <v>158700</v>
      </c>
      <c r="C29" s="455">
        <f t="shared" ref="C29:E29" si="0">C58</f>
        <v>145000</v>
      </c>
      <c r="D29" s="455">
        <f t="shared" si="0"/>
        <v>161000</v>
      </c>
      <c r="E29" s="456">
        <f t="shared" si="0"/>
        <v>161500</v>
      </c>
    </row>
    <row r="30" spans="1:10" ht="15.75" thickBot="1" x14ac:dyDescent="0.3">
      <c r="A30" s="457" t="s">
        <v>18</v>
      </c>
      <c r="B30" s="458">
        <f>B29/B28</f>
        <v>3174</v>
      </c>
      <c r="C30" s="458">
        <f t="shared" ref="C30:E30" si="1">C29/C28</f>
        <v>1450</v>
      </c>
      <c r="D30" s="458">
        <f t="shared" si="1"/>
        <v>536.66666666666663</v>
      </c>
      <c r="E30" s="459">
        <f t="shared" si="1"/>
        <v>538.33333333333337</v>
      </c>
    </row>
    <row r="31" spans="1:10" ht="15.75" thickBot="1" x14ac:dyDescent="0.3">
      <c r="A31" s="460" t="s">
        <v>19</v>
      </c>
      <c r="B31" s="107" t="s">
        <v>20</v>
      </c>
      <c r="C31" s="108">
        <f>C28/B28-1</f>
        <v>1</v>
      </c>
      <c r="D31" s="108">
        <f t="shared" ref="D31:E33" si="2">D28/C28-1</f>
        <v>2</v>
      </c>
      <c r="E31" s="461">
        <f t="shared" si="2"/>
        <v>0</v>
      </c>
      <c r="F31" s="11"/>
      <c r="G31" s="11"/>
      <c r="H31" s="11"/>
      <c r="I31" s="11"/>
      <c r="J31" s="11"/>
    </row>
    <row r="32" spans="1:10" ht="15.75" thickBot="1" x14ac:dyDescent="0.3">
      <c r="A32" s="462" t="s">
        <v>21</v>
      </c>
      <c r="B32" s="109" t="s">
        <v>20</v>
      </c>
      <c r="C32" s="110">
        <f>C29/B29-1</f>
        <v>-8.6326402016383086E-2</v>
      </c>
      <c r="D32" s="110">
        <f t="shared" si="2"/>
        <v>0.1103448275862069</v>
      </c>
      <c r="E32" s="463">
        <f t="shared" si="2"/>
        <v>3.1055900621117516E-3</v>
      </c>
    </row>
    <row r="33" spans="1:5" ht="15.75" thickBot="1" x14ac:dyDescent="0.3">
      <c r="A33" s="464" t="s">
        <v>22</v>
      </c>
      <c r="B33" s="465" t="s">
        <v>20</v>
      </c>
      <c r="C33" s="466">
        <f>C30/B30-1</f>
        <v>-0.54316320100819149</v>
      </c>
      <c r="D33" s="466">
        <f t="shared" si="2"/>
        <v>-0.62988505747126444</v>
      </c>
      <c r="E33" s="467">
        <f t="shared" si="2"/>
        <v>3.1055900621119736E-3</v>
      </c>
    </row>
    <row r="34" spans="1:5" ht="15.75" thickBot="1" x14ac:dyDescent="0.3">
      <c r="A34" s="1375" t="s">
        <v>152</v>
      </c>
      <c r="B34" s="1376"/>
      <c r="C34" s="1376"/>
      <c r="D34" s="1376"/>
      <c r="E34" s="1377"/>
    </row>
    <row r="35" spans="1:5" ht="12.75" customHeight="1" x14ac:dyDescent="0.25">
      <c r="A35" s="1409"/>
      <c r="B35" s="8">
        <v>2019</v>
      </c>
      <c r="C35" s="8">
        <v>2020</v>
      </c>
      <c r="D35" s="8">
        <v>2021</v>
      </c>
      <c r="E35" s="451">
        <v>2022</v>
      </c>
    </row>
    <row r="36" spans="1:5" ht="11.45" customHeight="1" thickBot="1" x14ac:dyDescent="0.3">
      <c r="A36" s="1390"/>
      <c r="B36" s="764" t="s">
        <v>7</v>
      </c>
      <c r="C36" s="764" t="s">
        <v>8</v>
      </c>
      <c r="D36" s="764" t="s">
        <v>8</v>
      </c>
      <c r="E36" s="452" t="s">
        <v>8</v>
      </c>
    </row>
    <row r="37" spans="1:5" ht="15.75" thickBot="1" x14ac:dyDescent="0.3">
      <c r="A37" s="468" t="s">
        <v>23</v>
      </c>
      <c r="B37" s="111">
        <f>B38+B39</f>
        <v>112200</v>
      </c>
      <c r="C37" s="111">
        <f t="shared" ref="C37:E37" si="3">C38+C39</f>
        <v>103000</v>
      </c>
      <c r="D37" s="111">
        <f t="shared" si="3"/>
        <v>113000</v>
      </c>
      <c r="E37" s="469">
        <f t="shared" si="3"/>
        <v>113000</v>
      </c>
    </row>
    <row r="38" spans="1:5" ht="15.75" thickBot="1" x14ac:dyDescent="0.3">
      <c r="A38" s="470" t="s">
        <v>212</v>
      </c>
      <c r="B38" s="113">
        <v>112200</v>
      </c>
      <c r="C38" s="114">
        <v>103000</v>
      </c>
      <c r="D38" s="115">
        <v>113000</v>
      </c>
      <c r="E38" s="471">
        <v>113000</v>
      </c>
    </row>
    <row r="39" spans="1:5" ht="15.75" thickBot="1" x14ac:dyDescent="0.3">
      <c r="A39" s="470" t="s">
        <v>213</v>
      </c>
      <c r="B39" s="113"/>
      <c r="C39" s="114"/>
      <c r="D39" s="113"/>
      <c r="E39" s="472"/>
    </row>
    <row r="40" spans="1:5" ht="24.75" thickBot="1" x14ac:dyDescent="0.3">
      <c r="A40" s="468" t="s">
        <v>24</v>
      </c>
      <c r="B40" s="111">
        <f>B41+B42</f>
        <v>11500</v>
      </c>
      <c r="C40" s="111">
        <f t="shared" ref="C40:E40" si="4">C41+C42</f>
        <v>10000</v>
      </c>
      <c r="D40" s="111">
        <f t="shared" si="4"/>
        <v>12000</v>
      </c>
      <c r="E40" s="469">
        <f t="shared" si="4"/>
        <v>12000</v>
      </c>
    </row>
    <row r="41" spans="1:5" ht="15.75" thickBot="1" x14ac:dyDescent="0.3">
      <c r="A41" s="470" t="s">
        <v>212</v>
      </c>
      <c r="B41" s="113">
        <v>11500</v>
      </c>
      <c r="C41" s="115">
        <v>10000</v>
      </c>
      <c r="D41" s="115">
        <v>12000</v>
      </c>
      <c r="E41" s="471">
        <v>12000</v>
      </c>
    </row>
    <row r="42" spans="1:5" ht="15.75" thickBot="1" x14ac:dyDescent="0.3">
      <c r="A42" s="470" t="s">
        <v>213</v>
      </c>
      <c r="B42" s="113"/>
      <c r="C42" s="113"/>
      <c r="D42" s="113"/>
      <c r="E42" s="472"/>
    </row>
    <row r="43" spans="1:5" ht="15.75" thickBot="1" x14ac:dyDescent="0.3">
      <c r="A43" s="468" t="s">
        <v>25</v>
      </c>
      <c r="B43" s="112">
        <f>B44+B45</f>
        <v>34500</v>
      </c>
      <c r="C43" s="112">
        <f t="shared" ref="C43:E43" si="5">C44+C45</f>
        <v>31500</v>
      </c>
      <c r="D43" s="112">
        <f t="shared" si="5"/>
        <v>35500</v>
      </c>
      <c r="E43" s="473">
        <f t="shared" si="5"/>
        <v>35500</v>
      </c>
    </row>
    <row r="44" spans="1:5" ht="15.75" thickBot="1" x14ac:dyDescent="0.3">
      <c r="A44" s="470" t="s">
        <v>212</v>
      </c>
      <c r="B44" s="113">
        <v>34500</v>
      </c>
      <c r="C44" s="113">
        <v>31500</v>
      </c>
      <c r="D44" s="113">
        <v>35500</v>
      </c>
      <c r="E44" s="472">
        <v>35500</v>
      </c>
    </row>
    <row r="45" spans="1:5" ht="15.75" thickBot="1" x14ac:dyDescent="0.3">
      <c r="A45" s="470" t="s">
        <v>213</v>
      </c>
      <c r="B45" s="113"/>
      <c r="C45" s="113"/>
      <c r="D45" s="113"/>
      <c r="E45" s="472"/>
    </row>
    <row r="46" spans="1:5" ht="15.75" thickBot="1" x14ac:dyDescent="0.3">
      <c r="A46" s="468" t="s">
        <v>26</v>
      </c>
      <c r="B46" s="113"/>
      <c r="C46" s="115"/>
      <c r="D46" s="115"/>
      <c r="E46" s="471"/>
    </row>
    <row r="47" spans="1:5" ht="15.75" thickBot="1" x14ac:dyDescent="0.3">
      <c r="A47" s="470" t="s">
        <v>212</v>
      </c>
      <c r="B47" s="113"/>
      <c r="C47" s="113"/>
      <c r="D47" s="113"/>
      <c r="E47" s="472"/>
    </row>
    <row r="48" spans="1:5" ht="15.75" thickBot="1" x14ac:dyDescent="0.3">
      <c r="A48" s="470" t="s">
        <v>213</v>
      </c>
      <c r="B48" s="113"/>
      <c r="C48" s="115"/>
      <c r="D48" s="115"/>
      <c r="E48" s="471"/>
    </row>
    <row r="49" spans="1:11" ht="15.75" thickBot="1" x14ac:dyDescent="0.3">
      <c r="A49" s="468" t="s">
        <v>27</v>
      </c>
      <c r="B49" s="113"/>
      <c r="C49" s="113"/>
      <c r="D49" s="113"/>
      <c r="E49" s="472"/>
    </row>
    <row r="50" spans="1:11" ht="15.75" thickBot="1" x14ac:dyDescent="0.3">
      <c r="A50" s="470" t="s">
        <v>212</v>
      </c>
      <c r="B50" s="113"/>
      <c r="C50" s="115"/>
      <c r="D50" s="115"/>
      <c r="E50" s="471"/>
    </row>
    <row r="51" spans="1:11" ht="15.75" thickBot="1" x14ac:dyDescent="0.3">
      <c r="A51" s="470" t="s">
        <v>213</v>
      </c>
      <c r="B51" s="113"/>
      <c r="C51" s="113"/>
      <c r="D51" s="113"/>
      <c r="E51" s="472"/>
    </row>
    <row r="52" spans="1:11" ht="15.75" thickBot="1" x14ac:dyDescent="0.3">
      <c r="A52" s="468" t="s">
        <v>28</v>
      </c>
      <c r="B52" s="112">
        <f>B53+B54</f>
        <v>500</v>
      </c>
      <c r="C52" s="112">
        <f t="shared" ref="C52:E52" si="6">C53+C54</f>
        <v>500</v>
      </c>
      <c r="D52" s="112">
        <v>500</v>
      </c>
      <c r="E52" s="473">
        <f t="shared" si="6"/>
        <v>1000</v>
      </c>
    </row>
    <row r="53" spans="1:11" ht="15.75" thickBot="1" x14ac:dyDescent="0.3">
      <c r="A53" s="470" t="s">
        <v>212</v>
      </c>
      <c r="B53" s="113">
        <v>500</v>
      </c>
      <c r="C53" s="113">
        <v>500</v>
      </c>
      <c r="D53" s="113">
        <v>500</v>
      </c>
      <c r="E53" s="472">
        <v>1000</v>
      </c>
    </row>
    <row r="54" spans="1:11" ht="15.75" thickBot="1" x14ac:dyDescent="0.3">
      <c r="A54" s="470" t="s">
        <v>213</v>
      </c>
      <c r="B54" s="113"/>
      <c r="C54" s="115"/>
      <c r="D54" s="115"/>
      <c r="E54" s="471"/>
    </row>
    <row r="55" spans="1:11" ht="24.75" thickBot="1" x14ac:dyDescent="0.3">
      <c r="A55" s="468" t="s">
        <v>29</v>
      </c>
      <c r="B55" s="113"/>
      <c r="C55" s="113"/>
      <c r="D55" s="113"/>
      <c r="E55" s="472"/>
      <c r="G55" s="81"/>
    </row>
    <row r="56" spans="1:11" ht="15.75" thickBot="1" x14ac:dyDescent="0.3">
      <c r="A56" s="470" t="s">
        <v>212</v>
      </c>
      <c r="B56" s="113"/>
      <c r="C56" s="115"/>
      <c r="D56" s="115"/>
      <c r="E56" s="471"/>
      <c r="I56" s="82"/>
      <c r="J56" s="82"/>
      <c r="K56" s="82"/>
    </row>
    <row r="57" spans="1:11" ht="15.75" thickBot="1" x14ac:dyDescent="0.3">
      <c r="A57" s="470" t="s">
        <v>213</v>
      </c>
      <c r="B57" s="113"/>
      <c r="C57" s="113"/>
      <c r="D57" s="113"/>
      <c r="E57" s="472"/>
    </row>
    <row r="58" spans="1:11" ht="15.75" thickBot="1" x14ac:dyDescent="0.3">
      <c r="A58" s="474" t="s">
        <v>30</v>
      </c>
      <c r="B58" s="112">
        <f>B55+B52+B49+B46+B43+B40+B37</f>
        <v>158700</v>
      </c>
      <c r="C58" s="112">
        <f t="shared" ref="C58:E58" si="7">C55+C52+C49+C46+C43+C40+C37</f>
        <v>145000</v>
      </c>
      <c r="D58" s="112">
        <f t="shared" si="7"/>
        <v>161000</v>
      </c>
      <c r="E58" s="473">
        <f t="shared" si="7"/>
        <v>161500</v>
      </c>
    </row>
    <row r="59" spans="1:11" ht="15.75" thickBot="1" x14ac:dyDescent="0.3">
      <c r="A59" s="475" t="s">
        <v>31</v>
      </c>
      <c r="B59" s="116">
        <f>IF(B58-B29=0,0,"Error")</f>
        <v>0</v>
      </c>
      <c r="C59" s="116">
        <f>IF(C58-C29=0,0,"Error")</f>
        <v>0</v>
      </c>
      <c r="D59" s="116">
        <f>IF(D58-D29=0,0,"Error")</f>
        <v>0</v>
      </c>
      <c r="E59" s="476">
        <f>IF(E58-E29=0,0,"Error")</f>
        <v>0</v>
      </c>
    </row>
    <row r="60" spans="1:11" ht="15.75" hidden="1" thickBot="1" x14ac:dyDescent="0.3">
      <c r="A60" s="489" t="s">
        <v>239</v>
      </c>
      <c r="B60" s="1114"/>
      <c r="C60" s="1092"/>
      <c r="D60" s="1092"/>
      <c r="E60" s="1410"/>
    </row>
    <row r="61" spans="1:11" ht="26.25" hidden="1" customHeight="1" thickBot="1" x14ac:dyDescent="0.3">
      <c r="A61" s="450" t="s">
        <v>14</v>
      </c>
      <c r="B61" s="1105"/>
      <c r="C61" s="1106"/>
      <c r="D61" s="1106"/>
      <c r="E61" s="1394"/>
    </row>
    <row r="62" spans="1:11" ht="15.75" hidden="1" thickBot="1" x14ac:dyDescent="0.3">
      <c r="A62" s="450" t="s">
        <v>15</v>
      </c>
      <c r="B62" s="1097"/>
      <c r="C62" s="1098"/>
      <c r="D62" s="1098"/>
      <c r="E62" s="1411"/>
    </row>
    <row r="63" spans="1:11" ht="12.75" hidden="1" customHeight="1" x14ac:dyDescent="0.3">
      <c r="A63" s="1389"/>
      <c r="B63" s="8">
        <v>2018</v>
      </c>
      <c r="C63" s="8">
        <v>2019</v>
      </c>
      <c r="D63" s="8">
        <v>2020</v>
      </c>
      <c r="E63" s="451">
        <v>2021</v>
      </c>
    </row>
    <row r="64" spans="1:11" ht="9" hidden="1" customHeight="1" thickBot="1" x14ac:dyDescent="0.3">
      <c r="A64" s="1390"/>
      <c r="B64" s="764" t="s">
        <v>7</v>
      </c>
      <c r="C64" s="764" t="s">
        <v>8</v>
      </c>
      <c r="D64" s="764" t="s">
        <v>8</v>
      </c>
      <c r="E64" s="452" t="s">
        <v>8</v>
      </c>
    </row>
    <row r="65" spans="1:5" ht="15.75" hidden="1" thickBot="1" x14ac:dyDescent="0.3">
      <c r="A65" s="450" t="s">
        <v>16</v>
      </c>
      <c r="B65" s="40"/>
      <c r="C65" s="40"/>
      <c r="D65" s="40"/>
      <c r="E65" s="490"/>
    </row>
    <row r="66" spans="1:5" ht="15.75" hidden="1" thickBot="1" x14ac:dyDescent="0.3">
      <c r="A66" s="450" t="s">
        <v>17</v>
      </c>
      <c r="B66" s="9">
        <f>B95</f>
        <v>0</v>
      </c>
      <c r="C66" s="9">
        <f t="shared" ref="C66:E66" si="8">C95</f>
        <v>0</v>
      </c>
      <c r="D66" s="9">
        <f t="shared" si="8"/>
        <v>0</v>
      </c>
      <c r="E66" s="491">
        <f t="shared" si="8"/>
        <v>0</v>
      </c>
    </row>
    <row r="67" spans="1:5" ht="15.75" hidden="1" thickBot="1" x14ac:dyDescent="0.3">
      <c r="A67" s="450" t="s">
        <v>18</v>
      </c>
      <c r="B67" s="9" t="e">
        <f>B66/B65</f>
        <v>#DIV/0!</v>
      </c>
      <c r="C67" s="9" t="e">
        <f>C66/C65</f>
        <v>#DIV/0!</v>
      </c>
      <c r="D67" s="9" t="e">
        <f>D66/D65</f>
        <v>#DIV/0!</v>
      </c>
      <c r="E67" s="491" t="e">
        <f>E66/E65</f>
        <v>#DIV/0!</v>
      </c>
    </row>
    <row r="68" spans="1:5" ht="15.75" hidden="1" thickBot="1" x14ac:dyDescent="0.3">
      <c r="A68" s="450" t="s">
        <v>19</v>
      </c>
      <c r="B68" s="745"/>
      <c r="C68" s="10" t="e">
        <f>C65/B65-1</f>
        <v>#DIV/0!</v>
      </c>
      <c r="D68" s="10" t="e">
        <f>D65/C65-1</f>
        <v>#DIV/0!</v>
      </c>
      <c r="E68" s="492" t="e">
        <f>E65/D65-1</f>
        <v>#DIV/0!</v>
      </c>
    </row>
    <row r="69" spans="1:5" ht="15.75" hidden="1" thickBot="1" x14ac:dyDescent="0.3">
      <c r="A69" s="450" t="s">
        <v>21</v>
      </c>
      <c r="B69" s="745"/>
      <c r="C69" s="10" t="e">
        <f>C66/B66-1</f>
        <v>#DIV/0!</v>
      </c>
      <c r="D69" s="10" t="e">
        <f t="shared" ref="D69:E70" si="9">D66/C66-1</f>
        <v>#DIV/0!</v>
      </c>
      <c r="E69" s="492" t="e">
        <f t="shared" si="9"/>
        <v>#DIV/0!</v>
      </c>
    </row>
    <row r="70" spans="1:5" ht="15.75" hidden="1" thickBot="1" x14ac:dyDescent="0.3">
      <c r="A70" s="450" t="s">
        <v>22</v>
      </c>
      <c r="B70" s="745"/>
      <c r="C70" s="10" t="e">
        <f>C67/B67-1</f>
        <v>#DIV/0!</v>
      </c>
      <c r="D70" s="10" t="e">
        <f t="shared" si="9"/>
        <v>#DIV/0!</v>
      </c>
      <c r="E70" s="492" t="e">
        <f t="shared" si="9"/>
        <v>#DIV/0!</v>
      </c>
    </row>
    <row r="71" spans="1:5" ht="24.75" hidden="1" customHeight="1" thickBot="1" x14ac:dyDescent="0.3">
      <c r="A71" s="1412" t="s">
        <v>169</v>
      </c>
      <c r="B71" s="1047"/>
      <c r="C71" s="1047"/>
      <c r="D71" s="1047"/>
      <c r="E71" s="1413"/>
    </row>
    <row r="72" spans="1:5" ht="12.75" hidden="1" customHeight="1" x14ac:dyDescent="0.3">
      <c r="A72" s="1389"/>
      <c r="B72" s="8">
        <v>2018</v>
      </c>
      <c r="C72" s="8">
        <v>2019</v>
      </c>
      <c r="D72" s="8">
        <v>2020</v>
      </c>
      <c r="E72" s="451">
        <v>2021</v>
      </c>
    </row>
    <row r="73" spans="1:5" ht="9" hidden="1" customHeight="1" thickBot="1" x14ac:dyDescent="0.3">
      <c r="A73" s="1390"/>
      <c r="B73" s="764" t="s">
        <v>7</v>
      </c>
      <c r="C73" s="764" t="s">
        <v>8</v>
      </c>
      <c r="D73" s="764" t="s">
        <v>8</v>
      </c>
      <c r="E73" s="452" t="s">
        <v>8</v>
      </c>
    </row>
    <row r="74" spans="1:5" ht="24.75" hidden="1" customHeight="1" thickBot="1" x14ac:dyDescent="0.3">
      <c r="A74" s="468" t="s">
        <v>23</v>
      </c>
      <c r="B74" s="13"/>
      <c r="C74" s="13"/>
      <c r="D74" s="13"/>
      <c r="E74" s="493"/>
    </row>
    <row r="75" spans="1:5" ht="15.75" hidden="1" thickBot="1" x14ac:dyDescent="0.3">
      <c r="A75" s="470" t="s">
        <v>212</v>
      </c>
      <c r="B75" s="14"/>
      <c r="C75" s="26"/>
      <c r="D75" s="26"/>
      <c r="E75" s="494"/>
    </row>
    <row r="76" spans="1:5" ht="15.75" hidden="1" thickBot="1" x14ac:dyDescent="0.3">
      <c r="A76" s="470" t="s">
        <v>213</v>
      </c>
      <c r="B76" s="14"/>
      <c r="C76" s="26"/>
      <c r="D76" s="26"/>
      <c r="E76" s="494"/>
    </row>
    <row r="77" spans="1:5" ht="24.75" hidden="1" customHeight="1" thickBot="1" x14ac:dyDescent="0.3">
      <c r="A77" s="468" t="s">
        <v>24</v>
      </c>
      <c r="B77" s="13"/>
      <c r="C77" s="13"/>
      <c r="D77" s="13"/>
      <c r="E77" s="493"/>
    </row>
    <row r="78" spans="1:5" ht="15.75" hidden="1" thickBot="1" x14ac:dyDescent="0.3">
      <c r="A78" s="470" t="s">
        <v>212</v>
      </c>
      <c r="B78" s="14"/>
      <c r="C78" s="13"/>
      <c r="D78" s="13"/>
      <c r="E78" s="493"/>
    </row>
    <row r="79" spans="1:5" ht="15.75" hidden="1" thickBot="1" x14ac:dyDescent="0.3">
      <c r="A79" s="470" t="s">
        <v>213</v>
      </c>
      <c r="B79" s="14"/>
      <c r="C79" s="13"/>
      <c r="D79" s="13"/>
      <c r="E79" s="493"/>
    </row>
    <row r="80" spans="1:5" ht="24.75" hidden="1" customHeight="1" thickBot="1" x14ac:dyDescent="0.3">
      <c r="A80" s="468" t="s">
        <v>25</v>
      </c>
      <c r="B80" s="41">
        <v>0</v>
      </c>
      <c r="C80" s="42">
        <v>0</v>
      </c>
      <c r="D80" s="42">
        <v>0</v>
      </c>
      <c r="E80" s="495">
        <v>0</v>
      </c>
    </row>
    <row r="81" spans="1:5" ht="15.75" hidden="1" thickBot="1" x14ac:dyDescent="0.3">
      <c r="A81" s="470" t="s">
        <v>212</v>
      </c>
      <c r="B81" s="14"/>
      <c r="C81" s="13"/>
      <c r="D81" s="13"/>
      <c r="E81" s="493"/>
    </row>
    <row r="82" spans="1:5" ht="15.75" hidden="1" thickBot="1" x14ac:dyDescent="0.3">
      <c r="A82" s="470" t="s">
        <v>213</v>
      </c>
      <c r="B82" s="14"/>
      <c r="C82" s="13"/>
      <c r="D82" s="13"/>
      <c r="E82" s="493"/>
    </row>
    <row r="83" spans="1:5" ht="15.75" hidden="1" thickBot="1" x14ac:dyDescent="0.3">
      <c r="A83" s="468" t="s">
        <v>26</v>
      </c>
      <c r="B83" s="14"/>
      <c r="C83" s="13"/>
      <c r="D83" s="13"/>
      <c r="E83" s="493"/>
    </row>
    <row r="84" spans="1:5" ht="15.75" hidden="1" thickBot="1" x14ac:dyDescent="0.3">
      <c r="A84" s="470" t="s">
        <v>212</v>
      </c>
      <c r="B84" s="14"/>
      <c r="C84" s="13"/>
      <c r="D84" s="13"/>
      <c r="E84" s="493"/>
    </row>
    <row r="85" spans="1:5" ht="15.75" hidden="1" thickBot="1" x14ac:dyDescent="0.3">
      <c r="A85" s="470" t="s">
        <v>213</v>
      </c>
      <c r="B85" s="14"/>
      <c r="C85" s="13"/>
      <c r="D85" s="13"/>
      <c r="E85" s="493"/>
    </row>
    <row r="86" spans="1:5" ht="15.75" hidden="1" thickBot="1" x14ac:dyDescent="0.3">
      <c r="A86" s="468" t="s">
        <v>27</v>
      </c>
      <c r="B86" s="14"/>
      <c r="C86" s="13"/>
      <c r="D86" s="13"/>
      <c r="E86" s="493"/>
    </row>
    <row r="87" spans="1:5" ht="15.75" hidden="1" thickBot="1" x14ac:dyDescent="0.3">
      <c r="A87" s="470" t="s">
        <v>212</v>
      </c>
      <c r="B87" s="14"/>
      <c r="C87" s="13"/>
      <c r="D87" s="13"/>
      <c r="E87" s="493"/>
    </row>
    <row r="88" spans="1:5" ht="15" hidden="1" customHeight="1" thickBot="1" x14ac:dyDescent="0.3">
      <c r="A88" s="470" t="s">
        <v>213</v>
      </c>
      <c r="B88" s="14"/>
      <c r="C88" s="13"/>
      <c r="D88" s="13"/>
      <c r="E88" s="493"/>
    </row>
    <row r="89" spans="1:5" ht="15.75" hidden="1" thickBot="1" x14ac:dyDescent="0.3">
      <c r="A89" s="468" t="s">
        <v>28</v>
      </c>
      <c r="B89" s="14">
        <v>0</v>
      </c>
      <c r="C89" s="13">
        <v>0</v>
      </c>
      <c r="D89" s="13">
        <v>0</v>
      </c>
      <c r="E89" s="493">
        <v>0</v>
      </c>
    </row>
    <row r="90" spans="1:5" ht="15.75" hidden="1" thickBot="1" x14ac:dyDescent="0.3">
      <c r="A90" s="470" t="s">
        <v>212</v>
      </c>
      <c r="B90" s="14"/>
      <c r="C90" s="13"/>
      <c r="D90" s="13"/>
      <c r="E90" s="493"/>
    </row>
    <row r="91" spans="1:5" ht="15.75" hidden="1" thickBot="1" x14ac:dyDescent="0.3">
      <c r="A91" s="470" t="s">
        <v>213</v>
      </c>
      <c r="B91" s="14"/>
      <c r="C91" s="13"/>
      <c r="D91" s="13"/>
      <c r="E91" s="493"/>
    </row>
    <row r="92" spans="1:5" ht="24.75" hidden="1" thickBot="1" x14ac:dyDescent="0.3">
      <c r="A92" s="468" t="s">
        <v>29</v>
      </c>
      <c r="B92" s="14"/>
      <c r="C92" s="13"/>
      <c r="D92" s="13"/>
      <c r="E92" s="493"/>
    </row>
    <row r="93" spans="1:5" ht="15.75" hidden="1" thickBot="1" x14ac:dyDescent="0.3">
      <c r="A93" s="470" t="s">
        <v>212</v>
      </c>
      <c r="B93" s="14"/>
      <c r="C93" s="13"/>
      <c r="D93" s="13"/>
      <c r="E93" s="493"/>
    </row>
    <row r="94" spans="1:5" ht="15.75" hidden="1" thickBot="1" x14ac:dyDescent="0.3">
      <c r="A94" s="470" t="s">
        <v>213</v>
      </c>
      <c r="B94" s="14"/>
      <c r="C94" s="13"/>
      <c r="D94" s="13"/>
      <c r="E94" s="493"/>
    </row>
    <row r="95" spans="1:5" ht="15.75" hidden="1" thickBot="1" x14ac:dyDescent="0.3">
      <c r="A95" s="496" t="s">
        <v>52</v>
      </c>
      <c r="B95" s="14">
        <f>B92+B89+B86+B83+B80+B77+B74</f>
        <v>0</v>
      </c>
      <c r="C95" s="14">
        <f t="shared" ref="C95:E95" si="10">C92+C89+C86+C83+C80+C77+C74</f>
        <v>0</v>
      </c>
      <c r="D95" s="14">
        <f t="shared" si="10"/>
        <v>0</v>
      </c>
      <c r="E95" s="497">
        <f t="shared" si="10"/>
        <v>0</v>
      </c>
    </row>
    <row r="96" spans="1:5" ht="17.25" hidden="1" customHeight="1" thickBot="1" x14ac:dyDescent="0.3">
      <c r="A96" s="488" t="s">
        <v>31</v>
      </c>
      <c r="B96" s="17">
        <f>IF(B95-B66=0,0,"Error")</f>
        <v>0</v>
      </c>
      <c r="C96" s="17">
        <f>IF(C95-C66=0,0,"Error")</f>
        <v>0</v>
      </c>
      <c r="D96" s="17">
        <f>IF(D95-D66=0,0,"Error")</f>
        <v>0</v>
      </c>
      <c r="E96" s="498">
        <f>IF(E95-E66=0,0,"Error")</f>
        <v>0</v>
      </c>
    </row>
    <row r="97" spans="1:5" ht="15.75" thickBot="1" x14ac:dyDescent="0.3">
      <c r="A97" s="1397" t="s">
        <v>38</v>
      </c>
      <c r="B97" s="1112"/>
      <c r="C97" s="1112"/>
      <c r="D97" s="1112"/>
      <c r="E97" s="1398"/>
    </row>
    <row r="98" spans="1:5" ht="15.75" thickBot="1" x14ac:dyDescent="0.3">
      <c r="A98" s="1397" t="s">
        <v>39</v>
      </c>
      <c r="B98" s="1112"/>
      <c r="C98" s="1112"/>
      <c r="D98" s="1112"/>
      <c r="E98" s="1398"/>
    </row>
    <row r="99" spans="1:5" ht="15.75" thickBot="1" x14ac:dyDescent="0.3">
      <c r="A99" s="499" t="s">
        <v>44</v>
      </c>
      <c r="B99" s="1006" t="s">
        <v>366</v>
      </c>
      <c r="C99" s="1002"/>
      <c r="D99" s="1002"/>
      <c r="E99" s="1414"/>
    </row>
    <row r="100" spans="1:5" ht="34.5" thickBot="1" x14ac:dyDescent="0.3">
      <c r="A100" s="449" t="s">
        <v>13</v>
      </c>
      <c r="B100" s="121" t="s">
        <v>735</v>
      </c>
      <c r="C100" s="88" t="s">
        <v>217</v>
      </c>
      <c r="D100" s="1415" t="s">
        <v>176</v>
      </c>
      <c r="E100" s="1416"/>
    </row>
    <row r="101" spans="1:5" ht="33.75" customHeight="1" thickBot="1" x14ac:dyDescent="0.3">
      <c r="A101" s="450" t="s">
        <v>14</v>
      </c>
      <c r="B101" s="1391" t="s">
        <v>175</v>
      </c>
      <c r="C101" s="983"/>
      <c r="D101" s="983"/>
      <c r="E101" s="1392"/>
    </row>
    <row r="102" spans="1:5" ht="15.75" thickBot="1" x14ac:dyDescent="0.3">
      <c r="A102" s="450" t="s">
        <v>15</v>
      </c>
      <c r="B102" s="997" t="s">
        <v>736</v>
      </c>
      <c r="C102" s="998"/>
      <c r="D102" s="998"/>
      <c r="E102" s="1417"/>
    </row>
    <row r="103" spans="1:5" x14ac:dyDescent="0.25">
      <c r="A103" s="1389"/>
      <c r="B103" s="8">
        <v>2019</v>
      </c>
      <c r="C103" s="8">
        <v>2020</v>
      </c>
      <c r="D103" s="8">
        <v>2021</v>
      </c>
      <c r="E103" s="451">
        <v>2022</v>
      </c>
    </row>
    <row r="104" spans="1:5" ht="15.75" thickBot="1" x14ac:dyDescent="0.3">
      <c r="A104" s="1390"/>
      <c r="B104" s="764" t="s">
        <v>7</v>
      </c>
      <c r="C104" s="764" t="s">
        <v>8</v>
      </c>
      <c r="D104" s="764" t="s">
        <v>8</v>
      </c>
      <c r="E104" s="452" t="s">
        <v>8</v>
      </c>
    </row>
    <row r="105" spans="1:5" ht="15.75" thickBot="1" x14ac:dyDescent="0.3">
      <c r="A105" s="450" t="s">
        <v>16</v>
      </c>
      <c r="B105" s="744">
        <v>30</v>
      </c>
      <c r="C105" s="744">
        <v>10</v>
      </c>
      <c r="D105" s="744">
        <v>20</v>
      </c>
      <c r="E105" s="500">
        <v>20</v>
      </c>
    </row>
    <row r="106" spans="1:5" ht="15.75" thickBot="1" x14ac:dyDescent="0.3">
      <c r="A106" s="450" t="s">
        <v>17</v>
      </c>
      <c r="B106" s="106">
        <f>B124</f>
        <v>1540</v>
      </c>
      <c r="C106" s="106">
        <f t="shared" ref="C106:E106" si="11">C124</f>
        <v>500</v>
      </c>
      <c r="D106" s="106">
        <f t="shared" si="11"/>
        <v>1540</v>
      </c>
      <c r="E106" s="453">
        <f t="shared" si="11"/>
        <v>1540</v>
      </c>
    </row>
    <row r="107" spans="1:5" ht="15.75" thickBot="1" x14ac:dyDescent="0.3">
      <c r="A107" s="450" t="s">
        <v>18</v>
      </c>
      <c r="B107" s="106">
        <f>B106/B105</f>
        <v>51.333333333333336</v>
      </c>
      <c r="C107" s="106">
        <f t="shared" ref="C107:E107" si="12">C106/C105</f>
        <v>50</v>
      </c>
      <c r="D107" s="106">
        <f t="shared" si="12"/>
        <v>77</v>
      </c>
      <c r="E107" s="453">
        <f t="shared" si="12"/>
        <v>77</v>
      </c>
    </row>
    <row r="108" spans="1:5" ht="15.75" thickBot="1" x14ac:dyDescent="0.3">
      <c r="A108" s="450" t="s">
        <v>19</v>
      </c>
      <c r="B108" s="744" t="s">
        <v>20</v>
      </c>
      <c r="C108" s="117">
        <f>C105/B105-1</f>
        <v>-0.66666666666666674</v>
      </c>
      <c r="D108" s="117">
        <f t="shared" ref="D108:E110" si="13">D105/C105-1</f>
        <v>1</v>
      </c>
      <c r="E108" s="477">
        <f t="shared" si="13"/>
        <v>0</v>
      </c>
    </row>
    <row r="109" spans="1:5" ht="15.75" thickBot="1" x14ac:dyDescent="0.3">
      <c r="A109" s="450" t="s">
        <v>21</v>
      </c>
      <c r="B109" s="744" t="s">
        <v>20</v>
      </c>
      <c r="C109" s="117">
        <f>C106/B106-1</f>
        <v>-0.67532467532467533</v>
      </c>
      <c r="D109" s="117">
        <f t="shared" si="13"/>
        <v>2.08</v>
      </c>
      <c r="E109" s="477">
        <f t="shared" si="13"/>
        <v>0</v>
      </c>
    </row>
    <row r="110" spans="1:5" ht="15.75" thickBot="1" x14ac:dyDescent="0.3">
      <c r="A110" s="450" t="s">
        <v>22</v>
      </c>
      <c r="B110" s="744" t="s">
        <v>20</v>
      </c>
      <c r="C110" s="117">
        <f>C107/B107-1</f>
        <v>-2.5974025974025983E-2</v>
      </c>
      <c r="D110" s="117">
        <f t="shared" si="13"/>
        <v>0.54</v>
      </c>
      <c r="E110" s="477">
        <f t="shared" si="13"/>
        <v>0</v>
      </c>
    </row>
    <row r="111" spans="1:5" ht="15.75" customHeight="1" thickBot="1" x14ac:dyDescent="0.3">
      <c r="A111" s="1418" t="s">
        <v>152</v>
      </c>
      <c r="B111" s="1419"/>
      <c r="C111" s="1419"/>
      <c r="D111" s="1419"/>
      <c r="E111" s="1420"/>
    </row>
    <row r="112" spans="1:5" x14ac:dyDescent="0.25">
      <c r="A112" s="1407"/>
      <c r="B112" s="621">
        <v>2019</v>
      </c>
      <c r="C112" s="621">
        <v>2020</v>
      </c>
      <c r="D112" s="621">
        <v>2021</v>
      </c>
      <c r="E112" s="622">
        <v>2022</v>
      </c>
    </row>
    <row r="113" spans="1:5" ht="15.75" thickBot="1" x14ac:dyDescent="0.3">
      <c r="A113" s="1390"/>
      <c r="B113" s="764" t="s">
        <v>7</v>
      </c>
      <c r="C113" s="764" t="s">
        <v>8</v>
      </c>
      <c r="D113" s="764" t="s">
        <v>8</v>
      </c>
      <c r="E113" s="452" t="s">
        <v>8</v>
      </c>
    </row>
    <row r="114" spans="1:5" ht="15.75" thickBot="1" x14ac:dyDescent="0.3">
      <c r="A114" s="481" t="s">
        <v>41</v>
      </c>
      <c r="B114" s="118">
        <f>B115+B116+B117+B118</f>
        <v>0</v>
      </c>
      <c r="C114" s="118">
        <f t="shared" ref="C114:E114" si="14">C115+C116+C117+C118</f>
        <v>0</v>
      </c>
      <c r="D114" s="118">
        <f t="shared" si="14"/>
        <v>0</v>
      </c>
      <c r="E114" s="482">
        <f t="shared" si="14"/>
        <v>0</v>
      </c>
    </row>
    <row r="115" spans="1:5" ht="15.75" thickBot="1" x14ac:dyDescent="0.3">
      <c r="A115" s="480" t="s">
        <v>212</v>
      </c>
      <c r="B115" s="122"/>
      <c r="C115" s="122"/>
      <c r="D115" s="122"/>
      <c r="E115" s="501"/>
    </row>
    <row r="116" spans="1:5" ht="15.75" thickBot="1" x14ac:dyDescent="0.3">
      <c r="A116" s="470" t="s">
        <v>222</v>
      </c>
      <c r="B116" s="13"/>
      <c r="C116" s="13"/>
      <c r="D116" s="13"/>
      <c r="E116" s="493"/>
    </row>
    <row r="117" spans="1:5" ht="15.75" thickBot="1" x14ac:dyDescent="0.3">
      <c r="A117" s="516" t="s">
        <v>223</v>
      </c>
      <c r="B117" s="626"/>
      <c r="C117" s="626"/>
      <c r="D117" s="626"/>
      <c r="E117" s="627"/>
    </row>
    <row r="118" spans="1:5" ht="15.75" thickBot="1" x14ac:dyDescent="0.3">
      <c r="A118" s="625" t="s">
        <v>224</v>
      </c>
      <c r="B118" s="628"/>
      <c r="C118" s="628"/>
      <c r="D118" s="628"/>
      <c r="E118" s="629"/>
    </row>
    <row r="119" spans="1:5" ht="15.75" thickBot="1" x14ac:dyDescent="0.3">
      <c r="A119" s="503" t="s">
        <v>42</v>
      </c>
      <c r="B119" s="504">
        <f>B120+B121+B122+B123</f>
        <v>1540</v>
      </c>
      <c r="C119" s="504">
        <f t="shared" ref="C119:E119" si="15">C120+C121+C122+C123</f>
        <v>500</v>
      </c>
      <c r="D119" s="504">
        <f t="shared" si="15"/>
        <v>1540</v>
      </c>
      <c r="E119" s="505">
        <f t="shared" si="15"/>
        <v>1540</v>
      </c>
    </row>
    <row r="120" spans="1:5" ht="15.75" thickBot="1" x14ac:dyDescent="0.3">
      <c r="A120" s="470" t="s">
        <v>212</v>
      </c>
      <c r="B120" s="485">
        <v>1540</v>
      </c>
      <c r="C120" s="485">
        <v>500</v>
      </c>
      <c r="D120" s="485">
        <v>1540</v>
      </c>
      <c r="E120" s="486">
        <v>1540</v>
      </c>
    </row>
    <row r="121" spans="1:5" ht="15.75" thickBot="1" x14ac:dyDescent="0.3">
      <c r="A121" s="470" t="s">
        <v>222</v>
      </c>
      <c r="B121" s="14"/>
      <c r="C121" s="14"/>
      <c r="D121" s="14"/>
      <c r="E121" s="497"/>
    </row>
    <row r="122" spans="1:5" ht="15.75" thickBot="1" x14ac:dyDescent="0.3">
      <c r="A122" s="502" t="s">
        <v>223</v>
      </c>
      <c r="B122" s="506"/>
      <c r="C122" s="506"/>
      <c r="D122" s="506"/>
      <c r="E122" s="507"/>
    </row>
    <row r="123" spans="1:5" ht="15.75" thickBot="1" x14ac:dyDescent="0.3">
      <c r="A123" s="480" t="s">
        <v>224</v>
      </c>
      <c r="B123" s="508"/>
      <c r="C123" s="508"/>
      <c r="D123" s="508"/>
      <c r="E123" s="509"/>
    </row>
    <row r="124" spans="1:5" ht="15.75" thickBot="1" x14ac:dyDescent="0.3">
      <c r="A124" s="510" t="s">
        <v>30</v>
      </c>
      <c r="B124" s="119">
        <f>B114+B119</f>
        <v>1540</v>
      </c>
      <c r="C124" s="119">
        <f t="shared" ref="C124:E124" si="16">C114+C119</f>
        <v>500</v>
      </c>
      <c r="D124" s="119">
        <f t="shared" si="16"/>
        <v>1540</v>
      </c>
      <c r="E124" s="487">
        <f t="shared" si="16"/>
        <v>1540</v>
      </c>
    </row>
    <row r="125" spans="1:5" ht="15.75" thickBot="1" x14ac:dyDescent="0.3">
      <c r="A125" s="499" t="s">
        <v>44</v>
      </c>
      <c r="B125" s="1006" t="s">
        <v>366</v>
      </c>
      <c r="C125" s="1002"/>
      <c r="D125" s="1002"/>
      <c r="E125" s="1414"/>
    </row>
    <row r="126" spans="1:5" ht="34.5" thickBot="1" x14ac:dyDescent="0.3">
      <c r="A126" s="449" t="s">
        <v>32</v>
      </c>
      <c r="B126" s="121" t="s">
        <v>178</v>
      </c>
      <c r="C126" s="88" t="s">
        <v>217</v>
      </c>
      <c r="D126" s="1415" t="s">
        <v>179</v>
      </c>
      <c r="E126" s="1416"/>
    </row>
    <row r="127" spans="1:5" ht="46.5" customHeight="1" thickBot="1" x14ac:dyDescent="0.3">
      <c r="A127" s="450" t="s">
        <v>14</v>
      </c>
      <c r="B127" s="1421" t="s">
        <v>177</v>
      </c>
      <c r="C127" s="1422"/>
      <c r="D127" s="1422"/>
      <c r="E127" s="1423"/>
    </row>
    <row r="128" spans="1:5" ht="16.5" thickBot="1" x14ac:dyDescent="0.3">
      <c r="A128" s="450" t="s">
        <v>15</v>
      </c>
      <c r="B128" s="1254" t="s">
        <v>737</v>
      </c>
      <c r="C128" s="1255"/>
      <c r="D128" s="1255"/>
      <c r="E128" s="1424"/>
    </row>
    <row r="129" spans="1:5" x14ac:dyDescent="0.25">
      <c r="A129" s="1389"/>
      <c r="B129" s="8">
        <v>2019</v>
      </c>
      <c r="C129" s="8">
        <v>2020</v>
      </c>
      <c r="D129" s="8">
        <v>2021</v>
      </c>
      <c r="E129" s="451">
        <v>2022</v>
      </c>
    </row>
    <row r="130" spans="1:5" ht="15.75" thickBot="1" x14ac:dyDescent="0.3">
      <c r="A130" s="1390"/>
      <c r="B130" s="764" t="s">
        <v>7</v>
      </c>
      <c r="C130" s="764" t="s">
        <v>8</v>
      </c>
      <c r="D130" s="764" t="s">
        <v>8</v>
      </c>
      <c r="E130" s="452" t="s">
        <v>8</v>
      </c>
    </row>
    <row r="131" spans="1:5" ht="15.75" thickBot="1" x14ac:dyDescent="0.3">
      <c r="A131" s="450" t="s">
        <v>16</v>
      </c>
      <c r="B131" s="744">
        <v>22</v>
      </c>
      <c r="C131" s="744">
        <v>11</v>
      </c>
      <c r="D131" s="744">
        <v>22</v>
      </c>
      <c r="E131" s="500">
        <v>22</v>
      </c>
    </row>
    <row r="132" spans="1:5" ht="15.75" thickBot="1" x14ac:dyDescent="0.3">
      <c r="A132" s="450" t="s">
        <v>17</v>
      </c>
      <c r="B132" s="106">
        <f>B150</f>
        <v>960</v>
      </c>
      <c r="C132" s="106">
        <f t="shared" ref="C132:E132" si="17">C150</f>
        <v>500</v>
      </c>
      <c r="D132" s="106">
        <f t="shared" si="17"/>
        <v>960</v>
      </c>
      <c r="E132" s="453">
        <f t="shared" si="17"/>
        <v>960</v>
      </c>
    </row>
    <row r="133" spans="1:5" ht="15.75" thickBot="1" x14ac:dyDescent="0.3">
      <c r="A133" s="450" t="s">
        <v>18</v>
      </c>
      <c r="B133" s="106">
        <f>B132/B131</f>
        <v>43.636363636363633</v>
      </c>
      <c r="C133" s="106">
        <f t="shared" ref="C133:E133" si="18">C132/C131</f>
        <v>45.454545454545453</v>
      </c>
      <c r="D133" s="106">
        <f t="shared" si="18"/>
        <v>43.636363636363633</v>
      </c>
      <c r="E133" s="453">
        <f t="shared" si="18"/>
        <v>43.636363636363633</v>
      </c>
    </row>
    <row r="134" spans="1:5" ht="15.75" thickBot="1" x14ac:dyDescent="0.3">
      <c r="A134" s="450" t="s">
        <v>19</v>
      </c>
      <c r="B134" s="744" t="s">
        <v>20</v>
      </c>
      <c r="C134" s="117">
        <f>C131/B131-1</f>
        <v>-0.5</v>
      </c>
      <c r="D134" s="117">
        <f t="shared" ref="D134:E136" si="19">D131/C131-1</f>
        <v>1</v>
      </c>
      <c r="E134" s="477">
        <f t="shared" si="19"/>
        <v>0</v>
      </c>
    </row>
    <row r="135" spans="1:5" ht="15.75" thickBot="1" x14ac:dyDescent="0.3">
      <c r="A135" s="450" t="s">
        <v>21</v>
      </c>
      <c r="B135" s="744" t="s">
        <v>20</v>
      </c>
      <c r="C135" s="117">
        <f>C132/B132-1</f>
        <v>-0.47916666666666663</v>
      </c>
      <c r="D135" s="117">
        <f t="shared" si="19"/>
        <v>0.91999999999999993</v>
      </c>
      <c r="E135" s="477">
        <f t="shared" si="19"/>
        <v>0</v>
      </c>
    </row>
    <row r="136" spans="1:5" ht="15.75" thickBot="1" x14ac:dyDescent="0.3">
      <c r="A136" s="450" t="s">
        <v>22</v>
      </c>
      <c r="B136" s="744" t="s">
        <v>20</v>
      </c>
      <c r="C136" s="117">
        <f>C133/B133-1</f>
        <v>4.1666666666666741E-2</v>
      </c>
      <c r="D136" s="117">
        <f t="shared" si="19"/>
        <v>-4.0000000000000036E-2</v>
      </c>
      <c r="E136" s="477">
        <f t="shared" si="19"/>
        <v>0</v>
      </c>
    </row>
    <row r="137" spans="1:5" ht="15.75" thickBot="1" x14ac:dyDescent="0.3">
      <c r="A137" s="1412" t="s">
        <v>173</v>
      </c>
      <c r="B137" s="1047"/>
      <c r="C137" s="1047"/>
      <c r="D137" s="1047"/>
      <c r="E137" s="1413"/>
    </row>
    <row r="138" spans="1:5" x14ac:dyDescent="0.25">
      <c r="A138" s="1389"/>
      <c r="B138" s="8">
        <v>2019</v>
      </c>
      <c r="C138" s="8">
        <v>2020</v>
      </c>
      <c r="D138" s="8">
        <v>2021</v>
      </c>
      <c r="E138" s="451">
        <v>2022</v>
      </c>
    </row>
    <row r="139" spans="1:5" ht="15.75" thickBot="1" x14ac:dyDescent="0.3">
      <c r="A139" s="1390"/>
      <c r="B139" s="764" t="s">
        <v>7</v>
      </c>
      <c r="C139" s="764" t="s">
        <v>8</v>
      </c>
      <c r="D139" s="764" t="s">
        <v>8</v>
      </c>
      <c r="E139" s="452" t="s">
        <v>8</v>
      </c>
    </row>
    <row r="140" spans="1:5" ht="15.75" thickBot="1" x14ac:dyDescent="0.3">
      <c r="A140" s="468" t="s">
        <v>41</v>
      </c>
      <c r="B140" s="120">
        <f>B141+B142+B143+B144</f>
        <v>0</v>
      </c>
      <c r="C140" s="120">
        <f t="shared" ref="C140:E140" si="20">C141+C142+C143+C144</f>
        <v>0</v>
      </c>
      <c r="D140" s="120">
        <f t="shared" si="20"/>
        <v>0</v>
      </c>
      <c r="E140" s="484">
        <f t="shared" si="20"/>
        <v>0</v>
      </c>
    </row>
    <row r="141" spans="1:5" ht="15.75" thickBot="1" x14ac:dyDescent="0.3">
      <c r="A141" s="470" t="s">
        <v>212</v>
      </c>
      <c r="B141" s="13"/>
      <c r="C141" s="13"/>
      <c r="D141" s="13"/>
      <c r="E141" s="493"/>
    </row>
    <row r="142" spans="1:5" ht="15.75" thickBot="1" x14ac:dyDescent="0.3">
      <c r="A142" s="470" t="s">
        <v>222</v>
      </c>
      <c r="B142" s="13"/>
      <c r="C142" s="13"/>
      <c r="D142" s="13"/>
      <c r="E142" s="493"/>
    </row>
    <row r="143" spans="1:5" ht="15.75" thickBot="1" x14ac:dyDescent="0.3">
      <c r="A143" s="470" t="s">
        <v>223</v>
      </c>
      <c r="B143" s="13"/>
      <c r="C143" s="13"/>
      <c r="D143" s="13"/>
      <c r="E143" s="493"/>
    </row>
    <row r="144" spans="1:5" ht="15.75" thickBot="1" x14ac:dyDescent="0.3">
      <c r="A144" s="470" t="s">
        <v>224</v>
      </c>
      <c r="B144" s="13"/>
      <c r="C144" s="13"/>
      <c r="D144" s="13"/>
      <c r="E144" s="493"/>
    </row>
    <row r="145" spans="1:5" ht="15.75" thickBot="1" x14ac:dyDescent="0.3">
      <c r="A145" s="468" t="s">
        <v>42</v>
      </c>
      <c r="B145" s="120">
        <f>B146+B147+B148+B149</f>
        <v>960</v>
      </c>
      <c r="C145" s="120">
        <f t="shared" ref="C145:E145" si="21">C146+C147+C148+C149</f>
        <v>500</v>
      </c>
      <c r="D145" s="120">
        <f t="shared" si="21"/>
        <v>960</v>
      </c>
      <c r="E145" s="484">
        <f t="shared" si="21"/>
        <v>960</v>
      </c>
    </row>
    <row r="146" spans="1:5" ht="15.75" thickBot="1" x14ac:dyDescent="0.3">
      <c r="A146" s="470" t="s">
        <v>212</v>
      </c>
      <c r="B146" s="485">
        <v>960</v>
      </c>
      <c r="C146" s="485">
        <v>500</v>
      </c>
      <c r="D146" s="485">
        <v>960</v>
      </c>
      <c r="E146" s="486">
        <v>960</v>
      </c>
    </row>
    <row r="147" spans="1:5" ht="15.75" thickBot="1" x14ac:dyDescent="0.3">
      <c r="A147" s="470" t="s">
        <v>222</v>
      </c>
      <c r="B147" s="14"/>
      <c r="C147" s="14"/>
      <c r="D147" s="14"/>
      <c r="E147" s="497"/>
    </row>
    <row r="148" spans="1:5" ht="15.75" thickBot="1" x14ac:dyDescent="0.3">
      <c r="A148" s="470" t="s">
        <v>223</v>
      </c>
      <c r="B148" s="14"/>
      <c r="C148" s="14"/>
      <c r="D148" s="14"/>
      <c r="E148" s="497"/>
    </row>
    <row r="149" spans="1:5" ht="15.75" thickBot="1" x14ac:dyDescent="0.3">
      <c r="A149" s="470" t="s">
        <v>224</v>
      </c>
      <c r="B149" s="14"/>
      <c r="C149" s="14"/>
      <c r="D149" s="14"/>
      <c r="E149" s="497"/>
    </row>
    <row r="150" spans="1:5" ht="15.75" thickBot="1" x14ac:dyDescent="0.3">
      <c r="A150" s="511" t="s">
        <v>33</v>
      </c>
      <c r="B150" s="119">
        <f>B140+B145</f>
        <v>960</v>
      </c>
      <c r="C150" s="119">
        <f t="shared" ref="C150:E150" si="22">C140+C145</f>
        <v>500</v>
      </c>
      <c r="D150" s="119">
        <f t="shared" si="22"/>
        <v>960</v>
      </c>
      <c r="E150" s="487">
        <f t="shared" si="22"/>
        <v>960</v>
      </c>
    </row>
    <row r="151" spans="1:5" ht="15.75" thickBot="1" x14ac:dyDescent="0.3">
      <c r="A151" s="499" t="s">
        <v>44</v>
      </c>
      <c r="B151" s="1006" t="s">
        <v>366</v>
      </c>
      <c r="C151" s="1002"/>
      <c r="D151" s="1002"/>
      <c r="E151" s="1414"/>
    </row>
    <row r="152" spans="1:5" ht="34.5" thickBot="1" x14ac:dyDescent="0.3">
      <c r="A152" s="449" t="s">
        <v>34</v>
      </c>
      <c r="B152" s="121" t="s">
        <v>738</v>
      </c>
      <c r="C152" s="88" t="s">
        <v>217</v>
      </c>
      <c r="D152" s="1415" t="s">
        <v>739</v>
      </c>
      <c r="E152" s="1416"/>
    </row>
    <row r="153" spans="1:5" ht="15.75" thickBot="1" x14ac:dyDescent="0.3">
      <c r="A153" s="1397" t="s">
        <v>45</v>
      </c>
      <c r="B153" s="1112"/>
      <c r="C153" s="1112"/>
      <c r="D153" s="1112"/>
      <c r="E153" s="1398"/>
    </row>
    <row r="154" spans="1:5" ht="15.75" thickBot="1" x14ac:dyDescent="0.3">
      <c r="A154" s="1397" t="s">
        <v>46</v>
      </c>
      <c r="B154" s="1112"/>
      <c r="C154" s="1112"/>
      <c r="D154" s="1112"/>
      <c r="E154" s="1398"/>
    </row>
    <row r="155" spans="1:5" ht="15.75" thickBot="1" x14ac:dyDescent="0.3">
      <c r="A155" s="512" t="s">
        <v>55</v>
      </c>
      <c r="B155" s="1118"/>
      <c r="C155" s="1119"/>
      <c r="D155" s="1120"/>
      <c r="E155" s="1425"/>
    </row>
    <row r="156" spans="1:5" ht="34.5" thickBot="1" x14ac:dyDescent="0.3">
      <c r="A156" s="512" t="s">
        <v>79</v>
      </c>
      <c r="B156" s="7" t="s">
        <v>740</v>
      </c>
      <c r="C156" s="86" t="s">
        <v>217</v>
      </c>
      <c r="D156" s="1415" t="s">
        <v>180</v>
      </c>
      <c r="E156" s="1416"/>
    </row>
    <row r="157" spans="1:5" ht="15.75" thickBot="1" x14ac:dyDescent="0.3">
      <c r="A157" s="513"/>
      <c r="B157" s="1118"/>
      <c r="C157" s="1122"/>
      <c r="D157" s="1120"/>
      <c r="E157" s="1425"/>
    </row>
    <row r="158" spans="1:5" ht="45.75" customHeight="1" thickBot="1" x14ac:dyDescent="0.3">
      <c r="A158" s="450" t="s">
        <v>14</v>
      </c>
      <c r="B158" s="967" t="s">
        <v>85</v>
      </c>
      <c r="C158" s="968"/>
      <c r="D158" s="968"/>
      <c r="E158" s="1426"/>
    </row>
    <row r="159" spans="1:5" ht="15.75" thickBot="1" x14ac:dyDescent="0.3">
      <c r="A159" s="450" t="s">
        <v>15</v>
      </c>
      <c r="B159" s="997" t="s">
        <v>741</v>
      </c>
      <c r="C159" s="998"/>
      <c r="D159" s="998"/>
      <c r="E159" s="1417"/>
    </row>
    <row r="160" spans="1:5" x14ac:dyDescent="0.25">
      <c r="A160" s="1389"/>
      <c r="B160" s="8">
        <v>2019</v>
      </c>
      <c r="C160" s="8">
        <v>2020</v>
      </c>
      <c r="D160" s="8">
        <v>2021</v>
      </c>
      <c r="E160" s="451">
        <v>2022</v>
      </c>
    </row>
    <row r="161" spans="1:5" ht="15.75" thickBot="1" x14ac:dyDescent="0.3">
      <c r="A161" s="1390"/>
      <c r="B161" s="764" t="s">
        <v>7</v>
      </c>
      <c r="C161" s="764" t="s">
        <v>8</v>
      </c>
      <c r="D161" s="764" t="s">
        <v>8</v>
      </c>
      <c r="E161" s="452" t="s">
        <v>8</v>
      </c>
    </row>
    <row r="162" spans="1:5" ht="15.75" thickBot="1" x14ac:dyDescent="0.3">
      <c r="A162" s="450" t="s">
        <v>16</v>
      </c>
      <c r="B162" s="106">
        <v>1</v>
      </c>
      <c r="C162" s="106">
        <v>1</v>
      </c>
      <c r="D162" s="106">
        <v>1</v>
      </c>
      <c r="E162" s="453">
        <v>1</v>
      </c>
    </row>
    <row r="163" spans="1:5" ht="15.75" thickBot="1" x14ac:dyDescent="0.3">
      <c r="A163" s="450" t="s">
        <v>17</v>
      </c>
      <c r="B163" s="106">
        <v>1000</v>
      </c>
      <c r="C163" s="106">
        <v>1500</v>
      </c>
      <c r="D163" s="106">
        <v>1500</v>
      </c>
      <c r="E163" s="453">
        <v>1500</v>
      </c>
    </row>
    <row r="164" spans="1:5" ht="15.75" thickBot="1" x14ac:dyDescent="0.3">
      <c r="A164" s="450" t="s">
        <v>18</v>
      </c>
      <c r="B164" s="106">
        <f>B163/B162</f>
        <v>1000</v>
      </c>
      <c r="C164" s="106">
        <f t="shared" ref="C164:E164" si="23">C163/C162</f>
        <v>1500</v>
      </c>
      <c r="D164" s="106">
        <f t="shared" si="23"/>
        <v>1500</v>
      </c>
      <c r="E164" s="453">
        <f t="shared" si="23"/>
        <v>1500</v>
      </c>
    </row>
    <row r="165" spans="1:5" ht="15.75" thickBot="1" x14ac:dyDescent="0.3">
      <c r="A165" s="450" t="s">
        <v>19</v>
      </c>
      <c r="B165" s="744" t="s">
        <v>20</v>
      </c>
      <c r="C165" s="117">
        <f>C162/B162-1</f>
        <v>0</v>
      </c>
      <c r="D165" s="117">
        <f t="shared" ref="D165:E167" si="24">D162/C162-1</f>
        <v>0</v>
      </c>
      <c r="E165" s="477">
        <f t="shared" si="24"/>
        <v>0</v>
      </c>
    </row>
    <row r="166" spans="1:5" ht="15.75" thickBot="1" x14ac:dyDescent="0.3">
      <c r="A166" s="450" t="s">
        <v>21</v>
      </c>
      <c r="B166" s="744" t="s">
        <v>20</v>
      </c>
      <c r="C166" s="117">
        <f>C163/B163-1</f>
        <v>0.5</v>
      </c>
      <c r="D166" s="117">
        <f t="shared" si="24"/>
        <v>0</v>
      </c>
      <c r="E166" s="477">
        <f t="shared" si="24"/>
        <v>0</v>
      </c>
    </row>
    <row r="167" spans="1:5" ht="15.75" thickBot="1" x14ac:dyDescent="0.3">
      <c r="A167" s="450" t="s">
        <v>22</v>
      </c>
      <c r="B167" s="744" t="s">
        <v>20</v>
      </c>
      <c r="C167" s="117">
        <f>C164/B164-1</f>
        <v>0.5</v>
      </c>
      <c r="D167" s="117">
        <f t="shared" si="24"/>
        <v>0</v>
      </c>
      <c r="E167" s="477">
        <f t="shared" si="24"/>
        <v>0</v>
      </c>
    </row>
    <row r="168" spans="1:5" ht="15.75" customHeight="1" thickBot="1" x14ac:dyDescent="0.3">
      <c r="A168" s="1412" t="s">
        <v>155</v>
      </c>
      <c r="B168" s="1047"/>
      <c r="C168" s="1047"/>
      <c r="D168" s="1047"/>
      <c r="E168" s="1413"/>
    </row>
    <row r="169" spans="1:5" x14ac:dyDescent="0.25">
      <c r="A169" s="1389"/>
      <c r="B169" s="8">
        <v>2019</v>
      </c>
      <c r="C169" s="8">
        <v>2020</v>
      </c>
      <c r="D169" s="8">
        <v>2021</v>
      </c>
      <c r="E169" s="451">
        <v>2022</v>
      </c>
    </row>
    <row r="170" spans="1:5" ht="15.75" thickBot="1" x14ac:dyDescent="0.3">
      <c r="A170" s="1390"/>
      <c r="B170" s="764" t="s">
        <v>7</v>
      </c>
      <c r="C170" s="764" t="s">
        <v>8</v>
      </c>
      <c r="D170" s="764" t="s">
        <v>8</v>
      </c>
      <c r="E170" s="452" t="s">
        <v>8</v>
      </c>
    </row>
    <row r="171" spans="1:5" ht="15.75" thickBot="1" x14ac:dyDescent="0.3">
      <c r="A171" s="468" t="s">
        <v>41</v>
      </c>
      <c r="B171" s="120">
        <f>B172+B173+B174+B175</f>
        <v>0</v>
      </c>
      <c r="C171" s="120">
        <f t="shared" ref="C171:E171" si="25">C172+C173+C174+C175</f>
        <v>0</v>
      </c>
      <c r="D171" s="120">
        <f t="shared" si="25"/>
        <v>0</v>
      </c>
      <c r="E171" s="484">
        <f t="shared" si="25"/>
        <v>0</v>
      </c>
    </row>
    <row r="172" spans="1:5" ht="15.75" thickBot="1" x14ac:dyDescent="0.3">
      <c r="A172" s="502" t="s">
        <v>212</v>
      </c>
      <c r="B172" s="118"/>
      <c r="C172" s="118"/>
      <c r="D172" s="118"/>
      <c r="E172" s="482"/>
    </row>
    <row r="173" spans="1:5" ht="15.75" thickBot="1" x14ac:dyDescent="0.3">
      <c r="A173" s="502" t="s">
        <v>222</v>
      </c>
      <c r="B173" s="118"/>
      <c r="C173" s="118"/>
      <c r="D173" s="118"/>
      <c r="E173" s="482"/>
    </row>
    <row r="174" spans="1:5" ht="15.75" thickBot="1" x14ac:dyDescent="0.3">
      <c r="A174" s="480" t="s">
        <v>223</v>
      </c>
      <c r="B174" s="123"/>
      <c r="C174" s="123"/>
      <c r="D174" s="123"/>
      <c r="E174" s="483"/>
    </row>
    <row r="175" spans="1:5" ht="15.75" thickBot="1" x14ac:dyDescent="0.3">
      <c r="A175" s="470" t="s">
        <v>224</v>
      </c>
      <c r="B175" s="120"/>
      <c r="C175" s="120"/>
      <c r="D175" s="120"/>
      <c r="E175" s="484"/>
    </row>
    <row r="176" spans="1:5" ht="15.75" thickBot="1" x14ac:dyDescent="0.3">
      <c r="A176" s="468" t="s">
        <v>42</v>
      </c>
      <c r="B176" s="120">
        <f>B177+B178+B179+B180</f>
        <v>1500</v>
      </c>
      <c r="C176" s="120">
        <f t="shared" ref="C176:E176" si="26">C177+C178+C179+C180</f>
        <v>1000</v>
      </c>
      <c r="D176" s="120">
        <f t="shared" si="26"/>
        <v>1500</v>
      </c>
      <c r="E176" s="484">
        <f t="shared" si="26"/>
        <v>1500</v>
      </c>
    </row>
    <row r="177" spans="1:10" ht="15.75" thickBot="1" x14ac:dyDescent="0.3">
      <c r="A177" s="470" t="s">
        <v>212</v>
      </c>
      <c r="B177" s="485">
        <v>1500</v>
      </c>
      <c r="C177" s="514">
        <v>1000</v>
      </c>
      <c r="D177" s="514">
        <v>1500</v>
      </c>
      <c r="E177" s="515">
        <v>1500</v>
      </c>
    </row>
    <row r="178" spans="1:10" ht="15.75" thickBot="1" x14ac:dyDescent="0.3">
      <c r="A178" s="470" t="s">
        <v>222</v>
      </c>
      <c r="B178" s="119"/>
      <c r="C178" s="120"/>
      <c r="D178" s="120"/>
      <c r="E178" s="484"/>
    </row>
    <row r="179" spans="1:10" ht="15.75" thickBot="1" x14ac:dyDescent="0.3">
      <c r="A179" s="516" t="s">
        <v>223</v>
      </c>
      <c r="B179" s="517"/>
      <c r="C179" s="478"/>
      <c r="D179" s="478"/>
      <c r="E179" s="479"/>
    </row>
    <row r="180" spans="1:10" ht="15.75" thickBot="1" x14ac:dyDescent="0.3">
      <c r="A180" s="518" t="s">
        <v>224</v>
      </c>
      <c r="B180" s="519"/>
      <c r="C180" s="504"/>
      <c r="D180" s="504"/>
      <c r="E180" s="505"/>
    </row>
    <row r="181" spans="1:10" ht="15.75" thickBot="1" x14ac:dyDescent="0.3">
      <c r="A181" s="520" t="s">
        <v>30</v>
      </c>
      <c r="B181" s="119">
        <f>B171+B176</f>
        <v>1500</v>
      </c>
      <c r="C181" s="119">
        <f t="shared" ref="C181:E181" si="27">C171+C176</f>
        <v>1000</v>
      </c>
      <c r="D181" s="119">
        <f t="shared" si="27"/>
        <v>1500</v>
      </c>
      <c r="E181" s="487">
        <f t="shared" si="27"/>
        <v>1500</v>
      </c>
    </row>
    <row r="182" spans="1:10" ht="15.75" hidden="1" thickBot="1" x14ac:dyDescent="0.3">
      <c r="A182" s="1397" t="s">
        <v>45</v>
      </c>
      <c r="B182" s="1112"/>
      <c r="C182" s="1112"/>
      <c r="D182" s="1112"/>
      <c r="E182" s="1398"/>
    </row>
    <row r="183" spans="1:10" ht="15.75" hidden="1" thickBot="1" x14ac:dyDescent="0.3">
      <c r="A183" s="1397" t="s">
        <v>46</v>
      </c>
      <c r="B183" s="1112"/>
      <c r="C183" s="1112"/>
      <c r="D183" s="1112"/>
      <c r="E183" s="1398"/>
    </row>
    <row r="184" spans="1:10" ht="15.75" hidden="1" thickBot="1" x14ac:dyDescent="0.3">
      <c r="A184" s="512" t="s">
        <v>55</v>
      </c>
      <c r="B184" s="1118"/>
      <c r="C184" s="1119"/>
      <c r="D184" s="1120"/>
      <c r="E184" s="1425"/>
    </row>
    <row r="185" spans="1:10" ht="30.75" hidden="1" customHeight="1" thickBot="1" x14ac:dyDescent="0.3">
      <c r="A185" s="512" t="s">
        <v>79</v>
      </c>
      <c r="B185" s="7"/>
      <c r="C185" s="86" t="s">
        <v>217</v>
      </c>
      <c r="D185" s="1120"/>
      <c r="E185" s="1425"/>
      <c r="F185" s="1427" t="s">
        <v>219</v>
      </c>
      <c r="G185" s="1427"/>
      <c r="H185" s="1427"/>
      <c r="I185" s="1427"/>
      <c r="J185" s="1428"/>
    </row>
    <row r="186" spans="1:10" ht="15.75" hidden="1" thickBot="1" x14ac:dyDescent="0.3">
      <c r="A186" s="513"/>
      <c r="B186" s="1118"/>
      <c r="C186" s="1122"/>
      <c r="D186" s="1120"/>
      <c r="E186" s="1425"/>
      <c r="F186" s="1429"/>
      <c r="G186" s="1429"/>
      <c r="H186" s="1429"/>
      <c r="I186" s="1429"/>
      <c r="J186" s="1430"/>
    </row>
    <row r="187" spans="1:10" ht="17.25" hidden="1" customHeight="1" thickBot="1" x14ac:dyDescent="0.3">
      <c r="A187" s="450" t="s">
        <v>14</v>
      </c>
      <c r="B187" s="1105"/>
      <c r="C187" s="1106"/>
      <c r="D187" s="1106"/>
      <c r="E187" s="1394"/>
      <c r="F187" s="1431"/>
      <c r="G187" s="1431"/>
      <c r="H187" s="1431"/>
      <c r="I187" s="1431"/>
      <c r="J187" s="1432"/>
    </row>
    <row r="188" spans="1:10" ht="15.75" hidden="1" thickBot="1" x14ac:dyDescent="0.3">
      <c r="A188" s="450" t="s">
        <v>15</v>
      </c>
      <c r="B188" s="1097"/>
      <c r="C188" s="1098"/>
      <c r="D188" s="1098"/>
      <c r="E188" s="1411"/>
    </row>
    <row r="189" spans="1:10" ht="12.75" hidden="1" customHeight="1" x14ac:dyDescent="0.3">
      <c r="A189" s="1389"/>
      <c r="B189" s="8">
        <v>2018</v>
      </c>
      <c r="C189" s="8">
        <v>2019</v>
      </c>
      <c r="D189" s="8">
        <v>2020</v>
      </c>
      <c r="E189" s="451">
        <v>2021</v>
      </c>
    </row>
    <row r="190" spans="1:10" ht="9" hidden="1" customHeight="1" thickBot="1" x14ac:dyDescent="0.3">
      <c r="A190" s="1390"/>
      <c r="B190" s="764" t="s">
        <v>7</v>
      </c>
      <c r="C190" s="764" t="s">
        <v>8</v>
      </c>
      <c r="D190" s="764" t="s">
        <v>8</v>
      </c>
      <c r="E190" s="452" t="s">
        <v>8</v>
      </c>
    </row>
    <row r="191" spans="1:10" ht="15.75" hidden="1" thickBot="1" x14ac:dyDescent="0.3">
      <c r="A191" s="450" t="s">
        <v>16</v>
      </c>
      <c r="B191" s="9"/>
      <c r="C191" s="9"/>
      <c r="D191" s="9"/>
      <c r="E191" s="491"/>
    </row>
    <row r="192" spans="1:10" ht="15.75" hidden="1" thickBot="1" x14ac:dyDescent="0.3">
      <c r="A192" s="450" t="s">
        <v>17</v>
      </c>
      <c r="B192" s="9">
        <f>B255-B217</f>
        <v>0</v>
      </c>
      <c r="C192" s="9">
        <f t="shared" ref="C192:E192" si="28">C255-C217</f>
        <v>0</v>
      </c>
      <c r="D192" s="9">
        <f t="shared" si="28"/>
        <v>0</v>
      </c>
      <c r="E192" s="491">
        <f t="shared" si="28"/>
        <v>0</v>
      </c>
    </row>
    <row r="193" spans="1:10" ht="15.75" hidden="1" thickBot="1" x14ac:dyDescent="0.3">
      <c r="A193" s="450" t="s">
        <v>18</v>
      </c>
      <c r="B193" s="9" t="e">
        <f>B192/B191</f>
        <v>#DIV/0!</v>
      </c>
      <c r="C193" s="9" t="e">
        <f t="shared" ref="C193:E193" si="29">C192/C191</f>
        <v>#DIV/0!</v>
      </c>
      <c r="D193" s="9" t="e">
        <f t="shared" si="29"/>
        <v>#DIV/0!</v>
      </c>
      <c r="E193" s="491" t="e">
        <f t="shared" si="29"/>
        <v>#DIV/0!</v>
      </c>
    </row>
    <row r="194" spans="1:10" ht="15.75" hidden="1" thickBot="1" x14ac:dyDescent="0.3">
      <c r="A194" s="450" t="s">
        <v>19</v>
      </c>
      <c r="B194" s="745" t="s">
        <v>20</v>
      </c>
      <c r="C194" s="10" t="e">
        <f>C191/B191-1</f>
        <v>#DIV/0!</v>
      </c>
      <c r="D194" s="10" t="e">
        <f t="shared" ref="D194:E196" si="30">D191/C191-1</f>
        <v>#DIV/0!</v>
      </c>
      <c r="E194" s="492" t="e">
        <f t="shared" si="30"/>
        <v>#DIV/0!</v>
      </c>
      <c r="F194" s="11"/>
      <c r="G194" s="11"/>
      <c r="H194" s="11"/>
      <c r="I194" s="11"/>
      <c r="J194" s="11"/>
    </row>
    <row r="195" spans="1:10" ht="15.75" hidden="1" thickBot="1" x14ac:dyDescent="0.3">
      <c r="A195" s="450" t="s">
        <v>21</v>
      </c>
      <c r="B195" s="745" t="s">
        <v>20</v>
      </c>
      <c r="C195" s="10" t="e">
        <f>C192/B192-1</f>
        <v>#DIV/0!</v>
      </c>
      <c r="D195" s="10" t="e">
        <f t="shared" si="30"/>
        <v>#DIV/0!</v>
      </c>
      <c r="E195" s="492" t="e">
        <f t="shared" si="30"/>
        <v>#DIV/0!</v>
      </c>
    </row>
    <row r="196" spans="1:10" ht="15.75" hidden="1" thickBot="1" x14ac:dyDescent="0.3">
      <c r="A196" s="450" t="s">
        <v>22</v>
      </c>
      <c r="B196" s="745" t="s">
        <v>20</v>
      </c>
      <c r="C196" s="10" t="e">
        <f>C193/B193-1</f>
        <v>#DIV/0!</v>
      </c>
      <c r="D196" s="10" t="e">
        <f t="shared" si="30"/>
        <v>#DIV/0!</v>
      </c>
      <c r="E196" s="492" t="e">
        <f t="shared" si="30"/>
        <v>#DIV/0!</v>
      </c>
    </row>
    <row r="197" spans="1:10" ht="15.75" hidden="1" thickBot="1" x14ac:dyDescent="0.3">
      <c r="A197" s="1412" t="s">
        <v>155</v>
      </c>
      <c r="B197" s="1047"/>
      <c r="C197" s="1047"/>
      <c r="D197" s="1047"/>
      <c r="E197" s="1413"/>
    </row>
    <row r="198" spans="1:10" ht="12.75" hidden="1" customHeight="1" x14ac:dyDescent="0.3">
      <c r="A198" s="1389"/>
      <c r="B198" s="8">
        <v>2018</v>
      </c>
      <c r="C198" s="8">
        <v>2019</v>
      </c>
      <c r="D198" s="8">
        <v>2020</v>
      </c>
      <c r="E198" s="451">
        <v>2021</v>
      </c>
    </row>
    <row r="199" spans="1:10" ht="9" hidden="1" customHeight="1" thickBot="1" x14ac:dyDescent="0.3">
      <c r="A199" s="1390"/>
      <c r="B199" s="764" t="s">
        <v>7</v>
      </c>
      <c r="C199" s="764" t="s">
        <v>8</v>
      </c>
      <c r="D199" s="764" t="s">
        <v>8</v>
      </c>
      <c r="E199" s="452" t="s">
        <v>8</v>
      </c>
    </row>
    <row r="200" spans="1:10" ht="15.75" hidden="1" thickBot="1" x14ac:dyDescent="0.3">
      <c r="A200" s="468" t="s">
        <v>41</v>
      </c>
      <c r="B200" s="13">
        <f>B201+B202+B203+B204</f>
        <v>0</v>
      </c>
      <c r="C200" s="13">
        <f t="shared" ref="C200:E200" si="31">C201+C202+C203+C204</f>
        <v>0</v>
      </c>
      <c r="D200" s="13">
        <f t="shared" si="31"/>
        <v>0</v>
      </c>
      <c r="E200" s="493">
        <f t="shared" si="31"/>
        <v>0</v>
      </c>
    </row>
    <row r="201" spans="1:10" ht="15.75" hidden="1" thickBot="1" x14ac:dyDescent="0.3">
      <c r="A201" s="470" t="s">
        <v>212</v>
      </c>
      <c r="B201" s="13"/>
      <c r="C201" s="13"/>
      <c r="D201" s="13"/>
      <c r="E201" s="493"/>
    </row>
    <row r="202" spans="1:10" ht="15.75" hidden="1" thickBot="1" x14ac:dyDescent="0.3">
      <c r="A202" s="470" t="s">
        <v>222</v>
      </c>
      <c r="B202" s="13"/>
      <c r="C202" s="13"/>
      <c r="D202" s="13"/>
      <c r="E202" s="493"/>
    </row>
    <row r="203" spans="1:10" ht="15.75" hidden="1" thickBot="1" x14ac:dyDescent="0.3">
      <c r="A203" s="470" t="s">
        <v>223</v>
      </c>
      <c r="B203" s="13"/>
      <c r="C203" s="13"/>
      <c r="D203" s="13"/>
      <c r="E203" s="493"/>
    </row>
    <row r="204" spans="1:10" ht="15.75" hidden="1" thickBot="1" x14ac:dyDescent="0.3">
      <c r="A204" s="470" t="s">
        <v>224</v>
      </c>
      <c r="B204" s="13"/>
      <c r="C204" s="13"/>
      <c r="D204" s="13"/>
      <c r="E204" s="493"/>
    </row>
    <row r="205" spans="1:10" ht="15.75" hidden="1" thickBot="1" x14ac:dyDescent="0.3">
      <c r="A205" s="468" t="s">
        <v>42</v>
      </c>
      <c r="B205" s="14">
        <f>B206+B207+B208+B209</f>
        <v>0</v>
      </c>
      <c r="C205" s="14">
        <f t="shared" ref="C205:E205" si="32">C206+C207+C208+C209</f>
        <v>0</v>
      </c>
      <c r="D205" s="14">
        <f t="shared" si="32"/>
        <v>0</v>
      </c>
      <c r="E205" s="497">
        <f t="shared" si="32"/>
        <v>0</v>
      </c>
    </row>
    <row r="206" spans="1:10" ht="15.75" hidden="1" thickBot="1" x14ac:dyDescent="0.3">
      <c r="A206" s="470" t="s">
        <v>212</v>
      </c>
      <c r="B206" s="14"/>
      <c r="C206" s="13"/>
      <c r="D206" s="13"/>
      <c r="E206" s="493"/>
    </row>
    <row r="207" spans="1:10" ht="15.75" hidden="1" thickBot="1" x14ac:dyDescent="0.3">
      <c r="A207" s="470" t="s">
        <v>222</v>
      </c>
      <c r="B207" s="14"/>
      <c r="C207" s="13"/>
      <c r="D207" s="13"/>
      <c r="E207" s="493"/>
    </row>
    <row r="208" spans="1:10" ht="15.75" hidden="1" thickBot="1" x14ac:dyDescent="0.3">
      <c r="A208" s="470" t="s">
        <v>223</v>
      </c>
      <c r="B208" s="14"/>
      <c r="C208" s="13"/>
      <c r="D208" s="13"/>
      <c r="E208" s="493"/>
    </row>
    <row r="209" spans="1:10" ht="15.75" hidden="1" thickBot="1" x14ac:dyDescent="0.3">
      <c r="A209" s="470" t="s">
        <v>224</v>
      </c>
      <c r="B209" s="14"/>
      <c r="C209" s="13"/>
      <c r="D209" s="13"/>
      <c r="E209" s="493"/>
    </row>
    <row r="210" spans="1:10" ht="15.75" hidden="1" thickBot="1" x14ac:dyDescent="0.3">
      <c r="A210" s="520" t="s">
        <v>30</v>
      </c>
      <c r="B210" s="14">
        <f>B200+B205</f>
        <v>0</v>
      </c>
      <c r="C210" s="14">
        <f t="shared" ref="C210:E210" si="33">C200+C205</f>
        <v>0</v>
      </c>
      <c r="D210" s="14">
        <f t="shared" si="33"/>
        <v>0</v>
      </c>
      <c r="E210" s="497">
        <f t="shared" si="33"/>
        <v>0</v>
      </c>
    </row>
    <row r="211" spans="1:10" ht="34.5" hidden="1" thickBot="1" x14ac:dyDescent="0.3">
      <c r="A211" s="512" t="s">
        <v>32</v>
      </c>
      <c r="B211" s="7"/>
      <c r="C211" s="86" t="s">
        <v>217</v>
      </c>
      <c r="D211" s="1120"/>
      <c r="E211" s="1425"/>
    </row>
    <row r="212" spans="1:10" ht="17.25" hidden="1" customHeight="1" thickBot="1" x14ac:dyDescent="0.3">
      <c r="A212" s="450" t="s">
        <v>14</v>
      </c>
      <c r="B212" s="1105"/>
      <c r="C212" s="1106"/>
      <c r="D212" s="1106"/>
      <c r="E212" s="1394"/>
    </row>
    <row r="213" spans="1:10" ht="15.75" hidden="1" thickBot="1" x14ac:dyDescent="0.3">
      <c r="A213" s="450" t="s">
        <v>15</v>
      </c>
      <c r="B213" s="1097"/>
      <c r="C213" s="1098"/>
      <c r="D213" s="1098"/>
      <c r="E213" s="1411"/>
    </row>
    <row r="214" spans="1:10" ht="12.75" hidden="1" customHeight="1" x14ac:dyDescent="0.3">
      <c r="A214" s="1389"/>
      <c r="B214" s="8">
        <v>2018</v>
      </c>
      <c r="C214" s="8">
        <v>2019</v>
      </c>
      <c r="D214" s="8">
        <v>2020</v>
      </c>
      <c r="E214" s="451">
        <v>2021</v>
      </c>
    </row>
    <row r="215" spans="1:10" ht="9" hidden="1" customHeight="1" thickBot="1" x14ac:dyDescent="0.3">
      <c r="A215" s="1390"/>
      <c r="B215" s="764" t="s">
        <v>7</v>
      </c>
      <c r="C215" s="764" t="s">
        <v>8</v>
      </c>
      <c r="D215" s="764" t="s">
        <v>8</v>
      </c>
      <c r="E215" s="452" t="s">
        <v>8</v>
      </c>
    </row>
    <row r="216" spans="1:10" ht="15.75" hidden="1" thickBot="1" x14ac:dyDescent="0.3">
      <c r="A216" s="450" t="s">
        <v>16</v>
      </c>
      <c r="B216" s="5"/>
      <c r="C216" s="5"/>
      <c r="D216" s="5"/>
      <c r="E216" s="521"/>
    </row>
    <row r="217" spans="1:10" ht="15.75" hidden="1" thickBot="1" x14ac:dyDescent="0.3">
      <c r="A217" s="450" t="s">
        <v>17</v>
      </c>
      <c r="B217" s="9"/>
      <c r="C217" s="9"/>
      <c r="D217" s="9"/>
      <c r="E217" s="491"/>
    </row>
    <row r="218" spans="1:10" ht="15.75" hidden="1" thickBot="1" x14ac:dyDescent="0.3">
      <c r="A218" s="450" t="s">
        <v>18</v>
      </c>
      <c r="B218" s="9" t="e">
        <f>B217/B216</f>
        <v>#DIV/0!</v>
      </c>
      <c r="C218" s="9" t="e">
        <f t="shared" ref="C218:E218" si="34">C217/C216</f>
        <v>#DIV/0!</v>
      </c>
      <c r="D218" s="9" t="e">
        <f t="shared" si="34"/>
        <v>#DIV/0!</v>
      </c>
      <c r="E218" s="491" t="e">
        <f t="shared" si="34"/>
        <v>#DIV/0!</v>
      </c>
    </row>
    <row r="219" spans="1:10" ht="15.75" hidden="1" thickBot="1" x14ac:dyDescent="0.3">
      <c r="A219" s="450" t="s">
        <v>19</v>
      </c>
      <c r="B219" s="745" t="s">
        <v>20</v>
      </c>
      <c r="C219" s="10" t="e">
        <f>C216/B216-1</f>
        <v>#DIV/0!</v>
      </c>
      <c r="D219" s="10" t="e">
        <f t="shared" ref="D219:E221" si="35">D216/C216-1</f>
        <v>#DIV/0!</v>
      </c>
      <c r="E219" s="492" t="e">
        <f t="shared" si="35"/>
        <v>#DIV/0!</v>
      </c>
      <c r="F219" s="11"/>
      <c r="G219" s="11"/>
      <c r="H219" s="11"/>
      <c r="I219" s="11"/>
      <c r="J219" s="11"/>
    </row>
    <row r="220" spans="1:10" ht="15.75" hidden="1" thickBot="1" x14ac:dyDescent="0.3">
      <c r="A220" s="450" t="s">
        <v>21</v>
      </c>
      <c r="B220" s="745" t="s">
        <v>20</v>
      </c>
      <c r="C220" s="10" t="e">
        <f>C217/B217-1</f>
        <v>#DIV/0!</v>
      </c>
      <c r="D220" s="10" t="e">
        <f t="shared" si="35"/>
        <v>#DIV/0!</v>
      </c>
      <c r="E220" s="492" t="e">
        <f t="shared" si="35"/>
        <v>#DIV/0!</v>
      </c>
    </row>
    <row r="221" spans="1:10" ht="15.75" hidden="1" thickBot="1" x14ac:dyDescent="0.3">
      <c r="A221" s="450" t="s">
        <v>22</v>
      </c>
      <c r="B221" s="745" t="s">
        <v>20</v>
      </c>
      <c r="C221" s="10" t="e">
        <f>C218/B218-1</f>
        <v>#DIV/0!</v>
      </c>
      <c r="D221" s="10" t="e">
        <f t="shared" si="35"/>
        <v>#DIV/0!</v>
      </c>
      <c r="E221" s="492" t="e">
        <f t="shared" si="35"/>
        <v>#DIV/0!</v>
      </c>
    </row>
    <row r="222" spans="1:10" ht="15.75" hidden="1" thickBot="1" x14ac:dyDescent="0.3">
      <c r="A222" s="1412" t="s">
        <v>172</v>
      </c>
      <c r="B222" s="1047"/>
      <c r="C222" s="1047"/>
      <c r="D222" s="1047"/>
      <c r="E222" s="1413"/>
    </row>
    <row r="223" spans="1:10" ht="12.75" hidden="1" customHeight="1" x14ac:dyDescent="0.3">
      <c r="A223" s="1389"/>
      <c r="B223" s="8">
        <v>2018</v>
      </c>
      <c r="C223" s="8">
        <v>2019</v>
      </c>
      <c r="D223" s="8">
        <v>2020</v>
      </c>
      <c r="E223" s="451">
        <v>2021</v>
      </c>
    </row>
    <row r="224" spans="1:10" ht="9" hidden="1" customHeight="1" thickBot="1" x14ac:dyDescent="0.3">
      <c r="A224" s="1390"/>
      <c r="B224" s="764" t="s">
        <v>7</v>
      </c>
      <c r="C224" s="764" t="s">
        <v>8</v>
      </c>
      <c r="D224" s="764" t="s">
        <v>8</v>
      </c>
      <c r="E224" s="452" t="s">
        <v>8</v>
      </c>
    </row>
    <row r="225" spans="1:5" ht="15.75" hidden="1" thickBot="1" x14ac:dyDescent="0.3">
      <c r="A225" s="468" t="s">
        <v>41</v>
      </c>
      <c r="B225" s="13">
        <f>B226+B227+B228+B229</f>
        <v>0</v>
      </c>
      <c r="C225" s="13">
        <f t="shared" ref="C225:E225" si="36">C226+C227+C228+C229</f>
        <v>0</v>
      </c>
      <c r="D225" s="13">
        <f t="shared" si="36"/>
        <v>0</v>
      </c>
      <c r="E225" s="493">
        <f t="shared" si="36"/>
        <v>0</v>
      </c>
    </row>
    <row r="226" spans="1:5" ht="15.75" hidden="1" thickBot="1" x14ac:dyDescent="0.3">
      <c r="A226" s="470" t="s">
        <v>212</v>
      </c>
      <c r="B226" s="13"/>
      <c r="C226" s="13"/>
      <c r="D226" s="13"/>
      <c r="E226" s="493"/>
    </row>
    <row r="227" spans="1:5" ht="15.75" hidden="1" thickBot="1" x14ac:dyDescent="0.3">
      <c r="A227" s="470" t="s">
        <v>222</v>
      </c>
      <c r="B227" s="13"/>
      <c r="C227" s="13"/>
      <c r="D227" s="13"/>
      <c r="E227" s="493"/>
    </row>
    <row r="228" spans="1:5" ht="15.75" hidden="1" thickBot="1" x14ac:dyDescent="0.3">
      <c r="A228" s="470" t="s">
        <v>223</v>
      </c>
      <c r="B228" s="13"/>
      <c r="C228" s="13"/>
      <c r="D228" s="13"/>
      <c r="E228" s="493"/>
    </row>
    <row r="229" spans="1:5" ht="15.75" hidden="1" thickBot="1" x14ac:dyDescent="0.3">
      <c r="A229" s="470" t="s">
        <v>224</v>
      </c>
      <c r="B229" s="13"/>
      <c r="C229" s="13"/>
      <c r="D229" s="13"/>
      <c r="E229" s="493"/>
    </row>
    <row r="230" spans="1:5" ht="15.75" hidden="1" thickBot="1" x14ac:dyDescent="0.3">
      <c r="A230" s="468" t="s">
        <v>42</v>
      </c>
      <c r="B230" s="14">
        <f>B231+B232+B233+B234</f>
        <v>0</v>
      </c>
      <c r="C230" s="14">
        <f t="shared" ref="C230:E230" si="37">C231+C232+C233+C234</f>
        <v>0</v>
      </c>
      <c r="D230" s="14">
        <f t="shared" si="37"/>
        <v>0</v>
      </c>
      <c r="E230" s="497">
        <f t="shared" si="37"/>
        <v>0</v>
      </c>
    </row>
    <row r="231" spans="1:5" ht="15.75" hidden="1" thickBot="1" x14ac:dyDescent="0.3">
      <c r="A231" s="470" t="s">
        <v>212</v>
      </c>
      <c r="B231" s="14"/>
      <c r="C231" s="13"/>
      <c r="D231" s="13"/>
      <c r="E231" s="493"/>
    </row>
    <row r="232" spans="1:5" ht="15.75" hidden="1" thickBot="1" x14ac:dyDescent="0.3">
      <c r="A232" s="470" t="s">
        <v>222</v>
      </c>
      <c r="B232" s="14"/>
      <c r="C232" s="13"/>
      <c r="D232" s="13"/>
      <c r="E232" s="493"/>
    </row>
    <row r="233" spans="1:5" ht="15.75" hidden="1" thickBot="1" x14ac:dyDescent="0.3">
      <c r="A233" s="470" t="s">
        <v>223</v>
      </c>
      <c r="B233" s="14"/>
      <c r="C233" s="13"/>
      <c r="D233" s="13"/>
      <c r="E233" s="493"/>
    </row>
    <row r="234" spans="1:5" ht="15.75" hidden="1" thickBot="1" x14ac:dyDescent="0.3">
      <c r="A234" s="470" t="s">
        <v>224</v>
      </c>
      <c r="B234" s="14"/>
      <c r="C234" s="13"/>
      <c r="D234" s="13"/>
      <c r="E234" s="493"/>
    </row>
    <row r="235" spans="1:5" ht="15.75" hidden="1" thickBot="1" x14ac:dyDescent="0.3">
      <c r="A235" s="520" t="s">
        <v>226</v>
      </c>
      <c r="B235" s="14">
        <f>B225+B230</f>
        <v>0</v>
      </c>
      <c r="C235" s="14">
        <f t="shared" ref="C235:E235" si="38">C225+C230</f>
        <v>0</v>
      </c>
      <c r="D235" s="14">
        <f t="shared" si="38"/>
        <v>0</v>
      </c>
      <c r="E235" s="497">
        <f t="shared" si="38"/>
        <v>0</v>
      </c>
    </row>
    <row r="236" spans="1:5" ht="34.5" hidden="1" thickBot="1" x14ac:dyDescent="0.3">
      <c r="A236" s="512" t="s">
        <v>73</v>
      </c>
      <c r="B236" s="90"/>
      <c r="C236" s="88" t="s">
        <v>217</v>
      </c>
      <c r="D236" s="91"/>
      <c r="E236" s="522"/>
    </row>
    <row r="237" spans="1:5" ht="17.25" hidden="1" customHeight="1" thickBot="1" x14ac:dyDescent="0.3">
      <c r="A237" s="450" t="s">
        <v>14</v>
      </c>
      <c r="B237" s="1105"/>
      <c r="C237" s="1106"/>
      <c r="D237" s="1106"/>
      <c r="E237" s="1394"/>
    </row>
    <row r="238" spans="1:5" ht="15.75" hidden="1" thickBot="1" x14ac:dyDescent="0.3">
      <c r="A238" s="450" t="s">
        <v>15</v>
      </c>
      <c r="B238" s="1097"/>
      <c r="C238" s="1098"/>
      <c r="D238" s="1098"/>
      <c r="E238" s="1411"/>
    </row>
    <row r="239" spans="1:5" ht="12.75" hidden="1" customHeight="1" x14ac:dyDescent="0.3">
      <c r="A239" s="1389"/>
      <c r="B239" s="8">
        <v>2018</v>
      </c>
      <c r="C239" s="8">
        <v>2019</v>
      </c>
      <c r="D239" s="8">
        <v>2020</v>
      </c>
      <c r="E239" s="451">
        <v>2021</v>
      </c>
    </row>
    <row r="240" spans="1:5" ht="9" hidden="1" customHeight="1" thickBot="1" x14ac:dyDescent="0.3">
      <c r="A240" s="1390"/>
      <c r="B240" s="764" t="s">
        <v>7</v>
      </c>
      <c r="C240" s="764" t="s">
        <v>8</v>
      </c>
      <c r="D240" s="764" t="s">
        <v>8</v>
      </c>
      <c r="E240" s="452" t="s">
        <v>8</v>
      </c>
    </row>
    <row r="241" spans="1:10" ht="15.75" hidden="1" thickBot="1" x14ac:dyDescent="0.3">
      <c r="A241" s="450" t="s">
        <v>16</v>
      </c>
      <c r="B241" s="5"/>
      <c r="C241" s="5"/>
      <c r="D241" s="5"/>
      <c r="E241" s="521"/>
    </row>
    <row r="242" spans="1:10" ht="15.75" hidden="1" thickBot="1" x14ac:dyDescent="0.3">
      <c r="A242" s="450" t="s">
        <v>17</v>
      </c>
      <c r="B242" s="9">
        <f>B260</f>
        <v>0</v>
      </c>
      <c r="C242" s="9">
        <f t="shared" ref="C242:E242" si="39">C260</f>
        <v>0</v>
      </c>
      <c r="D242" s="9">
        <f t="shared" si="39"/>
        <v>0</v>
      </c>
      <c r="E242" s="491">
        <f t="shared" si="39"/>
        <v>0</v>
      </c>
    </row>
    <row r="243" spans="1:10" ht="15.75" hidden="1" thickBot="1" x14ac:dyDescent="0.3">
      <c r="A243" s="450" t="s">
        <v>18</v>
      </c>
      <c r="B243" s="9" t="e">
        <f>B242/B241</f>
        <v>#DIV/0!</v>
      </c>
      <c r="C243" s="9" t="e">
        <f t="shared" ref="C243:E243" si="40">C242/C241</f>
        <v>#DIV/0!</v>
      </c>
      <c r="D243" s="9" t="e">
        <f t="shared" si="40"/>
        <v>#DIV/0!</v>
      </c>
      <c r="E243" s="491" t="e">
        <f t="shared" si="40"/>
        <v>#DIV/0!</v>
      </c>
    </row>
    <row r="244" spans="1:10" ht="15.75" hidden="1" thickBot="1" x14ac:dyDescent="0.3">
      <c r="A244" s="450" t="s">
        <v>19</v>
      </c>
      <c r="B244" s="745" t="s">
        <v>20</v>
      </c>
      <c r="C244" s="10" t="e">
        <f>C241/B241-1</f>
        <v>#DIV/0!</v>
      </c>
      <c r="D244" s="10" t="e">
        <f t="shared" ref="D244:E246" si="41">D241/C241-1</f>
        <v>#DIV/0!</v>
      </c>
      <c r="E244" s="492" t="e">
        <f t="shared" si="41"/>
        <v>#DIV/0!</v>
      </c>
      <c r="F244" s="11"/>
      <c r="G244" s="11"/>
      <c r="H244" s="11"/>
      <c r="I244" s="11"/>
      <c r="J244" s="11"/>
    </row>
    <row r="245" spans="1:10" ht="15.75" hidden="1" thickBot="1" x14ac:dyDescent="0.3">
      <c r="A245" s="450" t="s">
        <v>21</v>
      </c>
      <c r="B245" s="745" t="s">
        <v>20</v>
      </c>
      <c r="C245" s="10" t="e">
        <f>C242/B242-1</f>
        <v>#DIV/0!</v>
      </c>
      <c r="D245" s="10" t="e">
        <f t="shared" si="41"/>
        <v>#DIV/0!</v>
      </c>
      <c r="E245" s="492" t="e">
        <f t="shared" si="41"/>
        <v>#DIV/0!</v>
      </c>
    </row>
    <row r="246" spans="1:10" ht="15.75" hidden="1" thickBot="1" x14ac:dyDescent="0.3">
      <c r="A246" s="450" t="s">
        <v>22</v>
      </c>
      <c r="B246" s="745" t="s">
        <v>20</v>
      </c>
      <c r="C246" s="10" t="e">
        <f>C243/B243-1</f>
        <v>#DIV/0!</v>
      </c>
      <c r="D246" s="10" t="e">
        <f t="shared" si="41"/>
        <v>#DIV/0!</v>
      </c>
      <c r="E246" s="492" t="e">
        <f t="shared" si="41"/>
        <v>#DIV/0!</v>
      </c>
    </row>
    <row r="247" spans="1:10" ht="15.75" hidden="1" thickBot="1" x14ac:dyDescent="0.3">
      <c r="A247" s="1412" t="s">
        <v>264</v>
      </c>
      <c r="B247" s="1047"/>
      <c r="C247" s="1047"/>
      <c r="D247" s="1047"/>
      <c r="E247" s="1413"/>
    </row>
    <row r="248" spans="1:10" ht="12.75" hidden="1" customHeight="1" x14ac:dyDescent="0.3">
      <c r="A248" s="1389"/>
      <c r="B248" s="8">
        <v>2018</v>
      </c>
      <c r="C248" s="8">
        <v>2019</v>
      </c>
      <c r="D248" s="8">
        <v>2020</v>
      </c>
      <c r="E248" s="451">
        <v>2021</v>
      </c>
    </row>
    <row r="249" spans="1:10" ht="9" hidden="1" customHeight="1" thickBot="1" x14ac:dyDescent="0.3">
      <c r="A249" s="1390"/>
      <c r="B249" s="764" t="s">
        <v>7</v>
      </c>
      <c r="C249" s="764" t="s">
        <v>8</v>
      </c>
      <c r="D249" s="764" t="s">
        <v>8</v>
      </c>
      <c r="E249" s="452" t="s">
        <v>8</v>
      </c>
    </row>
    <row r="250" spans="1:10" ht="15.75" hidden="1" thickBot="1" x14ac:dyDescent="0.3">
      <c r="A250" s="468" t="s">
        <v>41</v>
      </c>
      <c r="B250" s="13">
        <f>B251+B252+B253+B254</f>
        <v>0</v>
      </c>
      <c r="C250" s="13">
        <f t="shared" ref="C250:E250" si="42">C251+C252+C253+C254</f>
        <v>0</v>
      </c>
      <c r="D250" s="13">
        <f t="shared" si="42"/>
        <v>0</v>
      </c>
      <c r="E250" s="493">
        <f t="shared" si="42"/>
        <v>0</v>
      </c>
    </row>
    <row r="251" spans="1:10" ht="15.75" hidden="1" thickBot="1" x14ac:dyDescent="0.3">
      <c r="A251" s="470" t="s">
        <v>212</v>
      </c>
      <c r="B251" s="13"/>
      <c r="C251" s="13"/>
      <c r="D251" s="13"/>
      <c r="E251" s="493"/>
    </row>
    <row r="252" spans="1:10" ht="15.75" hidden="1" thickBot="1" x14ac:dyDescent="0.3">
      <c r="A252" s="470" t="s">
        <v>222</v>
      </c>
      <c r="B252" s="13"/>
      <c r="C252" s="13"/>
      <c r="D252" s="13"/>
      <c r="E252" s="493"/>
    </row>
    <row r="253" spans="1:10" ht="15.75" hidden="1" thickBot="1" x14ac:dyDescent="0.3">
      <c r="A253" s="470" t="s">
        <v>223</v>
      </c>
      <c r="B253" s="13"/>
      <c r="C253" s="13"/>
      <c r="D253" s="13"/>
      <c r="E253" s="493"/>
    </row>
    <row r="254" spans="1:10" ht="15.75" hidden="1" thickBot="1" x14ac:dyDescent="0.3">
      <c r="A254" s="470" t="s">
        <v>224</v>
      </c>
      <c r="B254" s="13"/>
      <c r="C254" s="13"/>
      <c r="D254" s="13"/>
      <c r="E254" s="493"/>
    </row>
    <row r="255" spans="1:10" ht="15.75" hidden="1" thickBot="1" x14ac:dyDescent="0.3">
      <c r="A255" s="468" t="s">
        <v>42</v>
      </c>
      <c r="B255" s="14">
        <f>B256+B257+B258+B259</f>
        <v>0</v>
      </c>
      <c r="C255" s="14">
        <f t="shared" ref="C255:E255" si="43">C256+C257+C258+C259</f>
        <v>0</v>
      </c>
      <c r="D255" s="14">
        <f t="shared" si="43"/>
        <v>0</v>
      </c>
      <c r="E255" s="497">
        <f t="shared" si="43"/>
        <v>0</v>
      </c>
    </row>
    <row r="256" spans="1:10" ht="15.75" hidden="1" thickBot="1" x14ac:dyDescent="0.3">
      <c r="A256" s="470" t="s">
        <v>212</v>
      </c>
      <c r="B256" s="14"/>
      <c r="C256" s="13"/>
      <c r="D256" s="13"/>
      <c r="E256" s="493"/>
    </row>
    <row r="257" spans="1:10" ht="15.75" hidden="1" thickBot="1" x14ac:dyDescent="0.3">
      <c r="A257" s="470" t="s">
        <v>222</v>
      </c>
      <c r="B257" s="14"/>
      <c r="C257" s="13"/>
      <c r="D257" s="13"/>
      <c r="E257" s="493"/>
    </row>
    <row r="258" spans="1:10" ht="15.75" hidden="1" thickBot="1" x14ac:dyDescent="0.3">
      <c r="A258" s="470" t="s">
        <v>223</v>
      </c>
      <c r="B258" s="14"/>
      <c r="C258" s="13"/>
      <c r="D258" s="13"/>
      <c r="E258" s="493"/>
    </row>
    <row r="259" spans="1:10" ht="15.75" hidden="1" thickBot="1" x14ac:dyDescent="0.3">
      <c r="A259" s="470" t="s">
        <v>224</v>
      </c>
      <c r="B259" s="14"/>
      <c r="C259" s="13"/>
      <c r="D259" s="13"/>
      <c r="E259" s="493"/>
    </row>
    <row r="260" spans="1:10" ht="15.75" hidden="1" thickBot="1" x14ac:dyDescent="0.3">
      <c r="A260" s="510" t="s">
        <v>229</v>
      </c>
      <c r="B260" s="14">
        <f>B250+B255</f>
        <v>0</v>
      </c>
      <c r="C260" s="14">
        <f t="shared" ref="C260:E260" si="44">C250+C255</f>
        <v>0</v>
      </c>
      <c r="D260" s="14">
        <f t="shared" si="44"/>
        <v>0</v>
      </c>
      <c r="E260" s="497">
        <f t="shared" si="44"/>
        <v>0</v>
      </c>
    </row>
    <row r="261" spans="1:10" ht="25.5" hidden="1" customHeight="1" thickBot="1" x14ac:dyDescent="0.3">
      <c r="A261" s="499" t="s">
        <v>44</v>
      </c>
      <c r="B261" s="1118"/>
      <c r="C261" s="1120"/>
      <c r="D261" s="1120"/>
      <c r="E261" s="1425"/>
    </row>
    <row r="262" spans="1:10" ht="34.5" hidden="1" thickBot="1" x14ac:dyDescent="0.3">
      <c r="A262" s="512" t="s">
        <v>73</v>
      </c>
      <c r="B262" s="90"/>
      <c r="C262" s="88" t="s">
        <v>217</v>
      </c>
      <c r="D262" s="91"/>
      <c r="E262" s="522"/>
    </row>
    <row r="263" spans="1:10" ht="17.25" hidden="1" customHeight="1" thickBot="1" x14ac:dyDescent="0.3">
      <c r="A263" s="450" t="s">
        <v>14</v>
      </c>
      <c r="B263" s="1105"/>
      <c r="C263" s="1106"/>
      <c r="D263" s="1106"/>
      <c r="E263" s="1394"/>
    </row>
    <row r="264" spans="1:10" ht="15.75" hidden="1" thickBot="1" x14ac:dyDescent="0.3">
      <c r="A264" s="450" t="s">
        <v>15</v>
      </c>
      <c r="B264" s="1097"/>
      <c r="C264" s="1098"/>
      <c r="D264" s="1098"/>
      <c r="E264" s="1411"/>
    </row>
    <row r="265" spans="1:10" ht="12.75" hidden="1" customHeight="1" x14ac:dyDescent="0.3">
      <c r="A265" s="1389"/>
      <c r="B265" s="8">
        <v>2018</v>
      </c>
      <c r="C265" s="8">
        <v>2019</v>
      </c>
      <c r="D265" s="8">
        <v>2020</v>
      </c>
      <c r="E265" s="451">
        <v>2021</v>
      </c>
    </row>
    <row r="266" spans="1:10" ht="9" hidden="1" customHeight="1" thickBot="1" x14ac:dyDescent="0.3">
      <c r="A266" s="1390"/>
      <c r="B266" s="764" t="s">
        <v>7</v>
      </c>
      <c r="C266" s="764" t="s">
        <v>8</v>
      </c>
      <c r="D266" s="764" t="s">
        <v>8</v>
      </c>
      <c r="E266" s="452" t="s">
        <v>8</v>
      </c>
    </row>
    <row r="267" spans="1:10" ht="15.75" hidden="1" thickBot="1" x14ac:dyDescent="0.3">
      <c r="A267" s="450" t="s">
        <v>16</v>
      </c>
      <c r="B267" s="5"/>
      <c r="C267" s="5"/>
      <c r="D267" s="5"/>
      <c r="E267" s="521"/>
    </row>
    <row r="268" spans="1:10" ht="15.75" hidden="1" thickBot="1" x14ac:dyDescent="0.3">
      <c r="A268" s="450" t="s">
        <v>17</v>
      </c>
      <c r="B268" s="9">
        <f>B286</f>
        <v>0</v>
      </c>
      <c r="C268" s="9">
        <f t="shared" ref="C268:E268" si="45">C286</f>
        <v>0</v>
      </c>
      <c r="D268" s="9">
        <f t="shared" si="45"/>
        <v>0</v>
      </c>
      <c r="E268" s="491">
        <f t="shared" si="45"/>
        <v>0</v>
      </c>
    </row>
    <row r="269" spans="1:10" ht="15.75" hidden="1" thickBot="1" x14ac:dyDescent="0.3">
      <c r="A269" s="450" t="s">
        <v>18</v>
      </c>
      <c r="B269" s="9" t="e">
        <f>B268/B267</f>
        <v>#DIV/0!</v>
      </c>
      <c r="C269" s="9" t="e">
        <f t="shared" ref="C269:E269" si="46">C268/C267</f>
        <v>#DIV/0!</v>
      </c>
      <c r="D269" s="9" t="e">
        <f t="shared" si="46"/>
        <v>#DIV/0!</v>
      </c>
      <c r="E269" s="491" t="e">
        <f t="shared" si="46"/>
        <v>#DIV/0!</v>
      </c>
    </row>
    <row r="270" spans="1:10" ht="15.75" hidden="1" thickBot="1" x14ac:dyDescent="0.3">
      <c r="A270" s="450" t="s">
        <v>19</v>
      </c>
      <c r="B270" s="745" t="s">
        <v>20</v>
      </c>
      <c r="C270" s="10" t="e">
        <f>C267/B267-1</f>
        <v>#DIV/0!</v>
      </c>
      <c r="D270" s="10" t="e">
        <f t="shared" ref="D270:E272" si="47">D267/C267-1</f>
        <v>#DIV/0!</v>
      </c>
      <c r="E270" s="492" t="e">
        <f t="shared" si="47"/>
        <v>#DIV/0!</v>
      </c>
      <c r="F270" s="11"/>
      <c r="G270" s="11"/>
      <c r="H270" s="11"/>
      <c r="I270" s="11"/>
      <c r="J270" s="11"/>
    </row>
    <row r="271" spans="1:10" ht="15.75" hidden="1" thickBot="1" x14ac:dyDescent="0.3">
      <c r="A271" s="450" t="s">
        <v>21</v>
      </c>
      <c r="B271" s="745" t="s">
        <v>20</v>
      </c>
      <c r="C271" s="10" t="e">
        <f>C268/B268-1</f>
        <v>#DIV/0!</v>
      </c>
      <c r="D271" s="10" t="e">
        <f t="shared" si="47"/>
        <v>#DIV/0!</v>
      </c>
      <c r="E271" s="492" t="e">
        <f t="shared" si="47"/>
        <v>#DIV/0!</v>
      </c>
    </row>
    <row r="272" spans="1:10" ht="15.75" hidden="1" thickBot="1" x14ac:dyDescent="0.3">
      <c r="A272" s="450" t="s">
        <v>22</v>
      </c>
      <c r="B272" s="745" t="s">
        <v>20</v>
      </c>
      <c r="C272" s="10" t="e">
        <f>C269/B269-1</f>
        <v>#DIV/0!</v>
      </c>
      <c r="D272" s="10" t="e">
        <f t="shared" si="47"/>
        <v>#DIV/0!</v>
      </c>
      <c r="E272" s="492" t="e">
        <f t="shared" si="47"/>
        <v>#DIV/0!</v>
      </c>
    </row>
    <row r="273" spans="1:5" ht="15.75" hidden="1" thickBot="1" x14ac:dyDescent="0.3">
      <c r="A273" s="1412" t="s">
        <v>154</v>
      </c>
      <c r="B273" s="1047"/>
      <c r="C273" s="1047"/>
      <c r="D273" s="1047"/>
      <c r="E273" s="1413"/>
    </row>
    <row r="274" spans="1:5" ht="12.75" hidden="1" customHeight="1" x14ac:dyDescent="0.3">
      <c r="A274" s="1389"/>
      <c r="B274" s="8">
        <v>2018</v>
      </c>
      <c r="C274" s="8">
        <v>2019</v>
      </c>
      <c r="D274" s="8">
        <v>2020</v>
      </c>
      <c r="E274" s="451">
        <v>2021</v>
      </c>
    </row>
    <row r="275" spans="1:5" ht="9" hidden="1" customHeight="1" thickBot="1" x14ac:dyDescent="0.3">
      <c r="A275" s="1390"/>
      <c r="B275" s="764" t="s">
        <v>7</v>
      </c>
      <c r="C275" s="764" t="s">
        <v>8</v>
      </c>
      <c r="D275" s="764" t="s">
        <v>8</v>
      </c>
      <c r="E275" s="452" t="s">
        <v>8</v>
      </c>
    </row>
    <row r="276" spans="1:5" ht="15.75" hidden="1" thickBot="1" x14ac:dyDescent="0.3">
      <c r="A276" s="468" t="s">
        <v>41</v>
      </c>
      <c r="B276" s="13">
        <f>B277+B278+B279+B280</f>
        <v>0</v>
      </c>
      <c r="C276" s="13">
        <f t="shared" ref="C276:E276" si="48">C277+C278+C279+C280</f>
        <v>0</v>
      </c>
      <c r="D276" s="13">
        <f t="shared" si="48"/>
        <v>0</v>
      </c>
      <c r="E276" s="493">
        <f t="shared" si="48"/>
        <v>0</v>
      </c>
    </row>
    <row r="277" spans="1:5" ht="15.75" hidden="1" thickBot="1" x14ac:dyDescent="0.3">
      <c r="A277" s="470" t="s">
        <v>212</v>
      </c>
      <c r="B277" s="13"/>
      <c r="C277" s="13"/>
      <c r="D277" s="13"/>
      <c r="E277" s="493"/>
    </row>
    <row r="278" spans="1:5" ht="15.75" hidden="1" thickBot="1" x14ac:dyDescent="0.3">
      <c r="A278" s="470" t="s">
        <v>222</v>
      </c>
      <c r="B278" s="13"/>
      <c r="C278" s="13"/>
      <c r="D278" s="13"/>
      <c r="E278" s="493"/>
    </row>
    <row r="279" spans="1:5" ht="15.75" hidden="1" thickBot="1" x14ac:dyDescent="0.3">
      <c r="A279" s="470" t="s">
        <v>223</v>
      </c>
      <c r="B279" s="13"/>
      <c r="C279" s="13"/>
      <c r="D279" s="13"/>
      <c r="E279" s="493"/>
    </row>
    <row r="280" spans="1:5" ht="15.75" hidden="1" thickBot="1" x14ac:dyDescent="0.3">
      <c r="A280" s="470" t="s">
        <v>224</v>
      </c>
      <c r="B280" s="13"/>
      <c r="C280" s="13"/>
      <c r="D280" s="13"/>
      <c r="E280" s="493"/>
    </row>
    <row r="281" spans="1:5" ht="15.75" hidden="1" thickBot="1" x14ac:dyDescent="0.3">
      <c r="A281" s="468" t="s">
        <v>42</v>
      </c>
      <c r="B281" s="14">
        <f>B282+B283+B284+B285</f>
        <v>0</v>
      </c>
      <c r="C281" s="14">
        <f t="shared" ref="C281:E281" si="49">C282+C283+C284+C285</f>
        <v>0</v>
      </c>
      <c r="D281" s="14">
        <f t="shared" si="49"/>
        <v>0</v>
      </c>
      <c r="E281" s="497">
        <f t="shared" si="49"/>
        <v>0</v>
      </c>
    </row>
    <row r="282" spans="1:5" ht="15.75" hidden="1" thickBot="1" x14ac:dyDescent="0.3">
      <c r="A282" s="470" t="s">
        <v>212</v>
      </c>
      <c r="B282" s="14"/>
      <c r="C282" s="14"/>
      <c r="D282" s="14"/>
      <c r="E282" s="497"/>
    </row>
    <row r="283" spans="1:5" ht="15.75" hidden="1" thickBot="1" x14ac:dyDescent="0.3">
      <c r="A283" s="470" t="s">
        <v>222</v>
      </c>
      <c r="B283" s="14"/>
      <c r="C283" s="14"/>
      <c r="D283" s="14"/>
      <c r="E283" s="497"/>
    </row>
    <row r="284" spans="1:5" ht="15.75" hidden="1" thickBot="1" x14ac:dyDescent="0.3">
      <c r="A284" s="470" t="s">
        <v>223</v>
      </c>
      <c r="B284" s="14"/>
      <c r="C284" s="14"/>
      <c r="D284" s="14"/>
      <c r="E284" s="497"/>
    </row>
    <row r="285" spans="1:5" ht="15.75" hidden="1" thickBot="1" x14ac:dyDescent="0.3">
      <c r="A285" s="470" t="s">
        <v>224</v>
      </c>
      <c r="B285" s="14"/>
      <c r="C285" s="14"/>
      <c r="D285" s="14"/>
      <c r="E285" s="497"/>
    </row>
    <row r="286" spans="1:5" ht="15.75" hidden="1" thickBot="1" x14ac:dyDescent="0.3">
      <c r="A286" s="510" t="s">
        <v>52</v>
      </c>
      <c r="B286" s="65">
        <f>B276+B281</f>
        <v>0</v>
      </c>
      <c r="C286" s="65">
        <f t="shared" ref="C286:E286" si="50">C276+C281</f>
        <v>0</v>
      </c>
      <c r="D286" s="65">
        <f t="shared" si="50"/>
        <v>0</v>
      </c>
      <c r="E286" s="523">
        <f t="shared" si="50"/>
        <v>0</v>
      </c>
    </row>
    <row r="287" spans="1:5" ht="15.75" thickBot="1" x14ac:dyDescent="0.3">
      <c r="A287" s="524"/>
      <c r="B287" s="525"/>
      <c r="C287" s="525"/>
      <c r="D287" s="525"/>
      <c r="E287" s="526"/>
    </row>
    <row r="288" spans="1:5" ht="27" customHeight="1" thickBot="1" x14ac:dyDescent="0.3">
      <c r="A288" s="447" t="s">
        <v>56</v>
      </c>
      <c r="B288" s="21">
        <f>B58+B124+B150+B181</f>
        <v>162700</v>
      </c>
      <c r="C288" s="21">
        <f t="shared" ref="C288:E288" si="51">C58+C124+C150+C181</f>
        <v>147000</v>
      </c>
      <c r="D288" s="21">
        <f t="shared" si="51"/>
        <v>165000</v>
      </c>
      <c r="E288" s="21">
        <f t="shared" si="51"/>
        <v>165500</v>
      </c>
    </row>
    <row r="289" spans="1:5" ht="24.75" thickBot="1" x14ac:dyDescent="0.3">
      <c r="A289" s="447" t="s">
        <v>57</v>
      </c>
      <c r="B289" s="21">
        <f>B290+B293+B296+B299+B302+B305+B308+B316</f>
        <v>162700</v>
      </c>
      <c r="C289" s="21">
        <f t="shared" ref="C289:E289" si="52">C290+C293+C296+C299+C302+C305+C308+C316</f>
        <v>147000</v>
      </c>
      <c r="D289" s="21">
        <f t="shared" si="52"/>
        <v>165000</v>
      </c>
      <c r="E289" s="21">
        <f t="shared" si="52"/>
        <v>165500</v>
      </c>
    </row>
    <row r="290" spans="1:5" ht="15.75" thickBot="1" x14ac:dyDescent="0.3">
      <c r="A290" s="468" t="s">
        <v>23</v>
      </c>
      <c r="B290" s="35">
        <f>B291+B292</f>
        <v>112200</v>
      </c>
      <c r="C290" s="35">
        <f t="shared" ref="C290:E290" si="53">C291+C292</f>
        <v>103000</v>
      </c>
      <c r="D290" s="35">
        <f t="shared" si="53"/>
        <v>113000</v>
      </c>
      <c r="E290" s="35">
        <f t="shared" si="53"/>
        <v>113000</v>
      </c>
    </row>
    <row r="291" spans="1:5" ht="15.75" thickBot="1" x14ac:dyDescent="0.3">
      <c r="A291" s="470" t="s">
        <v>212</v>
      </c>
      <c r="B291" s="14">
        <f t="shared" ref="B291:E292" si="54">B38+B75</f>
        <v>112200</v>
      </c>
      <c r="C291" s="14">
        <f t="shared" si="54"/>
        <v>103000</v>
      </c>
      <c r="D291" s="14">
        <f t="shared" si="54"/>
        <v>113000</v>
      </c>
      <c r="E291" s="14">
        <f t="shared" si="54"/>
        <v>113000</v>
      </c>
    </row>
    <row r="292" spans="1:5" ht="15.75" thickBot="1" x14ac:dyDescent="0.3">
      <c r="A292" s="470" t="s">
        <v>230</v>
      </c>
      <c r="B292" s="14">
        <f t="shared" si="54"/>
        <v>0</v>
      </c>
      <c r="C292" s="14">
        <f t="shared" si="54"/>
        <v>0</v>
      </c>
      <c r="D292" s="14">
        <f t="shared" si="54"/>
        <v>0</v>
      </c>
      <c r="E292" s="14">
        <f t="shared" si="54"/>
        <v>0</v>
      </c>
    </row>
    <row r="293" spans="1:5" ht="24.75" thickBot="1" x14ac:dyDescent="0.3">
      <c r="A293" s="468" t="s">
        <v>24</v>
      </c>
      <c r="B293" s="35">
        <f>B294+B295</f>
        <v>11500</v>
      </c>
      <c r="C293" s="35">
        <f t="shared" ref="C293:E293" si="55">C294+C295</f>
        <v>10000</v>
      </c>
      <c r="D293" s="35">
        <f t="shared" si="55"/>
        <v>12000</v>
      </c>
      <c r="E293" s="35">
        <f t="shared" si="55"/>
        <v>12000</v>
      </c>
    </row>
    <row r="294" spans="1:5" ht="15.75" thickBot="1" x14ac:dyDescent="0.3">
      <c r="A294" s="470" t="s">
        <v>212</v>
      </c>
      <c r="B294" s="13">
        <f>B41+B78</f>
        <v>11500</v>
      </c>
      <c r="C294" s="13">
        <f>C41+C78</f>
        <v>10000</v>
      </c>
      <c r="D294" s="13">
        <f>D41+D78</f>
        <v>12000</v>
      </c>
      <c r="E294" s="13">
        <f>E41+E78</f>
        <v>12000</v>
      </c>
    </row>
    <row r="295" spans="1:5" ht="15.75" thickBot="1" x14ac:dyDescent="0.3">
      <c r="A295" s="470" t="s">
        <v>230</v>
      </c>
      <c r="B295" s="14">
        <f>B42+B76</f>
        <v>0</v>
      </c>
      <c r="C295" s="14">
        <f>C42+C76</f>
        <v>0</v>
      </c>
      <c r="D295" s="14">
        <f>D42+D76</f>
        <v>0</v>
      </c>
      <c r="E295" s="14">
        <f>E42+E76</f>
        <v>0</v>
      </c>
    </row>
    <row r="296" spans="1:5" ht="15.75" thickBot="1" x14ac:dyDescent="0.3">
      <c r="A296" s="468" t="s">
        <v>25</v>
      </c>
      <c r="B296" s="35">
        <f>B297+B298</f>
        <v>34500</v>
      </c>
      <c r="C296" s="35">
        <f t="shared" ref="C296:E296" si="56">C297+C298</f>
        <v>31500</v>
      </c>
      <c r="D296" s="35">
        <f t="shared" si="56"/>
        <v>35500</v>
      </c>
      <c r="E296" s="35">
        <f t="shared" si="56"/>
        <v>35500</v>
      </c>
    </row>
    <row r="297" spans="1:5" ht="15.75" thickBot="1" x14ac:dyDescent="0.3">
      <c r="A297" s="470" t="s">
        <v>212</v>
      </c>
      <c r="B297" s="14">
        <f t="shared" ref="B297:E298" si="57">B44+B81</f>
        <v>34500</v>
      </c>
      <c r="C297" s="14">
        <f t="shared" si="57"/>
        <v>31500</v>
      </c>
      <c r="D297" s="14">
        <f t="shared" si="57"/>
        <v>35500</v>
      </c>
      <c r="E297" s="14">
        <f t="shared" si="57"/>
        <v>35500</v>
      </c>
    </row>
    <row r="298" spans="1:5" ht="15.75" thickBot="1" x14ac:dyDescent="0.3">
      <c r="A298" s="470" t="s">
        <v>230</v>
      </c>
      <c r="B298" s="14">
        <f t="shared" si="57"/>
        <v>0</v>
      </c>
      <c r="C298" s="14">
        <f t="shared" si="57"/>
        <v>0</v>
      </c>
      <c r="D298" s="14">
        <f t="shared" si="57"/>
        <v>0</v>
      </c>
      <c r="E298" s="14">
        <f t="shared" si="57"/>
        <v>0</v>
      </c>
    </row>
    <row r="299" spans="1:5" ht="15.75" thickBot="1" x14ac:dyDescent="0.3">
      <c r="A299" s="468" t="s">
        <v>26</v>
      </c>
      <c r="B299" s="35">
        <f>B300+B301</f>
        <v>0</v>
      </c>
      <c r="C299" s="35">
        <f t="shared" ref="C299:E299" si="58">C300+C301</f>
        <v>0</v>
      </c>
      <c r="D299" s="35">
        <f t="shared" si="58"/>
        <v>0</v>
      </c>
      <c r="E299" s="35">
        <f t="shared" si="58"/>
        <v>0</v>
      </c>
    </row>
    <row r="300" spans="1:5" ht="15.75" thickBot="1" x14ac:dyDescent="0.3">
      <c r="A300" s="470" t="s">
        <v>212</v>
      </c>
      <c r="B300" s="13">
        <f t="shared" ref="B300:E301" si="59">B47+B84</f>
        <v>0</v>
      </c>
      <c r="C300" s="13">
        <f t="shared" si="59"/>
        <v>0</v>
      </c>
      <c r="D300" s="13">
        <f t="shared" si="59"/>
        <v>0</v>
      </c>
      <c r="E300" s="13">
        <f t="shared" si="59"/>
        <v>0</v>
      </c>
    </row>
    <row r="301" spans="1:5" ht="15.75" thickBot="1" x14ac:dyDescent="0.3">
      <c r="A301" s="470" t="s">
        <v>230</v>
      </c>
      <c r="B301" s="14">
        <f t="shared" si="59"/>
        <v>0</v>
      </c>
      <c r="C301" s="14">
        <f t="shared" si="59"/>
        <v>0</v>
      </c>
      <c r="D301" s="14">
        <f t="shared" si="59"/>
        <v>0</v>
      </c>
      <c r="E301" s="14">
        <f t="shared" si="59"/>
        <v>0</v>
      </c>
    </row>
    <row r="302" spans="1:5" ht="15.75" thickBot="1" x14ac:dyDescent="0.3">
      <c r="A302" s="468" t="s">
        <v>27</v>
      </c>
      <c r="B302" s="35">
        <f>B303+B304</f>
        <v>0</v>
      </c>
      <c r="C302" s="35">
        <f t="shared" ref="C302:E302" si="60">C303+C304</f>
        <v>0</v>
      </c>
      <c r="D302" s="35">
        <f t="shared" si="60"/>
        <v>0</v>
      </c>
      <c r="E302" s="35">
        <f t="shared" si="60"/>
        <v>0</v>
      </c>
    </row>
    <row r="303" spans="1:5" ht="15.75" thickBot="1" x14ac:dyDescent="0.3">
      <c r="A303" s="470" t="s">
        <v>212</v>
      </c>
      <c r="B303" s="13">
        <f t="shared" ref="B303:E304" si="61">B50+B87</f>
        <v>0</v>
      </c>
      <c r="C303" s="13">
        <f t="shared" si="61"/>
        <v>0</v>
      </c>
      <c r="D303" s="13">
        <f t="shared" si="61"/>
        <v>0</v>
      </c>
      <c r="E303" s="13">
        <f t="shared" si="61"/>
        <v>0</v>
      </c>
    </row>
    <row r="304" spans="1:5" ht="15.75" thickBot="1" x14ac:dyDescent="0.3">
      <c r="A304" s="470" t="s">
        <v>230</v>
      </c>
      <c r="B304" s="14">
        <f t="shared" si="61"/>
        <v>0</v>
      </c>
      <c r="C304" s="14">
        <f t="shared" si="61"/>
        <v>0</v>
      </c>
      <c r="D304" s="14">
        <f t="shared" si="61"/>
        <v>0</v>
      </c>
      <c r="E304" s="14">
        <f t="shared" si="61"/>
        <v>0</v>
      </c>
    </row>
    <row r="305" spans="1:5" ht="15.75" thickBot="1" x14ac:dyDescent="0.3">
      <c r="A305" s="468" t="s">
        <v>28</v>
      </c>
      <c r="B305" s="35">
        <f>B306+B307</f>
        <v>500</v>
      </c>
      <c r="C305" s="35">
        <f t="shared" ref="C305:E305" si="62">C306+C307</f>
        <v>500</v>
      </c>
      <c r="D305" s="35">
        <f t="shared" si="62"/>
        <v>500</v>
      </c>
      <c r="E305" s="35">
        <f t="shared" si="62"/>
        <v>1000</v>
      </c>
    </row>
    <row r="306" spans="1:5" ht="15.75" thickBot="1" x14ac:dyDescent="0.3">
      <c r="A306" s="470" t="s">
        <v>212</v>
      </c>
      <c r="B306" s="13">
        <f t="shared" ref="B306:E307" si="63">B53+B90</f>
        <v>500</v>
      </c>
      <c r="C306" s="13">
        <f t="shared" si="63"/>
        <v>500</v>
      </c>
      <c r="D306" s="13">
        <f t="shared" si="63"/>
        <v>500</v>
      </c>
      <c r="E306" s="13">
        <f t="shared" si="63"/>
        <v>1000</v>
      </c>
    </row>
    <row r="307" spans="1:5" ht="15.75" thickBot="1" x14ac:dyDescent="0.3">
      <c r="A307" s="470" t="s">
        <v>230</v>
      </c>
      <c r="B307" s="14">
        <f t="shared" si="63"/>
        <v>0</v>
      </c>
      <c r="C307" s="14">
        <f t="shared" si="63"/>
        <v>0</v>
      </c>
      <c r="D307" s="14">
        <f t="shared" si="63"/>
        <v>0</v>
      </c>
      <c r="E307" s="14">
        <f t="shared" si="63"/>
        <v>0</v>
      </c>
    </row>
    <row r="308" spans="1:5" ht="25.9" customHeight="1" thickBot="1" x14ac:dyDescent="0.3">
      <c r="A308" s="468" t="s">
        <v>29</v>
      </c>
      <c r="B308" s="35">
        <f>B55</f>
        <v>0</v>
      </c>
      <c r="C308" s="35">
        <f>C55</f>
        <v>0</v>
      </c>
      <c r="D308" s="35">
        <f>D55</f>
        <v>0</v>
      </c>
      <c r="E308" s="35">
        <f>E55</f>
        <v>0</v>
      </c>
    </row>
    <row r="309" spans="1:5" ht="15.75" thickBot="1" x14ac:dyDescent="0.3">
      <c r="A309" s="470" t="s">
        <v>212</v>
      </c>
      <c r="B309" s="13">
        <f t="shared" ref="B309:E310" si="64">B56+B93</f>
        <v>0</v>
      </c>
      <c r="C309" s="13">
        <f t="shared" si="64"/>
        <v>0</v>
      </c>
      <c r="D309" s="13">
        <f t="shared" si="64"/>
        <v>0</v>
      </c>
      <c r="E309" s="13">
        <f t="shared" si="64"/>
        <v>0</v>
      </c>
    </row>
    <row r="310" spans="1:5" ht="15.75" thickBot="1" x14ac:dyDescent="0.3">
      <c r="A310" s="470" t="s">
        <v>230</v>
      </c>
      <c r="B310" s="14">
        <f t="shared" si="64"/>
        <v>0</v>
      </c>
      <c r="C310" s="14">
        <f t="shared" si="64"/>
        <v>0</v>
      </c>
      <c r="D310" s="14">
        <f t="shared" si="64"/>
        <v>0</v>
      </c>
      <c r="E310" s="14">
        <f t="shared" si="64"/>
        <v>0</v>
      </c>
    </row>
    <row r="311" spans="1:5" ht="15.75" thickBot="1" x14ac:dyDescent="0.3">
      <c r="A311" s="468" t="s">
        <v>58</v>
      </c>
      <c r="B311" s="35">
        <f>B312+B313+B314+B315</f>
        <v>0</v>
      </c>
      <c r="C311" s="35">
        <f t="shared" ref="C311:E311" si="65">C312+C313+C314+C315</f>
        <v>0</v>
      </c>
      <c r="D311" s="35">
        <f t="shared" si="65"/>
        <v>0</v>
      </c>
      <c r="E311" s="35">
        <f t="shared" si="65"/>
        <v>0</v>
      </c>
    </row>
    <row r="312" spans="1:5" ht="15.75" thickBot="1" x14ac:dyDescent="0.3">
      <c r="A312" s="470" t="s">
        <v>212</v>
      </c>
      <c r="B312" s="13">
        <f>B115+B141+B172</f>
        <v>0</v>
      </c>
      <c r="C312" s="13">
        <f t="shared" ref="C312:E312" si="66">C115+C141+C172</f>
        <v>0</v>
      </c>
      <c r="D312" s="13">
        <f t="shared" si="66"/>
        <v>0</v>
      </c>
      <c r="E312" s="13">
        <f t="shared" si="66"/>
        <v>0</v>
      </c>
    </row>
    <row r="313" spans="1:5" ht="15.75" thickBot="1" x14ac:dyDescent="0.3">
      <c r="A313" s="470" t="s">
        <v>231</v>
      </c>
      <c r="B313" s="13">
        <f t="shared" ref="B313:E315" si="67">B116+B142+B173</f>
        <v>0</v>
      </c>
      <c r="C313" s="13">
        <f t="shared" si="67"/>
        <v>0</v>
      </c>
      <c r="D313" s="13">
        <f t="shared" si="67"/>
        <v>0</v>
      </c>
      <c r="E313" s="13">
        <f t="shared" si="67"/>
        <v>0</v>
      </c>
    </row>
    <row r="314" spans="1:5" ht="15.75" thickBot="1" x14ac:dyDescent="0.3">
      <c r="A314" s="470" t="s">
        <v>223</v>
      </c>
      <c r="B314" s="13">
        <f t="shared" si="67"/>
        <v>0</v>
      </c>
      <c r="C314" s="13">
        <f t="shared" si="67"/>
        <v>0</v>
      </c>
      <c r="D314" s="13">
        <f t="shared" si="67"/>
        <v>0</v>
      </c>
      <c r="E314" s="13">
        <f t="shared" si="67"/>
        <v>0</v>
      </c>
    </row>
    <row r="315" spans="1:5" ht="15.75" thickBot="1" x14ac:dyDescent="0.3">
      <c r="A315" s="470" t="s">
        <v>224</v>
      </c>
      <c r="B315" s="13">
        <f t="shared" si="67"/>
        <v>0</v>
      </c>
      <c r="C315" s="13">
        <f t="shared" si="67"/>
        <v>0</v>
      </c>
      <c r="D315" s="13">
        <f t="shared" si="67"/>
        <v>0</v>
      </c>
      <c r="E315" s="13">
        <f t="shared" si="67"/>
        <v>0</v>
      </c>
    </row>
    <row r="316" spans="1:5" ht="15.75" thickBot="1" x14ac:dyDescent="0.3">
      <c r="A316" s="468" t="s">
        <v>59</v>
      </c>
      <c r="B316" s="35">
        <f>B317+B318+B319+B320</f>
        <v>4000</v>
      </c>
      <c r="C316" s="35">
        <f t="shared" ref="C316:E316" si="68">C317+C318+C319+C320</f>
        <v>2000</v>
      </c>
      <c r="D316" s="35">
        <f t="shared" si="68"/>
        <v>4000</v>
      </c>
      <c r="E316" s="35">
        <f t="shared" si="68"/>
        <v>4000</v>
      </c>
    </row>
    <row r="317" spans="1:5" ht="15.75" thickBot="1" x14ac:dyDescent="0.3">
      <c r="A317" s="470" t="s">
        <v>212</v>
      </c>
      <c r="B317" s="13">
        <f>B120+B146+B177</f>
        <v>4000</v>
      </c>
      <c r="C317" s="13">
        <f t="shared" ref="C317:E317" si="69">C120+C146+C177</f>
        <v>2000</v>
      </c>
      <c r="D317" s="13">
        <f t="shared" si="69"/>
        <v>4000</v>
      </c>
      <c r="E317" s="13">
        <f t="shared" si="69"/>
        <v>4000</v>
      </c>
    </row>
    <row r="318" spans="1:5" ht="15.75" thickBot="1" x14ac:dyDescent="0.3">
      <c r="A318" s="470" t="s">
        <v>231</v>
      </c>
      <c r="B318" s="13">
        <f t="shared" ref="B318:E320" si="70">B121+B147+B178</f>
        <v>0</v>
      </c>
      <c r="C318" s="13">
        <f t="shared" si="70"/>
        <v>0</v>
      </c>
      <c r="D318" s="13">
        <f t="shared" si="70"/>
        <v>0</v>
      </c>
      <c r="E318" s="13">
        <f t="shared" si="70"/>
        <v>0</v>
      </c>
    </row>
    <row r="319" spans="1:5" ht="15.75" thickBot="1" x14ac:dyDescent="0.3">
      <c r="A319" s="470" t="s">
        <v>223</v>
      </c>
      <c r="B319" s="13">
        <f t="shared" si="70"/>
        <v>0</v>
      </c>
      <c r="C319" s="13">
        <f t="shared" si="70"/>
        <v>0</v>
      </c>
      <c r="D319" s="13">
        <f t="shared" si="70"/>
        <v>0</v>
      </c>
      <c r="E319" s="13">
        <f t="shared" si="70"/>
        <v>0</v>
      </c>
    </row>
    <row r="320" spans="1:5" ht="15.75" thickBot="1" x14ac:dyDescent="0.3">
      <c r="A320" s="470" t="s">
        <v>224</v>
      </c>
      <c r="B320" s="13">
        <f t="shared" si="70"/>
        <v>0</v>
      </c>
      <c r="C320" s="13">
        <f t="shared" si="70"/>
        <v>0</v>
      </c>
      <c r="D320" s="13">
        <f t="shared" si="70"/>
        <v>0</v>
      </c>
      <c r="E320" s="13">
        <f t="shared" si="70"/>
        <v>0</v>
      </c>
    </row>
    <row r="321" spans="1:5" ht="15.75" thickBot="1" x14ac:dyDescent="0.3">
      <c r="A321" s="527" t="s">
        <v>31</v>
      </c>
      <c r="B321" s="124">
        <f>IF(B289-B288=0,0,"Error")</f>
        <v>0</v>
      </c>
      <c r="C321" s="124">
        <f>IF(C289-C288=0,0,"Error")</f>
        <v>0</v>
      </c>
      <c r="D321" s="124">
        <f>IF(D289-D288=0,0,"Error")</f>
        <v>0</v>
      </c>
      <c r="E321" s="766">
        <f>IF(E289-E288=0,0,"Error")</f>
        <v>0</v>
      </c>
    </row>
  </sheetData>
  <mergeCells count="82">
    <mergeCell ref="A265:A266"/>
    <mergeCell ref="A273:E273"/>
    <mergeCell ref="A274:A275"/>
    <mergeCell ref="A2:E2"/>
    <mergeCell ref="A1:E1"/>
    <mergeCell ref="A239:A240"/>
    <mergeCell ref="A247:E247"/>
    <mergeCell ref="A248:A249"/>
    <mergeCell ref="B261:E261"/>
    <mergeCell ref="B263:E263"/>
    <mergeCell ref="B264:E264"/>
    <mergeCell ref="B213:E213"/>
    <mergeCell ref="A214:A215"/>
    <mergeCell ref="A222:E222"/>
    <mergeCell ref="A223:A224"/>
    <mergeCell ref="B237:E237"/>
    <mergeCell ref="B238:E238"/>
    <mergeCell ref="B188:E188"/>
    <mergeCell ref="A189:A190"/>
    <mergeCell ref="A197:E197"/>
    <mergeCell ref="A198:A199"/>
    <mergeCell ref="D211:E211"/>
    <mergeCell ref="B212:E212"/>
    <mergeCell ref="A183:E183"/>
    <mergeCell ref="B184:E184"/>
    <mergeCell ref="D185:E185"/>
    <mergeCell ref="F185:J187"/>
    <mergeCell ref="B186:E186"/>
    <mergeCell ref="B187:E187"/>
    <mergeCell ref="A182:E182"/>
    <mergeCell ref="D152:E152"/>
    <mergeCell ref="A153:E153"/>
    <mergeCell ref="A154:E154"/>
    <mergeCell ref="B155:E155"/>
    <mergeCell ref="D156:E156"/>
    <mergeCell ref="B157:E157"/>
    <mergeCell ref="B158:E158"/>
    <mergeCell ref="B159:E159"/>
    <mergeCell ref="A160:A161"/>
    <mergeCell ref="A168:E168"/>
    <mergeCell ref="A169:A170"/>
    <mergeCell ref="B151:E151"/>
    <mergeCell ref="B102:E102"/>
    <mergeCell ref="A103:A104"/>
    <mergeCell ref="A111:E111"/>
    <mergeCell ref="A112:A113"/>
    <mergeCell ref="B125:E125"/>
    <mergeCell ref="D126:E126"/>
    <mergeCell ref="B127:E127"/>
    <mergeCell ref="B128:E128"/>
    <mergeCell ref="A129:A130"/>
    <mergeCell ref="A137:E137"/>
    <mergeCell ref="A138:A139"/>
    <mergeCell ref="B101:E101"/>
    <mergeCell ref="A35:A36"/>
    <mergeCell ref="B60:E60"/>
    <mergeCell ref="B61:E61"/>
    <mergeCell ref="B62:E62"/>
    <mergeCell ref="A63:A64"/>
    <mergeCell ref="A71:E71"/>
    <mergeCell ref="A72:A73"/>
    <mergeCell ref="A97:E97"/>
    <mergeCell ref="A98:E98"/>
    <mergeCell ref="B99:E99"/>
    <mergeCell ref="D100:E100"/>
    <mergeCell ref="A34:E34"/>
    <mergeCell ref="A9:E11"/>
    <mergeCell ref="B12:E12"/>
    <mergeCell ref="A13:A14"/>
    <mergeCell ref="B16:E16"/>
    <mergeCell ref="A17:E17"/>
    <mergeCell ref="A21:E21"/>
    <mergeCell ref="A22:E22"/>
    <mergeCell ref="B23:E23"/>
    <mergeCell ref="B24:E24"/>
    <mergeCell ref="B25:E25"/>
    <mergeCell ref="A26:A27"/>
    <mergeCell ref="A4:E4"/>
    <mergeCell ref="B5:E5"/>
    <mergeCell ref="B6:E6"/>
    <mergeCell ref="B7:E7"/>
    <mergeCell ref="A8:E8"/>
  </mergeCells>
  <printOptions horizontalCentered="1" verticalCentered="1"/>
  <pageMargins left="0" right="0" top="0.75" bottom="0.75" header="0.3" footer="0.3"/>
  <pageSetup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15</vt:i4>
      </vt:variant>
    </vt:vector>
  </HeadingPairs>
  <TitlesOfParts>
    <vt:vector size="51" baseType="lpstr">
      <vt:lpstr>01-PRESIDENCA</vt:lpstr>
      <vt:lpstr>2-Kuvendi</vt:lpstr>
      <vt:lpstr>G18-SHISH</vt:lpstr>
      <vt:lpstr>19-RTSH</vt:lpstr>
      <vt:lpstr>20-Drejtoria e Arkivave</vt:lpstr>
      <vt:lpstr>22-Akademia e Shkences</vt:lpstr>
      <vt:lpstr>24-KLSH</vt:lpstr>
      <vt:lpstr>28.Prokuroria e Pergjithshme</vt:lpstr>
      <vt:lpstr>30.Gjykata Kushtetuese</vt:lpstr>
      <vt:lpstr>31-ATSH</vt:lpstr>
      <vt:lpstr>35.Keshilli Larte i Prokurorise</vt:lpstr>
      <vt:lpstr>50-INSTAT</vt:lpstr>
      <vt:lpstr>55.Magjistratura</vt:lpstr>
      <vt:lpstr>G57-QKK</vt:lpstr>
      <vt:lpstr>63.Komisioneri Publik</vt:lpstr>
      <vt:lpstr>63.Komisioni Rivleresimit</vt:lpstr>
      <vt:lpstr>66.Avokati Popullit</vt:lpstr>
      <vt:lpstr>67-KMSHC</vt:lpstr>
      <vt:lpstr>73.KQZ</vt:lpstr>
      <vt:lpstr>76.ILDKPKI</vt:lpstr>
      <vt:lpstr>77-Autoriteti i Konkurrences</vt:lpstr>
      <vt:lpstr>82-KKK</vt:lpstr>
      <vt:lpstr>87-AKD</vt:lpstr>
      <vt:lpstr>87-QBD</vt:lpstr>
      <vt:lpstr>87-Kultet</vt:lpstr>
      <vt:lpstr>87-DSHQ</vt:lpstr>
      <vt:lpstr>87-AMBU</vt:lpstr>
      <vt:lpstr>87-Avokatura Shtetit</vt:lpstr>
      <vt:lpstr>87-APP</vt:lpstr>
      <vt:lpstr>87-ACESK</vt:lpstr>
      <vt:lpstr>88-AMSHC</vt:lpstr>
      <vt:lpstr>89-KDIMDP</vt:lpstr>
      <vt:lpstr>90.Komisioni Prokurimeve Publik</vt:lpstr>
      <vt:lpstr>91-KMD</vt:lpstr>
      <vt:lpstr>92-ISKK</vt:lpstr>
      <vt:lpstr>95-AIDISSH</vt:lpstr>
      <vt:lpstr>'19-RTSH'!Print_Area</vt:lpstr>
      <vt:lpstr>'30.Gjykata Kushtetuese'!Print_Area</vt:lpstr>
      <vt:lpstr>'31-ATSH'!Print_Area</vt:lpstr>
      <vt:lpstr>'63.Komisioni Rivleresimit'!Print_Area</vt:lpstr>
      <vt:lpstr>'67-KMSHC'!Print_Area</vt:lpstr>
      <vt:lpstr>'73.KQZ'!Print_Area</vt:lpstr>
      <vt:lpstr>'87-Avokatura Shtetit'!Print_Area</vt:lpstr>
      <vt:lpstr>'87-DSHQ'!Print_Area</vt:lpstr>
      <vt:lpstr>'87-Kultet'!Print_Area</vt:lpstr>
      <vt:lpstr>'87-QBD'!Print_Area</vt:lpstr>
      <vt:lpstr>'88-AMSHC'!Print_Area</vt:lpstr>
      <vt:lpstr>'89-KDIMDP'!Print_Area</vt:lpstr>
      <vt:lpstr>'91-KMD'!Print_Area</vt:lpstr>
      <vt:lpstr>'G18-SHISH'!Print_Area</vt:lpstr>
      <vt:lpstr>'G57-QKK'!Print_Area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Valion.Cenalia@financa.gov.al</dc:creator>
  <cp:lastModifiedBy>Valion Cenalia</cp:lastModifiedBy>
  <dcterms:created xsi:type="dcterms:W3CDTF">2018-06-18T11:23:34Z</dcterms:created>
  <dcterms:modified xsi:type="dcterms:W3CDTF">2020-02-26T09:57:24Z</dcterms:modified>
</cp:coreProperties>
</file>